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codeName="ThisWorkbook"/>
  <mc:AlternateContent xmlns:mc="http://schemas.openxmlformats.org/markup-compatibility/2006">
    <mc:Choice Requires="x15">
      <x15ac:absPath xmlns:x15ac="http://schemas.microsoft.com/office/spreadsheetml/2010/11/ac" url="S:\HSF\PJSM23\Timeseries\Excel\Final_Table\"/>
    </mc:Choice>
  </mc:AlternateContent>
  <xr:revisionPtr revIDLastSave="0" documentId="13_ncr:1_{9064E9FB-2C9F-4FCE-9056-AEAFEDF4D96B}" xr6:coauthVersionLast="47" xr6:coauthVersionMax="47" xr10:uidLastSave="{00000000-0000-0000-0000-000000000000}"/>
  <bookViews>
    <workbookView xWindow="18675" yWindow="10290" windowWidth="19140" windowHeight="9330" xr2:uid="{00000000-000D-0000-FFFF-FFFF00000000}"/>
  </bookViews>
  <sheets>
    <sheet name="Contents" sheetId="12" r:id="rId1"/>
    <sheet name="Table 5.1" sheetId="13" r:id="rId2"/>
    <sheet name="Table 5.2" sheetId="14" r:id="rId3"/>
    <sheet name="Index" sheetId="11" r:id="rId4"/>
    <sheet name="Data1" sheetId="1" r:id="rId5"/>
    <sheet name="Data2" sheetId="2" r:id="rId6"/>
    <sheet name="Data3" sheetId="3" r:id="rId7"/>
    <sheet name="Data4" sheetId="4" r:id="rId8"/>
    <sheet name="Data5" sheetId="5" r:id="rId9"/>
    <sheet name="Data6" sheetId="6" r:id="rId10"/>
    <sheet name="Data7" sheetId="7" r:id="rId11"/>
    <sheet name="Data8" sheetId="8" r:id="rId12"/>
    <sheet name="Data9" sheetId="9" r:id="rId13"/>
  </sheets>
  <definedNames>
    <definedName name="A125633800R">#REF!,#REF!</definedName>
    <definedName name="A125633802V">#REF!,#REF!</definedName>
    <definedName name="A125633808J">#REF!,#REF!</definedName>
    <definedName name="A125633810V">#REF!,#REF!</definedName>
    <definedName name="A125633816J">#REF!,#REF!</definedName>
    <definedName name="A125633818L">#REF!,#REF!</definedName>
    <definedName name="A125633824J">#REF!,#REF!</definedName>
    <definedName name="A125633826L">#REF!,#REF!</definedName>
    <definedName name="A125633832J">#REF!,#REF!</definedName>
    <definedName name="A125633834L">#REF!,#REF!</definedName>
    <definedName name="A125633840J">#REF!,#REF!</definedName>
    <definedName name="A125633842L">#REF!,#REF!</definedName>
    <definedName name="A125633848A">#REF!,#REF!</definedName>
    <definedName name="A125633850L">#REF!,#REF!</definedName>
    <definedName name="A125633856A">#REF!,#REF!</definedName>
    <definedName name="A125633858F">#REF!,#REF!</definedName>
    <definedName name="A125633864A">#REF!,#REF!</definedName>
    <definedName name="A125633866F">#REF!,#REF!</definedName>
    <definedName name="A125633872A">#REF!,#REF!</definedName>
    <definedName name="A125633874F">#REF!,#REF!</definedName>
    <definedName name="A125633880A">#REF!,#REF!</definedName>
    <definedName name="A125633882F">#REF!,#REF!</definedName>
    <definedName name="A125633888V">#REF!,#REF!</definedName>
    <definedName name="A125633890F">#REF!,#REF!</definedName>
    <definedName name="A125633896V">#REF!,#REF!</definedName>
    <definedName name="A125633898X">#REF!,#REF!</definedName>
    <definedName name="A125633904J">#REF!,#REF!</definedName>
    <definedName name="A125633906L">#REF!,#REF!</definedName>
    <definedName name="A125633912J">#REF!,#REF!</definedName>
    <definedName name="A125633914L">#REF!,#REF!</definedName>
    <definedName name="A125633920J">#REF!,#REF!</definedName>
    <definedName name="A125633922L">#REF!,#REF!</definedName>
    <definedName name="A125633928A">#REF!,#REF!</definedName>
    <definedName name="A125633930L">#REF!,#REF!</definedName>
    <definedName name="A125633936A">#REF!,#REF!</definedName>
    <definedName name="A125633938F">#REF!,#REF!</definedName>
    <definedName name="A125633944A">#REF!,#REF!</definedName>
    <definedName name="A125633946F">#REF!,#REF!</definedName>
    <definedName name="A125633952A">#REF!,#REF!</definedName>
    <definedName name="A125633954F">#REF!,#REF!</definedName>
    <definedName name="A125633960A">#REF!,#REF!</definedName>
    <definedName name="A125633962F">#REF!,#REF!</definedName>
    <definedName name="A125633968V">#REF!,#REF!</definedName>
    <definedName name="A125633970F">#REF!,#REF!</definedName>
    <definedName name="A125633976V">#REF!,#REF!</definedName>
    <definedName name="A125633978X">#REF!,#REF!</definedName>
    <definedName name="A125633984V">#REF!,#REF!</definedName>
    <definedName name="A125633986X">#REF!,#REF!</definedName>
    <definedName name="A125633992V">#REF!,#REF!</definedName>
    <definedName name="A125633994X">#REF!,#REF!</definedName>
    <definedName name="A125634000K">#REF!,#REF!</definedName>
    <definedName name="A125634002R">#REF!,#REF!</definedName>
    <definedName name="A125634008C">#REF!,#REF!</definedName>
    <definedName name="A125634010R">#REF!,#REF!</definedName>
    <definedName name="A125634016C">#REF!,#REF!</definedName>
    <definedName name="A125634018J">#REF!,#REF!</definedName>
    <definedName name="A125634024C">#REF!,#REF!</definedName>
    <definedName name="A125634026J">#REF!,#REF!</definedName>
    <definedName name="A125634032C">#REF!,#REF!</definedName>
    <definedName name="A125634034J">#REF!,#REF!</definedName>
    <definedName name="A125634040C">#REF!,#REF!</definedName>
    <definedName name="A125634042J">#REF!,#REF!</definedName>
    <definedName name="A125634048W">#REF!,#REF!</definedName>
    <definedName name="A125634050J">#REF!,#REF!</definedName>
    <definedName name="A125634056W">#REF!,#REF!</definedName>
    <definedName name="A125634058A">#REF!,#REF!</definedName>
    <definedName name="A125634064W">#REF!,#REF!</definedName>
    <definedName name="A125634066A">#REF!,#REF!</definedName>
    <definedName name="A125634072W">#REF!,#REF!</definedName>
    <definedName name="A125634074A">#REF!,#REF!</definedName>
    <definedName name="A125634080W">#REF!,#REF!</definedName>
    <definedName name="A125634082A">#REF!,#REF!</definedName>
    <definedName name="A125634088R">#REF!,#REF!</definedName>
    <definedName name="A125634090A">#REF!,#REF!</definedName>
    <definedName name="A125634096R">#REF!,#REF!</definedName>
    <definedName name="A125634098V">#REF!,#REF!</definedName>
    <definedName name="A125634104C">#REF!,#REF!</definedName>
    <definedName name="A125634106J">#REF!,#REF!</definedName>
    <definedName name="A125634112C">#REF!,#REF!</definedName>
    <definedName name="A125634114J">#REF!,#REF!</definedName>
    <definedName name="A125634120C">#REF!,#REF!</definedName>
    <definedName name="A125634122J">#REF!,#REF!</definedName>
    <definedName name="A125634128W">#REF!,#REF!</definedName>
    <definedName name="A125634130J">#REF!,#REF!</definedName>
    <definedName name="A125634136W">#REF!,#REF!</definedName>
    <definedName name="A125634138A">#REF!,#REF!</definedName>
    <definedName name="A125634144W">#REF!,#REF!</definedName>
    <definedName name="A125634146A">#REF!,#REF!</definedName>
    <definedName name="A125634152W">#REF!,#REF!</definedName>
    <definedName name="A125634154A">#REF!,#REF!</definedName>
    <definedName name="A125634160W">#REF!,#REF!</definedName>
    <definedName name="A125634162A">#REF!,#REF!</definedName>
    <definedName name="A125634168R">#REF!,#REF!</definedName>
    <definedName name="A125634170A">#REF!,#REF!</definedName>
    <definedName name="A125634176R">#REF!,#REF!</definedName>
    <definedName name="A125634178V">#REF!,#REF!</definedName>
    <definedName name="A125634184R">#REF!,#REF!</definedName>
    <definedName name="A125634186V">#REF!,#REF!</definedName>
    <definedName name="A125634192R">#REF!,#REF!</definedName>
    <definedName name="A125634194V">#REF!,#REF!</definedName>
    <definedName name="A125634200C">#REF!,#REF!</definedName>
    <definedName name="A125634202J">#REF!,#REF!</definedName>
    <definedName name="A125634208W">#REF!,#REF!</definedName>
    <definedName name="A125634210J">#REF!,#REF!</definedName>
    <definedName name="A125634216W">#REF!,#REF!</definedName>
    <definedName name="A125634218A">#REF!,#REF!</definedName>
    <definedName name="A125634224W">#REF!,#REF!</definedName>
    <definedName name="A125634226A">#REF!,#REF!</definedName>
    <definedName name="A125634232W">#REF!,#REF!</definedName>
    <definedName name="A125634234A">#REF!,#REF!</definedName>
    <definedName name="A125634240W">#REF!,#REF!</definedName>
    <definedName name="A125634242A">#REF!,#REF!</definedName>
    <definedName name="A125634248R">#REF!,#REF!</definedName>
    <definedName name="A125634250A">#REF!,#REF!</definedName>
    <definedName name="A125634256R">#REF!,#REF!</definedName>
    <definedName name="A125634258V">#REF!,#REF!</definedName>
    <definedName name="A125634264R">#REF!,#REF!</definedName>
    <definedName name="A125634266V">#REF!,#REF!</definedName>
    <definedName name="A125634272R">#REF!,#REF!</definedName>
    <definedName name="A125634274V">#REF!,#REF!</definedName>
    <definedName name="A125634280R">#REF!,#REF!</definedName>
    <definedName name="A125634282V">#REF!,#REF!</definedName>
    <definedName name="A125634288J">#REF!,#REF!</definedName>
    <definedName name="A125634290V">#REF!,#REF!</definedName>
    <definedName name="A125634296J">#REF!,#REF!</definedName>
    <definedName name="A125634298L">#REF!,#REF!</definedName>
    <definedName name="A125634304W">#REF!,#REF!</definedName>
    <definedName name="A125634306A">#REF!,#REF!</definedName>
    <definedName name="A125634312W">#REF!,#REF!</definedName>
    <definedName name="A125634314A">#REF!,#REF!</definedName>
    <definedName name="A125634320W">#REF!,#REF!</definedName>
    <definedName name="A125634322A">#REF!,#REF!</definedName>
    <definedName name="A125634328R">#REF!,#REF!</definedName>
    <definedName name="A125634330A">#REF!,#REF!</definedName>
    <definedName name="A125634336R">#REF!,#REF!</definedName>
    <definedName name="A125634338V">#REF!,#REF!</definedName>
    <definedName name="A125634344R">#REF!,#REF!</definedName>
    <definedName name="A125634346V">#REF!,#REF!</definedName>
    <definedName name="A125634352R">#REF!,#REF!</definedName>
    <definedName name="A125634354V">#REF!,#REF!</definedName>
    <definedName name="A125634360R">#REF!,#REF!</definedName>
    <definedName name="A125634362V">#REF!,#REF!</definedName>
    <definedName name="A125634368J">#REF!,#REF!</definedName>
    <definedName name="A125634370V">#REF!,#REF!</definedName>
    <definedName name="A125634376J">#REF!,#REF!</definedName>
    <definedName name="A125634378L">#REF!,#REF!</definedName>
    <definedName name="A125634384J">#REF!,#REF!</definedName>
    <definedName name="A125634386L">#REF!,#REF!</definedName>
    <definedName name="A125634392J">#REF!,#REF!</definedName>
    <definedName name="A125634394L">#REF!,#REF!</definedName>
    <definedName name="A125634400W">#REF!,#REF!</definedName>
    <definedName name="A125634402A">#REF!,#REF!</definedName>
    <definedName name="A125634408R">#REF!,#REF!</definedName>
    <definedName name="A125634410A">#REF!,#REF!</definedName>
    <definedName name="A125634416R">#REF!,#REF!</definedName>
    <definedName name="A125634418V">#REF!,#REF!</definedName>
    <definedName name="A125634424R">#REF!,#REF!</definedName>
    <definedName name="A125634426V">#REF!,#REF!</definedName>
    <definedName name="A125634432R">#REF!,#REF!</definedName>
    <definedName name="A125634434V">#REF!,#REF!</definedName>
    <definedName name="A125634440R">#REF!,#REF!</definedName>
    <definedName name="A125634442V">#REF!,#REF!</definedName>
    <definedName name="A125634448J">#REF!,#REF!</definedName>
    <definedName name="A125634450V">#REF!,#REF!</definedName>
    <definedName name="A125634456J">#REF!,#REF!</definedName>
    <definedName name="A125634458L">#REF!,#REF!</definedName>
    <definedName name="A125634464J">#REF!,#REF!</definedName>
    <definedName name="A125634466L">#REF!,#REF!</definedName>
    <definedName name="A125634472J">#REF!,#REF!</definedName>
    <definedName name="A125634474L">#REF!,#REF!</definedName>
    <definedName name="A125634480J">#REF!,#REF!</definedName>
    <definedName name="A125634482L">#REF!,#REF!</definedName>
    <definedName name="A125634488A">#REF!,#REF!</definedName>
    <definedName name="A125634490L">#REF!,#REF!</definedName>
    <definedName name="A125634496A">#REF!,#REF!</definedName>
    <definedName name="A125634498F">#REF!,#REF!</definedName>
    <definedName name="A125634504R">#REF!,#REF!</definedName>
    <definedName name="A125634506V">#REF!,#REF!</definedName>
    <definedName name="A125634512R">#REF!,#REF!</definedName>
    <definedName name="A125634514V">#REF!,#REF!</definedName>
    <definedName name="A125634520R">#REF!,#REF!</definedName>
    <definedName name="A125634522V">#REF!,#REF!</definedName>
    <definedName name="A125634528J">#REF!,#REF!</definedName>
    <definedName name="A125634530V">#REF!,#REF!</definedName>
    <definedName name="A125634536J">#REF!,#REF!</definedName>
    <definedName name="A125634538L">#REF!,#REF!</definedName>
    <definedName name="A125634544J">#REF!,#REF!</definedName>
    <definedName name="A125634546L">#REF!,#REF!</definedName>
    <definedName name="A125634552J">#REF!,#REF!</definedName>
    <definedName name="A125634554L">#REF!,#REF!</definedName>
    <definedName name="A125634560J">#REF!,#REF!</definedName>
    <definedName name="A125634562L">#REF!,#REF!</definedName>
    <definedName name="A125634568A">#REF!,#REF!</definedName>
    <definedName name="A125634570L">#REF!,#REF!</definedName>
    <definedName name="A125634576A">#REF!,#REF!</definedName>
    <definedName name="A125634578F">#REF!,#REF!</definedName>
    <definedName name="A125634584A">#REF!,#REF!</definedName>
    <definedName name="A125634586F">#REF!,#REF!</definedName>
    <definedName name="A125634592A">#REF!,#REF!</definedName>
    <definedName name="A125634594F">#REF!,#REF!</definedName>
    <definedName name="A125634600R">#REF!,#REF!</definedName>
    <definedName name="A125634602V">#REF!,#REF!</definedName>
    <definedName name="A125634608J">#REF!,#REF!</definedName>
    <definedName name="A125634610V">#REF!,#REF!</definedName>
    <definedName name="A125634616J">#REF!,#REF!</definedName>
    <definedName name="A125634618L">#REF!,#REF!</definedName>
    <definedName name="A125634624J">#REF!,#REF!</definedName>
    <definedName name="A125634626L">#REF!,#REF!</definedName>
    <definedName name="A125634632J">#REF!,#REF!</definedName>
    <definedName name="A125634634L">#REF!,#REF!</definedName>
    <definedName name="A125634640J">#REF!,#REF!</definedName>
    <definedName name="A125634642L">#REF!,#REF!</definedName>
    <definedName name="A125634648A">#REF!,#REF!</definedName>
    <definedName name="A125634650L">#REF!,#REF!</definedName>
    <definedName name="A125634656A">#REF!,#REF!</definedName>
    <definedName name="A125634658F">#REF!,#REF!</definedName>
    <definedName name="A125634664A">#REF!,#REF!</definedName>
    <definedName name="A125634666F">#REF!,#REF!</definedName>
    <definedName name="A125634672A">#REF!,#REF!</definedName>
    <definedName name="A125634674F">#REF!,#REF!</definedName>
    <definedName name="A125634680A">#REF!,#REF!</definedName>
    <definedName name="A125634682F">#REF!,#REF!</definedName>
    <definedName name="A125634688V">#REF!,#REF!</definedName>
    <definedName name="A125634690F">#REF!,#REF!</definedName>
    <definedName name="A125634696V">#REF!,#REF!</definedName>
    <definedName name="A125634698X">#REF!,#REF!</definedName>
    <definedName name="A125634704J">#REF!,#REF!</definedName>
    <definedName name="A125634706L">#REF!,#REF!</definedName>
    <definedName name="A125634712J">#REF!,#REF!</definedName>
    <definedName name="A125634714L">#REF!,#REF!</definedName>
    <definedName name="A125634720J">#REF!,#REF!</definedName>
    <definedName name="A125634722L">#REF!,#REF!</definedName>
    <definedName name="A125634728A">#REF!,#REF!</definedName>
    <definedName name="A125634730L">#REF!,#REF!</definedName>
    <definedName name="A125634736A">#REF!,#REF!</definedName>
    <definedName name="A125634738F">#REF!,#REF!</definedName>
    <definedName name="A125634744A">#REF!,#REF!</definedName>
    <definedName name="A125634746F">#REF!,#REF!</definedName>
    <definedName name="A125634752A">#REF!,#REF!</definedName>
    <definedName name="A125634754F">#REF!,#REF!</definedName>
    <definedName name="A125634760A">#REF!,#REF!</definedName>
    <definedName name="A125634762F">#REF!,#REF!</definedName>
    <definedName name="A125634768V">#REF!,#REF!</definedName>
    <definedName name="A125634770F">#REF!,#REF!</definedName>
    <definedName name="A125634776V">#REF!,#REF!</definedName>
    <definedName name="A125634778X">#REF!,#REF!</definedName>
    <definedName name="A125634784V">#REF!,#REF!</definedName>
    <definedName name="A125634786X">#REF!,#REF!</definedName>
    <definedName name="A125634792V">#REF!,#REF!</definedName>
    <definedName name="A125634794X">#REF!,#REF!</definedName>
    <definedName name="A125634800J">#REF!,#REF!</definedName>
    <definedName name="A125634802L">#REF!,#REF!</definedName>
    <definedName name="A125634808A">#REF!,#REF!</definedName>
    <definedName name="A125634810L">#REF!,#REF!</definedName>
    <definedName name="A125634816A">#REF!,#REF!</definedName>
    <definedName name="A125634818F">#REF!,#REF!</definedName>
    <definedName name="A125634824A">#REF!,#REF!</definedName>
    <definedName name="A125634826F">#REF!,#REF!</definedName>
    <definedName name="A125634832A">#REF!,#REF!</definedName>
    <definedName name="A125634834F">#REF!,#REF!</definedName>
    <definedName name="A125634840A">#REF!,#REF!</definedName>
    <definedName name="A125634842F">#REF!,#REF!</definedName>
    <definedName name="A125634848V">#REF!,#REF!</definedName>
    <definedName name="A125634850F">#REF!,#REF!</definedName>
    <definedName name="A125634856V">#REF!,#REF!</definedName>
    <definedName name="A125634858X">#REF!,#REF!</definedName>
    <definedName name="A125634864V">#REF!,#REF!</definedName>
    <definedName name="A125634866X">#REF!,#REF!</definedName>
    <definedName name="A125634872V">#REF!,#REF!</definedName>
    <definedName name="A125634874X">#REF!,#REF!</definedName>
    <definedName name="A125634880V">#REF!,#REF!</definedName>
    <definedName name="A125634882X">#REF!,#REF!</definedName>
    <definedName name="A125634888L">#REF!,#REF!</definedName>
    <definedName name="A125634890X">#REF!,#REF!</definedName>
    <definedName name="A125634896L">#REF!,#REF!</definedName>
    <definedName name="A125634898T">#REF!,#REF!</definedName>
    <definedName name="A125634904A">#REF!,#REF!</definedName>
    <definedName name="A125634906F">#REF!,#REF!</definedName>
    <definedName name="A125634912A">#REF!,#REF!</definedName>
    <definedName name="A125634914F">#REF!,#REF!</definedName>
    <definedName name="A125634920A">#REF!,#REF!</definedName>
    <definedName name="A125634922F">#REF!,#REF!</definedName>
    <definedName name="A125634928V">#REF!,#REF!</definedName>
    <definedName name="A125634930F">#REF!,#REF!</definedName>
    <definedName name="A125634936V">#REF!,#REF!</definedName>
    <definedName name="A125634938X">#REF!,#REF!</definedName>
    <definedName name="A125634944V">#REF!,#REF!</definedName>
    <definedName name="A125634946X">#REF!,#REF!</definedName>
    <definedName name="A125634952V">#REF!,#REF!</definedName>
    <definedName name="A125634954X">#REF!,#REF!</definedName>
    <definedName name="A125634960V">#REF!,#REF!</definedName>
    <definedName name="A125634962X">#REF!,#REF!</definedName>
    <definedName name="A125634968L">#REF!,#REF!</definedName>
    <definedName name="A125634970X">#REF!,#REF!</definedName>
    <definedName name="A125634976L">#REF!,#REF!</definedName>
    <definedName name="A125634978T">#REF!,#REF!</definedName>
    <definedName name="A125634984L">#REF!,#REF!</definedName>
    <definedName name="A125634986T">#REF!,#REF!</definedName>
    <definedName name="A125634992L">#REF!,#REF!</definedName>
    <definedName name="A125634994T">#REF!,#REF!</definedName>
    <definedName name="A125635000C">#REF!,#REF!</definedName>
    <definedName name="A125635002J">#REF!,#REF!</definedName>
    <definedName name="A125635008W">#REF!,#REF!</definedName>
    <definedName name="A125635010J">#REF!,#REF!</definedName>
    <definedName name="A125635016W">#REF!,#REF!</definedName>
    <definedName name="A125635018A">#REF!,#REF!</definedName>
    <definedName name="A125635024W">#REF!,#REF!</definedName>
    <definedName name="A125635026A">#REF!,#REF!</definedName>
    <definedName name="A125635032W">#REF!,#REF!</definedName>
    <definedName name="A125635034A">#REF!,#REF!</definedName>
    <definedName name="A125635040W">#REF!,#REF!</definedName>
    <definedName name="A125635042A">#REF!,#REF!</definedName>
    <definedName name="A125635048R">#REF!,#REF!</definedName>
    <definedName name="A125635050A">#REF!,#REF!</definedName>
    <definedName name="A125635056R">#REF!,#REF!</definedName>
    <definedName name="A125635058V">#REF!,#REF!</definedName>
    <definedName name="A125635064R">#REF!,#REF!</definedName>
    <definedName name="A125635066V">#REF!,#REF!</definedName>
    <definedName name="A125635072R">#REF!,#REF!</definedName>
    <definedName name="A125635074V">#REF!,#REF!</definedName>
    <definedName name="A125635080R">#REF!,#REF!</definedName>
    <definedName name="A125635082V">#REF!,#REF!</definedName>
    <definedName name="A125635088J">#REF!,#REF!</definedName>
    <definedName name="A125635090V">#REF!,#REF!</definedName>
    <definedName name="A125635096J">#REF!,#REF!</definedName>
    <definedName name="A125635098L">#REF!,#REF!</definedName>
    <definedName name="A125635104W">#REF!,#REF!</definedName>
    <definedName name="A125635106A">#REF!,#REF!</definedName>
    <definedName name="A125635112W">#REF!,#REF!</definedName>
    <definedName name="A125635114A">#REF!,#REF!</definedName>
    <definedName name="A125635120W">#REF!,#REF!</definedName>
    <definedName name="A125635122A">#REF!,#REF!</definedName>
    <definedName name="A125635128R">#REF!,#REF!</definedName>
    <definedName name="A125635130A">#REF!,#REF!</definedName>
    <definedName name="A125635136R">#REF!,#REF!</definedName>
    <definedName name="A125635138V">#REF!,#REF!</definedName>
    <definedName name="A125635144R">#REF!,#REF!</definedName>
    <definedName name="A125635146V">#REF!,#REF!</definedName>
    <definedName name="A125635152R">#REF!,#REF!</definedName>
    <definedName name="A125635154V">#REF!,#REF!</definedName>
    <definedName name="A125635160R">#REF!,#REF!</definedName>
    <definedName name="A125635162V">#REF!,#REF!</definedName>
    <definedName name="A125635168J">#REF!,#REF!</definedName>
    <definedName name="A125635170V">#REF!,#REF!</definedName>
    <definedName name="A125635176J">#REF!,#REF!</definedName>
    <definedName name="A125635178L">#REF!,#REF!</definedName>
    <definedName name="A125635184J">#REF!,#REF!</definedName>
    <definedName name="A125635186L">#REF!,#REF!</definedName>
    <definedName name="A125635192J">#REF!,#REF!</definedName>
    <definedName name="A125635194L">#REF!,#REF!</definedName>
    <definedName name="A125635200W">#REF!,#REF!</definedName>
    <definedName name="A125635202A">#REF!,#REF!</definedName>
    <definedName name="A125635208R">#REF!,#REF!</definedName>
    <definedName name="A125635210A">#REF!,#REF!</definedName>
    <definedName name="A125635216R">#REF!,#REF!</definedName>
    <definedName name="A125635218V">#REF!,#REF!</definedName>
    <definedName name="A125635224R">#REF!,#REF!</definedName>
    <definedName name="A125635226V">#REF!,#REF!</definedName>
    <definedName name="A125635232R">#REF!,#REF!</definedName>
    <definedName name="A125635234V">#REF!,#REF!</definedName>
    <definedName name="A125635240R">#REF!,#REF!</definedName>
    <definedName name="A125635242V">#REF!,#REF!</definedName>
    <definedName name="A125635248J">#REF!,#REF!</definedName>
    <definedName name="A125635250V">#REF!,#REF!</definedName>
    <definedName name="A125635256J">#REF!,#REF!</definedName>
    <definedName name="A125635258L">#REF!,#REF!</definedName>
    <definedName name="A125635264J">#REF!,#REF!</definedName>
    <definedName name="A125635266L">#REF!,#REF!</definedName>
    <definedName name="A125635272J">#REF!,#REF!</definedName>
    <definedName name="A125635274L">#REF!,#REF!</definedName>
    <definedName name="A125635280J">#REF!,#REF!</definedName>
    <definedName name="A125635282L">#REF!,#REF!</definedName>
    <definedName name="A125635288A">#REF!,#REF!</definedName>
    <definedName name="A125635290L">#REF!,#REF!</definedName>
    <definedName name="A125635296A">#REF!,#REF!</definedName>
    <definedName name="A125635298F">#REF!,#REF!</definedName>
    <definedName name="A125635304R">#REF!,#REF!</definedName>
    <definedName name="A125635306V">#REF!,#REF!</definedName>
    <definedName name="A125635312R">#REF!,#REF!</definedName>
    <definedName name="A125635314V">#REF!,#REF!</definedName>
    <definedName name="A125636536V">#REF!,#REF!</definedName>
    <definedName name="A125636538X">#REF!,#REF!</definedName>
    <definedName name="A125636544V">#REF!,#REF!</definedName>
    <definedName name="A125636546X">#REF!,#REF!</definedName>
    <definedName name="A125636552V">#REF!,#REF!</definedName>
    <definedName name="A125636554X">#REF!,#REF!</definedName>
    <definedName name="A125636560V">#REF!,#REF!</definedName>
    <definedName name="A125636562X">#REF!,#REF!</definedName>
    <definedName name="A125636568L">#REF!,#REF!</definedName>
    <definedName name="A125636570X">#REF!,#REF!</definedName>
    <definedName name="A125636576L">#REF!,#REF!</definedName>
    <definedName name="A125636578T">#REF!,#REF!</definedName>
    <definedName name="A125636584L">#REF!,#REF!</definedName>
    <definedName name="A125636586T">#REF!,#REF!</definedName>
    <definedName name="A125636592L">#REF!,#REF!</definedName>
    <definedName name="A125636594T">#REF!,#REF!</definedName>
    <definedName name="A125636600A">#REF!,#REF!</definedName>
    <definedName name="A125636602F">#REF!,#REF!</definedName>
    <definedName name="A125636608V">#REF!,#REF!</definedName>
    <definedName name="A125636610F">#REF!,#REF!</definedName>
    <definedName name="A125636616V">#REF!,#REF!</definedName>
    <definedName name="A125636618X">#REF!,#REF!</definedName>
    <definedName name="A125636624V">#REF!,#REF!</definedName>
    <definedName name="A125636626X">#REF!,#REF!</definedName>
    <definedName name="A125636632V">#REF!,#REF!</definedName>
    <definedName name="A125636634X">#REF!,#REF!</definedName>
    <definedName name="A125636640V">#REF!,#REF!</definedName>
    <definedName name="A125636642X">#REF!,#REF!</definedName>
    <definedName name="A125636648L">#REF!,#REF!</definedName>
    <definedName name="A125636650X">#REF!,#REF!</definedName>
    <definedName name="A125636656L">#REF!,#REF!</definedName>
    <definedName name="A125636658T">#REF!,#REF!</definedName>
    <definedName name="A125636664L">#REF!,#REF!</definedName>
    <definedName name="A125636666T">#REF!,#REF!</definedName>
    <definedName name="A125636672L">#REF!,#REF!</definedName>
    <definedName name="A125636674T">#REF!,#REF!</definedName>
    <definedName name="A125636680L">#REF!,#REF!</definedName>
    <definedName name="A125636682T">#REF!,#REF!</definedName>
    <definedName name="A125637904F">#REF!,#REF!</definedName>
    <definedName name="A125637906K">#REF!,#REF!</definedName>
    <definedName name="A125637912F">#REF!,#REF!</definedName>
    <definedName name="A125637914K">#REF!,#REF!</definedName>
    <definedName name="A125637920F">#REF!,#REF!</definedName>
    <definedName name="A125637922K">#REF!,#REF!</definedName>
    <definedName name="A125637928X">#REF!,#REF!</definedName>
    <definedName name="A125637930K">#REF!,#REF!</definedName>
    <definedName name="A125637936X">#REF!,#REF!</definedName>
    <definedName name="A125637938C">#REF!,#REF!</definedName>
    <definedName name="A125637944X">#REF!,#REF!</definedName>
    <definedName name="A125637946C">#REF!,#REF!</definedName>
    <definedName name="A125637952X">#REF!,#REF!</definedName>
    <definedName name="A125637954C">#REF!,#REF!</definedName>
    <definedName name="A125637960X">#REF!,#REF!</definedName>
    <definedName name="A125637962C">#REF!,#REF!</definedName>
    <definedName name="A125637968T">#REF!,#REF!</definedName>
    <definedName name="A125637970C">#REF!,#REF!</definedName>
    <definedName name="A125637976T">#REF!,#REF!</definedName>
    <definedName name="A125637978W">#REF!,#REF!</definedName>
    <definedName name="A125637984T">#REF!,#REF!</definedName>
    <definedName name="A125637986W">#REF!,#REF!</definedName>
    <definedName name="A125637992T">#REF!,#REF!</definedName>
    <definedName name="A125637994W">#REF!,#REF!</definedName>
    <definedName name="A125638000J">#REF!,#REF!</definedName>
    <definedName name="A125638002L">#REF!,#REF!</definedName>
    <definedName name="A125638008A">#REF!,#REF!</definedName>
    <definedName name="A125638010L">#REF!,#REF!</definedName>
    <definedName name="A125638016A">#REF!,#REF!</definedName>
    <definedName name="A125638018F">#REF!,#REF!</definedName>
    <definedName name="A125638024A">#REF!,#REF!</definedName>
    <definedName name="A125638026F">#REF!,#REF!</definedName>
    <definedName name="A125638032A">#REF!,#REF!</definedName>
    <definedName name="A125638034F">#REF!,#REF!</definedName>
    <definedName name="A125638040A">#REF!,#REF!</definedName>
    <definedName name="A125638042F">#REF!,#REF!</definedName>
    <definedName name="A125638048V">#REF!,#REF!</definedName>
    <definedName name="A125638050F">#REF!,#REF!</definedName>
    <definedName name="A125639272F">#REF!,#REF!</definedName>
    <definedName name="A125639274K">#REF!,#REF!</definedName>
    <definedName name="A125639280F">#REF!,#REF!</definedName>
    <definedName name="A125639282K">#REF!,#REF!</definedName>
    <definedName name="A125639288X">#REF!,#REF!</definedName>
    <definedName name="A125639290K">#REF!,#REF!</definedName>
    <definedName name="A125639296X">#REF!,#REF!</definedName>
    <definedName name="A125639298C">#REF!,#REF!</definedName>
    <definedName name="A125639304L">#REF!,#REF!</definedName>
    <definedName name="A125639306T">#REF!,#REF!</definedName>
    <definedName name="A125639312L">#REF!,#REF!</definedName>
    <definedName name="A125639314T">#REF!,#REF!</definedName>
    <definedName name="A125639320L">#REF!,#REF!</definedName>
    <definedName name="A125639322T">#REF!,#REF!</definedName>
    <definedName name="A125639328F">#REF!,#REF!</definedName>
    <definedName name="A125639330T">#REF!,#REF!</definedName>
    <definedName name="A125639336F">#REF!,#REF!</definedName>
    <definedName name="A125639338K">#REF!,#REF!</definedName>
    <definedName name="A125639344F">#REF!,#REF!</definedName>
    <definedName name="A125639346K">#REF!,#REF!</definedName>
    <definedName name="A125639352F">#REF!,#REF!</definedName>
    <definedName name="A125639354K">#REF!,#REF!</definedName>
    <definedName name="A125639360F">#REF!,#REF!</definedName>
    <definedName name="A125639362K">#REF!,#REF!</definedName>
    <definedName name="A125639368X">#REF!,#REF!</definedName>
    <definedName name="A125639370K">#REF!,#REF!</definedName>
    <definedName name="A125639376X">#REF!,#REF!</definedName>
    <definedName name="A125639378C">#REF!,#REF!</definedName>
    <definedName name="A125639384X">#REF!,#REF!</definedName>
    <definedName name="A125639386C">#REF!,#REF!</definedName>
    <definedName name="A125639392X">#REF!,#REF!</definedName>
    <definedName name="A125639394C">#REF!,#REF!</definedName>
    <definedName name="A125639400L">#REF!,#REF!</definedName>
    <definedName name="A125639402T">#REF!,#REF!</definedName>
    <definedName name="A125639408F">#REF!,#REF!</definedName>
    <definedName name="A125639410T">#REF!,#REF!</definedName>
    <definedName name="A125639416F">#REF!,#REF!</definedName>
    <definedName name="A125639418K">#REF!,#REF!</definedName>
    <definedName name="A125640640W">#REF!,#REF!</definedName>
    <definedName name="A125640642A">#REF!,#REF!</definedName>
    <definedName name="A125640648R">#REF!,#REF!</definedName>
    <definedName name="A125640650A">#REF!,#REF!</definedName>
    <definedName name="A125640656R">#REF!,#REF!</definedName>
    <definedName name="A125640658V">#REF!,#REF!</definedName>
    <definedName name="A125640664R">#REF!,#REF!</definedName>
    <definedName name="A125640666V">#REF!,#REF!</definedName>
    <definedName name="A125640672R">#REF!,#REF!</definedName>
    <definedName name="A125640674V">#REF!,#REF!</definedName>
    <definedName name="A125640680R">#REF!,#REF!</definedName>
    <definedName name="A125640682V">#REF!,#REF!</definedName>
    <definedName name="A125640688J">#REF!,#REF!</definedName>
    <definedName name="A125640690V">#REF!,#REF!</definedName>
    <definedName name="A125640696J">#REF!,#REF!</definedName>
    <definedName name="A125640698L">#REF!,#REF!</definedName>
    <definedName name="A125640704W">#REF!,#REF!</definedName>
    <definedName name="A125640706A">#REF!,#REF!</definedName>
    <definedName name="A125640712W">#REF!,#REF!</definedName>
    <definedName name="A125640714A">#REF!,#REF!</definedName>
    <definedName name="A125640720W">#REF!,#REF!</definedName>
    <definedName name="A125640722A">#REF!,#REF!</definedName>
    <definedName name="A125640728R">#REF!,#REF!</definedName>
    <definedName name="A125640730A">#REF!,#REF!</definedName>
    <definedName name="A125640736R">#REF!,#REF!</definedName>
    <definedName name="A125640738V">#REF!,#REF!</definedName>
    <definedName name="A125640744R">#REF!,#REF!</definedName>
    <definedName name="A125640746V">#REF!,#REF!</definedName>
    <definedName name="A125640752R">#REF!,#REF!</definedName>
    <definedName name="A125640754V">#REF!,#REF!</definedName>
    <definedName name="A125640760R">#REF!,#REF!</definedName>
    <definedName name="A125640762V">#REF!,#REF!</definedName>
    <definedName name="A125640768J">#REF!,#REF!</definedName>
    <definedName name="A125640770V">#REF!,#REF!</definedName>
    <definedName name="A125640776J">#REF!,#REF!</definedName>
    <definedName name="A125640778L">#REF!,#REF!</definedName>
    <definedName name="A125640784J">#REF!,#REF!</definedName>
    <definedName name="A125640786L">#REF!,#REF!</definedName>
    <definedName name="A125642008C">#REF!,#REF!</definedName>
    <definedName name="A125642010R">#REF!,#REF!</definedName>
    <definedName name="A125642016C">#REF!,#REF!</definedName>
    <definedName name="A125642018J">#REF!,#REF!</definedName>
    <definedName name="A125642024C">#REF!,#REF!</definedName>
    <definedName name="A125642026J">#REF!,#REF!</definedName>
    <definedName name="A125642032C">#REF!,#REF!</definedName>
    <definedName name="A125642034J">#REF!,#REF!</definedName>
    <definedName name="A125642040C">#REF!,#REF!</definedName>
    <definedName name="A125642042J">#REF!,#REF!</definedName>
    <definedName name="A125642048W">#REF!,#REF!</definedName>
    <definedName name="A125642050J">#REF!,#REF!</definedName>
    <definedName name="A125642056W">#REF!,#REF!</definedName>
    <definedName name="A125642058A">#REF!,#REF!</definedName>
    <definedName name="A125642064W">#REF!,#REF!</definedName>
    <definedName name="A125642066A">#REF!,#REF!</definedName>
    <definedName name="A125642072W">#REF!,#REF!</definedName>
    <definedName name="A125642074A">#REF!,#REF!</definedName>
    <definedName name="A125642080W">#REF!,#REF!</definedName>
    <definedName name="A125642082A">#REF!,#REF!</definedName>
    <definedName name="A125642088R">#REF!,#REF!</definedName>
    <definedName name="A125642090A">#REF!,#REF!</definedName>
    <definedName name="A125642096R">#REF!,#REF!</definedName>
    <definedName name="A125642098V">#REF!,#REF!</definedName>
    <definedName name="A125642104C">#REF!,#REF!</definedName>
    <definedName name="A125642106J">#REF!,#REF!</definedName>
    <definedName name="A125642112C">#REF!,#REF!</definedName>
    <definedName name="A125642114J">#REF!,#REF!</definedName>
    <definedName name="A125642120C">#REF!,#REF!</definedName>
    <definedName name="A125642122J">#REF!,#REF!</definedName>
    <definedName name="A125642128W">#REF!,#REF!</definedName>
    <definedName name="A125642130J">#REF!,#REF!</definedName>
    <definedName name="A125642136W">#REF!,#REF!</definedName>
    <definedName name="A125642138A">#REF!,#REF!</definedName>
    <definedName name="A125642144W">#REF!,#REF!</definedName>
    <definedName name="A125642146A">#REF!,#REF!</definedName>
    <definedName name="A125642152W">#REF!,#REF!</definedName>
    <definedName name="A125642154A">#REF!,#REF!</definedName>
    <definedName name="A125642160W">#REF!,#REF!</definedName>
    <definedName name="A125642162A">#REF!,#REF!</definedName>
    <definedName name="A125642168R">#REF!,#REF!</definedName>
    <definedName name="A125642170A">#REF!,#REF!</definedName>
    <definedName name="A125642176R">#REF!,#REF!</definedName>
    <definedName name="A125642178V">#REF!,#REF!</definedName>
    <definedName name="A125642184R">#REF!,#REF!</definedName>
    <definedName name="A125642186V">#REF!,#REF!</definedName>
    <definedName name="A125642192R">#REF!,#REF!</definedName>
    <definedName name="A125642194V">#REF!,#REF!</definedName>
    <definedName name="A125642200C">#REF!,#REF!</definedName>
    <definedName name="A125642202J">#REF!,#REF!</definedName>
    <definedName name="A125642208W">#REF!,#REF!</definedName>
    <definedName name="A125642210J">#REF!,#REF!</definedName>
    <definedName name="A125642216W">#REF!,#REF!</definedName>
    <definedName name="A125642218A">#REF!,#REF!</definedName>
    <definedName name="A125642224W">#REF!,#REF!</definedName>
    <definedName name="A125642226A">#REF!,#REF!</definedName>
    <definedName name="A125642232W">#REF!,#REF!</definedName>
    <definedName name="A125642234A">#REF!,#REF!</definedName>
    <definedName name="A125642240W">#REF!,#REF!</definedName>
    <definedName name="A125642242A">#REF!,#REF!</definedName>
    <definedName name="A125642248R">#REF!,#REF!</definedName>
    <definedName name="A125642250A">#REF!,#REF!</definedName>
    <definedName name="A125642256R">#REF!,#REF!</definedName>
    <definedName name="A125642258V">#REF!,#REF!</definedName>
    <definedName name="A125642264R">#REF!,#REF!</definedName>
    <definedName name="A125642266V">#REF!,#REF!</definedName>
    <definedName name="A125642272R">#REF!,#REF!</definedName>
    <definedName name="A125642274V">#REF!,#REF!</definedName>
    <definedName name="A125642280R">#REF!,#REF!</definedName>
    <definedName name="A125642282V">#REF!,#REF!</definedName>
    <definedName name="A125642288J">#REF!,#REF!</definedName>
    <definedName name="A125642290V">#REF!,#REF!</definedName>
    <definedName name="A125642296J">#REF!,#REF!</definedName>
    <definedName name="A125642298L">#REF!,#REF!</definedName>
    <definedName name="A125642304W">#REF!,#REF!</definedName>
    <definedName name="A125642306A">#REF!,#REF!</definedName>
    <definedName name="A125642312W">#REF!,#REF!</definedName>
    <definedName name="A125642314A">#REF!,#REF!</definedName>
    <definedName name="A125642320W">#REF!,#REF!</definedName>
    <definedName name="A125642322A">#REF!,#REF!</definedName>
    <definedName name="A125642328R">#REF!,#REF!</definedName>
    <definedName name="A125642330A">#REF!,#REF!</definedName>
    <definedName name="A125642336R">#REF!,#REF!</definedName>
    <definedName name="A125642338V">#REF!,#REF!</definedName>
    <definedName name="A125642344R">#REF!,#REF!</definedName>
    <definedName name="A125642346V">#REF!,#REF!</definedName>
    <definedName name="A125642352R">#REF!,#REF!</definedName>
    <definedName name="A125642354V">#REF!,#REF!</definedName>
    <definedName name="A125642360R">#REF!,#REF!</definedName>
    <definedName name="A125642362V">#REF!,#REF!</definedName>
    <definedName name="A125642368J">#REF!,#REF!</definedName>
    <definedName name="A125642370V">#REF!,#REF!</definedName>
    <definedName name="A125642376J">#REF!,#REF!</definedName>
    <definedName name="A125642378L">#REF!,#REF!</definedName>
    <definedName name="A125642384J">#REF!,#REF!</definedName>
    <definedName name="A125642386L">#REF!,#REF!</definedName>
    <definedName name="A125642392J">#REF!,#REF!</definedName>
    <definedName name="A125642394L">#REF!,#REF!</definedName>
    <definedName name="A125642400W">#REF!,#REF!</definedName>
    <definedName name="A125642402A">#REF!,#REF!</definedName>
    <definedName name="A125642408R">#REF!,#REF!</definedName>
    <definedName name="A125642410A">#REF!,#REF!</definedName>
    <definedName name="A125642416R">#REF!,#REF!</definedName>
    <definedName name="A125642418V">#REF!,#REF!</definedName>
    <definedName name="A125642424R">#REF!,#REF!</definedName>
    <definedName name="A125642426V">#REF!,#REF!</definedName>
    <definedName name="A125642432R">#REF!,#REF!</definedName>
    <definedName name="A125642434V">#REF!,#REF!</definedName>
    <definedName name="A125642440R">#REF!,#REF!</definedName>
    <definedName name="A125642442V">#REF!,#REF!</definedName>
    <definedName name="A125642448J">#REF!,#REF!</definedName>
    <definedName name="A125642450V">#REF!,#REF!</definedName>
    <definedName name="A125642456J">#REF!,#REF!</definedName>
    <definedName name="A125642458L">#REF!,#REF!</definedName>
    <definedName name="A125642464J">#REF!,#REF!</definedName>
    <definedName name="A125642466L">#REF!,#REF!</definedName>
    <definedName name="A125642472J">#REF!,#REF!</definedName>
    <definedName name="A125642474L">#REF!,#REF!</definedName>
    <definedName name="A125642480J">#REF!,#REF!</definedName>
    <definedName name="A125642482L">#REF!,#REF!</definedName>
    <definedName name="A125642488A">#REF!,#REF!</definedName>
    <definedName name="A125642490L">#REF!,#REF!</definedName>
    <definedName name="A125642496A">#REF!,#REF!</definedName>
    <definedName name="A125642498F">#REF!,#REF!</definedName>
    <definedName name="A125642504R">#REF!,#REF!</definedName>
    <definedName name="A125642506V">#REF!,#REF!</definedName>
    <definedName name="A125642512R">#REF!,#REF!</definedName>
    <definedName name="A125642514V">#REF!,#REF!</definedName>
    <definedName name="A125642520R">#REF!,#REF!</definedName>
    <definedName name="A125642522V">#REF!,#REF!</definedName>
    <definedName name="A125642528J">#REF!,#REF!</definedName>
    <definedName name="A125642530V">#REF!,#REF!</definedName>
    <definedName name="A125642536J">#REF!,#REF!</definedName>
    <definedName name="A125642538L">#REF!,#REF!</definedName>
    <definedName name="A125642544J">#REF!,#REF!</definedName>
    <definedName name="A125642546L">#REF!,#REF!</definedName>
    <definedName name="A125642552J">#REF!,#REF!</definedName>
    <definedName name="A125642554L">#REF!,#REF!</definedName>
    <definedName name="A125642560J">#REF!,#REF!</definedName>
    <definedName name="A125642562L">#REF!,#REF!</definedName>
    <definedName name="A125642568A">#REF!,#REF!</definedName>
    <definedName name="A125642570L">#REF!,#REF!</definedName>
    <definedName name="A125642576A">#REF!,#REF!</definedName>
    <definedName name="A125642578F">#REF!,#REF!</definedName>
    <definedName name="A125642584A">#REF!,#REF!</definedName>
    <definedName name="A125642586F">#REF!,#REF!</definedName>
    <definedName name="A125642592A">#REF!,#REF!</definedName>
    <definedName name="A125642594F">#REF!,#REF!</definedName>
    <definedName name="A125642600R">#REF!,#REF!</definedName>
    <definedName name="A125642602V">#REF!,#REF!</definedName>
    <definedName name="A125642608J">#REF!,#REF!</definedName>
    <definedName name="A125642610V">#REF!,#REF!</definedName>
    <definedName name="A125642616J">#REF!,#REF!</definedName>
    <definedName name="A125642618L">#REF!,#REF!</definedName>
    <definedName name="A125642624J">#REF!,#REF!</definedName>
    <definedName name="A125642626L">#REF!,#REF!</definedName>
    <definedName name="A125642632J">#REF!,#REF!</definedName>
    <definedName name="A125642634L">#REF!,#REF!</definedName>
    <definedName name="A125642640J">#REF!,#REF!</definedName>
    <definedName name="A125642642L">#REF!,#REF!</definedName>
    <definedName name="A125642648A">#REF!,#REF!</definedName>
    <definedName name="A125642650L">#REF!,#REF!</definedName>
    <definedName name="A125642656A">#REF!,#REF!</definedName>
    <definedName name="A125642658F">#REF!,#REF!</definedName>
    <definedName name="A125642664A">#REF!,#REF!</definedName>
    <definedName name="A125642666F">#REF!,#REF!</definedName>
    <definedName name="A125642672A">#REF!,#REF!</definedName>
    <definedName name="A125642674F">#REF!,#REF!</definedName>
    <definedName name="A125642680A">#REF!,#REF!</definedName>
    <definedName name="A125642682F">#REF!,#REF!</definedName>
    <definedName name="A125642688V">#REF!,#REF!</definedName>
    <definedName name="A125642690F">#REF!,#REF!</definedName>
    <definedName name="A125642696V">#REF!,#REF!</definedName>
    <definedName name="A125642698X">#REF!,#REF!</definedName>
    <definedName name="A125642704J">#REF!,#REF!</definedName>
    <definedName name="A125642706L">#REF!,#REF!</definedName>
    <definedName name="A125642712J">#REF!,#REF!</definedName>
    <definedName name="A125642714L">#REF!,#REF!</definedName>
    <definedName name="A125642720J">#REF!,#REF!</definedName>
    <definedName name="A125642722L">#REF!,#REF!</definedName>
    <definedName name="A125642728A">#REF!,#REF!</definedName>
    <definedName name="A125642730L">#REF!,#REF!</definedName>
    <definedName name="A125642736A">#REF!,#REF!</definedName>
    <definedName name="A125642738F">#REF!,#REF!</definedName>
    <definedName name="A125642744A">#REF!,#REF!</definedName>
    <definedName name="A125642746F">#REF!,#REF!</definedName>
    <definedName name="A125642752A">#REF!,#REF!</definedName>
    <definedName name="A125642754F">#REF!,#REF!</definedName>
    <definedName name="A125642760A">#REF!,#REF!</definedName>
    <definedName name="A125642762F">#REF!,#REF!</definedName>
    <definedName name="A125642768V">#REF!,#REF!</definedName>
    <definedName name="A125642770F">#REF!,#REF!</definedName>
    <definedName name="A125642776V">#REF!,#REF!</definedName>
    <definedName name="A125642778X">#REF!,#REF!</definedName>
    <definedName name="A125642784V">#REF!,#REF!</definedName>
    <definedName name="A125642786X">#REF!,#REF!</definedName>
    <definedName name="A125642792V">#REF!,#REF!</definedName>
    <definedName name="A125642794X">#REF!,#REF!</definedName>
    <definedName name="A125642800J">#REF!,#REF!</definedName>
    <definedName name="A125642802L">#REF!,#REF!</definedName>
    <definedName name="A125642808A">#REF!,#REF!</definedName>
    <definedName name="A125642810L">#REF!,#REF!</definedName>
    <definedName name="A125642816A">#REF!,#REF!</definedName>
    <definedName name="A125642818F">#REF!,#REF!</definedName>
    <definedName name="A125642824A">#REF!,#REF!</definedName>
    <definedName name="A125642826F">#REF!,#REF!</definedName>
    <definedName name="A125642832A">#REF!,#REF!</definedName>
    <definedName name="A125642834F">#REF!,#REF!</definedName>
    <definedName name="A125642840A">#REF!,#REF!</definedName>
    <definedName name="A125642842F">#REF!,#REF!</definedName>
    <definedName name="A125642848V">#REF!,#REF!</definedName>
    <definedName name="A125642850F">#REF!,#REF!</definedName>
    <definedName name="A125642856V">#REF!,#REF!</definedName>
    <definedName name="A125642858X">#REF!,#REF!</definedName>
    <definedName name="A125642864V">#REF!,#REF!</definedName>
    <definedName name="A125642866X">#REF!,#REF!</definedName>
    <definedName name="A125642872V">#REF!,#REF!</definedName>
    <definedName name="A125642874X">#REF!,#REF!</definedName>
    <definedName name="A125642880V">#REF!,#REF!</definedName>
    <definedName name="A125642882X">#REF!,#REF!</definedName>
    <definedName name="A125642888L">#REF!,#REF!</definedName>
    <definedName name="A125642890X">#REF!,#REF!</definedName>
    <definedName name="A125642896L">#REF!,#REF!</definedName>
    <definedName name="A125642898T">#REF!,#REF!</definedName>
    <definedName name="A125642904A">#REF!,#REF!</definedName>
    <definedName name="A125642906F">#REF!,#REF!</definedName>
    <definedName name="A125642912A">#REF!,#REF!</definedName>
    <definedName name="A125642914F">#REF!,#REF!</definedName>
    <definedName name="A125642920A">#REF!,#REF!</definedName>
    <definedName name="A125642922F">#REF!,#REF!</definedName>
    <definedName name="A125642928V">#REF!,#REF!</definedName>
    <definedName name="A125642930F">#REF!,#REF!</definedName>
    <definedName name="A125642936V">#REF!,#REF!</definedName>
    <definedName name="A125642938X">#REF!,#REF!</definedName>
    <definedName name="A125642944V">#REF!,#REF!</definedName>
    <definedName name="A125642946X">#REF!,#REF!</definedName>
    <definedName name="A125642952V">#REF!,#REF!</definedName>
    <definedName name="A125642954X">#REF!,#REF!</definedName>
    <definedName name="A125642960V">#REF!,#REF!</definedName>
    <definedName name="A125642962X">#REF!,#REF!</definedName>
    <definedName name="A125642968L">#REF!,#REF!</definedName>
    <definedName name="A125642970X">#REF!,#REF!</definedName>
    <definedName name="A125642976L">#REF!,#REF!</definedName>
    <definedName name="A125642978T">#REF!,#REF!</definedName>
    <definedName name="A125642984L">#REF!,#REF!</definedName>
    <definedName name="A125642986T">#REF!,#REF!</definedName>
    <definedName name="A125642992L">#REF!,#REF!</definedName>
    <definedName name="A125642994T">#REF!,#REF!</definedName>
    <definedName name="A125643000C">#REF!,#REF!</definedName>
    <definedName name="A125643002J">#REF!,#REF!</definedName>
    <definedName name="A125643008W">#REF!,#REF!</definedName>
    <definedName name="A125643010J">#REF!,#REF!</definedName>
    <definedName name="A125643016W">#REF!,#REF!</definedName>
    <definedName name="A125643018A">#REF!,#REF!</definedName>
    <definedName name="A125643024W">#REF!,#REF!</definedName>
    <definedName name="A125643026A">#REF!,#REF!</definedName>
    <definedName name="A125643032W">#REF!,#REF!</definedName>
    <definedName name="A125643034A">#REF!,#REF!</definedName>
    <definedName name="A125643040W">#REF!,#REF!</definedName>
    <definedName name="A125643042A">#REF!,#REF!</definedName>
    <definedName name="A125643048R">#REF!,#REF!</definedName>
    <definedName name="A125643050A">#REF!,#REF!</definedName>
    <definedName name="A125643056R">#REF!,#REF!</definedName>
    <definedName name="A125643058V">#REF!,#REF!</definedName>
    <definedName name="A125643064R">#REF!,#REF!</definedName>
    <definedName name="A125643066V">#REF!,#REF!</definedName>
    <definedName name="A125643072R">#REF!,#REF!</definedName>
    <definedName name="A125643074V">#REF!,#REF!</definedName>
    <definedName name="A125643080R">#REF!,#REF!</definedName>
    <definedName name="A125643082V">#REF!,#REF!</definedName>
    <definedName name="A125643088J">#REF!,#REF!</definedName>
    <definedName name="A125643090V">#REF!,#REF!</definedName>
    <definedName name="A125643096J">#REF!,#REF!</definedName>
    <definedName name="A125643098L">#REF!,#REF!</definedName>
    <definedName name="A125643104W">#REF!,#REF!</definedName>
    <definedName name="A125643106A">#REF!,#REF!</definedName>
    <definedName name="A125643112W">#REF!,#REF!</definedName>
    <definedName name="A125643114A">#REF!,#REF!</definedName>
    <definedName name="A125643120W">#REF!,#REF!</definedName>
    <definedName name="A125643122A">#REF!,#REF!</definedName>
    <definedName name="A125643128R">#REF!,#REF!</definedName>
    <definedName name="A125643130A">#REF!,#REF!</definedName>
    <definedName name="A125643136R">#REF!,#REF!</definedName>
    <definedName name="A125643138V">#REF!,#REF!</definedName>
    <definedName name="A125643144R">#REF!,#REF!</definedName>
    <definedName name="A125643146V">#REF!,#REF!</definedName>
    <definedName name="A125643152R">#REF!,#REF!</definedName>
    <definedName name="A125643154V">#REF!,#REF!</definedName>
    <definedName name="A125643160R">#REF!,#REF!</definedName>
    <definedName name="A125643162V">#REF!,#REF!</definedName>
    <definedName name="A125643168J">#REF!,#REF!</definedName>
    <definedName name="A125643170V">#REF!,#REF!</definedName>
    <definedName name="A125643176J">#REF!,#REF!</definedName>
    <definedName name="A125643178L">#REF!,#REF!</definedName>
    <definedName name="A125643184J">#REF!,#REF!</definedName>
    <definedName name="A125643186L">#REF!,#REF!</definedName>
    <definedName name="A125643192J">#REF!,#REF!</definedName>
    <definedName name="A125643194L">#REF!,#REF!</definedName>
    <definedName name="A125643200W">#REF!,#REF!</definedName>
    <definedName name="A125643202A">#REF!,#REF!</definedName>
    <definedName name="A125643208R">#REF!,#REF!</definedName>
    <definedName name="A125643210A">#REF!,#REF!</definedName>
    <definedName name="A125643216R">#REF!,#REF!</definedName>
    <definedName name="A125643218V">#REF!,#REF!</definedName>
    <definedName name="A125643224R">#REF!,#REF!</definedName>
    <definedName name="A125643226V">#REF!,#REF!</definedName>
    <definedName name="A125643232R">#REF!,#REF!</definedName>
    <definedName name="A125643234V">#REF!,#REF!</definedName>
    <definedName name="A125643240R">#REF!,#REF!</definedName>
    <definedName name="A125643242V">#REF!,#REF!</definedName>
    <definedName name="A125643248J">#REF!,#REF!</definedName>
    <definedName name="A125643250V">#REF!,#REF!</definedName>
    <definedName name="A125643256J">#REF!,#REF!</definedName>
    <definedName name="A125643258L">#REF!,#REF!</definedName>
    <definedName name="A125643264J">#REF!,#REF!</definedName>
    <definedName name="A125643266L">#REF!,#REF!</definedName>
    <definedName name="A125643272J">#REF!,#REF!</definedName>
    <definedName name="A125643274L">#REF!,#REF!</definedName>
    <definedName name="A125643280J">#REF!,#REF!</definedName>
    <definedName name="A125643282L">#REF!,#REF!</definedName>
    <definedName name="A125643288A">#REF!,#REF!</definedName>
    <definedName name="A125643290L">#REF!,#REF!</definedName>
    <definedName name="A125643296A">#REF!,#REF!</definedName>
    <definedName name="A125643298F">#REF!,#REF!</definedName>
    <definedName name="A125643304R">#REF!,#REF!</definedName>
    <definedName name="A125643306V">#REF!,#REF!</definedName>
    <definedName name="A125643312R">#REF!,#REF!</definedName>
    <definedName name="A125643314V">#REF!,#REF!</definedName>
    <definedName name="A125643320R">#REF!,#REF!</definedName>
    <definedName name="A125643322V">#REF!,#REF!</definedName>
    <definedName name="A125643328J">#REF!,#REF!</definedName>
    <definedName name="A125643330V">#REF!,#REF!</definedName>
    <definedName name="A125643336J">#REF!,#REF!</definedName>
    <definedName name="A125643338L">#REF!,#REF!</definedName>
    <definedName name="A125643344J">#REF!,#REF!</definedName>
    <definedName name="A125643346L">#REF!,#REF!</definedName>
    <definedName name="A125643352J">#REF!,#REF!</definedName>
    <definedName name="A125643354L">#REF!,#REF!</definedName>
    <definedName name="A125643360J">#REF!,#REF!</definedName>
    <definedName name="A125643362L">#REF!,#REF!</definedName>
    <definedName name="A125643368A">#REF!,#REF!</definedName>
    <definedName name="A125643370L">#REF!,#REF!</definedName>
    <definedName name="A125643376A">#REF!,#REF!</definedName>
    <definedName name="A125643378F">#REF!,#REF!</definedName>
    <definedName name="A125643384A">#REF!,#REF!</definedName>
    <definedName name="A125643386F">#REF!,#REF!</definedName>
    <definedName name="A125643392A">#REF!,#REF!</definedName>
    <definedName name="A125643394F">#REF!,#REF!</definedName>
    <definedName name="A125643400R">#REF!,#REF!</definedName>
    <definedName name="A125643402V">#REF!,#REF!</definedName>
    <definedName name="A125643408J">#REF!,#REF!</definedName>
    <definedName name="A125643410V">#REF!,#REF!</definedName>
    <definedName name="A125643416J">#REF!,#REF!</definedName>
    <definedName name="A125643418L">#REF!,#REF!</definedName>
    <definedName name="A125643424J">#REF!,#REF!</definedName>
    <definedName name="A125643426L">#REF!,#REF!</definedName>
    <definedName name="A125643432J">#REF!,#REF!</definedName>
    <definedName name="A125643434L">#REF!,#REF!</definedName>
    <definedName name="A125643440J">#REF!,#REF!</definedName>
    <definedName name="A125643442L">#REF!,#REF!</definedName>
    <definedName name="A125643448A">#REF!,#REF!</definedName>
    <definedName name="A125643450L">#REF!,#REF!</definedName>
    <definedName name="A125643456A">#REF!,#REF!</definedName>
    <definedName name="A125643458F">#REF!,#REF!</definedName>
    <definedName name="A125643464A">#REF!,#REF!</definedName>
    <definedName name="A125643466F">#REF!,#REF!</definedName>
    <definedName name="A125643472A">#REF!,#REF!</definedName>
    <definedName name="A125643474F">#REF!,#REF!</definedName>
    <definedName name="A125643480A">#REF!,#REF!</definedName>
    <definedName name="A125643482F">#REF!,#REF!</definedName>
    <definedName name="A125643488V">#REF!,#REF!</definedName>
    <definedName name="A125643490F">#REF!,#REF!</definedName>
    <definedName name="A125643496V">#REF!,#REF!</definedName>
    <definedName name="A125643498X">#REF!,#REF!</definedName>
    <definedName name="A125643504J">#REF!,#REF!</definedName>
    <definedName name="A125643506L">#REF!,#REF!</definedName>
    <definedName name="A125643512J">#REF!,#REF!</definedName>
    <definedName name="A125643514L">#REF!,#REF!</definedName>
    <definedName name="A125643520J">#REF!,#REF!</definedName>
    <definedName name="A125643522L">#REF!,#REF!</definedName>
    <definedName name="A125644744L">#REF!,#REF!</definedName>
    <definedName name="A125644746T">#REF!,#REF!</definedName>
    <definedName name="A125644752L">#REF!,#REF!</definedName>
    <definedName name="A125644754T">#REF!,#REF!</definedName>
    <definedName name="A125644760L">#REF!,#REF!</definedName>
    <definedName name="A125644762T">#REF!,#REF!</definedName>
    <definedName name="A125644768F">#REF!,#REF!</definedName>
    <definedName name="A125644770T">#REF!,#REF!</definedName>
    <definedName name="A125644776F">#REF!,#REF!</definedName>
    <definedName name="A125644778K">#REF!,#REF!</definedName>
    <definedName name="A125644784F">#REF!,#REF!</definedName>
    <definedName name="A125644786K">#REF!,#REF!</definedName>
    <definedName name="A125644792F">#REF!,#REF!</definedName>
    <definedName name="A125644794K">#REF!,#REF!</definedName>
    <definedName name="A125644800V">#REF!,#REF!</definedName>
    <definedName name="A125644802X">#REF!,#REF!</definedName>
    <definedName name="A125644808L">#REF!,#REF!</definedName>
    <definedName name="A125644810X">#REF!,#REF!</definedName>
    <definedName name="A125644816L">#REF!,#REF!</definedName>
    <definedName name="A125644818T">#REF!,#REF!</definedName>
    <definedName name="A125644824L">#REF!,#REF!</definedName>
    <definedName name="A125644826T">#REF!,#REF!</definedName>
    <definedName name="A125644832L">#REF!,#REF!</definedName>
    <definedName name="A125644834T">#REF!,#REF!</definedName>
    <definedName name="A125644840L">#REF!,#REF!</definedName>
    <definedName name="A125644842T">#REF!,#REF!</definedName>
    <definedName name="A125644848F">#REF!,#REF!</definedName>
    <definedName name="A125644850T">#REF!,#REF!</definedName>
    <definedName name="A125644856F">#REF!,#REF!</definedName>
    <definedName name="A125644858K">#REF!,#REF!</definedName>
    <definedName name="A125644864F">#REF!,#REF!</definedName>
    <definedName name="A125644866K">#REF!,#REF!</definedName>
    <definedName name="A125644872F">#REF!,#REF!</definedName>
    <definedName name="A125644874K">#REF!,#REF!</definedName>
    <definedName name="A125644880F">#REF!,#REF!</definedName>
    <definedName name="A125644882K">#REF!,#REF!</definedName>
    <definedName name="A125644888X">#REF!,#REF!</definedName>
    <definedName name="A125644890K">#REF!,#REF!</definedName>
    <definedName name="A125646112A">#REF!,#REF!</definedName>
    <definedName name="A125646114F">#REF!,#REF!</definedName>
    <definedName name="A125646120A">#REF!,#REF!</definedName>
    <definedName name="A125646122F">#REF!,#REF!</definedName>
    <definedName name="A125646128V">#REF!,#REF!</definedName>
    <definedName name="A125646130F">#REF!,#REF!</definedName>
    <definedName name="A125646136V">#REF!,#REF!</definedName>
    <definedName name="A125646138X">#REF!,#REF!</definedName>
    <definedName name="A125646144V">#REF!,#REF!</definedName>
    <definedName name="A125646146X">#REF!,#REF!</definedName>
    <definedName name="A125646152V">#REF!,#REF!</definedName>
    <definedName name="A125646154X">#REF!,#REF!</definedName>
    <definedName name="A125646160V">#REF!,#REF!</definedName>
    <definedName name="A125646162X">#REF!,#REF!</definedName>
    <definedName name="A125646168L">#REF!,#REF!</definedName>
    <definedName name="A125646170X">#REF!,#REF!</definedName>
    <definedName name="A125646176L">#REF!,#REF!</definedName>
    <definedName name="A125646178T">#REF!,#REF!</definedName>
    <definedName name="A125646184L">#REF!,#REF!</definedName>
    <definedName name="A125646186T">#REF!,#REF!</definedName>
    <definedName name="A125646192L">#REF!,#REF!</definedName>
    <definedName name="A125646194T">#REF!,#REF!</definedName>
    <definedName name="A125646200A">#REF!,#REF!</definedName>
    <definedName name="A125646202F">#REF!,#REF!</definedName>
    <definedName name="A125646208V">#REF!,#REF!</definedName>
    <definedName name="A125646210F">#REF!,#REF!</definedName>
    <definedName name="A125646216V">#REF!,#REF!</definedName>
    <definedName name="A125646218X">#REF!,#REF!</definedName>
    <definedName name="A125646224V">#REF!,#REF!</definedName>
    <definedName name="A125646226X">#REF!,#REF!</definedName>
    <definedName name="A125646232V">#REF!,#REF!</definedName>
    <definedName name="A125646234X">#REF!,#REF!</definedName>
    <definedName name="A125646240V">#REF!,#REF!</definedName>
    <definedName name="A125646242X">#REF!,#REF!</definedName>
    <definedName name="A125646248L">#REF!,#REF!</definedName>
    <definedName name="A125646250X">#REF!,#REF!</definedName>
    <definedName name="A125646256L">#REF!,#REF!</definedName>
    <definedName name="A125646258T">#REF!,#REF!</definedName>
    <definedName name="A125647480X">#REF!,#REF!</definedName>
    <definedName name="A125647482C">#REF!,#REF!</definedName>
    <definedName name="A125647488T">#REF!,#REF!</definedName>
    <definedName name="A125647490C">#REF!,#REF!</definedName>
    <definedName name="A125647496T">#REF!,#REF!</definedName>
    <definedName name="A125647498W">#REF!,#REF!</definedName>
    <definedName name="A125647504F">#REF!,#REF!</definedName>
    <definedName name="A125647506K">#REF!,#REF!</definedName>
    <definedName name="A125647512F">#REF!,#REF!</definedName>
    <definedName name="A125647514K">#REF!,#REF!</definedName>
    <definedName name="A125647520F">#REF!,#REF!</definedName>
    <definedName name="A125647522K">#REF!,#REF!</definedName>
    <definedName name="A125647528X">#REF!,#REF!</definedName>
    <definedName name="A125647530K">#REF!,#REF!</definedName>
    <definedName name="A125647536X">#REF!,#REF!</definedName>
    <definedName name="A125647538C">#REF!,#REF!</definedName>
    <definedName name="A125647544X">#REF!,#REF!</definedName>
    <definedName name="A125647546C">#REF!,#REF!</definedName>
    <definedName name="A125647552X">#REF!,#REF!</definedName>
    <definedName name="A125647554C">#REF!,#REF!</definedName>
    <definedName name="A125647560X">#REF!,#REF!</definedName>
    <definedName name="A125647562C">#REF!,#REF!</definedName>
    <definedName name="A125647568T">#REF!,#REF!</definedName>
    <definedName name="A125647570C">#REF!,#REF!</definedName>
    <definedName name="A125647576T">#REF!,#REF!</definedName>
    <definedName name="A125647578W">#REF!,#REF!</definedName>
    <definedName name="A125647584T">#REF!,#REF!</definedName>
    <definedName name="A125647586W">#REF!,#REF!</definedName>
    <definedName name="A125647592T">#REF!,#REF!</definedName>
    <definedName name="A125647594W">#REF!,#REF!</definedName>
    <definedName name="A125647600F">#REF!,#REF!</definedName>
    <definedName name="A125647602K">#REF!,#REF!</definedName>
    <definedName name="A125647608X">#REF!,#REF!</definedName>
    <definedName name="A125647610K">#REF!,#REF!</definedName>
    <definedName name="A125647616X">#REF!,#REF!</definedName>
    <definedName name="A125647618C">#REF!,#REF!</definedName>
    <definedName name="A125647624X">#REF!,#REF!</definedName>
    <definedName name="A125647626C">#REF!,#REF!</definedName>
    <definedName name="A125648848C">#REF!,#REF!</definedName>
    <definedName name="A125648850R">#REF!,#REF!</definedName>
    <definedName name="A125648856C">#REF!,#REF!</definedName>
    <definedName name="A125648858J">#REF!,#REF!</definedName>
    <definedName name="A125648864C">#REF!,#REF!</definedName>
    <definedName name="A125648866J">#REF!,#REF!</definedName>
    <definedName name="A125648872C">#REF!,#REF!</definedName>
    <definedName name="A125648874J">#REF!,#REF!</definedName>
    <definedName name="A125648880C">#REF!,#REF!</definedName>
    <definedName name="A125648882J">#REF!,#REF!</definedName>
    <definedName name="A125648888W">#REF!,#REF!</definedName>
    <definedName name="A125648890J">#REF!,#REF!</definedName>
    <definedName name="A125648896W">#REF!,#REF!</definedName>
    <definedName name="A125648898A">#REF!,#REF!</definedName>
    <definedName name="A125648904K">#REF!,#REF!</definedName>
    <definedName name="A125648906R">#REF!,#REF!</definedName>
    <definedName name="A125648912K">#REF!,#REF!</definedName>
    <definedName name="A125648914R">#REF!,#REF!</definedName>
    <definedName name="A125648920K">#REF!,#REF!</definedName>
    <definedName name="A125648922R">#REF!,#REF!</definedName>
    <definedName name="A125648928C">#REF!,#REF!</definedName>
    <definedName name="A125648930R">#REF!,#REF!</definedName>
    <definedName name="A125648936C">#REF!,#REF!</definedName>
    <definedName name="A125648938J">#REF!,#REF!</definedName>
    <definedName name="A125648944C">#REF!,#REF!</definedName>
    <definedName name="A125648946J">#REF!,#REF!</definedName>
    <definedName name="A125648952C">#REF!,#REF!</definedName>
    <definedName name="A125648954J">#REF!,#REF!</definedName>
    <definedName name="A125648960C">#REF!,#REF!</definedName>
    <definedName name="A125648962J">#REF!,#REF!</definedName>
    <definedName name="A125648968W">#REF!,#REF!</definedName>
    <definedName name="A125648970J">#REF!,#REF!</definedName>
    <definedName name="A125648976W">#REF!,#REF!</definedName>
    <definedName name="A125648978A">#REF!,#REF!</definedName>
    <definedName name="A125648984W">#REF!,#REF!</definedName>
    <definedName name="A125648986A">#REF!,#REF!</definedName>
    <definedName name="A125648992W">#REF!,#REF!</definedName>
    <definedName name="A125648994A">#REF!,#REF!</definedName>
    <definedName name="A125650216W">#REF!,#REF!</definedName>
    <definedName name="A125650218A">#REF!,#REF!</definedName>
    <definedName name="A125650224W">#REF!,#REF!</definedName>
    <definedName name="A125650226A">#REF!,#REF!</definedName>
    <definedName name="A125650232W">#REF!,#REF!</definedName>
    <definedName name="A125650234A">#REF!,#REF!</definedName>
    <definedName name="A125650240W">#REF!,#REF!</definedName>
    <definedName name="A125650242A">#REF!,#REF!</definedName>
    <definedName name="A125650248R">#REF!,#REF!</definedName>
    <definedName name="A125650250A">#REF!,#REF!</definedName>
    <definedName name="A125650256R">#REF!,#REF!</definedName>
    <definedName name="A125650258V">#REF!,#REF!</definedName>
    <definedName name="A125650264R">#REF!,#REF!</definedName>
    <definedName name="A125650266V">#REF!,#REF!</definedName>
    <definedName name="A125650272R">#REF!,#REF!</definedName>
    <definedName name="A125650274V">#REF!,#REF!</definedName>
    <definedName name="A125650280R">#REF!,#REF!</definedName>
    <definedName name="A125650282V">#REF!,#REF!</definedName>
    <definedName name="A125650288J">#REF!,#REF!</definedName>
    <definedName name="A125650290V">#REF!,#REF!</definedName>
    <definedName name="A125650296J">#REF!,#REF!</definedName>
    <definedName name="A125650298L">#REF!,#REF!</definedName>
    <definedName name="A125650304W">#REF!,#REF!</definedName>
    <definedName name="A125650306A">#REF!,#REF!</definedName>
    <definedName name="A125650312W">#REF!,#REF!</definedName>
    <definedName name="A125650314A">#REF!,#REF!</definedName>
    <definedName name="A125650320W">#REF!,#REF!</definedName>
    <definedName name="A125650322A">#REF!,#REF!</definedName>
    <definedName name="A125650328R">#REF!,#REF!</definedName>
    <definedName name="A125650330A">#REF!,#REF!</definedName>
    <definedName name="A125650336R">#REF!,#REF!</definedName>
    <definedName name="A125650338V">#REF!,#REF!</definedName>
    <definedName name="A125650344R">#REF!,#REF!</definedName>
    <definedName name="A125650346V">#REF!,#REF!</definedName>
    <definedName name="A125650352R">#REF!,#REF!</definedName>
    <definedName name="A125650354V">#REF!,#REF!</definedName>
    <definedName name="A125650360R">#REF!,#REF!</definedName>
    <definedName name="A125650362V">#REF!,#REF!</definedName>
    <definedName name="A125650368J">#REF!,#REF!</definedName>
    <definedName name="A125650370V">#REF!,#REF!</definedName>
    <definedName name="A125650376J">#REF!,#REF!</definedName>
    <definedName name="A125650378L">#REF!,#REF!</definedName>
    <definedName name="A125650384J">#REF!,#REF!</definedName>
    <definedName name="A125650386L">#REF!,#REF!</definedName>
    <definedName name="A125650392J">#REF!,#REF!</definedName>
    <definedName name="A125650394L">#REF!,#REF!</definedName>
    <definedName name="A125650400W">#REF!,#REF!</definedName>
    <definedName name="A125650402A">#REF!,#REF!</definedName>
    <definedName name="A125650408R">#REF!,#REF!</definedName>
    <definedName name="A125650410A">#REF!,#REF!</definedName>
    <definedName name="A125650416R">#REF!,#REF!</definedName>
    <definedName name="A125650418V">#REF!,#REF!</definedName>
    <definedName name="A125650424R">#REF!,#REF!</definedName>
    <definedName name="A125650426V">#REF!,#REF!</definedName>
    <definedName name="A125650432R">#REF!,#REF!</definedName>
    <definedName name="A125650434V">#REF!,#REF!</definedName>
    <definedName name="A125650440R">#REF!,#REF!</definedName>
    <definedName name="A125650442V">#REF!,#REF!</definedName>
    <definedName name="A125650448J">#REF!,#REF!</definedName>
    <definedName name="A125650450V">#REF!,#REF!</definedName>
    <definedName name="A125650456J">#REF!,#REF!</definedName>
    <definedName name="A125650458L">#REF!,#REF!</definedName>
    <definedName name="A125650464J">#REF!,#REF!</definedName>
    <definedName name="A125650466L">#REF!,#REF!</definedName>
    <definedName name="A125650472J">#REF!,#REF!</definedName>
    <definedName name="A125650474L">#REF!,#REF!</definedName>
    <definedName name="A125650480J">#REF!,#REF!</definedName>
    <definedName name="A125650482L">#REF!,#REF!</definedName>
    <definedName name="A125650488A">#REF!,#REF!</definedName>
    <definedName name="A125650490L">#REF!,#REF!</definedName>
    <definedName name="A125650496A">#REF!,#REF!</definedName>
    <definedName name="A125650498F">#REF!,#REF!</definedName>
    <definedName name="A125650504R">#REF!,#REF!</definedName>
    <definedName name="A125650506V">#REF!,#REF!</definedName>
    <definedName name="A125650512R">#REF!,#REF!</definedName>
    <definedName name="A125650514V">#REF!,#REF!</definedName>
    <definedName name="A125650520R">#REF!,#REF!</definedName>
    <definedName name="A125650522V">#REF!,#REF!</definedName>
    <definedName name="A125650528J">#REF!,#REF!</definedName>
    <definedName name="A125650530V">#REF!,#REF!</definedName>
    <definedName name="A125650536J">#REF!,#REF!</definedName>
    <definedName name="A125650538L">#REF!,#REF!</definedName>
    <definedName name="A125650544J">#REF!,#REF!</definedName>
    <definedName name="A125650546L">#REF!,#REF!</definedName>
    <definedName name="A125650552J">#REF!,#REF!</definedName>
    <definedName name="A125650554L">#REF!,#REF!</definedName>
    <definedName name="A125650560J">#REF!,#REF!</definedName>
    <definedName name="A125650562L">#REF!,#REF!</definedName>
    <definedName name="A125650568A">#REF!,#REF!</definedName>
    <definedName name="A125650570L">#REF!,#REF!</definedName>
    <definedName name="A125650576A">#REF!,#REF!</definedName>
    <definedName name="A125650578F">#REF!,#REF!</definedName>
    <definedName name="A125650584A">#REF!,#REF!</definedName>
    <definedName name="A125650586F">#REF!,#REF!</definedName>
    <definedName name="A125650592A">#REF!,#REF!</definedName>
    <definedName name="A125650594F">#REF!,#REF!</definedName>
    <definedName name="A125650600R">#REF!,#REF!</definedName>
    <definedName name="A125650602V">#REF!,#REF!</definedName>
    <definedName name="A125650608J">#REF!,#REF!</definedName>
    <definedName name="A125650610V">#REF!,#REF!</definedName>
    <definedName name="A125650616J">#REF!,#REF!</definedName>
    <definedName name="A125650618L">#REF!,#REF!</definedName>
    <definedName name="A125650624J">#REF!,#REF!</definedName>
    <definedName name="A125650626L">#REF!,#REF!</definedName>
    <definedName name="A125650632J">#REF!,#REF!</definedName>
    <definedName name="A125650634L">#REF!,#REF!</definedName>
    <definedName name="A125650640J">#REF!,#REF!</definedName>
    <definedName name="A125650642L">#REF!,#REF!</definedName>
    <definedName name="A125650648A">#REF!,#REF!</definedName>
    <definedName name="A125650650L">#REF!,#REF!</definedName>
    <definedName name="A125650656A">#REF!,#REF!</definedName>
    <definedName name="A125650658F">#REF!,#REF!</definedName>
    <definedName name="A125650664A">#REF!,#REF!</definedName>
    <definedName name="A125650666F">#REF!,#REF!</definedName>
    <definedName name="A125650672A">#REF!,#REF!</definedName>
    <definedName name="A125650674F">#REF!,#REF!</definedName>
    <definedName name="A125650680A">#REF!,#REF!</definedName>
    <definedName name="A125650682F">#REF!,#REF!</definedName>
    <definedName name="A125650688V">#REF!,#REF!</definedName>
    <definedName name="A125650690F">#REF!,#REF!</definedName>
    <definedName name="A125650696V">#REF!,#REF!</definedName>
    <definedName name="A125650698X">#REF!,#REF!</definedName>
    <definedName name="A125650704J">#REF!,#REF!</definedName>
    <definedName name="A125650706L">#REF!,#REF!</definedName>
    <definedName name="A125650712J">#REF!,#REF!</definedName>
    <definedName name="A125650714L">#REF!,#REF!</definedName>
    <definedName name="A125650720J">#REF!,#REF!</definedName>
    <definedName name="A125650722L">#REF!,#REF!</definedName>
    <definedName name="A125650728A">#REF!,#REF!</definedName>
    <definedName name="A125650730L">#REF!,#REF!</definedName>
    <definedName name="A125650736A">#REF!,#REF!</definedName>
    <definedName name="A125650738F">#REF!,#REF!</definedName>
    <definedName name="A125650744A">#REF!,#REF!</definedName>
    <definedName name="A125650746F">#REF!,#REF!</definedName>
    <definedName name="A125650752A">#REF!,#REF!</definedName>
    <definedName name="A125650754F">#REF!,#REF!</definedName>
    <definedName name="A125650760A">#REF!,#REF!</definedName>
    <definedName name="A125650762F">#REF!,#REF!</definedName>
    <definedName name="A125650768V">#REF!,#REF!</definedName>
    <definedName name="A125650770F">#REF!,#REF!</definedName>
    <definedName name="A125650776V">#REF!,#REF!</definedName>
    <definedName name="A125650778X">#REF!,#REF!</definedName>
    <definedName name="A125650784V">#REF!,#REF!</definedName>
    <definedName name="A125650786X">#REF!,#REF!</definedName>
    <definedName name="A125650792V">#REF!,#REF!</definedName>
    <definedName name="A125650794X">#REF!,#REF!</definedName>
    <definedName name="A125650800J">#REF!,#REF!</definedName>
    <definedName name="A125650802L">#REF!,#REF!</definedName>
    <definedName name="A125650808A">#REF!,#REF!</definedName>
    <definedName name="A125650810L">#REF!,#REF!</definedName>
    <definedName name="A125650816A">#REF!,#REF!</definedName>
    <definedName name="A125650818F">#REF!,#REF!</definedName>
    <definedName name="A125650824A">#REF!,#REF!</definedName>
    <definedName name="A125650826F">#REF!,#REF!</definedName>
    <definedName name="A125650832A">#REF!,#REF!</definedName>
    <definedName name="A125650834F">#REF!,#REF!</definedName>
    <definedName name="A125650840A">#REF!,#REF!</definedName>
    <definedName name="A125650842F">#REF!,#REF!</definedName>
    <definedName name="A125650848V">#REF!,#REF!</definedName>
    <definedName name="A125650850F">#REF!,#REF!</definedName>
    <definedName name="A125650856V">#REF!,#REF!</definedName>
    <definedName name="A125650858X">#REF!,#REF!</definedName>
    <definedName name="A125650864V">#REF!,#REF!</definedName>
    <definedName name="A125650866X">#REF!,#REF!</definedName>
    <definedName name="A125650872V">#REF!,#REF!</definedName>
    <definedName name="A125650874X">#REF!,#REF!</definedName>
    <definedName name="A125650880V">#REF!,#REF!</definedName>
    <definedName name="A125650882X">#REF!,#REF!</definedName>
    <definedName name="A125650888L">#REF!,#REF!</definedName>
    <definedName name="A125650890X">#REF!,#REF!</definedName>
    <definedName name="A125650896L">#REF!,#REF!</definedName>
    <definedName name="A125650898T">#REF!,#REF!</definedName>
    <definedName name="A125650904A">#REF!,#REF!</definedName>
    <definedName name="A125650906F">#REF!,#REF!</definedName>
    <definedName name="A125650912A">#REF!,#REF!</definedName>
    <definedName name="A125650914F">#REF!,#REF!</definedName>
    <definedName name="A125650920A">#REF!,#REF!</definedName>
    <definedName name="A125650922F">#REF!,#REF!</definedName>
    <definedName name="A125650928V">#REF!,#REF!</definedName>
    <definedName name="A125650930F">#REF!,#REF!</definedName>
    <definedName name="A125650936V">#REF!,#REF!</definedName>
    <definedName name="A125650938X">#REF!,#REF!</definedName>
    <definedName name="A125650944V">#REF!,#REF!</definedName>
    <definedName name="A125650946X">#REF!,#REF!</definedName>
    <definedName name="A125650952V">#REF!,#REF!</definedName>
    <definedName name="A125650954X">#REF!,#REF!</definedName>
    <definedName name="A125650960V">#REF!,#REF!</definedName>
    <definedName name="A125650962X">#REF!,#REF!</definedName>
    <definedName name="A125650968L">#REF!,#REF!</definedName>
    <definedName name="A125650970X">#REF!,#REF!</definedName>
    <definedName name="A125650976L">#REF!,#REF!</definedName>
    <definedName name="A125650978T">#REF!,#REF!</definedName>
    <definedName name="A125650984L">#REF!,#REF!</definedName>
    <definedName name="A125650986T">#REF!,#REF!</definedName>
    <definedName name="A125650992L">#REF!,#REF!</definedName>
    <definedName name="A125650994T">#REF!,#REF!</definedName>
    <definedName name="A125651000C">#REF!,#REF!</definedName>
    <definedName name="A125651002J">#REF!,#REF!</definedName>
    <definedName name="A125651008W">#REF!,#REF!</definedName>
    <definedName name="A125651010J">#REF!,#REF!</definedName>
    <definedName name="A125651016W">#REF!,#REF!</definedName>
    <definedName name="A125651018A">#REF!,#REF!</definedName>
    <definedName name="A125651024W">#REF!,#REF!</definedName>
    <definedName name="A125651026A">#REF!,#REF!</definedName>
    <definedName name="A125651032W">#REF!,#REF!</definedName>
    <definedName name="A125651034A">#REF!,#REF!</definedName>
    <definedName name="A125651040W">#REF!,#REF!</definedName>
    <definedName name="A125651042A">#REF!,#REF!</definedName>
    <definedName name="A125651048R">#REF!,#REF!</definedName>
    <definedName name="A125651050A">#REF!,#REF!</definedName>
    <definedName name="A125651056R">#REF!,#REF!</definedName>
    <definedName name="A125651058V">#REF!,#REF!</definedName>
    <definedName name="A125651064R">#REF!,#REF!</definedName>
    <definedName name="A125651066V">#REF!,#REF!</definedName>
    <definedName name="A125651072R">#REF!,#REF!</definedName>
    <definedName name="A125651074V">#REF!,#REF!</definedName>
    <definedName name="A125651080R">#REF!,#REF!</definedName>
    <definedName name="A125651082V">#REF!,#REF!</definedName>
    <definedName name="A125651088J">#REF!,#REF!</definedName>
    <definedName name="A125651090V">#REF!,#REF!</definedName>
    <definedName name="A125651096J">#REF!,#REF!</definedName>
    <definedName name="A125651098L">#REF!,#REF!</definedName>
    <definedName name="A125651104W">#REF!,#REF!</definedName>
    <definedName name="A125651106A">#REF!,#REF!</definedName>
    <definedName name="A125651112W">#REF!,#REF!</definedName>
    <definedName name="A125651114A">#REF!,#REF!</definedName>
    <definedName name="A125651120W">#REF!,#REF!</definedName>
    <definedName name="A125651122A">#REF!,#REF!</definedName>
    <definedName name="A125651128R">#REF!,#REF!</definedName>
    <definedName name="A125651130A">#REF!,#REF!</definedName>
    <definedName name="A125651136R">#REF!,#REF!</definedName>
    <definedName name="A125651138V">#REF!,#REF!</definedName>
    <definedName name="A125651144R">#REF!,#REF!</definedName>
    <definedName name="A125651146V">#REF!,#REF!</definedName>
    <definedName name="A125651152R">#REF!,#REF!</definedName>
    <definedName name="A125651154V">#REF!,#REF!</definedName>
    <definedName name="A125651160R">#REF!,#REF!</definedName>
    <definedName name="A125651162V">#REF!,#REF!</definedName>
    <definedName name="A125651168J">#REF!,#REF!</definedName>
    <definedName name="A125651170V">#REF!,#REF!</definedName>
    <definedName name="A125651176J">#REF!,#REF!</definedName>
    <definedName name="A125651178L">#REF!,#REF!</definedName>
    <definedName name="A125651184J">#REF!,#REF!</definedName>
    <definedName name="A125651186L">#REF!,#REF!</definedName>
    <definedName name="A125651192J">#REF!,#REF!</definedName>
    <definedName name="A125651194L">#REF!,#REF!</definedName>
    <definedName name="A125651200W">#REF!,#REF!</definedName>
    <definedName name="A125651202A">#REF!,#REF!</definedName>
    <definedName name="A125651208R">#REF!,#REF!</definedName>
    <definedName name="A125651210A">#REF!,#REF!</definedName>
    <definedName name="A125651216R">#REF!,#REF!</definedName>
    <definedName name="A125651218V">#REF!,#REF!</definedName>
    <definedName name="A125651224R">#REF!,#REF!</definedName>
    <definedName name="A125651226V">#REF!,#REF!</definedName>
    <definedName name="A125651232R">#REF!,#REF!</definedName>
    <definedName name="A125651234V">#REF!,#REF!</definedName>
    <definedName name="A125651240R">#REF!,#REF!</definedName>
    <definedName name="A125651242V">#REF!,#REF!</definedName>
    <definedName name="A125651248J">#REF!,#REF!</definedName>
    <definedName name="A125651250V">#REF!,#REF!</definedName>
    <definedName name="A125651256J">#REF!,#REF!</definedName>
    <definedName name="A125651258L">#REF!,#REF!</definedName>
    <definedName name="A125651264J">#REF!,#REF!</definedName>
    <definedName name="A125651266L">#REF!,#REF!</definedName>
    <definedName name="A125651272J">#REF!,#REF!</definedName>
    <definedName name="A125651274L">#REF!,#REF!</definedName>
    <definedName name="A125651280J">#REF!,#REF!</definedName>
    <definedName name="A125651282L">#REF!,#REF!</definedName>
    <definedName name="A125651288A">#REF!,#REF!</definedName>
    <definedName name="A125651290L">#REF!,#REF!</definedName>
    <definedName name="A125651296A">#REF!,#REF!</definedName>
    <definedName name="A125651298F">#REF!,#REF!</definedName>
    <definedName name="A125651304R">#REF!,#REF!</definedName>
    <definedName name="A125651306V">#REF!,#REF!</definedName>
    <definedName name="A125651312R">#REF!,#REF!</definedName>
    <definedName name="A125651314V">#REF!,#REF!</definedName>
    <definedName name="A125651320R">#REF!,#REF!</definedName>
    <definedName name="A125651322V">#REF!,#REF!</definedName>
    <definedName name="A125651328J">#REF!,#REF!</definedName>
    <definedName name="A125651330V">#REF!,#REF!</definedName>
    <definedName name="A125651336J">#REF!,#REF!</definedName>
    <definedName name="A125651338L">#REF!,#REF!</definedName>
    <definedName name="A125651344J">#REF!,#REF!</definedName>
    <definedName name="A125651346L">#REF!,#REF!</definedName>
    <definedName name="A125651352J">#REF!,#REF!</definedName>
    <definedName name="A125651354L">#REF!,#REF!</definedName>
    <definedName name="A125651360J">#REF!,#REF!</definedName>
    <definedName name="A125651362L">#REF!,#REF!</definedName>
    <definedName name="A125651368A">#REF!,#REF!</definedName>
    <definedName name="A125651370L">#REF!,#REF!</definedName>
    <definedName name="A125651376A">#REF!,#REF!</definedName>
    <definedName name="A125651378F">#REF!,#REF!</definedName>
    <definedName name="A125651384A">#REF!,#REF!</definedName>
    <definedName name="A125651386F">#REF!,#REF!</definedName>
    <definedName name="A125651392A">#REF!,#REF!</definedName>
    <definedName name="A125651394F">#REF!,#REF!</definedName>
    <definedName name="A125651400R">#REF!,#REF!</definedName>
    <definedName name="A125651402V">#REF!,#REF!</definedName>
    <definedName name="A125651408J">#REF!,#REF!</definedName>
    <definedName name="A125651410V">#REF!,#REF!</definedName>
    <definedName name="A125651416J">#REF!,#REF!</definedName>
    <definedName name="A125651418L">#REF!,#REF!</definedName>
    <definedName name="A125651424J">#REF!,#REF!</definedName>
    <definedName name="A125651426L">#REF!,#REF!</definedName>
    <definedName name="A125651432J">#REF!,#REF!</definedName>
    <definedName name="A125651434L">#REF!,#REF!</definedName>
    <definedName name="A125651440J">#REF!,#REF!</definedName>
    <definedName name="A125651442L">#REF!,#REF!</definedName>
    <definedName name="A125651448A">#REF!,#REF!</definedName>
    <definedName name="A125651450L">#REF!,#REF!</definedName>
    <definedName name="A125651456A">#REF!,#REF!</definedName>
    <definedName name="A125651458F">#REF!,#REF!</definedName>
    <definedName name="A125651464A">#REF!,#REF!</definedName>
    <definedName name="A125651466F">#REF!,#REF!</definedName>
    <definedName name="A125651472A">#REF!,#REF!</definedName>
    <definedName name="A125651474F">#REF!,#REF!</definedName>
    <definedName name="A125651480A">#REF!,#REF!</definedName>
    <definedName name="A125651482F">#REF!,#REF!</definedName>
    <definedName name="A125651488V">#REF!,#REF!</definedName>
    <definedName name="A125651490F">#REF!,#REF!</definedName>
    <definedName name="A125651496V">#REF!,#REF!</definedName>
    <definedName name="A125651498X">#REF!,#REF!</definedName>
    <definedName name="A125651504J">#REF!,#REF!</definedName>
    <definedName name="A125651506L">#REF!,#REF!</definedName>
    <definedName name="A125651512J">#REF!,#REF!</definedName>
    <definedName name="A125651514L">#REF!,#REF!</definedName>
    <definedName name="A125651520J">#REF!,#REF!</definedName>
    <definedName name="A125651522L">#REF!,#REF!</definedName>
    <definedName name="A125651528A">#REF!,#REF!</definedName>
    <definedName name="A125651530L">#REF!,#REF!</definedName>
    <definedName name="A125651536A">#REF!,#REF!</definedName>
    <definedName name="A125651538F">#REF!,#REF!</definedName>
    <definedName name="A125651544A">#REF!,#REF!</definedName>
    <definedName name="A125651546F">#REF!,#REF!</definedName>
    <definedName name="A125651552A">#REF!,#REF!</definedName>
    <definedName name="A125651554F">#REF!,#REF!</definedName>
    <definedName name="A125651560A">#REF!,#REF!</definedName>
    <definedName name="A125651562F">#REF!,#REF!</definedName>
    <definedName name="A125651568V">#REF!,#REF!</definedName>
    <definedName name="A125651570F">#REF!,#REF!</definedName>
    <definedName name="A125651576V">#REF!,#REF!</definedName>
    <definedName name="A125651578X">#REF!,#REF!</definedName>
    <definedName name="A125651584V">#REF!,#REF!</definedName>
    <definedName name="A125651586X">#REF!,#REF!</definedName>
    <definedName name="A125651592V">#REF!,#REF!</definedName>
    <definedName name="A125651594X">#REF!,#REF!</definedName>
    <definedName name="A125651600J">#REF!,#REF!</definedName>
    <definedName name="A125651602L">#REF!,#REF!</definedName>
    <definedName name="A125651608A">#REF!,#REF!</definedName>
    <definedName name="A125651610L">#REF!,#REF!</definedName>
    <definedName name="A125651616A">#REF!,#REF!</definedName>
    <definedName name="A125651618F">#REF!,#REF!</definedName>
    <definedName name="A125651624A">#REF!,#REF!</definedName>
    <definedName name="A125651626F">#REF!,#REF!</definedName>
    <definedName name="A125651632A">#REF!,#REF!</definedName>
    <definedName name="A125651634F">#REF!,#REF!</definedName>
    <definedName name="A125651640A">#REF!,#REF!</definedName>
    <definedName name="A125651642F">#REF!,#REF!</definedName>
    <definedName name="A125651648V">#REF!,#REF!</definedName>
    <definedName name="A125651650F">#REF!,#REF!</definedName>
    <definedName name="A125651656V">#REF!,#REF!</definedName>
    <definedName name="A125651658X">#REF!,#REF!</definedName>
    <definedName name="A125651664V">#REF!,#REF!</definedName>
    <definedName name="A125651666X">#REF!,#REF!</definedName>
    <definedName name="A125651672V">#REF!,#REF!</definedName>
    <definedName name="A125651674X">#REF!,#REF!</definedName>
    <definedName name="A125651680V">#REF!,#REF!</definedName>
    <definedName name="A125651682X">#REF!,#REF!</definedName>
    <definedName name="A125651688L">#REF!,#REF!</definedName>
    <definedName name="A125651690X">#REF!,#REF!</definedName>
    <definedName name="A125651696L">#REF!,#REF!</definedName>
    <definedName name="A125651698T">#REF!,#REF!</definedName>
    <definedName name="A125651704A">#REF!,#REF!</definedName>
    <definedName name="A125651706F">#REF!,#REF!</definedName>
    <definedName name="A125651712A">#REF!,#REF!</definedName>
    <definedName name="A125651714F">#REF!,#REF!</definedName>
    <definedName name="A125651720A">#REF!,#REF!</definedName>
    <definedName name="A125651722F">#REF!,#REF!</definedName>
    <definedName name="A125651728V">#REF!,#REF!</definedName>
    <definedName name="A125651730F">#REF!,#REF!</definedName>
    <definedName name="A125652952F">#REF!,#REF!</definedName>
    <definedName name="A125652954K">#REF!,#REF!</definedName>
    <definedName name="A125652960F">#REF!,#REF!</definedName>
    <definedName name="A125652962K">#REF!,#REF!</definedName>
    <definedName name="A125652968X">#REF!,#REF!</definedName>
    <definedName name="A125652970K">#REF!,#REF!</definedName>
    <definedName name="A125652976X">#REF!,#REF!</definedName>
    <definedName name="A125652978C">#REF!,#REF!</definedName>
    <definedName name="A125652984X">#REF!,#REF!</definedName>
    <definedName name="A125652986C">#REF!,#REF!</definedName>
    <definedName name="A125652992X">#REF!,#REF!</definedName>
    <definedName name="A125652994C">#REF!,#REF!</definedName>
    <definedName name="A125653000R">#REF!,#REF!</definedName>
    <definedName name="A125653002V">#REF!,#REF!</definedName>
    <definedName name="A125653008J">#REF!,#REF!</definedName>
    <definedName name="A125653010V">#REF!,#REF!</definedName>
    <definedName name="A125653016J">#REF!,#REF!</definedName>
    <definedName name="A125653018L">#REF!,#REF!</definedName>
    <definedName name="A125653024J">#REF!,#REF!</definedName>
    <definedName name="A125653026L">#REF!,#REF!</definedName>
    <definedName name="A125653032J">#REF!,#REF!</definedName>
    <definedName name="A125653034L">#REF!,#REF!</definedName>
    <definedName name="A125653040J">#REF!,#REF!</definedName>
    <definedName name="A125653042L">#REF!,#REF!</definedName>
    <definedName name="A125653048A">#REF!,#REF!</definedName>
    <definedName name="A125653050L">#REF!,#REF!</definedName>
    <definedName name="A125653056A">#REF!,#REF!</definedName>
    <definedName name="A125653058F">#REF!,#REF!</definedName>
    <definedName name="A125653064A">#REF!,#REF!</definedName>
    <definedName name="A125653066F">#REF!,#REF!</definedName>
    <definedName name="A125653072A">#REF!,#REF!</definedName>
    <definedName name="A125653074F">#REF!,#REF!</definedName>
    <definedName name="A125653080A">#REF!,#REF!</definedName>
    <definedName name="A125653082F">#REF!,#REF!</definedName>
    <definedName name="A125653088V">#REF!,#REF!</definedName>
    <definedName name="A125653090F">#REF!,#REF!</definedName>
    <definedName name="A125653096V">#REF!,#REF!</definedName>
    <definedName name="A125653098X">#REF!,#REF!</definedName>
    <definedName name="A125654320V">#REF!,#REF!</definedName>
    <definedName name="A125654322X">#REF!,#REF!</definedName>
    <definedName name="A125654328L">#REF!,#REF!</definedName>
    <definedName name="A125654330X">#REF!,#REF!</definedName>
    <definedName name="A125654336L">#REF!,#REF!</definedName>
    <definedName name="A125654338T">#REF!,#REF!</definedName>
    <definedName name="A125654344L">#REF!,#REF!</definedName>
    <definedName name="A125654346T">#REF!,#REF!</definedName>
    <definedName name="A125654352L">#REF!,#REF!</definedName>
    <definedName name="A125654354T">#REF!,#REF!</definedName>
    <definedName name="A125654360L">#REF!,#REF!</definedName>
    <definedName name="A125654362T">#REF!,#REF!</definedName>
    <definedName name="A125654368F">#REF!,#REF!</definedName>
    <definedName name="A125654370T">#REF!,#REF!</definedName>
    <definedName name="A125654376F">#REF!,#REF!</definedName>
    <definedName name="A125654378K">#REF!,#REF!</definedName>
    <definedName name="A125654384F">#REF!,#REF!</definedName>
    <definedName name="A125654386K">#REF!,#REF!</definedName>
    <definedName name="A125654392F">#REF!,#REF!</definedName>
    <definedName name="A125654394K">#REF!,#REF!</definedName>
    <definedName name="A125654400V">#REF!,#REF!</definedName>
    <definedName name="A125654402X">#REF!,#REF!</definedName>
    <definedName name="A125654408L">#REF!,#REF!</definedName>
    <definedName name="A125654410X">#REF!,#REF!</definedName>
    <definedName name="A125654416L">#REF!,#REF!</definedName>
    <definedName name="A125654418T">#REF!,#REF!</definedName>
    <definedName name="A125654424L">#REF!,#REF!</definedName>
    <definedName name="A125654426T">#REF!,#REF!</definedName>
    <definedName name="A125654432L">#REF!,#REF!</definedName>
    <definedName name="A125654434T">#REF!,#REF!</definedName>
    <definedName name="A125654440L">#REF!,#REF!</definedName>
    <definedName name="A125654442T">#REF!,#REF!</definedName>
    <definedName name="A125654448F">#REF!,#REF!</definedName>
    <definedName name="A125654450T">#REF!,#REF!</definedName>
    <definedName name="A125654456F">#REF!,#REF!</definedName>
    <definedName name="A125654458K">#REF!,#REF!</definedName>
    <definedName name="A125654464F">#REF!,#REF!</definedName>
    <definedName name="A125654466K">#REF!,#REF!</definedName>
    <definedName name="A125655688K">#REF!,#REF!</definedName>
    <definedName name="A125655690W">#REF!,#REF!</definedName>
    <definedName name="A125655696K">#REF!,#REF!</definedName>
    <definedName name="A125655698R">#REF!,#REF!</definedName>
    <definedName name="A125655704X">#REF!,#REF!</definedName>
    <definedName name="A125655706C">#REF!,#REF!</definedName>
    <definedName name="A125655712X">#REF!,#REF!</definedName>
    <definedName name="A125655714C">#REF!,#REF!</definedName>
    <definedName name="A125655720X">#REF!,#REF!</definedName>
    <definedName name="A125655722C">#REF!,#REF!</definedName>
    <definedName name="A125655728T">#REF!,#REF!</definedName>
    <definedName name="A125655730C">#REF!,#REF!</definedName>
    <definedName name="A125655736T">#REF!,#REF!</definedName>
    <definedName name="A125655738W">#REF!,#REF!</definedName>
    <definedName name="A125655744T">#REF!,#REF!</definedName>
    <definedName name="A125655746W">#REF!,#REF!</definedName>
    <definedName name="A125655752T">#REF!,#REF!</definedName>
    <definedName name="A125655754W">#REF!,#REF!</definedName>
    <definedName name="A125655760T">#REF!,#REF!</definedName>
    <definedName name="A125655762W">#REF!,#REF!</definedName>
    <definedName name="A125655768K">#REF!,#REF!</definedName>
    <definedName name="A125655770W">#REF!,#REF!</definedName>
    <definedName name="A125655776K">#REF!,#REF!</definedName>
    <definedName name="A125655778R">#REF!,#REF!</definedName>
    <definedName name="A125655784K">#REF!,#REF!</definedName>
    <definedName name="A125655786R">#REF!,#REF!</definedName>
    <definedName name="A125655792K">#REF!,#REF!</definedName>
    <definedName name="A125655794R">#REF!,#REF!</definedName>
    <definedName name="A125655800X">#REF!,#REF!</definedName>
    <definedName name="A125655802C">#REF!,#REF!</definedName>
    <definedName name="A125655808T">#REF!,#REF!</definedName>
    <definedName name="A125655810C">#REF!,#REF!</definedName>
    <definedName name="A125655816T">#REF!,#REF!</definedName>
    <definedName name="A125655818W">#REF!,#REF!</definedName>
    <definedName name="A125655824T">#REF!,#REF!</definedName>
    <definedName name="A125655826W">#REF!,#REF!</definedName>
    <definedName name="A125655832T">#REF!,#REF!</definedName>
    <definedName name="A125655834W">#REF!,#REF!</definedName>
    <definedName name="A125657056X">#REF!,#REF!</definedName>
    <definedName name="A125657058C">#REF!,#REF!</definedName>
    <definedName name="A125657064X">#REF!,#REF!</definedName>
    <definedName name="A125657066C">#REF!,#REF!</definedName>
    <definedName name="A125657072X">#REF!,#REF!</definedName>
    <definedName name="A125657074C">#REF!,#REF!</definedName>
    <definedName name="A125657080X">#REF!,#REF!</definedName>
    <definedName name="A125657082C">#REF!,#REF!</definedName>
    <definedName name="A125657088T">#REF!,#REF!</definedName>
    <definedName name="A125657090C">#REF!,#REF!</definedName>
    <definedName name="A125657096T">#REF!,#REF!</definedName>
    <definedName name="A125657098W">#REF!,#REF!</definedName>
    <definedName name="A125657104F">#REF!,#REF!</definedName>
    <definedName name="A125657106K">#REF!,#REF!</definedName>
    <definedName name="A125657112F">#REF!,#REF!</definedName>
    <definedName name="A125657114K">#REF!,#REF!</definedName>
    <definedName name="A125657120F">#REF!,#REF!</definedName>
    <definedName name="A125657122K">#REF!,#REF!</definedName>
    <definedName name="A125657128X">#REF!,#REF!</definedName>
    <definedName name="A125657130K">#REF!,#REF!</definedName>
    <definedName name="A125657136X">#REF!,#REF!</definedName>
    <definedName name="A125657138C">#REF!,#REF!</definedName>
    <definedName name="A125657144X">#REF!,#REF!</definedName>
    <definedName name="A125657146C">#REF!,#REF!</definedName>
    <definedName name="A125657152X">#REF!,#REF!</definedName>
    <definedName name="A125657154C">#REF!,#REF!</definedName>
    <definedName name="A125657160X">#REF!,#REF!</definedName>
    <definedName name="A125657162C">#REF!,#REF!</definedName>
    <definedName name="A125657168T">#REF!,#REF!</definedName>
    <definedName name="A125657170C">#REF!,#REF!</definedName>
    <definedName name="A125657176T">#REF!,#REF!</definedName>
    <definedName name="A125657178W">#REF!,#REF!</definedName>
    <definedName name="A125657184T">#REF!,#REF!</definedName>
    <definedName name="A125657186W">#REF!,#REF!</definedName>
    <definedName name="A125657192T">#REF!,#REF!</definedName>
    <definedName name="A125657194W">#REF!,#REF!</definedName>
    <definedName name="A125657200F">#REF!,#REF!</definedName>
    <definedName name="A125657202K">#REF!,#REF!</definedName>
    <definedName name="A125958256C">Data1!$BS$1:$BS$10,Data1!$BS$11:$BS$19</definedName>
    <definedName name="A125958256C_Data">Data1!$BS$11:$BS$19</definedName>
    <definedName name="A125958256C_Latest">Data1!$BS$19</definedName>
    <definedName name="A125958257F">Data1!$EM$1:$EM$10,Data1!$EM$11:$EM$19</definedName>
    <definedName name="A125958257F_Data">Data1!$EM$11:$EM$19</definedName>
    <definedName name="A125958257F_Latest">Data1!$EM$19</definedName>
    <definedName name="A125958264C">Data1!$AO$1:$AO$10,Data1!$AO$11:$AO$19</definedName>
    <definedName name="A125958264C_Data">Data1!$AO$11:$AO$19</definedName>
    <definedName name="A125958264C_Latest">Data1!$AO$19</definedName>
    <definedName name="A125958265F">Data1!$DI$1:$DI$10,Data1!$DI$11:$DI$19</definedName>
    <definedName name="A125958265F_Data">Data1!$DI$11:$DI$19</definedName>
    <definedName name="A125958265F_Latest">Data1!$DI$19</definedName>
    <definedName name="A125958272C">Data1!$BJ$1:$BJ$10,Data1!$BJ$11:$BJ$19</definedName>
    <definedName name="A125958272C_Data">Data1!$BJ$11:$BJ$19</definedName>
    <definedName name="A125958272C_Latest">Data1!$BJ$19</definedName>
    <definedName name="A125958273F">Data1!$ED$1:$ED$10,Data1!$ED$11:$ED$19</definedName>
    <definedName name="A125958273F_Data">Data1!$ED$11:$ED$19</definedName>
    <definedName name="A125958273F_Latest">Data1!$ED$19</definedName>
    <definedName name="A125958280C">Data1!$AR$1:$AR$10,Data1!$AR$11:$AR$19</definedName>
    <definedName name="A125958280C_Data">Data1!$AR$11:$AR$19</definedName>
    <definedName name="A125958280C_Latest">Data1!$AR$19</definedName>
    <definedName name="A125958281F">Data1!$DL$1:$DL$10,Data1!$DL$11:$DL$19</definedName>
    <definedName name="A125958281F_Data">Data1!$DL$11:$DL$19</definedName>
    <definedName name="A125958281F_Latest">Data1!$DL$19</definedName>
    <definedName name="A125958288W">Data1!$AX$1:$AX$10,Data1!$AX$11:$AX$19</definedName>
    <definedName name="A125958288W_Data">Data1!$AX$11:$AX$19</definedName>
    <definedName name="A125958288W_Latest">Data1!$AX$19</definedName>
    <definedName name="A125958289X">Data1!$DR$1:$DR$10,Data1!$DR$11:$DR$19</definedName>
    <definedName name="A125958289X_Data">Data1!$DR$11:$DR$19</definedName>
    <definedName name="A125958289X_Latest">Data1!$DR$19</definedName>
    <definedName name="A125958296W">Data1!$BV$1:$BV$10,Data1!$BV$11:$BV$19</definedName>
    <definedName name="A125958296W_Data">Data1!$BV$11:$BV$19</definedName>
    <definedName name="A125958296W_Latest">Data1!$BV$19</definedName>
    <definedName name="A125958297X">Data1!$EP$1:$EP$10,Data1!$EP$11:$EP$19</definedName>
    <definedName name="A125958297X_Data">Data1!$EP$11:$EP$19</definedName>
    <definedName name="A125958297X_Latest">Data1!$EP$19</definedName>
    <definedName name="A125958304K">Data1!$Z$1:$Z$10,Data1!$Z$11:$Z$19</definedName>
    <definedName name="A125958304K_Data">Data1!$Z$11:$Z$19</definedName>
    <definedName name="A125958304K_Latest">Data1!$Z$19</definedName>
    <definedName name="A125958305L">Data1!$CT$1:$CT$10,Data1!$CT$11:$CT$19</definedName>
    <definedName name="A125958305L_Data">Data1!$CT$11:$CT$19</definedName>
    <definedName name="A125958305L_Latest">Data1!$CT$19</definedName>
    <definedName name="A125958312K">Data1!$AL$1:$AL$10,Data1!$AL$11:$AL$19</definedName>
    <definedName name="A125958312K_Data">Data1!$AL$11:$AL$19</definedName>
    <definedName name="A125958312K_Latest">Data1!$AL$19</definedName>
    <definedName name="A125958313L">Data1!$DF$1:$DF$10,Data1!$DF$11:$DF$19</definedName>
    <definedName name="A125958313L_Data">Data1!$DF$11:$DF$19</definedName>
    <definedName name="A125958313L_Latest">Data1!$DF$19</definedName>
    <definedName name="A125958320K">Data1!$B$1:$B$10,Data1!$B$11:$B$19</definedName>
    <definedName name="A125958320K_Data">Data1!$B$11:$B$19</definedName>
    <definedName name="A125958320K_Latest">Data1!$B$19</definedName>
    <definedName name="A125958321L">#REF!,#REF!</definedName>
    <definedName name="A125958328C">Data1!$H$1:$H$10,Data1!$H$11:$H$19</definedName>
    <definedName name="A125958328C_Data">Data1!$H$11:$H$19</definedName>
    <definedName name="A125958328C_Latest">Data1!$H$19</definedName>
    <definedName name="A125958329F">Data1!$CB$1:$CB$10,Data1!$CB$11:$CB$19</definedName>
    <definedName name="A125958329F_Data">Data1!$CB$11:$CB$19</definedName>
    <definedName name="A125958329F_Latest">Data1!$CB$19</definedName>
    <definedName name="A125958336C">Data1!$Q$1:$Q$10,Data1!$Q$11:$Q$19</definedName>
    <definedName name="A125958336C_Data">Data1!$Q$11:$Q$19</definedName>
    <definedName name="A125958336C_Latest">Data1!$Q$19</definedName>
    <definedName name="A125958337F">Data1!$CK$1:$CK$10,Data1!$CK$11:$CK$19</definedName>
    <definedName name="A125958337F_Data">Data1!$CK$11:$CK$19</definedName>
    <definedName name="A125958337F_Latest">Data1!$CK$19</definedName>
    <definedName name="A125958344C">Data1!$T$1:$T$10,Data1!$T$11:$T$19</definedName>
    <definedName name="A125958344C_Data">Data1!$T$11:$T$19</definedName>
    <definedName name="A125958344C_Latest">Data1!$T$19</definedName>
    <definedName name="A125958345F">Data1!$CN$1:$CN$10,Data1!$CN$11:$CN$19</definedName>
    <definedName name="A125958345F_Data">Data1!$CN$11:$CN$19</definedName>
    <definedName name="A125958345F_Latest">Data1!$CN$19</definedName>
    <definedName name="A125958352C">Data1!$AU$1:$AU$10,Data1!$AU$11:$AU$19</definedName>
    <definedName name="A125958352C_Data">Data1!$AU$11:$AU$19</definedName>
    <definedName name="A125958352C_Latest">Data1!$AU$19</definedName>
    <definedName name="A125958353F">Data1!$DO$1:$DO$10,Data1!$DO$11:$DO$19</definedName>
    <definedName name="A125958353F_Data">Data1!$DO$11:$DO$19</definedName>
    <definedName name="A125958353F_Latest">Data1!$DO$19</definedName>
    <definedName name="A125958360C">Data1!$BA$1:$BA$10,Data1!$BA$11:$BA$19</definedName>
    <definedName name="A125958360C_Data">Data1!$BA$11:$BA$19</definedName>
    <definedName name="A125958360C_Latest">Data1!$BA$19</definedName>
    <definedName name="A125958361F">Data1!$DU$1:$DU$10,Data1!$DU$11:$DU$19</definedName>
    <definedName name="A125958361F_Data">Data1!$DU$11:$DU$19</definedName>
    <definedName name="A125958361F_Latest">Data1!$DU$19</definedName>
    <definedName name="A125958368W">Data1!$BD$1:$BD$10,Data1!$BD$11:$BD$19</definedName>
    <definedName name="A125958368W_Data">Data1!$BD$11:$BD$19</definedName>
    <definedName name="A125958368W_Latest">Data1!$BD$19</definedName>
    <definedName name="A125958369X">Data1!$DX$1:$DX$10,Data1!$DX$11:$DX$19</definedName>
    <definedName name="A125958369X_Data">Data1!$DX$11:$DX$19</definedName>
    <definedName name="A125958369X_Latest">Data1!$DX$19</definedName>
    <definedName name="A125958376W">Data1!$W$1:$W$10,Data1!$W$11:$W$19</definedName>
    <definedName name="A125958376W_Data">Data1!$W$11:$W$19</definedName>
    <definedName name="A125958376W_Latest">Data1!$W$19</definedName>
    <definedName name="A125958377X">Data1!$CQ$1:$CQ$10,Data1!$CQ$11:$CQ$19</definedName>
    <definedName name="A125958377X_Data">Data1!$CQ$11:$CQ$19</definedName>
    <definedName name="A125958377X_Latest">Data1!$CQ$19</definedName>
    <definedName name="A125958384W">Data1!$AF$1:$AF$10,Data1!$AF$11:$AF$19</definedName>
    <definedName name="A125958384W_Data">Data1!$AF$11:$AF$19</definedName>
    <definedName name="A125958384W_Latest">Data1!$AF$19</definedName>
    <definedName name="A125958385X">Data1!$CZ$1:$CZ$10,Data1!$CZ$11:$CZ$19</definedName>
    <definedName name="A125958385X_Data">Data1!$CZ$11:$CZ$19</definedName>
    <definedName name="A125958385X_Latest">Data1!$CZ$19</definedName>
    <definedName name="A125958392W">Data1!$E$1:$E$10,Data1!$E$11:$E$19</definedName>
    <definedName name="A125958392W_Data">Data1!$E$11:$E$19</definedName>
    <definedName name="A125958392W_Latest">Data1!$E$19</definedName>
    <definedName name="A125958393X">Data1!$BY$1:$BY$10,Data1!$BY$11:$BY$19</definedName>
    <definedName name="A125958393X_Data">Data1!$BY$11:$BY$19</definedName>
    <definedName name="A125958393X_Latest">Data1!$BY$19</definedName>
    <definedName name="A125958400K">Data1!$K$1:$K$10,Data1!$K$11:$K$19</definedName>
    <definedName name="A125958400K_Data">Data1!$K$11:$K$19</definedName>
    <definedName name="A125958400K_Latest">Data1!$K$19</definedName>
    <definedName name="A125958401L">Data1!$CE$1:$CE$10,Data1!$CE$11:$CE$19</definedName>
    <definedName name="A125958401L_Data">Data1!$CE$11:$CE$19</definedName>
    <definedName name="A125958401L_Latest">Data1!$CE$19</definedName>
    <definedName name="A125958408C">Data1!$N$1:$N$10,Data1!$N$11:$N$19</definedName>
    <definedName name="A125958408C_Data">Data1!$N$11:$N$19</definedName>
    <definedName name="A125958408C_Latest">Data1!$N$19</definedName>
    <definedName name="A125958409F">Data1!$CH$1:$CH$10,Data1!$CH$11:$CH$19</definedName>
    <definedName name="A125958409F_Data">Data1!$CH$11:$CH$19</definedName>
    <definedName name="A125958409F_Latest">Data1!$CH$19</definedName>
    <definedName name="A125958416C">Data1!$AC$1:$AC$10,Data1!$AC$11:$AC$19</definedName>
    <definedName name="A125958416C_Data">Data1!$AC$11:$AC$19</definedName>
    <definedName name="A125958416C_Latest">Data1!$AC$19</definedName>
    <definedName name="A125958417F">Data1!$CW$1:$CW$10,Data1!$CW$11:$CW$19</definedName>
    <definedName name="A125958417F_Data">Data1!$CW$11:$CW$19</definedName>
    <definedName name="A125958417F_Latest">Data1!$CW$19</definedName>
    <definedName name="A125958424C">Data1!$BM$1:$BM$10,Data1!$BM$11:$BM$19</definedName>
    <definedName name="A125958424C_Data">Data1!$BM$11:$BM$19</definedName>
    <definedName name="A125958424C_Latest">Data1!$BM$19</definedName>
    <definedName name="A125958425F">Data1!$EG$1:$EG$10,Data1!$EG$11:$EG$19</definedName>
    <definedName name="A125958425F_Data">Data1!$EG$11:$EG$19</definedName>
    <definedName name="A125958425F_Latest">Data1!$EG$19</definedName>
    <definedName name="A125958432C">Data1!$BP$1:$BP$10,Data1!$BP$11:$BP$19</definedName>
    <definedName name="A125958432C_Data">Data1!$BP$11:$BP$19</definedName>
    <definedName name="A125958432C_Latest">Data1!$BP$19</definedName>
    <definedName name="A125958433F">Data1!$EJ$1:$EJ$10,Data1!$EJ$11:$EJ$19</definedName>
    <definedName name="A125958433F_Data">Data1!$EJ$11:$EJ$19</definedName>
    <definedName name="A125958433F_Latest">Data1!$EJ$19</definedName>
    <definedName name="A125958440C">Data1!$AI$1:$AI$10,Data1!$AI$11:$AI$19</definedName>
    <definedName name="A125958440C_Data">Data1!$AI$11:$AI$19</definedName>
    <definedName name="A125958440C_Latest">Data1!$AI$19</definedName>
    <definedName name="A125958441F">Data1!$DC$1:$DC$10,Data1!$DC$11:$DC$19</definedName>
    <definedName name="A125958441F_Data">Data1!$DC$11:$DC$19</definedName>
    <definedName name="A125958441F_Latest">Data1!$DC$19</definedName>
    <definedName name="A125958448W">Data1!$BG$1:$BG$10,Data1!$BG$11:$BG$19</definedName>
    <definedName name="A125958448W_Data">Data1!$BG$11:$BG$19</definedName>
    <definedName name="A125958448W_Latest">Data1!$BG$19</definedName>
    <definedName name="A125958449X">Data1!$EA$1:$EA$10,Data1!$EA$11:$EA$19</definedName>
    <definedName name="A125958449X_Data">Data1!$EA$11:$EA$19</definedName>
    <definedName name="A125958449X_Latest">Data1!$EA$19</definedName>
    <definedName name="A125958456W">Data8!$HX$1:$HX$10,Data8!$HX$11:$HX$19</definedName>
    <definedName name="A125958456W_Data">Data8!$HX$11:$HX$19</definedName>
    <definedName name="A125958456W_Latest">Data8!$HX$19</definedName>
    <definedName name="A125958457X">Data9!$BB$1:$BB$10,Data9!$BB$11:$BB$19</definedName>
    <definedName name="A125958457X_Data">Data9!$BB$11:$BB$19</definedName>
    <definedName name="A125958457X_Latest">Data9!$BB$19</definedName>
    <definedName name="A125958464W">Data8!$GT$1:$GT$10,Data8!$GT$11:$GT$19</definedName>
    <definedName name="A125958464W_Data">Data8!$GT$11:$GT$19</definedName>
    <definedName name="A125958464W_Latest">Data8!$GT$19</definedName>
    <definedName name="A125958465X">Data9!$X$1:$X$10,Data9!$X$11:$X$19</definedName>
    <definedName name="A125958465X_Data">Data9!$X$11:$X$19</definedName>
    <definedName name="A125958465X_Latest">Data9!$X$19</definedName>
    <definedName name="A125958472W">Data8!$HO$1:$HO$10,Data8!$HO$11:$HO$19</definedName>
    <definedName name="A125958472W_Data">Data8!$HO$11:$HO$19</definedName>
    <definedName name="A125958472W_Latest">Data8!$HO$19</definedName>
    <definedName name="A125958473X">Data9!$AS$1:$AS$10,Data9!$AS$11:$AS$19</definedName>
    <definedName name="A125958473X_Data">Data9!$AS$11:$AS$19</definedName>
    <definedName name="A125958473X_Latest">Data9!$AS$19</definedName>
    <definedName name="A125958480W">Data8!$GW$1:$GW$10,Data8!$GW$11:$GW$19</definedName>
    <definedName name="A125958480W_Data">Data8!$GW$11:$GW$19</definedName>
    <definedName name="A125958480W_Latest">Data8!$GW$19</definedName>
    <definedName name="A125958481X">Data9!$AA$1:$AA$10,Data9!$AA$11:$AA$19</definedName>
    <definedName name="A125958481X_Data">Data9!$AA$11:$AA$19</definedName>
    <definedName name="A125958481X_Latest">Data9!$AA$19</definedName>
    <definedName name="A125958488R">Data8!$HC$1:$HC$10,Data8!$HC$11:$HC$19</definedName>
    <definedName name="A125958488R_Data">Data8!$HC$11:$HC$19</definedName>
    <definedName name="A125958488R_Latest">Data8!$HC$19</definedName>
    <definedName name="A125958489T">Data9!$AG$1:$AG$10,Data9!$AG$11:$AG$19</definedName>
    <definedName name="A125958489T_Data">Data9!$AG$11:$AG$19</definedName>
    <definedName name="A125958489T_Latest">Data9!$AG$19</definedName>
    <definedName name="A125958496R">Data8!$IA$1:$IA$10,Data8!$IA$11:$IA$19</definedName>
    <definedName name="A125958496R_Data">Data8!$IA$11:$IA$19</definedName>
    <definedName name="A125958496R_Latest">Data8!$IA$19</definedName>
    <definedName name="A125958497T">Data9!$BE$1:$BE$10,Data9!$BE$11:$BE$19</definedName>
    <definedName name="A125958497T_Data">Data9!$BE$11:$BE$19</definedName>
    <definedName name="A125958497T_Latest">Data9!$BE$19</definedName>
    <definedName name="A125958504C">Data8!$GE$1:$GE$10,Data8!$GE$11:$GE$19</definedName>
    <definedName name="A125958504C_Data">Data8!$GE$11:$GE$19</definedName>
    <definedName name="A125958504C_Latest">Data8!$GE$19</definedName>
    <definedName name="A125958505F">Data9!$I$1:$I$10,Data9!$I$11:$I$19</definedName>
    <definedName name="A125958505F_Data">Data9!$I$11:$I$19</definedName>
    <definedName name="A125958505F_Latest">Data9!$I$19</definedName>
    <definedName name="A125958512C">Data8!$GQ$1:$GQ$10,Data8!$GQ$11:$GQ$19</definedName>
    <definedName name="A125958512C_Data">Data8!$GQ$11:$GQ$19</definedName>
    <definedName name="A125958512C_Latest">Data8!$GQ$19</definedName>
    <definedName name="A125958513F">Data9!$U$1:$U$10,Data9!$U$11:$U$19</definedName>
    <definedName name="A125958513F_Data">Data9!$U$11:$U$19</definedName>
    <definedName name="A125958513F_Latest">Data9!$U$19</definedName>
    <definedName name="A125958520C">Data8!$FG$1:$FG$10,Data8!$FG$11:$FG$19</definedName>
    <definedName name="A125958520C_Data">Data8!$FG$11:$FG$19</definedName>
    <definedName name="A125958520C_Latest">Data8!$FG$19</definedName>
    <definedName name="A125958521F">#REF!,#REF!</definedName>
    <definedName name="A125958528W">Data8!$FM$1:$FM$10,Data8!$FM$11:$FM$19</definedName>
    <definedName name="A125958528W_Data">Data8!$FM$11:$FM$19</definedName>
    <definedName name="A125958528W_Latest">Data8!$FM$19</definedName>
    <definedName name="A125958529X">Data8!$IG$1:$IG$10,Data8!$IG$11:$IG$19</definedName>
    <definedName name="A125958529X_Data">Data8!$IG$11:$IG$19</definedName>
    <definedName name="A125958529X_Latest">Data8!$IG$19</definedName>
    <definedName name="A125958536W">Data8!$FV$1:$FV$10,Data8!$FV$11:$FV$19</definedName>
    <definedName name="A125958536W_Data">Data8!$FV$11:$FV$19</definedName>
    <definedName name="A125958536W_Latest">Data8!$FV$19</definedName>
    <definedName name="A125958537X">Data8!$IP$1:$IP$10,Data8!$IP$11:$IP$19</definedName>
    <definedName name="A125958537X_Data">Data8!$IP$11:$IP$19</definedName>
    <definedName name="A125958537X_Latest">Data8!$IP$19</definedName>
    <definedName name="A125958544W">Data8!$FY$1:$FY$10,Data8!$FY$11:$FY$19</definedName>
    <definedName name="A125958544W_Data">Data8!$FY$11:$FY$19</definedName>
    <definedName name="A125958544W_Latest">Data8!$FY$19</definedName>
    <definedName name="A125958545X">Data9!$C$1:$C$10,Data9!$C$11:$C$19</definedName>
    <definedName name="A125958545X_Data">Data9!$C$11:$C$19</definedName>
    <definedName name="A125958545X_Latest">Data9!$C$19</definedName>
    <definedName name="A125958552W">Data8!$GZ$1:$GZ$10,Data8!$GZ$11:$GZ$19</definedName>
    <definedName name="A125958552W_Data">Data8!$GZ$11:$GZ$19</definedName>
    <definedName name="A125958552W_Latest">Data8!$GZ$19</definedName>
    <definedName name="A125958553X">Data9!$AD$1:$AD$10,Data9!$AD$11:$AD$19</definedName>
    <definedName name="A125958553X_Data">Data9!$AD$11:$AD$19</definedName>
    <definedName name="A125958553X_Latest">Data9!$AD$19</definedName>
    <definedName name="A125958560W">Data8!$HF$1:$HF$10,Data8!$HF$11:$HF$19</definedName>
    <definedName name="A125958560W_Data">Data8!$HF$11:$HF$19</definedName>
    <definedName name="A125958560W_Latest">Data8!$HF$19</definedName>
    <definedName name="A125958561X">Data9!$AJ$1:$AJ$10,Data9!$AJ$11:$AJ$19</definedName>
    <definedName name="A125958561X_Data">Data9!$AJ$11:$AJ$19</definedName>
    <definedName name="A125958561X_Latest">Data9!$AJ$19</definedName>
    <definedName name="A125958568R">Data8!$HI$1:$HI$10,Data8!$HI$11:$HI$19</definedName>
    <definedName name="A125958568R_Data">Data8!$HI$11:$HI$19</definedName>
    <definedName name="A125958568R_Latest">Data8!$HI$19</definedName>
    <definedName name="A125958569T">Data9!$AM$1:$AM$10,Data9!$AM$11:$AM$19</definedName>
    <definedName name="A125958569T_Data">Data9!$AM$11:$AM$19</definedName>
    <definedName name="A125958569T_Latest">Data9!$AM$19</definedName>
    <definedName name="A125958576R">Data8!$GB$1:$GB$10,Data8!$GB$11:$GB$19</definedName>
    <definedName name="A125958576R_Data">Data8!$GB$11:$GB$19</definedName>
    <definedName name="A125958576R_Latest">Data8!$GB$19</definedName>
    <definedName name="A125958577T">Data9!$F$1:$F$10,Data9!$F$11:$F$19</definedName>
    <definedName name="A125958577T_Data">Data9!$F$11:$F$19</definedName>
    <definedName name="A125958577T_Latest">Data9!$F$19</definedName>
    <definedName name="A125958584R">Data8!$GK$1:$GK$10,Data8!$GK$11:$GK$19</definedName>
    <definedName name="A125958584R_Data">Data8!$GK$11:$GK$19</definedName>
    <definedName name="A125958584R_Latest">Data8!$GK$19</definedName>
    <definedName name="A125958585T">Data9!$O$1:$O$10,Data9!$O$11:$O$19</definedName>
    <definedName name="A125958585T_Data">Data9!$O$11:$O$19</definedName>
    <definedName name="A125958585T_Latest">Data9!$O$19</definedName>
    <definedName name="A125958592R">Data8!$FJ$1:$FJ$10,Data8!$FJ$11:$FJ$19</definedName>
    <definedName name="A125958592R_Data">Data8!$FJ$11:$FJ$19</definedName>
    <definedName name="A125958592R_Latest">Data8!$FJ$19</definedName>
    <definedName name="A125958593T">Data8!$ID$1:$ID$10,Data8!$ID$11:$ID$19</definedName>
    <definedName name="A125958593T_Data">Data8!$ID$11:$ID$19</definedName>
    <definedName name="A125958593T_Latest">Data8!$ID$19</definedName>
    <definedName name="A125958600C">Data8!$FP$1:$FP$10,Data8!$FP$11:$FP$19</definedName>
    <definedName name="A125958600C_Data">Data8!$FP$11:$FP$19</definedName>
    <definedName name="A125958600C_Latest">Data8!$FP$19</definedName>
    <definedName name="A125958601F">Data8!$IJ$1:$IJ$10,Data8!$IJ$11:$IJ$19</definedName>
    <definedName name="A125958601F_Data">Data8!$IJ$11:$IJ$19</definedName>
    <definedName name="A125958601F_Latest">Data8!$IJ$19</definedName>
    <definedName name="A125958608W">Data8!$FS$1:$FS$10,Data8!$FS$11:$FS$19</definedName>
    <definedName name="A125958608W_Data">Data8!$FS$11:$FS$19</definedName>
    <definedName name="A125958608W_Latest">Data8!$FS$19</definedName>
    <definedName name="A125958609X">Data8!$IM$1:$IM$10,Data8!$IM$11:$IM$19</definedName>
    <definedName name="A125958609X_Data">Data8!$IM$11:$IM$19</definedName>
    <definedName name="A125958609X_Latest">Data8!$IM$19</definedName>
    <definedName name="A125958616W">Data8!$GH$1:$GH$10,Data8!$GH$11:$GH$19</definedName>
    <definedName name="A125958616W_Data">Data8!$GH$11:$GH$19</definedName>
    <definedName name="A125958616W_Latest">Data8!$GH$19</definedName>
    <definedName name="A125958617X">Data9!$L$1:$L$10,Data9!$L$11:$L$19</definedName>
    <definedName name="A125958617X_Data">Data9!$L$11:$L$19</definedName>
    <definedName name="A125958617X_Latest">Data9!$L$19</definedName>
    <definedName name="A125958624W">Data8!$HR$1:$HR$10,Data8!$HR$11:$HR$19</definedName>
    <definedName name="A125958624W_Data">Data8!$HR$11:$HR$19</definedName>
    <definedName name="A125958624W_Latest">Data8!$HR$19</definedName>
    <definedName name="A125958625X">Data9!$AV$1:$AV$10,Data9!$AV$11:$AV$19</definedName>
    <definedName name="A125958625X_Data">Data9!$AV$11:$AV$19</definedName>
    <definedName name="A125958625X_Latest">Data9!$AV$19</definedName>
    <definedName name="A125958632W">Data8!$HU$1:$HU$10,Data8!$HU$11:$HU$19</definedName>
    <definedName name="A125958632W_Data">Data8!$HU$11:$HU$19</definedName>
    <definedName name="A125958632W_Latest">Data8!$HU$19</definedName>
    <definedName name="A125958633X">Data9!$AY$1:$AY$10,Data9!$AY$11:$AY$19</definedName>
    <definedName name="A125958633X_Data">Data9!$AY$11:$AY$19</definedName>
    <definedName name="A125958633X_Latest">Data9!$AY$19</definedName>
    <definedName name="A125958640W">Data8!$GN$1:$GN$10,Data8!$GN$11:$GN$19</definedName>
    <definedName name="A125958640W_Data">Data8!$GN$11:$GN$19</definedName>
    <definedName name="A125958640W_Latest">Data8!$GN$19</definedName>
    <definedName name="A125958641X">Data9!$R$1:$R$10,Data9!$R$11:$R$19</definedName>
    <definedName name="A125958641X_Data">Data9!$R$11:$R$19</definedName>
    <definedName name="A125958641X_Latest">Data9!$R$19</definedName>
    <definedName name="A125958648R">Data8!$HL$1:$HL$10,Data8!$HL$11:$HL$19</definedName>
    <definedName name="A125958648R_Data">Data8!$HL$11:$HL$19</definedName>
    <definedName name="A125958648R_Latest">Data8!$HL$19</definedName>
    <definedName name="A125958649T">Data9!$AP$1:$AP$10,Data9!$AP$11:$AP$19</definedName>
    <definedName name="A125958649T_Data">Data9!$AP$11:$AP$19</definedName>
    <definedName name="A125958649T_Latest">Data9!$AP$19</definedName>
    <definedName name="A125958656R">Data5!$CV$1:$CV$10,Data5!$CV$11:$CV$19</definedName>
    <definedName name="A125958656R_Data">Data5!$CV$11:$CV$19</definedName>
    <definedName name="A125958656R_Latest">Data5!$CV$19</definedName>
    <definedName name="A125958657T">Data5!$FP$1:$FP$10,Data5!$FP$11:$FP$19</definedName>
    <definedName name="A125958657T_Data">Data5!$FP$11:$FP$19</definedName>
    <definedName name="A125958657T_Latest">Data5!$FP$19</definedName>
    <definedName name="A125958664R">Data5!$BR$1:$BR$10,Data5!$BR$11:$BR$19</definedName>
    <definedName name="A125958664R_Data">Data5!$BR$11:$BR$19</definedName>
    <definedName name="A125958664R_Latest">Data5!$BR$19</definedName>
    <definedName name="A125958665T">Data5!$EL$1:$EL$10,Data5!$EL$11:$EL$19</definedName>
    <definedName name="A125958665T_Data">Data5!$EL$11:$EL$19</definedName>
    <definedName name="A125958665T_Latest">Data5!$EL$19</definedName>
    <definedName name="A125958672R">Data5!$CM$1:$CM$10,Data5!$CM$11:$CM$19</definedName>
    <definedName name="A125958672R_Data">Data5!$CM$11:$CM$19</definedName>
    <definedName name="A125958672R_Latest">Data5!$CM$19</definedName>
    <definedName name="A125958673T">Data5!$FG$1:$FG$10,Data5!$FG$11:$FG$19</definedName>
    <definedName name="A125958673T_Data">Data5!$FG$11:$FG$19</definedName>
    <definedName name="A125958673T_Latest">Data5!$FG$19</definedName>
    <definedName name="A125958680R">Data5!$BU$1:$BU$10,Data5!$BU$11:$BU$19</definedName>
    <definedName name="A125958680R_Data">Data5!$BU$11:$BU$19</definedName>
    <definedName name="A125958680R_Latest">Data5!$BU$19</definedName>
    <definedName name="A125958681T">Data5!$EO$1:$EO$10,Data5!$EO$11:$EO$19</definedName>
    <definedName name="A125958681T_Data">Data5!$EO$11:$EO$19</definedName>
    <definedName name="A125958681T_Latest">Data5!$EO$19</definedName>
    <definedName name="A125958688J">Data5!$CA$1:$CA$10,Data5!$CA$11:$CA$19</definedName>
    <definedName name="A125958688J_Data">Data5!$CA$11:$CA$19</definedName>
    <definedName name="A125958688J_Latest">Data5!$CA$19</definedName>
    <definedName name="A125958689K">Data5!$EU$1:$EU$10,Data5!$EU$11:$EU$19</definedName>
    <definedName name="A125958689K_Data">Data5!$EU$11:$EU$19</definedName>
    <definedName name="A125958689K_Latest">Data5!$EU$19</definedName>
    <definedName name="A125958696J">Data5!$CY$1:$CY$10,Data5!$CY$11:$CY$19</definedName>
    <definedName name="A125958696J_Data">Data5!$CY$11:$CY$19</definedName>
    <definedName name="A125958696J_Latest">Data5!$CY$19</definedName>
    <definedName name="A125958697K">Data5!$FS$1:$FS$10,Data5!$FS$11:$FS$19</definedName>
    <definedName name="A125958697K_Data">Data5!$FS$11:$FS$19</definedName>
    <definedName name="A125958697K_Latest">Data5!$FS$19</definedName>
    <definedName name="A125958704W">Data5!$BC$1:$BC$10,Data5!$BC$11:$BC$19</definedName>
    <definedName name="A125958704W_Data">Data5!$BC$11:$BC$19</definedName>
    <definedName name="A125958704W_Latest">Data5!$BC$19</definedName>
    <definedName name="A125958705X">Data5!$DW$1:$DW$10,Data5!$DW$11:$DW$19</definedName>
    <definedName name="A125958705X_Data">Data5!$DW$11:$DW$19</definedName>
    <definedName name="A125958705X_Latest">Data5!$DW$19</definedName>
    <definedName name="A125958712W">Data5!$BO$1:$BO$10,Data5!$BO$11:$BO$19</definedName>
    <definedName name="A125958712W_Data">Data5!$BO$11:$BO$19</definedName>
    <definedName name="A125958712W_Latest">Data5!$BO$19</definedName>
    <definedName name="A125958713X">Data5!$EI$1:$EI$10,Data5!$EI$11:$EI$19</definedName>
    <definedName name="A125958713X_Data">Data5!$EI$11:$EI$19</definedName>
    <definedName name="A125958713X_Latest">Data5!$EI$19</definedName>
    <definedName name="A125958720W">Data5!$AE$1:$AE$10,Data5!$AE$11:$AE$19</definedName>
    <definedName name="A125958720W_Data">Data5!$AE$11:$AE$19</definedName>
    <definedName name="A125958720W_Latest">Data5!$AE$19</definedName>
    <definedName name="A125958721X">#REF!,#REF!</definedName>
    <definedName name="A125958728R">Data5!$AK$1:$AK$10,Data5!$AK$11:$AK$19</definedName>
    <definedName name="A125958728R_Data">Data5!$AK$11:$AK$19</definedName>
    <definedName name="A125958728R_Latest">Data5!$AK$19</definedName>
    <definedName name="A125958729T">Data5!$DE$1:$DE$10,Data5!$DE$11:$DE$19</definedName>
    <definedName name="A125958729T_Data">Data5!$DE$11:$DE$19</definedName>
    <definedName name="A125958729T_Latest">Data5!$DE$19</definedName>
    <definedName name="A125958736R">Data5!$AT$1:$AT$10,Data5!$AT$11:$AT$19</definedName>
    <definedName name="A125958736R_Data">Data5!$AT$11:$AT$19</definedName>
    <definedName name="A125958736R_Latest">Data5!$AT$19</definedName>
    <definedName name="A125958737T">Data5!$DN$1:$DN$10,Data5!$DN$11:$DN$19</definedName>
    <definedName name="A125958737T_Data">Data5!$DN$11:$DN$19</definedName>
    <definedName name="A125958737T_Latest">Data5!$DN$19</definedName>
    <definedName name="A125958744R">Data5!$AW$1:$AW$10,Data5!$AW$11:$AW$19</definedName>
    <definedName name="A125958744R_Data">Data5!$AW$11:$AW$19</definedName>
    <definedName name="A125958744R_Latest">Data5!$AW$19</definedName>
    <definedName name="A125958745T">Data5!$DQ$1:$DQ$10,Data5!$DQ$11:$DQ$19</definedName>
    <definedName name="A125958745T_Data">Data5!$DQ$11:$DQ$19</definedName>
    <definedName name="A125958745T_Latest">Data5!$DQ$19</definedName>
    <definedName name="A125958752R">Data5!$BX$1:$BX$10,Data5!$BX$11:$BX$19</definedName>
    <definedName name="A125958752R_Data">Data5!$BX$11:$BX$19</definedName>
    <definedName name="A125958752R_Latest">Data5!$BX$19</definedName>
    <definedName name="A125958753T">Data5!$ER$1:$ER$10,Data5!$ER$11:$ER$19</definedName>
    <definedName name="A125958753T_Data">Data5!$ER$11:$ER$19</definedName>
    <definedName name="A125958753T_Latest">Data5!$ER$19</definedName>
    <definedName name="A125958760R">Data5!$CD$1:$CD$10,Data5!$CD$11:$CD$19</definedName>
    <definedName name="A125958760R_Data">Data5!$CD$11:$CD$19</definedName>
    <definedName name="A125958760R_Latest">Data5!$CD$19</definedName>
    <definedName name="A125958761T">Data5!$EX$1:$EX$10,Data5!$EX$11:$EX$19</definedName>
    <definedName name="A125958761T_Data">Data5!$EX$11:$EX$19</definedName>
    <definedName name="A125958761T_Latest">Data5!$EX$19</definedName>
    <definedName name="A125958768J">Data5!$CG$1:$CG$10,Data5!$CG$11:$CG$19</definedName>
    <definedName name="A125958768J_Data">Data5!$CG$11:$CG$19</definedName>
    <definedName name="A125958768J_Latest">Data5!$CG$19</definedName>
    <definedName name="A125958769K">Data5!$FA$1:$FA$10,Data5!$FA$11:$FA$19</definedName>
    <definedName name="A125958769K_Data">Data5!$FA$11:$FA$19</definedName>
    <definedName name="A125958769K_Latest">Data5!$FA$19</definedName>
    <definedName name="A125958776J">Data5!$AZ$1:$AZ$10,Data5!$AZ$11:$AZ$19</definedName>
    <definedName name="A125958776J_Data">Data5!$AZ$11:$AZ$19</definedName>
    <definedName name="A125958776J_Latest">Data5!$AZ$19</definedName>
    <definedName name="A125958777K">Data5!$DT$1:$DT$10,Data5!$DT$11:$DT$19</definedName>
    <definedName name="A125958777K_Data">Data5!$DT$11:$DT$19</definedName>
    <definedName name="A125958777K_Latest">Data5!$DT$19</definedName>
    <definedName name="A125958784J">Data5!$BI$1:$BI$10,Data5!$BI$11:$BI$19</definedName>
    <definedName name="A125958784J_Data">Data5!$BI$11:$BI$19</definedName>
    <definedName name="A125958784J_Latest">Data5!$BI$19</definedName>
    <definedName name="A125958785K">Data5!$EC$1:$EC$10,Data5!$EC$11:$EC$19</definedName>
    <definedName name="A125958785K_Data">Data5!$EC$11:$EC$19</definedName>
    <definedName name="A125958785K_Latest">Data5!$EC$19</definedName>
    <definedName name="A125958792J">Data5!$AH$1:$AH$10,Data5!$AH$11:$AH$19</definedName>
    <definedName name="A125958792J_Data">Data5!$AH$11:$AH$19</definedName>
    <definedName name="A125958792J_Latest">Data5!$AH$19</definedName>
    <definedName name="A125958793K">Data5!$DB$1:$DB$10,Data5!$DB$11:$DB$19</definedName>
    <definedName name="A125958793K_Data">Data5!$DB$11:$DB$19</definedName>
    <definedName name="A125958793K_Latest">Data5!$DB$19</definedName>
    <definedName name="A125958800W">Data5!$AN$1:$AN$10,Data5!$AN$11:$AN$19</definedName>
    <definedName name="A125958800W_Data">Data5!$AN$11:$AN$19</definedName>
    <definedName name="A125958800W_Latest">Data5!$AN$19</definedName>
    <definedName name="A125958801X">Data5!$DH$1:$DH$10,Data5!$DH$11:$DH$19</definedName>
    <definedName name="A125958801X_Data">Data5!$DH$11:$DH$19</definedName>
    <definedName name="A125958801X_Latest">Data5!$DH$19</definedName>
    <definedName name="A125958808R">Data5!$AQ$1:$AQ$10,Data5!$AQ$11:$AQ$19</definedName>
    <definedName name="A125958808R_Data">Data5!$AQ$11:$AQ$19</definedName>
    <definedName name="A125958808R_Latest">Data5!$AQ$19</definedName>
    <definedName name="A125958809T">Data5!$DK$1:$DK$10,Data5!$DK$11:$DK$19</definedName>
    <definedName name="A125958809T_Data">Data5!$DK$11:$DK$19</definedName>
    <definedName name="A125958809T_Latest">Data5!$DK$19</definedName>
    <definedName name="A125958816R">Data5!$BF$1:$BF$10,Data5!$BF$11:$BF$19</definedName>
    <definedName name="A125958816R_Data">Data5!$BF$11:$BF$19</definedName>
    <definedName name="A125958816R_Latest">Data5!$BF$19</definedName>
    <definedName name="A125958817T">Data5!$DZ$1:$DZ$10,Data5!$DZ$11:$DZ$19</definedName>
    <definedName name="A125958817T_Data">Data5!$DZ$11:$DZ$19</definedName>
    <definedName name="A125958817T_Latest">Data5!$DZ$19</definedName>
    <definedName name="A125958824R">Data5!$CP$1:$CP$10,Data5!$CP$11:$CP$19</definedName>
    <definedName name="A125958824R_Data">Data5!$CP$11:$CP$19</definedName>
    <definedName name="A125958824R_Latest">Data5!$CP$19</definedName>
    <definedName name="A125958825T">Data5!$FJ$1:$FJ$10,Data5!$FJ$11:$FJ$19</definedName>
    <definedName name="A125958825T_Data">Data5!$FJ$11:$FJ$19</definedName>
    <definedName name="A125958825T_Latest">Data5!$FJ$19</definedName>
    <definedName name="A125958832R">Data5!$CS$1:$CS$10,Data5!$CS$11:$CS$19</definedName>
    <definedName name="A125958832R_Data">Data5!$CS$11:$CS$19</definedName>
    <definedName name="A125958832R_Latest">Data5!$CS$19</definedName>
    <definedName name="A125958833T">Data5!$FM$1:$FM$10,Data5!$FM$11:$FM$19</definedName>
    <definedName name="A125958833T_Data">Data5!$FM$11:$FM$19</definedName>
    <definedName name="A125958833T_Latest">Data5!$FM$19</definedName>
    <definedName name="A125958840R">Data5!$BL$1:$BL$10,Data5!$BL$11:$BL$19</definedName>
    <definedName name="A125958840R_Data">Data5!$BL$11:$BL$19</definedName>
    <definedName name="A125958840R_Latest">Data5!$BL$19</definedName>
    <definedName name="A125958841T">Data5!$EF$1:$EF$10,Data5!$EF$11:$EF$19</definedName>
    <definedName name="A125958841T_Data">Data5!$EF$11:$EF$19</definedName>
    <definedName name="A125958841T_Latest">Data5!$EF$19</definedName>
    <definedName name="A125958848J">Data5!$CJ$1:$CJ$10,Data5!$CJ$11:$CJ$19</definedName>
    <definedName name="A125958848J_Data">Data5!$CJ$11:$CJ$19</definedName>
    <definedName name="A125958848J_Latest">Data5!$CJ$19</definedName>
    <definedName name="A125958849K">Data5!$FD$1:$FD$10,Data5!$FD$11:$FD$19</definedName>
    <definedName name="A125958849K_Data">Data5!$FD$11:$FD$19</definedName>
    <definedName name="A125958849K_Latest">Data5!$FD$19</definedName>
    <definedName name="A125958856J">Data7!$AO$1:$AO$10,Data7!$AO$11:$AO$19</definedName>
    <definedName name="A125958856J_Data">Data7!$AO$11:$AO$19</definedName>
    <definedName name="A125958856J_Latest">Data7!$AO$19</definedName>
    <definedName name="A125958857K">Data7!$DI$1:$DI$10,Data7!$DI$11:$DI$19</definedName>
    <definedName name="A125958857K_Data">Data7!$DI$11:$DI$19</definedName>
    <definedName name="A125958857K_Latest">Data7!$DI$19</definedName>
    <definedName name="A125958864J">Data7!$K$1:$K$10,Data7!$K$11:$K$19</definedName>
    <definedName name="A125958864J_Data">Data7!$K$11:$K$19</definedName>
    <definedName name="A125958864J_Latest">Data7!$K$19</definedName>
    <definedName name="A125958865K">Data7!$CE$1:$CE$10,Data7!$CE$11:$CE$19</definedName>
    <definedName name="A125958865K_Data">Data7!$CE$11:$CE$19</definedName>
    <definedName name="A125958865K_Latest">Data7!$CE$19</definedName>
    <definedName name="A125958872J">Data7!$AF$1:$AF$10,Data7!$AF$11:$AF$19</definedName>
    <definedName name="A125958872J_Data">Data7!$AF$11:$AF$19</definedName>
    <definedName name="A125958872J_Latest">Data7!$AF$19</definedName>
    <definedName name="A125958873K">Data7!$CZ$1:$CZ$10,Data7!$CZ$11:$CZ$19</definedName>
    <definedName name="A125958873K_Data">Data7!$CZ$11:$CZ$19</definedName>
    <definedName name="A125958873K_Latest">Data7!$CZ$19</definedName>
    <definedName name="A125958880J">Data7!$N$1:$N$10,Data7!$N$11:$N$19</definedName>
    <definedName name="A125958880J_Data">Data7!$N$11:$N$19</definedName>
    <definedName name="A125958880J_Latest">Data7!$N$19</definedName>
    <definedName name="A125958881K">Data7!$CH$1:$CH$10,Data7!$CH$11:$CH$19</definedName>
    <definedName name="A125958881K_Data">Data7!$CH$11:$CH$19</definedName>
    <definedName name="A125958881K_Latest">Data7!$CH$19</definedName>
    <definedName name="A125958888A">Data7!$T$1:$T$10,Data7!$T$11:$T$19</definedName>
    <definedName name="A125958888A_Data">Data7!$T$11:$T$19</definedName>
    <definedName name="A125958888A_Latest">Data7!$T$19</definedName>
    <definedName name="A125958889C">Data7!$CN$1:$CN$10,Data7!$CN$11:$CN$19</definedName>
    <definedName name="A125958889C_Data">Data7!$CN$11:$CN$19</definedName>
    <definedName name="A125958889C_Latest">Data7!$CN$19</definedName>
    <definedName name="A125958896A">Data7!$AR$1:$AR$10,Data7!$AR$11:$AR$19</definedName>
    <definedName name="A125958896A_Data">Data7!$AR$11:$AR$19</definedName>
    <definedName name="A125958896A_Latest">Data7!$AR$19</definedName>
    <definedName name="A125958897C">Data7!$DL$1:$DL$10,Data7!$DL$11:$DL$19</definedName>
    <definedName name="A125958897C_Data">Data7!$DL$11:$DL$19</definedName>
    <definedName name="A125958897C_Latest">Data7!$DL$19</definedName>
    <definedName name="A125958904R">Data6!$IL$1:$IL$10,Data6!$IL$11:$IL$19</definedName>
    <definedName name="A125958904R_Data">Data6!$IL$11:$IL$19</definedName>
    <definedName name="A125958904R_Latest">Data6!$IL$19</definedName>
    <definedName name="A125958905T">Data7!$BP$1:$BP$10,Data7!$BP$11:$BP$19</definedName>
    <definedName name="A125958905T_Data">Data7!$BP$11:$BP$19</definedName>
    <definedName name="A125958905T_Latest">Data7!$BP$19</definedName>
    <definedName name="A125958912R">Data7!$H$1:$H$10,Data7!$H$11:$H$19</definedName>
    <definedName name="A125958912R_Data">Data7!$H$11:$H$19</definedName>
    <definedName name="A125958912R_Latest">Data7!$H$19</definedName>
    <definedName name="A125958913T">Data7!$CB$1:$CB$10,Data7!$CB$11:$CB$19</definedName>
    <definedName name="A125958913T_Data">Data7!$CB$11:$CB$19</definedName>
    <definedName name="A125958913T_Latest">Data7!$CB$19</definedName>
    <definedName name="A125958920R">Data6!$HN$1:$HN$10,Data6!$HN$11:$HN$19</definedName>
    <definedName name="A125958920R_Data">Data6!$HN$11:$HN$19</definedName>
    <definedName name="A125958920R_Latest">Data6!$HN$19</definedName>
    <definedName name="A125958921T">#REF!,#REF!</definedName>
    <definedName name="A125958928J">Data6!$HT$1:$HT$10,Data6!$HT$11:$HT$19</definedName>
    <definedName name="A125958928J_Data">Data6!$HT$11:$HT$19</definedName>
    <definedName name="A125958928J_Latest">Data6!$HT$19</definedName>
    <definedName name="A125958929K">Data7!$AX$1:$AX$10,Data7!$AX$11:$AX$19</definedName>
    <definedName name="A125958929K_Data">Data7!$AX$11:$AX$19</definedName>
    <definedName name="A125958929K_Latest">Data7!$AX$19</definedName>
    <definedName name="A125958936J">Data6!$IC$1:$IC$10,Data6!$IC$11:$IC$19</definedName>
    <definedName name="A125958936J_Data">Data6!$IC$11:$IC$19</definedName>
    <definedName name="A125958936J_Latest">Data6!$IC$19</definedName>
    <definedName name="A125958937K">Data7!$BG$1:$BG$10,Data7!$BG$11:$BG$19</definedName>
    <definedName name="A125958937K_Data">Data7!$BG$11:$BG$19</definedName>
    <definedName name="A125958937K_Latest">Data7!$BG$19</definedName>
    <definedName name="A125958944J">Data6!$IF$1:$IF$10,Data6!$IF$11:$IF$19</definedName>
    <definedName name="A125958944J_Data">Data6!$IF$11:$IF$19</definedName>
    <definedName name="A125958944J_Latest">Data6!$IF$19</definedName>
    <definedName name="A125958945K">Data7!$BJ$1:$BJ$10,Data7!$BJ$11:$BJ$19</definedName>
    <definedName name="A125958945K_Data">Data7!$BJ$11:$BJ$19</definedName>
    <definedName name="A125958945K_Latest">Data7!$BJ$19</definedName>
    <definedName name="A125958952J">Data7!$Q$1:$Q$10,Data7!$Q$11:$Q$19</definedName>
    <definedName name="A125958952J_Data">Data7!$Q$11:$Q$19</definedName>
    <definedName name="A125958952J_Latest">Data7!$Q$19</definedName>
    <definedName name="A125958953K">Data7!$CK$1:$CK$10,Data7!$CK$11:$CK$19</definedName>
    <definedName name="A125958953K_Data">Data7!$CK$11:$CK$19</definedName>
    <definedName name="A125958953K_Latest">Data7!$CK$19</definedName>
    <definedName name="A125958960J">Data7!$W$1:$W$10,Data7!$W$11:$W$19</definedName>
    <definedName name="A125958960J_Data">Data7!$W$11:$W$19</definedName>
    <definedName name="A125958960J_Latest">Data7!$W$19</definedName>
    <definedName name="A125958961K">Data7!$CQ$1:$CQ$10,Data7!$CQ$11:$CQ$19</definedName>
    <definedName name="A125958961K_Data">Data7!$CQ$11:$CQ$19</definedName>
    <definedName name="A125958961K_Latest">Data7!$CQ$19</definedName>
    <definedName name="A125958968A">Data7!$Z$1:$Z$10,Data7!$Z$11:$Z$19</definedName>
    <definedName name="A125958968A_Data">Data7!$Z$11:$Z$19</definedName>
    <definedName name="A125958968A_Latest">Data7!$Z$19</definedName>
    <definedName name="A125958969C">Data7!$CT$1:$CT$10,Data7!$CT$11:$CT$19</definedName>
    <definedName name="A125958969C_Data">Data7!$CT$11:$CT$19</definedName>
    <definedName name="A125958969C_Latest">Data7!$CT$19</definedName>
    <definedName name="A125958976A">Data6!$II$1:$II$10,Data6!$II$11:$II$19</definedName>
    <definedName name="A125958976A_Data">Data6!$II$11:$II$19</definedName>
    <definedName name="A125958976A_Latest">Data6!$II$19</definedName>
    <definedName name="A125958977C">Data7!$BM$1:$BM$10,Data7!$BM$11:$BM$19</definedName>
    <definedName name="A125958977C_Data">Data7!$BM$11:$BM$19</definedName>
    <definedName name="A125958977C_Latest">Data7!$BM$19</definedName>
    <definedName name="A125958984A">Data7!$B$1:$B$10,Data7!$B$11:$B$19</definedName>
    <definedName name="A125958984A_Data">Data7!$B$11:$B$19</definedName>
    <definedName name="A125958984A_Latest">Data7!$B$19</definedName>
    <definedName name="A125958985C">Data7!$BV$1:$BV$10,Data7!$BV$11:$BV$19</definedName>
    <definedName name="A125958985C_Data">Data7!$BV$11:$BV$19</definedName>
    <definedName name="A125958985C_Latest">Data7!$BV$19</definedName>
    <definedName name="A125958992A">Data6!$HQ$1:$HQ$10,Data6!$HQ$11:$HQ$19</definedName>
    <definedName name="A125958992A_Data">Data6!$HQ$11:$HQ$19</definedName>
    <definedName name="A125958992A_Latest">Data6!$HQ$19</definedName>
    <definedName name="A125958993C">Data7!$AU$1:$AU$10,Data7!$AU$11:$AU$19</definedName>
    <definedName name="A125958993C_Data">Data7!$AU$11:$AU$19</definedName>
    <definedName name="A125958993C_Latest">Data7!$AU$19</definedName>
    <definedName name="A125959000T">Data6!$HW$1:$HW$10,Data6!$HW$11:$HW$19</definedName>
    <definedName name="A125959000T_Data">Data6!$HW$11:$HW$19</definedName>
    <definedName name="A125959000T_Latest">Data6!$HW$19</definedName>
    <definedName name="A125959001V">Data7!$BA$1:$BA$10,Data7!$BA$11:$BA$19</definedName>
    <definedName name="A125959001V_Data">Data7!$BA$11:$BA$19</definedName>
    <definedName name="A125959001V_Latest">Data7!$BA$19</definedName>
    <definedName name="A125959008K">Data6!$HZ$1:$HZ$10,Data6!$HZ$11:$HZ$19</definedName>
    <definedName name="A125959008K_Data">Data6!$HZ$11:$HZ$19</definedName>
    <definedName name="A125959008K_Latest">Data6!$HZ$19</definedName>
    <definedName name="A125959009L">Data7!$BD$1:$BD$10,Data7!$BD$11:$BD$19</definedName>
    <definedName name="A125959009L_Data">Data7!$BD$11:$BD$19</definedName>
    <definedName name="A125959009L_Latest">Data7!$BD$19</definedName>
    <definedName name="A125959016K">Data6!$IO$1:$IO$10,Data6!$IO$11:$IO$19</definedName>
    <definedName name="A125959016K_Data">Data6!$IO$11:$IO$19</definedName>
    <definedName name="A125959016K_Latest">Data6!$IO$19</definedName>
    <definedName name="A125959017L">Data7!$BS$1:$BS$10,Data7!$BS$11:$BS$19</definedName>
    <definedName name="A125959017L_Data">Data7!$BS$11:$BS$19</definedName>
    <definedName name="A125959017L_Latest">Data7!$BS$19</definedName>
    <definedName name="A125959024K">Data7!$AI$1:$AI$10,Data7!$AI$11:$AI$19</definedName>
    <definedName name="A125959024K_Data">Data7!$AI$11:$AI$19</definedName>
    <definedName name="A125959024K_Latest">Data7!$AI$19</definedName>
    <definedName name="A125959025L">Data7!$DC$1:$DC$10,Data7!$DC$11:$DC$19</definedName>
    <definedName name="A125959025L_Data">Data7!$DC$11:$DC$19</definedName>
    <definedName name="A125959025L_Latest">Data7!$DC$19</definedName>
    <definedName name="A125959032K">Data7!$AL$1:$AL$10,Data7!$AL$11:$AL$19</definedName>
    <definedName name="A125959032K_Data">Data7!$AL$11:$AL$19</definedName>
    <definedName name="A125959032K_Latest">Data7!$AL$19</definedName>
    <definedName name="A125959033L">Data7!$DF$1:$DF$10,Data7!$DF$11:$DF$19</definedName>
    <definedName name="A125959033L_Data">Data7!$DF$11:$DF$19</definedName>
    <definedName name="A125959033L_Latest">Data7!$DF$19</definedName>
    <definedName name="A125959040K">Data7!$E$1:$E$10,Data7!$E$11:$E$19</definedName>
    <definedName name="A125959040K_Data">Data7!$E$11:$E$19</definedName>
    <definedName name="A125959040K_Latest">Data7!$E$19</definedName>
    <definedName name="A125959041L">Data7!$BY$1:$BY$10,Data7!$BY$11:$BY$19</definedName>
    <definedName name="A125959041L_Data">Data7!$BY$11:$BY$19</definedName>
    <definedName name="A125959041L_Latest">Data7!$BY$19</definedName>
    <definedName name="A125959048C">Data7!$AC$1:$AC$10,Data7!$AC$11:$AC$19</definedName>
    <definedName name="A125959048C_Data">Data7!$AC$11:$AC$19</definedName>
    <definedName name="A125959048C_Latest">Data7!$AC$19</definedName>
    <definedName name="A125959049F">Data7!$CW$1:$CW$10,Data7!$CW$11:$CW$19</definedName>
    <definedName name="A125959049F_Data">Data7!$CW$11:$CW$19</definedName>
    <definedName name="A125959049F_Latest">Data7!$CW$19</definedName>
    <definedName name="A125959056C">Data7!$GF$1:$GF$10,Data7!$GF$11:$GF$19</definedName>
    <definedName name="A125959056C_Data">Data7!$GF$11:$GF$19</definedName>
    <definedName name="A125959056C_Latest">Data7!$GF$19</definedName>
    <definedName name="A125959057F">Data8!$J$1:$J$10,Data8!$J$11:$J$19</definedName>
    <definedName name="A125959057F_Data">Data8!$J$11:$J$19</definedName>
    <definedName name="A125959057F_Latest">Data8!$J$19</definedName>
    <definedName name="A125959064C">Data7!$FB$1:$FB$10,Data7!$FB$11:$FB$19</definedName>
    <definedName name="A125959064C_Data">Data7!$FB$11:$FB$19</definedName>
    <definedName name="A125959064C_Latest">Data7!$FB$19</definedName>
    <definedName name="A125959065F">Data7!$HV$1:$HV$10,Data7!$HV$11:$HV$19</definedName>
    <definedName name="A125959065F_Data">Data7!$HV$11:$HV$19</definedName>
    <definedName name="A125959065F_Latest">Data7!$HV$19</definedName>
    <definedName name="A125959072C">Data7!$FW$1:$FW$10,Data7!$FW$11:$FW$19</definedName>
    <definedName name="A125959072C_Data">Data7!$FW$11:$FW$19</definedName>
    <definedName name="A125959072C_Latest">Data7!$FW$19</definedName>
    <definedName name="A125959073F">Data7!$IQ$1:$IQ$10,Data7!$IQ$11:$IQ$19</definedName>
    <definedName name="A125959073F_Data">Data7!$IQ$11:$IQ$19</definedName>
    <definedName name="A125959073F_Latest">Data7!$IQ$19</definedName>
    <definedName name="A125959080C">Data7!$FE$1:$FE$10,Data7!$FE$11:$FE$19</definedName>
    <definedName name="A125959080C_Data">Data7!$FE$11:$FE$19</definedName>
    <definedName name="A125959080C_Latest">Data7!$FE$19</definedName>
    <definedName name="A125959081F">Data7!$HY$1:$HY$10,Data7!$HY$11:$HY$19</definedName>
    <definedName name="A125959081F_Data">Data7!$HY$11:$HY$19</definedName>
    <definedName name="A125959081F_Latest">Data7!$HY$19</definedName>
    <definedName name="A125959088W">Data7!$FK$1:$FK$10,Data7!$FK$11:$FK$19</definedName>
    <definedName name="A125959088W_Data">Data7!$FK$11:$FK$19</definedName>
    <definedName name="A125959088W_Latest">Data7!$FK$19</definedName>
    <definedName name="A125959089X">Data7!$IE$1:$IE$10,Data7!$IE$11:$IE$19</definedName>
    <definedName name="A125959089X_Data">Data7!$IE$11:$IE$19</definedName>
    <definedName name="A125959089X_Latest">Data7!$IE$19</definedName>
    <definedName name="A125959096W">Data7!$GI$1:$GI$10,Data7!$GI$11:$GI$19</definedName>
    <definedName name="A125959096W_Data">Data7!$GI$11:$GI$19</definedName>
    <definedName name="A125959096W_Latest">Data7!$GI$19</definedName>
    <definedName name="A125959097X">Data8!$M$1:$M$10,Data8!$M$11:$M$19</definedName>
    <definedName name="A125959097X_Data">Data8!$M$11:$M$19</definedName>
    <definedName name="A125959097X_Latest">Data8!$M$19</definedName>
    <definedName name="A125959104K">Data7!$EM$1:$EM$10,Data7!$EM$11:$EM$19</definedName>
    <definedName name="A125959104K_Data">Data7!$EM$11:$EM$19</definedName>
    <definedName name="A125959104K_Latest">Data7!$EM$19</definedName>
    <definedName name="A125959105L">Data7!$HG$1:$HG$10,Data7!$HG$11:$HG$19</definedName>
    <definedName name="A125959105L_Data">Data7!$HG$11:$HG$19</definedName>
    <definedName name="A125959105L_Latest">Data7!$HG$19</definedName>
    <definedName name="A125959112K">Data7!$EY$1:$EY$10,Data7!$EY$11:$EY$19</definedName>
    <definedName name="A125959112K_Data">Data7!$EY$11:$EY$19</definedName>
    <definedName name="A125959112K_Latest">Data7!$EY$19</definedName>
    <definedName name="A125959113L">Data7!$HS$1:$HS$10,Data7!$HS$11:$HS$19</definedName>
    <definedName name="A125959113L_Data">Data7!$HS$11:$HS$19</definedName>
    <definedName name="A125959113L_Latest">Data7!$HS$19</definedName>
    <definedName name="A125959120K">Data7!$DO$1:$DO$10,Data7!$DO$11:$DO$19</definedName>
    <definedName name="A125959120K_Data">Data7!$DO$11:$DO$19</definedName>
    <definedName name="A125959120K_Latest">Data7!$DO$19</definedName>
    <definedName name="A125959121L">#REF!,#REF!</definedName>
    <definedName name="A125959128C">Data7!$DU$1:$DU$10,Data7!$DU$11:$DU$19</definedName>
    <definedName name="A125959128C_Data">Data7!$DU$11:$DU$19</definedName>
    <definedName name="A125959128C_Latest">Data7!$DU$19</definedName>
    <definedName name="A125959129F">Data7!$GO$1:$GO$10,Data7!$GO$11:$GO$19</definedName>
    <definedName name="A125959129F_Data">Data7!$GO$11:$GO$19</definedName>
    <definedName name="A125959129F_Latest">Data7!$GO$19</definedName>
    <definedName name="A125959136C">Data7!$ED$1:$ED$10,Data7!$ED$11:$ED$19</definedName>
    <definedName name="A125959136C_Data">Data7!$ED$11:$ED$19</definedName>
    <definedName name="A125959136C_Latest">Data7!$ED$19</definedName>
    <definedName name="A125959137F">Data7!$GX$1:$GX$10,Data7!$GX$11:$GX$19</definedName>
    <definedName name="A125959137F_Data">Data7!$GX$11:$GX$19</definedName>
    <definedName name="A125959137F_Latest">Data7!$GX$19</definedName>
    <definedName name="A125959144C">Data7!$EG$1:$EG$10,Data7!$EG$11:$EG$19</definedName>
    <definedName name="A125959144C_Data">Data7!$EG$11:$EG$19</definedName>
    <definedName name="A125959144C_Latest">Data7!$EG$19</definedName>
    <definedName name="A125959145F">Data7!$HA$1:$HA$10,Data7!$HA$11:$HA$19</definedName>
    <definedName name="A125959145F_Data">Data7!$HA$11:$HA$19</definedName>
    <definedName name="A125959145F_Latest">Data7!$HA$19</definedName>
    <definedName name="A125959152C">Data7!$FH$1:$FH$10,Data7!$FH$11:$FH$19</definedName>
    <definedName name="A125959152C_Data">Data7!$FH$11:$FH$19</definedName>
    <definedName name="A125959152C_Latest">Data7!$FH$19</definedName>
    <definedName name="A125959153F">Data7!$IB$1:$IB$10,Data7!$IB$11:$IB$19</definedName>
    <definedName name="A125959153F_Data">Data7!$IB$11:$IB$19</definedName>
    <definedName name="A125959153F_Latest">Data7!$IB$19</definedName>
    <definedName name="A125959160C">Data7!$FN$1:$FN$10,Data7!$FN$11:$FN$19</definedName>
    <definedName name="A125959160C_Data">Data7!$FN$11:$FN$19</definedName>
    <definedName name="A125959160C_Latest">Data7!$FN$19</definedName>
    <definedName name="A125959161F">Data7!$IH$1:$IH$10,Data7!$IH$11:$IH$19</definedName>
    <definedName name="A125959161F_Data">Data7!$IH$11:$IH$19</definedName>
    <definedName name="A125959161F_Latest">Data7!$IH$19</definedName>
    <definedName name="A125959168W">Data7!$FQ$1:$FQ$10,Data7!$FQ$11:$FQ$19</definedName>
    <definedName name="A125959168W_Data">Data7!$FQ$11:$FQ$19</definedName>
    <definedName name="A125959168W_Latest">Data7!$FQ$19</definedName>
    <definedName name="A125959169X">Data7!$IK$1:$IK$10,Data7!$IK$11:$IK$19</definedName>
    <definedName name="A125959169X_Data">Data7!$IK$11:$IK$19</definedName>
    <definedName name="A125959169X_Latest">Data7!$IK$19</definedName>
    <definedName name="A125959176W">Data7!$EJ$1:$EJ$10,Data7!$EJ$11:$EJ$19</definedName>
    <definedName name="A125959176W_Data">Data7!$EJ$11:$EJ$19</definedName>
    <definedName name="A125959176W_Latest">Data7!$EJ$19</definedName>
    <definedName name="A125959177X">Data7!$HD$1:$HD$10,Data7!$HD$11:$HD$19</definedName>
    <definedName name="A125959177X_Data">Data7!$HD$11:$HD$19</definedName>
    <definedName name="A125959177X_Latest">Data7!$HD$19</definedName>
    <definedName name="A125959184W">Data7!$ES$1:$ES$10,Data7!$ES$11:$ES$19</definedName>
    <definedName name="A125959184W_Data">Data7!$ES$11:$ES$19</definedName>
    <definedName name="A125959184W_Latest">Data7!$ES$19</definedName>
    <definedName name="A125959185X">Data7!$HM$1:$HM$10,Data7!$HM$11:$HM$19</definedName>
    <definedName name="A125959185X_Data">Data7!$HM$11:$HM$19</definedName>
    <definedName name="A125959185X_Latest">Data7!$HM$19</definedName>
    <definedName name="A125959192W">Data7!$DR$1:$DR$10,Data7!$DR$11:$DR$19</definedName>
    <definedName name="A125959192W_Data">Data7!$DR$11:$DR$19</definedName>
    <definedName name="A125959192W_Latest">Data7!$DR$19</definedName>
    <definedName name="A125959193X">Data7!$GL$1:$GL$10,Data7!$GL$11:$GL$19</definedName>
    <definedName name="A125959193X_Data">Data7!$GL$11:$GL$19</definedName>
    <definedName name="A125959193X_Latest">Data7!$GL$19</definedName>
    <definedName name="A125959200K">Data7!$DX$1:$DX$10,Data7!$DX$11:$DX$19</definedName>
    <definedName name="A125959200K_Data">Data7!$DX$11:$DX$19</definedName>
    <definedName name="A125959200K_Latest">Data7!$DX$19</definedName>
    <definedName name="A125959201L">Data7!$GR$1:$GR$10,Data7!$GR$11:$GR$19</definedName>
    <definedName name="A125959201L_Data">Data7!$GR$11:$GR$19</definedName>
    <definedName name="A125959201L_Latest">Data7!$GR$19</definedName>
    <definedName name="A125959208C">Data7!$EA$1:$EA$10,Data7!$EA$11:$EA$19</definedName>
    <definedName name="A125959208C_Data">Data7!$EA$11:$EA$19</definedName>
    <definedName name="A125959208C_Latest">Data7!$EA$19</definedName>
    <definedName name="A125959209F">Data7!$GU$1:$GU$10,Data7!$GU$11:$GU$19</definedName>
    <definedName name="A125959209F_Data">Data7!$GU$11:$GU$19</definedName>
    <definedName name="A125959209F_Latest">Data7!$GU$19</definedName>
    <definedName name="A125959216C">Data7!$EP$1:$EP$10,Data7!$EP$11:$EP$19</definedName>
    <definedName name="A125959216C_Data">Data7!$EP$11:$EP$19</definedName>
    <definedName name="A125959216C_Latest">Data7!$EP$19</definedName>
    <definedName name="A125959217F">Data7!$HJ$1:$HJ$10,Data7!$HJ$11:$HJ$19</definedName>
    <definedName name="A125959217F_Data">Data7!$HJ$11:$HJ$19</definedName>
    <definedName name="A125959217F_Latest">Data7!$HJ$19</definedName>
    <definedName name="A125959224C">Data7!$FZ$1:$FZ$10,Data7!$FZ$11:$FZ$19</definedName>
    <definedName name="A125959224C_Data">Data7!$FZ$11:$FZ$19</definedName>
    <definedName name="A125959224C_Latest">Data7!$FZ$19</definedName>
    <definedName name="A125959225F">Data8!$D$1:$D$10,Data8!$D$11:$D$19</definedName>
    <definedName name="A125959225F_Data">Data8!$D$11:$D$19</definedName>
    <definedName name="A125959225F_Latest">Data8!$D$19</definedName>
    <definedName name="A125959232C">Data7!$GC$1:$GC$10,Data7!$GC$11:$GC$19</definedName>
    <definedName name="A125959232C_Data">Data7!$GC$11:$GC$19</definedName>
    <definedName name="A125959232C_Latest">Data7!$GC$19</definedName>
    <definedName name="A125959233F">Data8!$G$1:$G$10,Data8!$G$11:$G$19</definedName>
    <definedName name="A125959233F_Data">Data8!$G$11:$G$19</definedName>
    <definedName name="A125959233F_Latest">Data8!$G$19</definedName>
    <definedName name="A125959240C">Data7!$EV$1:$EV$10,Data7!$EV$11:$EV$19</definedName>
    <definedName name="A125959240C_Data">Data7!$EV$11:$EV$19</definedName>
    <definedName name="A125959240C_Latest">Data7!$EV$19</definedName>
    <definedName name="A125959241F">Data7!$HP$1:$HP$10,Data7!$HP$11:$HP$19</definedName>
    <definedName name="A125959241F_Data">Data7!$HP$11:$HP$19</definedName>
    <definedName name="A125959241F_Latest">Data7!$HP$19</definedName>
    <definedName name="A125959248W">Data7!$FT$1:$FT$10,Data7!$FT$11:$FT$19</definedName>
    <definedName name="A125959248W_Data">Data7!$FT$11:$FT$19</definedName>
    <definedName name="A125959248W_Latest">Data7!$FT$19</definedName>
    <definedName name="A125959249X">Data7!$IN$1:$IN$10,Data7!$IN$11:$IN$19</definedName>
    <definedName name="A125959249X_Data">Data7!$IN$11:$IN$19</definedName>
    <definedName name="A125959249X_Latest">Data7!$IN$19</definedName>
    <definedName name="A125959256W">Data8!$CG$1:$CG$10,Data8!$CG$11:$CG$19</definedName>
    <definedName name="A125959256W_Data">Data8!$CG$11:$CG$19</definedName>
    <definedName name="A125959256W_Latest">Data8!$CG$19</definedName>
    <definedName name="A125959257X">Data8!$FA$1:$FA$10,Data8!$FA$11:$FA$19</definedName>
    <definedName name="A125959257X_Data">Data8!$FA$11:$FA$19</definedName>
    <definedName name="A125959257X_Latest">Data8!$FA$19</definedName>
    <definedName name="A125959264W">Data8!$BC$1:$BC$10,Data8!$BC$11:$BC$19</definedName>
    <definedName name="A125959264W_Data">Data8!$BC$11:$BC$19</definedName>
    <definedName name="A125959264W_Latest">Data8!$BC$19</definedName>
    <definedName name="A125959265X">Data8!$DW$1:$DW$10,Data8!$DW$11:$DW$19</definedName>
    <definedName name="A125959265X_Data">Data8!$DW$11:$DW$19</definedName>
    <definedName name="A125959265X_Latest">Data8!$DW$19</definedName>
    <definedName name="A125959272W">Data8!$BX$1:$BX$10,Data8!$BX$11:$BX$19</definedName>
    <definedName name="A125959272W_Data">Data8!$BX$11:$BX$19</definedName>
    <definedName name="A125959272W_Latest">Data8!$BX$19</definedName>
    <definedName name="A125959273X">Data8!$ER$1:$ER$10,Data8!$ER$11:$ER$19</definedName>
    <definedName name="A125959273X_Data">Data8!$ER$11:$ER$19</definedName>
    <definedName name="A125959273X_Latest">Data8!$ER$19</definedName>
    <definedName name="A125959280W">Data8!$BF$1:$BF$10,Data8!$BF$11:$BF$19</definedName>
    <definedName name="A125959280W_Data">Data8!$BF$11:$BF$19</definedName>
    <definedName name="A125959280W_Latest">Data8!$BF$19</definedName>
    <definedName name="A125959281X">Data8!$DZ$1:$DZ$10,Data8!$DZ$11:$DZ$19</definedName>
    <definedName name="A125959281X_Data">Data8!$DZ$11:$DZ$19</definedName>
    <definedName name="A125959281X_Latest">Data8!$DZ$19</definedName>
    <definedName name="A125959288R">Data8!$BL$1:$BL$10,Data8!$BL$11:$BL$19</definedName>
    <definedName name="A125959288R_Data">Data8!$BL$11:$BL$19</definedName>
    <definedName name="A125959288R_Latest">Data8!$BL$19</definedName>
    <definedName name="A125959289T">Data8!$EF$1:$EF$10,Data8!$EF$11:$EF$19</definedName>
    <definedName name="A125959289T_Data">Data8!$EF$11:$EF$19</definedName>
    <definedName name="A125959289T_Latest">Data8!$EF$19</definedName>
    <definedName name="A125959296R">Data8!$CJ$1:$CJ$10,Data8!$CJ$11:$CJ$19</definedName>
    <definedName name="A125959296R_Data">Data8!$CJ$11:$CJ$19</definedName>
    <definedName name="A125959296R_Latest">Data8!$CJ$19</definedName>
    <definedName name="A125959297T">Data8!$FD$1:$FD$10,Data8!$FD$11:$FD$19</definedName>
    <definedName name="A125959297T_Data">Data8!$FD$11:$FD$19</definedName>
    <definedName name="A125959297T_Latest">Data8!$FD$19</definedName>
    <definedName name="A125959304C">Data8!$AN$1:$AN$10,Data8!$AN$11:$AN$19</definedName>
    <definedName name="A125959304C_Data">Data8!$AN$11:$AN$19</definedName>
    <definedName name="A125959304C_Latest">Data8!$AN$19</definedName>
    <definedName name="A125959305F">Data8!$DH$1:$DH$10,Data8!$DH$11:$DH$19</definedName>
    <definedName name="A125959305F_Data">Data8!$DH$11:$DH$19</definedName>
    <definedName name="A125959305F_Latest">Data8!$DH$19</definedName>
    <definedName name="A125959312C">Data8!$AZ$1:$AZ$10,Data8!$AZ$11:$AZ$19</definedName>
    <definedName name="A125959312C_Data">Data8!$AZ$11:$AZ$19</definedName>
    <definedName name="A125959312C_Latest">Data8!$AZ$19</definedName>
    <definedName name="A125959313F">Data8!$DT$1:$DT$10,Data8!$DT$11:$DT$19</definedName>
    <definedName name="A125959313F_Data">Data8!$DT$11:$DT$19</definedName>
    <definedName name="A125959313F_Latest">Data8!$DT$19</definedName>
    <definedName name="A125959320C">Data8!$P$1:$P$10,Data8!$P$11:$P$19</definedName>
    <definedName name="A125959320C_Data">Data8!$P$11:$P$19</definedName>
    <definedName name="A125959320C_Latest">Data8!$P$19</definedName>
    <definedName name="A125959321F">#REF!,#REF!</definedName>
    <definedName name="A125959328W">Data8!$V$1:$V$10,Data8!$V$11:$V$19</definedName>
    <definedName name="A125959328W_Data">Data8!$V$11:$V$19</definedName>
    <definedName name="A125959328W_Latest">Data8!$V$19</definedName>
    <definedName name="A125959329X">Data8!$CP$1:$CP$10,Data8!$CP$11:$CP$19</definedName>
    <definedName name="A125959329X_Data">Data8!$CP$11:$CP$19</definedName>
    <definedName name="A125959329X_Latest">Data8!$CP$19</definedName>
    <definedName name="A125959336W">Data8!$AE$1:$AE$10,Data8!$AE$11:$AE$19</definedName>
    <definedName name="A125959336W_Data">Data8!$AE$11:$AE$19</definedName>
    <definedName name="A125959336W_Latest">Data8!$AE$19</definedName>
    <definedName name="A125959337X">Data8!$CY$1:$CY$10,Data8!$CY$11:$CY$19</definedName>
    <definedName name="A125959337X_Data">Data8!$CY$11:$CY$19</definedName>
    <definedName name="A125959337X_Latest">Data8!$CY$19</definedName>
    <definedName name="A125959344W">Data8!$AH$1:$AH$10,Data8!$AH$11:$AH$19</definedName>
    <definedName name="A125959344W_Data">Data8!$AH$11:$AH$19</definedName>
    <definedName name="A125959344W_Latest">Data8!$AH$19</definedName>
    <definedName name="A125959345X">Data8!$DB$1:$DB$10,Data8!$DB$11:$DB$19</definedName>
    <definedName name="A125959345X_Data">Data8!$DB$11:$DB$19</definedName>
    <definedName name="A125959345X_Latest">Data8!$DB$19</definedName>
    <definedName name="A125959352W">Data8!$BI$1:$BI$10,Data8!$BI$11:$BI$19</definedName>
    <definedName name="A125959352W_Data">Data8!$BI$11:$BI$19</definedName>
    <definedName name="A125959352W_Latest">Data8!$BI$19</definedName>
    <definedName name="A125959353X">Data8!$EC$1:$EC$10,Data8!$EC$11:$EC$19</definedName>
    <definedName name="A125959353X_Data">Data8!$EC$11:$EC$19</definedName>
    <definedName name="A125959353X_Latest">Data8!$EC$19</definedName>
    <definedName name="A125959360W">Data8!$BO$1:$BO$10,Data8!$BO$11:$BO$19</definedName>
    <definedName name="A125959360W_Data">Data8!$BO$11:$BO$19</definedName>
    <definedName name="A125959360W_Latest">Data8!$BO$19</definedName>
    <definedName name="A125959361X">Data8!$EI$1:$EI$10,Data8!$EI$11:$EI$19</definedName>
    <definedName name="A125959361X_Data">Data8!$EI$11:$EI$19</definedName>
    <definedName name="A125959361X_Latest">Data8!$EI$19</definedName>
    <definedName name="A125959368R">Data8!$BR$1:$BR$10,Data8!$BR$11:$BR$19</definedName>
    <definedName name="A125959368R_Data">Data8!$BR$11:$BR$19</definedName>
    <definedName name="A125959368R_Latest">Data8!$BR$19</definedName>
    <definedName name="A125959369T">Data8!$EL$1:$EL$10,Data8!$EL$11:$EL$19</definedName>
    <definedName name="A125959369T_Data">Data8!$EL$11:$EL$19</definedName>
    <definedName name="A125959369T_Latest">Data8!$EL$19</definedName>
    <definedName name="A125959376R">Data8!$AK$1:$AK$10,Data8!$AK$11:$AK$19</definedName>
    <definedName name="A125959376R_Data">Data8!$AK$11:$AK$19</definedName>
    <definedName name="A125959376R_Latest">Data8!$AK$19</definedName>
    <definedName name="A125959377T">Data8!$DE$1:$DE$10,Data8!$DE$11:$DE$19</definedName>
    <definedName name="A125959377T_Data">Data8!$DE$11:$DE$19</definedName>
    <definedName name="A125959377T_Latest">Data8!$DE$19</definedName>
    <definedName name="A125959384R">Data8!$AT$1:$AT$10,Data8!$AT$11:$AT$19</definedName>
    <definedName name="A125959384R_Data">Data8!$AT$11:$AT$19</definedName>
    <definedName name="A125959384R_Latest">Data8!$AT$19</definedName>
    <definedName name="A125959385T">Data8!$DN$1:$DN$10,Data8!$DN$11:$DN$19</definedName>
    <definedName name="A125959385T_Data">Data8!$DN$11:$DN$19</definedName>
    <definedName name="A125959385T_Latest">Data8!$DN$19</definedName>
    <definedName name="A125959392R">Data8!$S$1:$S$10,Data8!$S$11:$S$19</definedName>
    <definedName name="A125959392R_Data">Data8!$S$11:$S$19</definedName>
    <definedName name="A125959392R_Latest">Data8!$S$19</definedName>
    <definedName name="A125959393T">Data8!$CM$1:$CM$10,Data8!$CM$11:$CM$19</definedName>
    <definedName name="A125959393T_Data">Data8!$CM$11:$CM$19</definedName>
    <definedName name="A125959393T_Latest">Data8!$CM$19</definedName>
    <definedName name="A125959400C">Data8!$Y$1:$Y$10,Data8!$Y$11:$Y$19</definedName>
    <definedName name="A125959400C_Data">Data8!$Y$11:$Y$19</definedName>
    <definedName name="A125959400C_Latest">Data8!$Y$19</definedName>
    <definedName name="A125959401F">Data8!$CS$1:$CS$10,Data8!$CS$11:$CS$19</definedName>
    <definedName name="A125959401F_Data">Data8!$CS$11:$CS$19</definedName>
    <definedName name="A125959401F_Latest">Data8!$CS$19</definedName>
    <definedName name="A125959408W">Data8!$AB$1:$AB$10,Data8!$AB$11:$AB$19</definedName>
    <definedName name="A125959408W_Data">Data8!$AB$11:$AB$19</definedName>
    <definedName name="A125959408W_Latest">Data8!$AB$19</definedName>
    <definedName name="A125959409X">Data8!$CV$1:$CV$10,Data8!$CV$11:$CV$19</definedName>
    <definedName name="A125959409X_Data">Data8!$CV$11:$CV$19</definedName>
    <definedName name="A125959409X_Latest">Data8!$CV$19</definedName>
    <definedName name="A125959416W">Data8!$AQ$1:$AQ$10,Data8!$AQ$11:$AQ$19</definedName>
    <definedName name="A125959416W_Data">Data8!$AQ$11:$AQ$19</definedName>
    <definedName name="A125959416W_Latest">Data8!$AQ$19</definedName>
    <definedName name="A125959417X">Data8!$DK$1:$DK$10,Data8!$DK$11:$DK$19</definedName>
    <definedName name="A125959417X_Data">Data8!$DK$11:$DK$19</definedName>
    <definedName name="A125959417X_Latest">Data8!$DK$19</definedName>
    <definedName name="A125959424W">Data8!$CA$1:$CA$10,Data8!$CA$11:$CA$19</definedName>
    <definedName name="A125959424W_Data">Data8!$CA$11:$CA$19</definedName>
    <definedName name="A125959424W_Latest">Data8!$CA$19</definedName>
    <definedName name="A125959425X">Data8!$EU$1:$EU$10,Data8!$EU$11:$EU$19</definedName>
    <definedName name="A125959425X_Data">Data8!$EU$11:$EU$19</definedName>
    <definedName name="A125959425X_Latest">Data8!$EU$19</definedName>
    <definedName name="A125959432W">Data8!$CD$1:$CD$10,Data8!$CD$11:$CD$19</definedName>
    <definedName name="A125959432W_Data">Data8!$CD$11:$CD$19</definedName>
    <definedName name="A125959432W_Latest">Data8!$CD$19</definedName>
    <definedName name="A125959433X">Data8!$EX$1:$EX$10,Data8!$EX$11:$EX$19</definedName>
    <definedName name="A125959433X_Data">Data8!$EX$11:$EX$19</definedName>
    <definedName name="A125959433X_Latest">Data8!$EX$19</definedName>
    <definedName name="A125959440W">Data8!$AW$1:$AW$10,Data8!$AW$11:$AW$19</definedName>
    <definedName name="A125959440W_Data">Data8!$AW$11:$AW$19</definedName>
    <definedName name="A125959440W_Latest">Data8!$AW$19</definedName>
    <definedName name="A125959441X">Data8!$DQ$1:$DQ$10,Data8!$DQ$11:$DQ$19</definedName>
    <definedName name="A125959441X_Data">Data8!$DQ$11:$DQ$19</definedName>
    <definedName name="A125959441X_Latest">Data8!$DQ$19</definedName>
    <definedName name="A125959448R">Data8!$BU$1:$BU$10,Data8!$BU$11:$BU$19</definedName>
    <definedName name="A125959448R_Data">Data8!$BU$11:$BU$19</definedName>
    <definedName name="A125959448R_Latest">Data8!$BU$19</definedName>
    <definedName name="A125959449T">Data8!$EO$1:$EO$10,Data8!$EO$11:$EO$19</definedName>
    <definedName name="A125959449T_Data">Data8!$EO$11:$EO$19</definedName>
    <definedName name="A125959449T_Latest">Data8!$EO$19</definedName>
    <definedName name="A125959456R">Data4!$GU$1:$GU$10,Data4!$GU$11:$GU$19</definedName>
    <definedName name="A125959456R_Data">Data4!$GU$11:$GU$19</definedName>
    <definedName name="A125959456R_Latest">Data4!$GU$19</definedName>
    <definedName name="A125959457T">Data5!$Y$1:$Y$10,Data5!$Y$11:$Y$19</definedName>
    <definedName name="A125959457T_Data">Data5!$Y$11:$Y$19</definedName>
    <definedName name="A125959457T_Latest">Data5!$Y$19</definedName>
    <definedName name="A125959464R">Data4!$FQ$1:$FQ$10,Data4!$FQ$11:$FQ$19</definedName>
    <definedName name="A125959464R_Data">Data4!$FQ$11:$FQ$19</definedName>
    <definedName name="A125959464R_Latest">Data4!$FQ$19</definedName>
    <definedName name="A125959465T">Data4!$IK$1:$IK$10,Data4!$IK$11:$IK$19</definedName>
    <definedName name="A125959465T_Data">Data4!$IK$11:$IK$19</definedName>
    <definedName name="A125959465T_Latest">Data4!$IK$19</definedName>
    <definedName name="A125959472R">Data4!$GL$1:$GL$10,Data4!$GL$11:$GL$19</definedName>
    <definedName name="A125959472R_Data">Data4!$GL$11:$GL$19</definedName>
    <definedName name="A125959472R_Latest">Data4!$GL$19</definedName>
    <definedName name="A125959473T">Data5!$P$1:$P$10,Data5!$P$11:$P$19</definedName>
    <definedName name="A125959473T_Data">Data5!$P$11:$P$19</definedName>
    <definedName name="A125959473T_Latest">Data5!$P$19</definedName>
    <definedName name="A125959480R">Data4!$FT$1:$FT$10,Data4!$FT$11:$FT$19</definedName>
    <definedName name="A125959480R_Data">Data4!$FT$11:$FT$19</definedName>
    <definedName name="A125959480R_Latest">Data4!$FT$19</definedName>
    <definedName name="A125959481T">Data4!$IN$1:$IN$10,Data4!$IN$11:$IN$19</definedName>
    <definedName name="A125959481T_Data">Data4!$IN$11:$IN$19</definedName>
    <definedName name="A125959481T_Latest">Data4!$IN$19</definedName>
    <definedName name="A125959488J">Data4!$FZ$1:$FZ$10,Data4!$FZ$11:$FZ$19</definedName>
    <definedName name="A125959488J_Data">Data4!$FZ$11:$FZ$19</definedName>
    <definedName name="A125959488J_Latest">Data4!$FZ$19</definedName>
    <definedName name="A125959489K">Data5!$D$1:$D$10,Data5!$D$11:$D$19</definedName>
    <definedName name="A125959489K_Data">Data5!$D$11:$D$19</definedName>
    <definedName name="A125959489K_Latest">Data5!$D$19</definedName>
    <definedName name="A125959496J">Data4!$GX$1:$GX$10,Data4!$GX$11:$GX$19</definedName>
    <definedName name="A125959496J_Data">Data4!$GX$11:$GX$19</definedName>
    <definedName name="A125959496J_Latest">Data4!$GX$19</definedName>
    <definedName name="A125959497K">Data5!$AB$1:$AB$10,Data5!$AB$11:$AB$19</definedName>
    <definedName name="A125959497K_Data">Data5!$AB$11:$AB$19</definedName>
    <definedName name="A125959497K_Latest">Data5!$AB$19</definedName>
    <definedName name="A125959504W">Data4!$FB$1:$FB$10,Data4!$FB$11:$FB$19</definedName>
    <definedName name="A125959504W_Data">Data4!$FB$11:$FB$19</definedName>
    <definedName name="A125959504W_Latest">Data4!$FB$19</definedName>
    <definedName name="A125959505X">Data4!$HV$1:$HV$10,Data4!$HV$11:$HV$19</definedName>
    <definedName name="A125959505X_Data">Data4!$HV$11:$HV$19</definedName>
    <definedName name="A125959505X_Latest">Data4!$HV$19</definedName>
    <definedName name="A125959512W">Data4!$FN$1:$FN$10,Data4!$FN$11:$FN$19</definedName>
    <definedName name="A125959512W_Data">Data4!$FN$11:$FN$19</definedName>
    <definedName name="A125959512W_Latest">Data4!$FN$19</definedName>
    <definedName name="A125959513X">Data4!$IH$1:$IH$10,Data4!$IH$11:$IH$19</definedName>
    <definedName name="A125959513X_Data">Data4!$IH$11:$IH$19</definedName>
    <definedName name="A125959513X_Latest">Data4!$IH$19</definedName>
    <definedName name="A125959520W">Data4!$ED$1:$ED$10,Data4!$ED$11:$ED$19</definedName>
    <definedName name="A125959520W_Data">Data4!$ED$11:$ED$19</definedName>
    <definedName name="A125959520W_Latest">Data4!$ED$19</definedName>
    <definedName name="A125959521X">#REF!,#REF!</definedName>
    <definedName name="A125959528R">Data4!$EJ$1:$EJ$10,Data4!$EJ$11:$EJ$19</definedName>
    <definedName name="A125959528R_Data">Data4!$EJ$11:$EJ$19</definedName>
    <definedName name="A125959528R_Latest">Data4!$EJ$19</definedName>
    <definedName name="A125959529T">Data4!$HD$1:$HD$10,Data4!$HD$11:$HD$19</definedName>
    <definedName name="A125959529T_Data">Data4!$HD$11:$HD$19</definedName>
    <definedName name="A125959529T_Latest">Data4!$HD$19</definedName>
    <definedName name="A125959536R">Data4!$ES$1:$ES$10,Data4!$ES$11:$ES$19</definedName>
    <definedName name="A125959536R_Data">Data4!$ES$11:$ES$19</definedName>
    <definedName name="A125959536R_Latest">Data4!$ES$19</definedName>
    <definedName name="A125959537T">Data4!$HM$1:$HM$10,Data4!$HM$11:$HM$19</definedName>
    <definedName name="A125959537T_Data">Data4!$HM$11:$HM$19</definedName>
    <definedName name="A125959537T_Latest">Data4!$HM$19</definedName>
    <definedName name="A125959544R">Data4!$EV$1:$EV$10,Data4!$EV$11:$EV$19</definedName>
    <definedName name="A125959544R_Data">Data4!$EV$11:$EV$19</definedName>
    <definedName name="A125959544R_Latest">Data4!$EV$19</definedName>
    <definedName name="A125959545T">Data4!$HP$1:$HP$10,Data4!$HP$11:$HP$19</definedName>
    <definedName name="A125959545T_Data">Data4!$HP$11:$HP$19</definedName>
    <definedName name="A125959545T_Latest">Data4!$HP$19</definedName>
    <definedName name="A125959552R">Data4!$FW$1:$FW$10,Data4!$FW$11:$FW$19</definedName>
    <definedName name="A125959552R_Data">Data4!$FW$11:$FW$19</definedName>
    <definedName name="A125959552R_Latest">Data4!$FW$19</definedName>
    <definedName name="A125959553T">Data4!$IQ$1:$IQ$10,Data4!$IQ$11:$IQ$19</definedName>
    <definedName name="A125959553T_Data">Data4!$IQ$11:$IQ$19</definedName>
    <definedName name="A125959553T_Latest">Data4!$IQ$19</definedName>
    <definedName name="A125959560R">Data4!$GC$1:$GC$10,Data4!$GC$11:$GC$19</definedName>
    <definedName name="A125959560R_Data">Data4!$GC$11:$GC$19</definedName>
    <definedName name="A125959560R_Latest">Data4!$GC$19</definedName>
    <definedName name="A125959561T">Data5!$G$1:$G$10,Data5!$G$11:$G$19</definedName>
    <definedName name="A125959561T_Data">Data5!$G$11:$G$19</definedName>
    <definedName name="A125959561T_Latest">Data5!$G$19</definedName>
    <definedName name="A125959568J">Data4!$GF$1:$GF$10,Data4!$GF$11:$GF$19</definedName>
    <definedName name="A125959568J_Data">Data4!$GF$11:$GF$19</definedName>
    <definedName name="A125959568J_Latest">Data4!$GF$19</definedName>
    <definedName name="A125959569K">Data5!$J$1:$J$10,Data5!$J$11:$J$19</definedName>
    <definedName name="A125959569K_Data">Data5!$J$11:$J$19</definedName>
    <definedName name="A125959569K_Latest">Data5!$J$19</definedName>
    <definedName name="A125959576J">Data4!$EY$1:$EY$10,Data4!$EY$11:$EY$19</definedName>
    <definedName name="A125959576J_Data">Data4!$EY$11:$EY$19</definedName>
    <definedName name="A125959576J_Latest">Data4!$EY$19</definedName>
    <definedName name="A125959577K">Data4!$HS$1:$HS$10,Data4!$HS$11:$HS$19</definedName>
    <definedName name="A125959577K_Data">Data4!$HS$11:$HS$19</definedName>
    <definedName name="A125959577K_Latest">Data4!$HS$19</definedName>
    <definedName name="A125959584J">Data4!$FH$1:$FH$10,Data4!$FH$11:$FH$19</definedName>
    <definedName name="A125959584J_Data">Data4!$FH$11:$FH$19</definedName>
    <definedName name="A125959584J_Latest">Data4!$FH$19</definedName>
    <definedName name="A125959585K">Data4!$IB$1:$IB$10,Data4!$IB$11:$IB$19</definedName>
    <definedName name="A125959585K_Data">Data4!$IB$11:$IB$19</definedName>
    <definedName name="A125959585K_Latest">Data4!$IB$19</definedName>
    <definedName name="A125959592J">Data4!$EG$1:$EG$10,Data4!$EG$11:$EG$19</definedName>
    <definedName name="A125959592J_Data">Data4!$EG$11:$EG$19</definedName>
    <definedName name="A125959592J_Latest">Data4!$EG$19</definedName>
    <definedName name="A125959593K">Data4!$HA$1:$HA$10,Data4!$HA$11:$HA$19</definedName>
    <definedName name="A125959593K_Data">Data4!$HA$11:$HA$19</definedName>
    <definedName name="A125959593K_Latest">Data4!$HA$19</definedName>
    <definedName name="A125959600W">Data4!$EM$1:$EM$10,Data4!$EM$11:$EM$19</definedName>
    <definedName name="A125959600W_Data">Data4!$EM$11:$EM$19</definedName>
    <definedName name="A125959600W_Latest">Data4!$EM$19</definedName>
    <definedName name="A125959601X">Data4!$HG$1:$HG$10,Data4!$HG$11:$HG$19</definedName>
    <definedName name="A125959601X_Data">Data4!$HG$11:$HG$19</definedName>
    <definedName name="A125959601X_Latest">Data4!$HG$19</definedName>
    <definedName name="A125959608R">Data4!$EP$1:$EP$10,Data4!$EP$11:$EP$19</definedName>
    <definedName name="A125959608R_Data">Data4!$EP$11:$EP$19</definedName>
    <definedName name="A125959608R_Latest">Data4!$EP$19</definedName>
    <definedName name="A125959609T">Data4!$HJ$1:$HJ$10,Data4!$HJ$11:$HJ$19</definedName>
    <definedName name="A125959609T_Data">Data4!$HJ$11:$HJ$19</definedName>
    <definedName name="A125959609T_Latest">Data4!$HJ$19</definedName>
    <definedName name="A125959616R">Data4!$FE$1:$FE$10,Data4!$FE$11:$FE$19</definedName>
    <definedName name="A125959616R_Data">Data4!$FE$11:$FE$19</definedName>
    <definedName name="A125959616R_Latest">Data4!$FE$19</definedName>
    <definedName name="A125959617T">Data4!$HY$1:$HY$10,Data4!$HY$11:$HY$19</definedName>
    <definedName name="A125959617T_Data">Data4!$HY$11:$HY$19</definedName>
    <definedName name="A125959617T_Latest">Data4!$HY$19</definedName>
    <definedName name="A125959624R">Data4!$GO$1:$GO$10,Data4!$GO$11:$GO$19</definedName>
    <definedName name="A125959624R_Data">Data4!$GO$11:$GO$19</definedName>
    <definedName name="A125959624R_Latest">Data4!$GO$19</definedName>
    <definedName name="A125959625T">Data5!$S$1:$S$10,Data5!$S$11:$S$19</definedName>
    <definedName name="A125959625T_Data">Data5!$S$11:$S$19</definedName>
    <definedName name="A125959625T_Latest">Data5!$S$19</definedName>
    <definedName name="A125959632R">Data4!$GR$1:$GR$10,Data4!$GR$11:$GR$19</definedName>
    <definedName name="A125959632R_Data">Data4!$GR$11:$GR$19</definedName>
    <definedName name="A125959632R_Latest">Data4!$GR$19</definedName>
    <definedName name="A125959633T">Data5!$V$1:$V$10,Data5!$V$11:$V$19</definedName>
    <definedName name="A125959633T_Data">Data5!$V$11:$V$19</definedName>
    <definedName name="A125959633T_Latest">Data5!$V$19</definedName>
    <definedName name="A125959640R">Data4!$FK$1:$FK$10,Data4!$FK$11:$FK$19</definedName>
    <definedName name="A125959640R_Data">Data4!$FK$11:$FK$19</definedName>
    <definedName name="A125959640R_Latest">Data4!$FK$19</definedName>
    <definedName name="A125959641T">Data4!$IE$1:$IE$10,Data4!$IE$11:$IE$19</definedName>
    <definedName name="A125959641T_Data">Data4!$IE$11:$IE$19</definedName>
    <definedName name="A125959641T_Latest">Data4!$IE$19</definedName>
    <definedName name="A125959648J">Data4!$GI$1:$GI$10,Data4!$GI$11:$GI$19</definedName>
    <definedName name="A125959648J_Data">Data4!$GI$11:$GI$19</definedName>
    <definedName name="A125959648J_Latest">Data4!$GI$19</definedName>
    <definedName name="A125959649K">Data5!$M$1:$M$10,Data5!$M$11:$M$19</definedName>
    <definedName name="A125959649K_Data">Data5!$M$11:$M$19</definedName>
    <definedName name="A125959649K_Latest">Data5!$M$19</definedName>
    <definedName name="A125959656J">Data5!$IM$1:$IM$10,Data5!$IM$11:$IM$19</definedName>
    <definedName name="A125959656J_Data">Data5!$IM$11:$IM$19</definedName>
    <definedName name="A125959656J_Latest">Data5!$IM$19</definedName>
    <definedName name="A125959657K">Data6!$BQ$1:$BQ$10,Data6!$BQ$11:$BQ$19</definedName>
    <definedName name="A125959657K_Data">Data6!$BQ$11:$BQ$19</definedName>
    <definedName name="A125959657K_Latest">Data6!$BQ$19</definedName>
    <definedName name="A125959664J">Data5!$HI$1:$HI$10,Data5!$HI$11:$HI$19</definedName>
    <definedName name="A125959664J_Data">Data5!$HI$11:$HI$19</definedName>
    <definedName name="A125959664J_Latest">Data5!$HI$19</definedName>
    <definedName name="A125959665K">Data6!$AM$1:$AM$10,Data6!$AM$11:$AM$19</definedName>
    <definedName name="A125959665K_Data">Data6!$AM$11:$AM$19</definedName>
    <definedName name="A125959665K_Latest">Data6!$AM$19</definedName>
    <definedName name="A125959672J">Data5!$ID$1:$ID$10,Data5!$ID$11:$ID$19</definedName>
    <definedName name="A125959672J_Data">Data5!$ID$11:$ID$19</definedName>
    <definedName name="A125959672J_Latest">Data5!$ID$19</definedName>
    <definedName name="A125959673K">Data6!$BH$1:$BH$10,Data6!$BH$11:$BH$19</definedName>
    <definedName name="A125959673K_Data">Data6!$BH$11:$BH$19</definedName>
    <definedName name="A125959673K_Latest">Data6!$BH$19</definedName>
    <definedName name="A125959680J">Data5!$HL$1:$HL$10,Data5!$HL$11:$HL$19</definedName>
    <definedName name="A125959680J_Data">Data5!$HL$11:$HL$19</definedName>
    <definedName name="A125959680J_Latest">Data5!$HL$19</definedName>
    <definedName name="A125959681K">Data6!$AP$1:$AP$10,Data6!$AP$11:$AP$19</definedName>
    <definedName name="A125959681K_Data">Data6!$AP$11:$AP$19</definedName>
    <definedName name="A125959681K_Latest">Data6!$AP$19</definedName>
    <definedName name="A125959688A">Data5!$HR$1:$HR$10,Data5!$HR$11:$HR$19</definedName>
    <definedName name="A125959688A_Data">Data5!$HR$11:$HR$19</definedName>
    <definedName name="A125959688A_Latest">Data5!$HR$19</definedName>
    <definedName name="A125959689C">Data6!$AV$1:$AV$10,Data6!$AV$11:$AV$19</definedName>
    <definedName name="A125959689C_Data">Data6!$AV$11:$AV$19</definedName>
    <definedName name="A125959689C_Latest">Data6!$AV$19</definedName>
    <definedName name="A125959696A">Data5!$IP$1:$IP$10,Data5!$IP$11:$IP$19</definedName>
    <definedName name="A125959696A_Data">Data5!$IP$11:$IP$19</definedName>
    <definedName name="A125959696A_Latest">Data5!$IP$19</definedName>
    <definedName name="A125959697C">Data6!$BT$1:$BT$10,Data6!$BT$11:$BT$19</definedName>
    <definedName name="A125959697C_Data">Data6!$BT$11:$BT$19</definedName>
    <definedName name="A125959697C_Latest">Data6!$BT$19</definedName>
    <definedName name="A125959704R">Data5!$GT$1:$GT$10,Data5!$GT$11:$GT$19</definedName>
    <definedName name="A125959704R_Data">Data5!$GT$11:$GT$19</definedName>
    <definedName name="A125959704R_Latest">Data5!$GT$19</definedName>
    <definedName name="A125959705T">Data6!$X$1:$X$10,Data6!$X$11:$X$19</definedName>
    <definedName name="A125959705T_Data">Data6!$X$11:$X$19</definedName>
    <definedName name="A125959705T_Latest">Data6!$X$19</definedName>
    <definedName name="A125959712R">Data5!$HF$1:$HF$10,Data5!$HF$11:$HF$19</definedName>
    <definedName name="A125959712R_Data">Data5!$HF$11:$HF$19</definedName>
    <definedName name="A125959712R_Latest">Data5!$HF$19</definedName>
    <definedName name="A125959713T">Data6!$AJ$1:$AJ$10,Data6!$AJ$11:$AJ$19</definedName>
    <definedName name="A125959713T_Data">Data6!$AJ$11:$AJ$19</definedName>
    <definedName name="A125959713T_Latest">Data6!$AJ$19</definedName>
    <definedName name="A125959720R">Data5!$FV$1:$FV$10,Data5!$FV$11:$FV$19</definedName>
    <definedName name="A125959720R_Data">Data5!$FV$11:$FV$19</definedName>
    <definedName name="A125959720R_Latest">Data5!$FV$19</definedName>
    <definedName name="A125959721T">#REF!,#REF!</definedName>
    <definedName name="A125959728J">Data5!$GB$1:$GB$10,Data5!$GB$11:$GB$19</definedName>
    <definedName name="A125959728J_Data">Data5!$GB$11:$GB$19</definedName>
    <definedName name="A125959728J_Latest">Data5!$GB$19</definedName>
    <definedName name="A125959729K">Data6!$F$1:$F$10,Data6!$F$11:$F$19</definedName>
    <definedName name="A125959729K_Data">Data6!$F$11:$F$19</definedName>
    <definedName name="A125959729K_Latest">Data6!$F$19</definedName>
    <definedName name="A125959736J">Data5!$GK$1:$GK$10,Data5!$GK$11:$GK$19</definedName>
    <definedName name="A125959736J_Data">Data5!$GK$11:$GK$19</definedName>
    <definedName name="A125959736J_Latest">Data5!$GK$19</definedName>
    <definedName name="A125959737K">Data6!$O$1:$O$10,Data6!$O$11:$O$19</definedName>
    <definedName name="A125959737K_Data">Data6!$O$11:$O$19</definedName>
    <definedName name="A125959737K_Latest">Data6!$O$19</definedName>
    <definedName name="A125959744J">Data5!$GN$1:$GN$10,Data5!$GN$11:$GN$19</definedName>
    <definedName name="A125959744J_Data">Data5!$GN$11:$GN$19</definedName>
    <definedName name="A125959744J_Latest">Data5!$GN$19</definedName>
    <definedName name="A125959745K">Data6!$R$1:$R$10,Data6!$R$11:$R$19</definedName>
    <definedName name="A125959745K_Data">Data6!$R$11:$R$19</definedName>
    <definedName name="A125959745K_Latest">Data6!$R$19</definedName>
    <definedName name="A125959752J">Data5!$HO$1:$HO$10,Data5!$HO$11:$HO$19</definedName>
    <definedName name="A125959752J_Data">Data5!$HO$11:$HO$19</definedName>
    <definedName name="A125959752J_Latest">Data5!$HO$19</definedName>
    <definedName name="A125959753K">Data6!$AS$1:$AS$10,Data6!$AS$11:$AS$19</definedName>
    <definedName name="A125959753K_Data">Data6!$AS$11:$AS$19</definedName>
    <definedName name="A125959753K_Latest">Data6!$AS$19</definedName>
    <definedName name="A125959760J">Data5!$HU$1:$HU$10,Data5!$HU$11:$HU$19</definedName>
    <definedName name="A125959760J_Data">Data5!$HU$11:$HU$19</definedName>
    <definedName name="A125959760J_Latest">Data5!$HU$19</definedName>
    <definedName name="A125959761K">Data6!$AY$1:$AY$10,Data6!$AY$11:$AY$19</definedName>
    <definedName name="A125959761K_Data">Data6!$AY$11:$AY$19</definedName>
    <definedName name="A125959761K_Latest">Data6!$AY$19</definedName>
    <definedName name="A125959768A">Data5!$HX$1:$HX$10,Data5!$HX$11:$HX$19</definedName>
    <definedName name="A125959768A_Data">Data5!$HX$11:$HX$19</definedName>
    <definedName name="A125959768A_Latest">Data5!$HX$19</definedName>
    <definedName name="A125959769C">Data6!$BB$1:$BB$10,Data6!$BB$11:$BB$19</definedName>
    <definedName name="A125959769C_Data">Data6!$BB$11:$BB$19</definedName>
    <definedName name="A125959769C_Latest">Data6!$BB$19</definedName>
    <definedName name="A125959776A">Data5!$GQ$1:$GQ$10,Data5!$GQ$11:$GQ$19</definedName>
    <definedName name="A125959776A_Data">Data5!$GQ$11:$GQ$19</definedName>
    <definedName name="A125959776A_Latest">Data5!$GQ$19</definedName>
    <definedName name="A125959777C">Data6!$U$1:$U$10,Data6!$U$11:$U$19</definedName>
    <definedName name="A125959777C_Data">Data6!$U$11:$U$19</definedName>
    <definedName name="A125959777C_Latest">Data6!$U$19</definedName>
    <definedName name="A125959784A">Data5!$GZ$1:$GZ$10,Data5!$GZ$11:$GZ$19</definedName>
    <definedName name="A125959784A_Data">Data5!$GZ$11:$GZ$19</definedName>
    <definedName name="A125959784A_Latest">Data5!$GZ$19</definedName>
    <definedName name="A125959785C">Data6!$AD$1:$AD$10,Data6!$AD$11:$AD$19</definedName>
    <definedName name="A125959785C_Data">Data6!$AD$11:$AD$19</definedName>
    <definedName name="A125959785C_Latest">Data6!$AD$19</definedName>
    <definedName name="A125959792A">Data5!$FY$1:$FY$10,Data5!$FY$11:$FY$19</definedName>
    <definedName name="A125959792A_Data">Data5!$FY$11:$FY$19</definedName>
    <definedName name="A125959792A_Latest">Data5!$FY$19</definedName>
    <definedName name="A125959793C">Data6!$C$1:$C$10,Data6!$C$11:$C$19</definedName>
    <definedName name="A125959793C_Data">Data6!$C$11:$C$19</definedName>
    <definedName name="A125959793C_Latest">Data6!$C$19</definedName>
    <definedName name="A125959800R">Data5!$GE$1:$GE$10,Data5!$GE$11:$GE$19</definedName>
    <definedName name="A125959800R_Data">Data5!$GE$11:$GE$19</definedName>
    <definedName name="A125959800R_Latest">Data5!$GE$19</definedName>
    <definedName name="A125959801T">Data6!$I$1:$I$10,Data6!$I$11:$I$19</definedName>
    <definedName name="A125959801T_Data">Data6!$I$11:$I$19</definedName>
    <definedName name="A125959801T_Latest">Data6!$I$19</definedName>
    <definedName name="A125959808J">Data5!$GH$1:$GH$10,Data5!$GH$11:$GH$19</definedName>
    <definedName name="A125959808J_Data">Data5!$GH$11:$GH$19</definedName>
    <definedName name="A125959808J_Latest">Data5!$GH$19</definedName>
    <definedName name="A125959809K">Data6!$L$1:$L$10,Data6!$L$11:$L$19</definedName>
    <definedName name="A125959809K_Data">Data6!$L$11:$L$19</definedName>
    <definedName name="A125959809K_Latest">Data6!$L$19</definedName>
    <definedName name="A125959816J">Data5!$GW$1:$GW$10,Data5!$GW$11:$GW$19</definedName>
    <definedName name="A125959816J_Data">Data5!$GW$11:$GW$19</definedName>
    <definedName name="A125959816J_Latest">Data5!$GW$19</definedName>
    <definedName name="A125959817K">Data6!$AA$1:$AA$10,Data6!$AA$11:$AA$19</definedName>
    <definedName name="A125959817K_Data">Data6!$AA$11:$AA$19</definedName>
    <definedName name="A125959817K_Latest">Data6!$AA$19</definedName>
    <definedName name="A125959824J">Data5!$IG$1:$IG$10,Data5!$IG$11:$IG$19</definedName>
    <definedName name="A125959824J_Data">Data5!$IG$11:$IG$19</definedName>
    <definedName name="A125959824J_Latest">Data5!$IG$19</definedName>
    <definedName name="A125959825K">Data6!$BK$1:$BK$10,Data6!$BK$11:$BK$19</definedName>
    <definedName name="A125959825K_Data">Data6!$BK$11:$BK$19</definedName>
    <definedName name="A125959825K_Latest">Data6!$BK$19</definedName>
    <definedName name="A125959832J">Data5!$IJ$1:$IJ$10,Data5!$IJ$11:$IJ$19</definedName>
    <definedName name="A125959832J_Data">Data5!$IJ$11:$IJ$19</definedName>
    <definedName name="A125959832J_Latest">Data5!$IJ$19</definedName>
    <definedName name="A125959833K">Data6!$BN$1:$BN$10,Data6!$BN$11:$BN$19</definedName>
    <definedName name="A125959833K_Data">Data6!$BN$11:$BN$19</definedName>
    <definedName name="A125959833K_Latest">Data6!$BN$19</definedName>
    <definedName name="A125959840J">Data5!$HC$1:$HC$10,Data5!$HC$11:$HC$19</definedName>
    <definedName name="A125959840J_Data">Data5!$HC$11:$HC$19</definedName>
    <definedName name="A125959840J_Latest">Data5!$HC$19</definedName>
    <definedName name="A125959841K">Data6!$AG$1:$AG$10,Data6!$AG$11:$AG$19</definedName>
    <definedName name="A125959841K_Data">Data6!$AG$11:$AG$19</definedName>
    <definedName name="A125959841K_Latest">Data6!$AG$19</definedName>
    <definedName name="A125959848A">Data5!$IA$1:$IA$10,Data5!$IA$11:$IA$19</definedName>
    <definedName name="A125959848A_Data">Data5!$IA$11:$IA$19</definedName>
    <definedName name="A125959848A_Latest">Data5!$IA$19</definedName>
    <definedName name="A125959849C">Data6!$BE$1:$BE$10,Data6!$BE$11:$BE$19</definedName>
    <definedName name="A125959849C_Data">Data6!$BE$11:$BE$19</definedName>
    <definedName name="A125959849C_Latest">Data6!$BE$19</definedName>
    <definedName name="A125959856A">Data6!$EN$1:$EN$10,Data6!$EN$11:$EN$19</definedName>
    <definedName name="A125959856A_Data">Data6!$EN$11:$EN$19</definedName>
    <definedName name="A125959856A_Latest">Data6!$EN$19</definedName>
    <definedName name="A125959857C">Data6!$HH$1:$HH$10,Data6!$HH$11:$HH$19</definedName>
    <definedName name="A125959857C_Data">Data6!$HH$11:$HH$19</definedName>
    <definedName name="A125959857C_Latest">Data6!$HH$19</definedName>
    <definedName name="A125959864A">Data6!$DJ$1:$DJ$10,Data6!$DJ$11:$DJ$19</definedName>
    <definedName name="A125959864A_Data">Data6!$DJ$11:$DJ$19</definedName>
    <definedName name="A125959864A_Latest">Data6!$DJ$19</definedName>
    <definedName name="A125959865C">Data6!$GD$1:$GD$10,Data6!$GD$11:$GD$19</definedName>
    <definedName name="A125959865C_Data">Data6!$GD$11:$GD$19</definedName>
    <definedName name="A125959865C_Latest">Data6!$GD$19</definedName>
    <definedName name="A125959872A">Data6!$EE$1:$EE$10,Data6!$EE$11:$EE$19</definedName>
    <definedName name="A125959872A_Data">Data6!$EE$11:$EE$19</definedName>
    <definedName name="A125959872A_Latest">Data6!$EE$19</definedName>
    <definedName name="A125959873C">Data6!$GY$1:$GY$10,Data6!$GY$11:$GY$19</definedName>
    <definedName name="A125959873C_Data">Data6!$GY$11:$GY$19</definedName>
    <definedName name="A125959873C_Latest">Data6!$GY$19</definedName>
    <definedName name="A125959880A">Data6!$DM$1:$DM$10,Data6!$DM$11:$DM$19</definedName>
    <definedName name="A125959880A_Data">Data6!$DM$11:$DM$19</definedName>
    <definedName name="A125959880A_Latest">Data6!$DM$19</definedName>
    <definedName name="A125959881C">Data6!$GG$1:$GG$10,Data6!$GG$11:$GG$19</definedName>
    <definedName name="A125959881C_Data">Data6!$GG$11:$GG$19</definedName>
    <definedName name="A125959881C_Latest">Data6!$GG$19</definedName>
    <definedName name="A125959888V">Data6!$DS$1:$DS$10,Data6!$DS$11:$DS$19</definedName>
    <definedName name="A125959888V_Data">Data6!$DS$11:$DS$19</definedName>
    <definedName name="A125959888V_Latest">Data6!$DS$19</definedName>
    <definedName name="A125959889W">Data6!$GM$1:$GM$10,Data6!$GM$11:$GM$19</definedName>
    <definedName name="A125959889W_Data">Data6!$GM$11:$GM$19</definedName>
    <definedName name="A125959889W_Latest">Data6!$GM$19</definedName>
    <definedName name="A125959896V">Data6!$EQ$1:$EQ$10,Data6!$EQ$11:$EQ$19</definedName>
    <definedName name="A125959896V_Data">Data6!$EQ$11:$EQ$19</definedName>
    <definedName name="A125959896V_Latest">Data6!$EQ$19</definedName>
    <definedName name="A125959897W">Data6!$HK$1:$HK$10,Data6!$HK$11:$HK$19</definedName>
    <definedName name="A125959897W_Data">Data6!$HK$11:$HK$19</definedName>
    <definedName name="A125959897W_Latest">Data6!$HK$19</definedName>
    <definedName name="A125959904J">Data6!$CU$1:$CU$10,Data6!$CU$11:$CU$19</definedName>
    <definedName name="A125959904J_Data">Data6!$CU$11:$CU$19</definedName>
    <definedName name="A125959904J_Latest">Data6!$CU$19</definedName>
    <definedName name="A125959905K">Data6!$FO$1:$FO$10,Data6!$FO$11:$FO$19</definedName>
    <definedName name="A125959905K_Data">Data6!$FO$11:$FO$19</definedName>
    <definedName name="A125959905K_Latest">Data6!$FO$19</definedName>
    <definedName name="A125959912J">Data6!$DG$1:$DG$10,Data6!$DG$11:$DG$19</definedName>
    <definedName name="A125959912J_Data">Data6!$DG$11:$DG$19</definedName>
    <definedName name="A125959912J_Latest">Data6!$DG$19</definedName>
    <definedName name="A125959913K">Data6!$GA$1:$GA$10,Data6!$GA$11:$GA$19</definedName>
    <definedName name="A125959913K_Data">Data6!$GA$11:$GA$19</definedName>
    <definedName name="A125959913K_Latest">Data6!$GA$19</definedName>
    <definedName name="A125959920J">Data6!$BW$1:$BW$10,Data6!$BW$11:$BW$19</definedName>
    <definedName name="A125959920J_Data">Data6!$BW$11:$BW$19</definedName>
    <definedName name="A125959920J_Latest">Data6!$BW$19</definedName>
    <definedName name="A125959921K">#REF!,#REF!</definedName>
    <definedName name="A125959928A">Data6!$CC$1:$CC$10,Data6!$CC$11:$CC$19</definedName>
    <definedName name="A125959928A_Data">Data6!$CC$11:$CC$19</definedName>
    <definedName name="A125959928A_Latest">Data6!$CC$19</definedName>
    <definedName name="A125959929C">Data6!$EW$1:$EW$10,Data6!$EW$11:$EW$19</definedName>
    <definedName name="A125959929C_Data">Data6!$EW$11:$EW$19</definedName>
    <definedName name="A125959929C_Latest">Data6!$EW$19</definedName>
    <definedName name="A125959936A">Data6!$CL$1:$CL$10,Data6!$CL$11:$CL$19</definedName>
    <definedName name="A125959936A_Data">Data6!$CL$11:$CL$19</definedName>
    <definedName name="A125959936A_Latest">Data6!$CL$19</definedName>
    <definedName name="A125959937C">Data6!$FF$1:$FF$10,Data6!$FF$11:$FF$19</definedName>
    <definedName name="A125959937C_Data">Data6!$FF$11:$FF$19</definedName>
    <definedName name="A125959937C_Latest">Data6!$FF$19</definedName>
    <definedName name="A125959944A">Data6!$CO$1:$CO$10,Data6!$CO$11:$CO$19</definedName>
    <definedName name="A125959944A_Data">Data6!$CO$11:$CO$19</definedName>
    <definedName name="A125959944A_Latest">Data6!$CO$19</definedName>
    <definedName name="A125959945C">Data6!$FI$1:$FI$10,Data6!$FI$11:$FI$19</definedName>
    <definedName name="A125959945C_Data">Data6!$FI$11:$FI$19</definedName>
    <definedName name="A125959945C_Latest">Data6!$FI$19</definedName>
    <definedName name="A125959952A">Data6!$DP$1:$DP$10,Data6!$DP$11:$DP$19</definedName>
    <definedName name="A125959952A_Data">Data6!$DP$11:$DP$19</definedName>
    <definedName name="A125959952A_Latest">Data6!$DP$19</definedName>
    <definedName name="A125959953C">Data6!$GJ$1:$GJ$10,Data6!$GJ$11:$GJ$19</definedName>
    <definedName name="A125959953C_Data">Data6!$GJ$11:$GJ$19</definedName>
    <definedName name="A125959953C_Latest">Data6!$GJ$19</definedName>
    <definedName name="A125959960A">Data6!$DV$1:$DV$10,Data6!$DV$11:$DV$19</definedName>
    <definedName name="A125959960A_Data">Data6!$DV$11:$DV$19</definedName>
    <definedName name="A125959960A_Latest">Data6!$DV$19</definedName>
    <definedName name="A125959961C">Data6!$GP$1:$GP$10,Data6!$GP$11:$GP$19</definedName>
    <definedName name="A125959961C_Data">Data6!$GP$11:$GP$19</definedName>
    <definedName name="A125959961C_Latest">Data6!$GP$19</definedName>
    <definedName name="A125959968V">Data6!$DY$1:$DY$10,Data6!$DY$11:$DY$19</definedName>
    <definedName name="A125959968V_Data">Data6!$DY$11:$DY$19</definedName>
    <definedName name="A125959968V_Latest">Data6!$DY$19</definedName>
    <definedName name="A125959969W">Data6!$GS$1:$GS$10,Data6!$GS$11:$GS$19</definedName>
    <definedName name="A125959969W_Data">Data6!$GS$11:$GS$19</definedName>
    <definedName name="A125959969W_Latest">Data6!$GS$19</definedName>
    <definedName name="A125959976V">Data6!$CR$1:$CR$10,Data6!$CR$11:$CR$19</definedName>
    <definedName name="A125959976V_Data">Data6!$CR$11:$CR$19</definedName>
    <definedName name="A125959976V_Latest">Data6!$CR$19</definedName>
    <definedName name="A125959977W">Data6!$FL$1:$FL$10,Data6!$FL$11:$FL$19</definedName>
    <definedName name="A125959977W_Data">Data6!$FL$11:$FL$19</definedName>
    <definedName name="A125959977W_Latest">Data6!$FL$19</definedName>
    <definedName name="A125959984V">Data6!$DA$1:$DA$10,Data6!$DA$11:$DA$19</definedName>
    <definedName name="A125959984V_Data">Data6!$DA$11:$DA$19</definedName>
    <definedName name="A125959984V_Latest">Data6!$DA$19</definedName>
    <definedName name="A125959985W">Data6!$FU$1:$FU$10,Data6!$FU$11:$FU$19</definedName>
    <definedName name="A125959985W_Data">Data6!$FU$11:$FU$19</definedName>
    <definedName name="A125959985W_Latest">Data6!$FU$19</definedName>
    <definedName name="A125959992V">Data6!$BZ$1:$BZ$10,Data6!$BZ$11:$BZ$19</definedName>
    <definedName name="A125959992V_Data">Data6!$BZ$11:$BZ$19</definedName>
    <definedName name="A125959992V_Latest">Data6!$BZ$19</definedName>
    <definedName name="A125959993W">Data6!$ET$1:$ET$10,Data6!$ET$11:$ET$19</definedName>
    <definedName name="A125959993W_Data">Data6!$ET$11:$ET$19</definedName>
    <definedName name="A125959993W_Latest">Data6!$ET$19</definedName>
    <definedName name="A125960000R">Data6!$CF$1:$CF$10,Data6!$CF$11:$CF$19</definedName>
    <definedName name="A125960000R_Data">Data6!$CF$11:$CF$19</definedName>
    <definedName name="A125960000R_Latest">Data6!$CF$19</definedName>
    <definedName name="A125960001T">Data6!$EZ$1:$EZ$10,Data6!$EZ$11:$EZ$19</definedName>
    <definedName name="A125960001T_Data">Data6!$EZ$11:$EZ$19</definedName>
    <definedName name="A125960001T_Latest">Data6!$EZ$19</definedName>
    <definedName name="A125960008J">Data6!$CI$1:$CI$10,Data6!$CI$11:$CI$19</definedName>
    <definedName name="A125960008J_Data">Data6!$CI$11:$CI$19</definedName>
    <definedName name="A125960008J_Latest">Data6!$CI$19</definedName>
    <definedName name="A125960009K">Data6!$FC$1:$FC$10,Data6!$FC$11:$FC$19</definedName>
    <definedName name="A125960009K_Data">Data6!$FC$11:$FC$19</definedName>
    <definedName name="A125960009K_Latest">Data6!$FC$19</definedName>
    <definedName name="A125960016J">Data6!$CX$1:$CX$10,Data6!$CX$11:$CX$19</definedName>
    <definedName name="A125960016J_Data">Data6!$CX$11:$CX$19</definedName>
    <definedName name="A125960016J_Latest">Data6!$CX$19</definedName>
    <definedName name="A125960017K">Data6!$FR$1:$FR$10,Data6!$FR$11:$FR$19</definedName>
    <definedName name="A125960017K_Data">Data6!$FR$11:$FR$19</definedName>
    <definedName name="A125960017K_Latest">Data6!$FR$19</definedName>
    <definedName name="A125960024J">Data6!$EH$1:$EH$10,Data6!$EH$11:$EH$19</definedName>
    <definedName name="A125960024J_Data">Data6!$EH$11:$EH$19</definedName>
    <definedName name="A125960024J_Latest">Data6!$EH$19</definedName>
    <definedName name="A125960025K">Data6!$HB$1:$HB$10,Data6!$HB$11:$HB$19</definedName>
    <definedName name="A125960025K_Data">Data6!$HB$11:$HB$19</definedName>
    <definedName name="A125960025K_Latest">Data6!$HB$19</definedName>
    <definedName name="A125960032J">Data6!$EK$1:$EK$10,Data6!$EK$11:$EK$19</definedName>
    <definedName name="A125960032J_Data">Data6!$EK$11:$EK$19</definedName>
    <definedName name="A125960032J_Latest">Data6!$EK$19</definedName>
    <definedName name="A125960033K">Data6!$HE$1:$HE$10,Data6!$HE$11:$HE$19</definedName>
    <definedName name="A125960033K_Data">Data6!$HE$11:$HE$19</definedName>
    <definedName name="A125960033K_Latest">Data6!$HE$19</definedName>
    <definedName name="A125960040J">Data6!$DD$1:$DD$10,Data6!$DD$11:$DD$19</definedName>
    <definedName name="A125960040J_Data">Data6!$DD$11:$DD$19</definedName>
    <definedName name="A125960040J_Latest">Data6!$DD$19</definedName>
    <definedName name="A125960041K">Data6!$FX$1:$FX$10,Data6!$FX$11:$FX$19</definedName>
    <definedName name="A125960041K_Data">Data6!$FX$11:$FX$19</definedName>
    <definedName name="A125960041K_Latest">Data6!$FX$19</definedName>
    <definedName name="A125960048A">Data6!$EB$1:$EB$10,Data6!$EB$11:$EB$19</definedName>
    <definedName name="A125960048A_Data">Data6!$EB$11:$EB$19</definedName>
    <definedName name="A125960048A_Latest">Data6!$EB$19</definedName>
    <definedName name="A125960049C">Data6!$GV$1:$GV$10,Data6!$GV$11:$GV$19</definedName>
    <definedName name="A125960049C_Data">Data6!$GV$11:$GV$19</definedName>
    <definedName name="A125960049C_Latest">Data6!$GV$19</definedName>
    <definedName name="A125960056A">Data2!$DK$1:$DK$10,Data2!$DK$11:$DK$19</definedName>
    <definedName name="A125960056A_Data">Data2!$DK$11:$DK$19</definedName>
    <definedName name="A125960056A_Latest">Data2!$DK$19</definedName>
    <definedName name="A125960057C">Data2!$GE$1:$GE$10,Data2!$GE$11:$GE$19</definedName>
    <definedName name="A125960057C_Data">Data2!$GE$11:$GE$19</definedName>
    <definedName name="A125960057C_Latest">Data2!$GE$19</definedName>
    <definedName name="A125960064A">Data2!$CG$1:$CG$10,Data2!$CG$11:$CG$19</definedName>
    <definedName name="A125960064A_Data">Data2!$CG$11:$CG$19</definedName>
    <definedName name="A125960064A_Latest">Data2!$CG$19</definedName>
    <definedName name="A125960065C">Data2!$FA$1:$FA$10,Data2!$FA$11:$FA$19</definedName>
    <definedName name="A125960065C_Data">Data2!$FA$11:$FA$19</definedName>
    <definedName name="A125960065C_Latest">Data2!$FA$19</definedName>
    <definedName name="A125960072A">Data2!$DB$1:$DB$10,Data2!$DB$11:$DB$19</definedName>
    <definedName name="A125960072A_Data">Data2!$DB$11:$DB$19</definedName>
    <definedName name="A125960072A_Latest">Data2!$DB$19</definedName>
    <definedName name="A125960073C">Data2!$FV$1:$FV$10,Data2!$FV$11:$FV$19</definedName>
    <definedName name="A125960073C_Data">Data2!$FV$11:$FV$19</definedName>
    <definedName name="A125960073C_Latest">Data2!$FV$19</definedName>
    <definedName name="A125960080A">Data2!$CJ$1:$CJ$10,Data2!$CJ$11:$CJ$19</definedName>
    <definedName name="A125960080A_Data">Data2!$CJ$11:$CJ$19</definedName>
    <definedName name="A125960080A_Latest">Data2!$CJ$19</definedName>
    <definedName name="A125960081C">Data2!$FD$1:$FD$10,Data2!$FD$11:$FD$19</definedName>
    <definedName name="A125960081C_Data">Data2!$FD$11:$FD$19</definedName>
    <definedName name="A125960081C_Latest">Data2!$FD$19</definedName>
    <definedName name="A125960088V">Data2!$CP$1:$CP$10,Data2!$CP$11:$CP$19</definedName>
    <definedName name="A125960088V_Data">Data2!$CP$11:$CP$19</definedName>
    <definedName name="A125960088V_Latest">Data2!$CP$19</definedName>
    <definedName name="A125960089W">Data2!$FJ$1:$FJ$10,Data2!$FJ$11:$FJ$19</definedName>
    <definedName name="A125960089W_Data">Data2!$FJ$11:$FJ$19</definedName>
    <definedName name="A125960089W_Latest">Data2!$FJ$19</definedName>
    <definedName name="A125960096V">Data2!$DN$1:$DN$10,Data2!$DN$11:$DN$19</definedName>
    <definedName name="A125960096V_Data">Data2!$DN$11:$DN$19</definedName>
    <definedName name="A125960096V_Latest">Data2!$DN$19</definedName>
    <definedName name="A125960097W">Data2!$GH$1:$GH$10,Data2!$GH$11:$GH$19</definedName>
    <definedName name="A125960097W_Data">Data2!$GH$11:$GH$19</definedName>
    <definedName name="A125960097W_Latest">Data2!$GH$19</definedName>
    <definedName name="A125960104J">Data2!$BR$1:$BR$10,Data2!$BR$11:$BR$19</definedName>
    <definedName name="A125960104J_Data">Data2!$BR$11:$BR$19</definedName>
    <definedName name="A125960104J_Latest">Data2!$BR$19</definedName>
    <definedName name="A125960105K">Data2!$EL$1:$EL$10,Data2!$EL$11:$EL$19</definedName>
    <definedName name="A125960105K_Data">Data2!$EL$11:$EL$19</definedName>
    <definedName name="A125960105K_Latest">Data2!$EL$19</definedName>
    <definedName name="A125960112J">Data2!$CD$1:$CD$10,Data2!$CD$11:$CD$19</definedName>
    <definedName name="A125960112J_Data">Data2!$CD$11:$CD$19</definedName>
    <definedName name="A125960112J_Latest">Data2!$CD$19</definedName>
    <definedName name="A125960113K">Data2!$EX$1:$EX$10,Data2!$EX$11:$EX$19</definedName>
    <definedName name="A125960113K_Data">Data2!$EX$11:$EX$19</definedName>
    <definedName name="A125960113K_Latest">Data2!$EX$19</definedName>
    <definedName name="A125960120J">Data2!$AT$1:$AT$10,Data2!$AT$11:$AT$19</definedName>
    <definedName name="A125960120J_Data">Data2!$AT$11:$AT$19</definedName>
    <definedName name="A125960120J_Latest">Data2!$AT$19</definedName>
    <definedName name="A125960121K">#REF!,#REF!</definedName>
    <definedName name="A125960128A">Data2!$AZ$1:$AZ$10,Data2!$AZ$11:$AZ$19</definedName>
    <definedName name="A125960128A_Data">Data2!$AZ$11:$AZ$19</definedName>
    <definedName name="A125960128A_Latest">Data2!$AZ$19</definedName>
    <definedName name="A125960129C">Data2!$DT$1:$DT$10,Data2!$DT$11:$DT$19</definedName>
    <definedName name="A125960129C_Data">Data2!$DT$11:$DT$19</definedName>
    <definedName name="A125960129C_Latest">Data2!$DT$19</definedName>
    <definedName name="A125960136A">Data2!$BI$1:$BI$10,Data2!$BI$11:$BI$19</definedName>
    <definedName name="A125960136A_Data">Data2!$BI$11:$BI$19</definedName>
    <definedName name="A125960136A_Latest">Data2!$BI$19</definedName>
    <definedName name="A125960137C">Data2!$EC$1:$EC$10,Data2!$EC$11:$EC$19</definedName>
    <definedName name="A125960137C_Data">Data2!$EC$11:$EC$19</definedName>
    <definedName name="A125960137C_Latest">Data2!$EC$19</definedName>
    <definedName name="A125960144A">Data2!$BL$1:$BL$10,Data2!$BL$11:$BL$19</definedName>
    <definedName name="A125960144A_Data">Data2!$BL$11:$BL$19</definedName>
    <definedName name="A125960144A_Latest">Data2!$BL$19</definedName>
    <definedName name="A125960145C">Data2!$EF$1:$EF$10,Data2!$EF$11:$EF$19</definedName>
    <definedName name="A125960145C_Data">Data2!$EF$11:$EF$19</definedName>
    <definedName name="A125960145C_Latest">Data2!$EF$19</definedName>
    <definedName name="A125960152A">Data2!$CM$1:$CM$10,Data2!$CM$11:$CM$19</definedName>
    <definedName name="A125960152A_Data">Data2!$CM$11:$CM$19</definedName>
    <definedName name="A125960152A_Latest">Data2!$CM$19</definedName>
    <definedName name="A125960153C">Data2!$FG$1:$FG$10,Data2!$FG$11:$FG$19</definedName>
    <definedName name="A125960153C_Data">Data2!$FG$11:$FG$19</definedName>
    <definedName name="A125960153C_Latest">Data2!$FG$19</definedName>
    <definedName name="A125960160A">Data2!$CS$1:$CS$10,Data2!$CS$11:$CS$19</definedName>
    <definedName name="A125960160A_Data">Data2!$CS$11:$CS$19</definedName>
    <definedName name="A125960160A_Latest">Data2!$CS$19</definedName>
    <definedName name="A125960161C">Data2!$FM$1:$FM$10,Data2!$FM$11:$FM$19</definedName>
    <definedName name="A125960161C_Data">Data2!$FM$11:$FM$19</definedName>
    <definedName name="A125960161C_Latest">Data2!$FM$19</definedName>
    <definedName name="A125960168V">Data2!$CV$1:$CV$10,Data2!$CV$11:$CV$19</definedName>
    <definedName name="A125960168V_Data">Data2!$CV$11:$CV$19</definedName>
    <definedName name="A125960168V_Latest">Data2!$CV$19</definedName>
    <definedName name="A125960169W">Data2!$FP$1:$FP$10,Data2!$FP$11:$FP$19</definedName>
    <definedName name="A125960169W_Data">Data2!$FP$11:$FP$19</definedName>
    <definedName name="A125960169W_Latest">Data2!$FP$19</definedName>
    <definedName name="A125960176V">Data2!$BO$1:$BO$10,Data2!$BO$11:$BO$19</definedName>
    <definedName name="A125960176V_Data">Data2!$BO$11:$BO$19</definedName>
    <definedName name="A125960176V_Latest">Data2!$BO$19</definedName>
    <definedName name="A125960177W">Data2!$EI$1:$EI$10,Data2!$EI$11:$EI$19</definedName>
    <definedName name="A125960177W_Data">Data2!$EI$11:$EI$19</definedName>
    <definedName name="A125960177W_Latest">Data2!$EI$19</definedName>
    <definedName name="A125960184V">Data2!$BX$1:$BX$10,Data2!$BX$11:$BX$19</definedName>
    <definedName name="A125960184V_Data">Data2!$BX$11:$BX$19</definedName>
    <definedName name="A125960184V_Latest">Data2!$BX$19</definedName>
    <definedName name="A125960185W">Data2!$ER$1:$ER$10,Data2!$ER$11:$ER$19</definedName>
    <definedName name="A125960185W_Data">Data2!$ER$11:$ER$19</definedName>
    <definedName name="A125960185W_Latest">Data2!$ER$19</definedName>
    <definedName name="A125960192V">Data2!$AW$1:$AW$10,Data2!$AW$11:$AW$19</definedName>
    <definedName name="A125960192V_Data">Data2!$AW$11:$AW$19</definedName>
    <definedName name="A125960192V_Latest">Data2!$AW$19</definedName>
    <definedName name="A125960193W">Data2!$DQ$1:$DQ$10,Data2!$DQ$11:$DQ$19</definedName>
    <definedName name="A125960193W_Data">Data2!$DQ$11:$DQ$19</definedName>
    <definedName name="A125960193W_Latest">Data2!$DQ$19</definedName>
    <definedName name="A125960200J">Data2!$BC$1:$BC$10,Data2!$BC$11:$BC$19</definedName>
    <definedName name="A125960200J_Data">Data2!$BC$11:$BC$19</definedName>
    <definedName name="A125960200J_Latest">Data2!$BC$19</definedName>
    <definedName name="A125960201K">Data2!$DW$1:$DW$10,Data2!$DW$11:$DW$19</definedName>
    <definedName name="A125960201K_Data">Data2!$DW$11:$DW$19</definedName>
    <definedName name="A125960201K_Latest">Data2!$DW$19</definedName>
    <definedName name="A125960208A">Data2!$BF$1:$BF$10,Data2!$BF$11:$BF$19</definedName>
    <definedName name="A125960208A_Data">Data2!$BF$11:$BF$19</definedName>
    <definedName name="A125960208A_Latest">Data2!$BF$19</definedName>
    <definedName name="A125960209C">Data2!$DZ$1:$DZ$10,Data2!$DZ$11:$DZ$19</definedName>
    <definedName name="A125960209C_Data">Data2!$DZ$11:$DZ$19</definedName>
    <definedName name="A125960209C_Latest">Data2!$DZ$19</definedName>
    <definedName name="A125960216A">Data2!$BU$1:$BU$10,Data2!$BU$11:$BU$19</definedName>
    <definedName name="A125960216A_Data">Data2!$BU$11:$BU$19</definedName>
    <definedName name="A125960216A_Latest">Data2!$BU$19</definedName>
    <definedName name="A125960217C">Data2!$EO$1:$EO$10,Data2!$EO$11:$EO$19</definedName>
    <definedName name="A125960217C_Data">Data2!$EO$11:$EO$19</definedName>
    <definedName name="A125960217C_Latest">Data2!$EO$19</definedName>
    <definedName name="A125960224A">Data2!$DE$1:$DE$10,Data2!$DE$11:$DE$19</definedName>
    <definedName name="A125960224A_Data">Data2!$DE$11:$DE$19</definedName>
    <definedName name="A125960224A_Latest">Data2!$DE$19</definedName>
    <definedName name="A125960225C">Data2!$FY$1:$FY$10,Data2!$FY$11:$FY$19</definedName>
    <definedName name="A125960225C_Data">Data2!$FY$11:$FY$19</definedName>
    <definedName name="A125960225C_Latest">Data2!$FY$19</definedName>
    <definedName name="A125960232A">Data2!$DH$1:$DH$10,Data2!$DH$11:$DH$19</definedName>
    <definedName name="A125960232A_Data">Data2!$DH$11:$DH$19</definedName>
    <definedName name="A125960232A_Latest">Data2!$DH$19</definedName>
    <definedName name="A125960233C">Data2!$GB$1:$GB$10,Data2!$GB$11:$GB$19</definedName>
    <definedName name="A125960233C_Data">Data2!$GB$11:$GB$19</definedName>
    <definedName name="A125960233C_Latest">Data2!$GB$19</definedName>
    <definedName name="A125960240A">Data2!$CA$1:$CA$10,Data2!$CA$11:$CA$19</definedName>
    <definedName name="A125960240A_Data">Data2!$CA$11:$CA$19</definedName>
    <definedName name="A125960240A_Latest">Data2!$CA$19</definedName>
    <definedName name="A125960241C">Data2!$EU$1:$EU$10,Data2!$EU$11:$EU$19</definedName>
    <definedName name="A125960241C_Data">Data2!$EU$11:$EU$19</definedName>
    <definedName name="A125960241C_Latest">Data2!$EU$19</definedName>
    <definedName name="A125960248V">Data2!$CY$1:$CY$10,Data2!$CY$11:$CY$19</definedName>
    <definedName name="A125960248V_Data">Data2!$CY$11:$CY$19</definedName>
    <definedName name="A125960248V_Latest">Data2!$CY$19</definedName>
    <definedName name="A125960249W">Data2!$FS$1:$FS$10,Data2!$FS$11:$FS$19</definedName>
    <definedName name="A125960249W_Data">Data2!$FS$11:$FS$19</definedName>
    <definedName name="A125960249W_Latest">Data2!$FS$19</definedName>
    <definedName name="A125961856T">Data4!$BD$1:$BD$10,Data4!$BD$11:$BD$19</definedName>
    <definedName name="A125961856T_Data">Data4!$BD$11:$BD$19</definedName>
    <definedName name="A125961856T_Latest">Data4!$BD$19</definedName>
    <definedName name="A125961857V">Data4!$DX$1:$DX$10,Data4!$DX$11:$DX$19</definedName>
    <definedName name="A125961857V_Data">Data4!$DX$11:$DX$19</definedName>
    <definedName name="A125961857V_Latest">Data4!$DX$19</definedName>
    <definedName name="A125961864T">Data4!$Z$1:$Z$10,Data4!$Z$11:$Z$19</definedName>
    <definedName name="A125961864T_Data">Data4!$Z$11:$Z$19</definedName>
    <definedName name="A125961864T_Latest">Data4!$Z$19</definedName>
    <definedName name="A125961865V">Data4!$CT$1:$CT$10,Data4!$CT$11:$CT$19</definedName>
    <definedName name="A125961865V_Data">Data4!$CT$11:$CT$19</definedName>
    <definedName name="A125961865V_Latest">Data4!$CT$19</definedName>
    <definedName name="A125961872T">Data4!$AU$1:$AU$10,Data4!$AU$11:$AU$19</definedName>
    <definedName name="A125961872T_Data">Data4!$AU$11:$AU$19</definedName>
    <definedName name="A125961872T_Latest">Data4!$AU$19</definedName>
    <definedName name="A125961873V">Data4!$DO$1:$DO$10,Data4!$DO$11:$DO$19</definedName>
    <definedName name="A125961873V_Data">Data4!$DO$11:$DO$19</definedName>
    <definedName name="A125961873V_Latest">Data4!$DO$19</definedName>
    <definedName name="A125961880T">Data4!$AC$1:$AC$10,Data4!$AC$11:$AC$19</definedName>
    <definedName name="A125961880T_Data">Data4!$AC$11:$AC$19</definedName>
    <definedName name="A125961880T_Latest">Data4!$AC$19</definedName>
    <definedName name="A125961881V">Data4!$CW$1:$CW$10,Data4!$CW$11:$CW$19</definedName>
    <definedName name="A125961881V_Data">Data4!$CW$11:$CW$19</definedName>
    <definedName name="A125961881V_Latest">Data4!$CW$19</definedName>
    <definedName name="A125961888K">Data4!$AI$1:$AI$10,Data4!$AI$11:$AI$19</definedName>
    <definedName name="A125961888K_Data">Data4!$AI$11:$AI$19</definedName>
    <definedName name="A125961888K_Latest">Data4!$AI$19</definedName>
    <definedName name="A125961889L">Data4!$DC$1:$DC$10,Data4!$DC$11:$DC$19</definedName>
    <definedName name="A125961889L_Data">Data4!$DC$11:$DC$19</definedName>
    <definedName name="A125961889L_Latest">Data4!$DC$19</definedName>
    <definedName name="A125961896K">Data4!$BG$1:$BG$10,Data4!$BG$11:$BG$19</definedName>
    <definedName name="A125961896K_Data">Data4!$BG$11:$BG$19</definedName>
    <definedName name="A125961896K_Latest">Data4!$BG$19</definedName>
    <definedName name="A125961897L">Data4!$EA$1:$EA$10,Data4!$EA$11:$EA$19</definedName>
    <definedName name="A125961897L_Data">Data4!$EA$11:$EA$19</definedName>
    <definedName name="A125961897L_Latest">Data4!$EA$19</definedName>
    <definedName name="A125961904X">Data4!$K$1:$K$10,Data4!$K$11:$K$19</definedName>
    <definedName name="A125961904X_Data">Data4!$K$11:$K$19</definedName>
    <definedName name="A125961904X_Latest">Data4!$K$19</definedName>
    <definedName name="A125961905A">Data4!$CE$1:$CE$10,Data4!$CE$11:$CE$19</definedName>
    <definedName name="A125961905A_Data">Data4!$CE$11:$CE$19</definedName>
    <definedName name="A125961905A_Latest">Data4!$CE$19</definedName>
    <definedName name="A125961912X">Data4!$W$1:$W$10,Data4!$W$11:$W$19</definedName>
    <definedName name="A125961912X_Data">Data4!$W$11:$W$19</definedName>
    <definedName name="A125961912X_Latest">Data4!$W$19</definedName>
    <definedName name="A125961913A">Data4!$CQ$1:$CQ$10,Data4!$CQ$11:$CQ$19</definedName>
    <definedName name="A125961913A_Data">Data4!$CQ$11:$CQ$19</definedName>
    <definedName name="A125961913A_Latest">Data4!$CQ$19</definedName>
    <definedName name="A125961920X">Data3!$IC$1:$IC$10,Data3!$IC$11:$IC$19</definedName>
    <definedName name="A125961920X_Data">Data3!$IC$11:$IC$19</definedName>
    <definedName name="A125961920X_Latest">Data3!$IC$19</definedName>
    <definedName name="A125961921A">#REF!,#REF!</definedName>
    <definedName name="A125961928T">Data3!$II$1:$II$10,Data3!$II$11:$II$19</definedName>
    <definedName name="A125961928T_Data">Data3!$II$11:$II$19</definedName>
    <definedName name="A125961928T_Latest">Data3!$II$19</definedName>
    <definedName name="A125961929V">Data4!$BM$1:$BM$10,Data4!$BM$11:$BM$19</definedName>
    <definedName name="A125961929V_Data">Data4!$BM$11:$BM$19</definedName>
    <definedName name="A125961929V_Latest">Data4!$BM$19</definedName>
    <definedName name="A125961936T">Data4!$B$1:$B$10,Data4!$B$11:$B$19</definedName>
    <definedName name="A125961936T_Data">Data4!$B$11:$B$19</definedName>
    <definedName name="A125961936T_Latest">Data4!$B$19</definedName>
    <definedName name="A125961937V">Data4!$BV$1:$BV$10,Data4!$BV$11:$BV$19</definedName>
    <definedName name="A125961937V_Data">Data4!$BV$11:$BV$19</definedName>
    <definedName name="A125961937V_Latest">Data4!$BV$19</definedName>
    <definedName name="A125961944T">Data4!$E$1:$E$10,Data4!$E$11:$E$19</definedName>
    <definedName name="A125961944T_Data">Data4!$E$11:$E$19</definedName>
    <definedName name="A125961944T_Latest">Data4!$E$19</definedName>
    <definedName name="A125961945V">Data4!$BY$1:$BY$10,Data4!$BY$11:$BY$19</definedName>
    <definedName name="A125961945V_Data">Data4!$BY$11:$BY$19</definedName>
    <definedName name="A125961945V_Latest">Data4!$BY$19</definedName>
    <definedName name="A125961952T">Data4!$AF$1:$AF$10,Data4!$AF$11:$AF$19</definedName>
    <definedName name="A125961952T_Data">Data4!$AF$11:$AF$19</definedName>
    <definedName name="A125961952T_Latest">Data4!$AF$19</definedName>
    <definedName name="A125961953V">Data4!$CZ$1:$CZ$10,Data4!$CZ$11:$CZ$19</definedName>
    <definedName name="A125961953V_Data">Data4!$CZ$11:$CZ$19</definedName>
    <definedName name="A125961953V_Latest">Data4!$CZ$19</definedName>
    <definedName name="A125961960T">Data4!$AL$1:$AL$10,Data4!$AL$11:$AL$19</definedName>
    <definedName name="A125961960T_Data">Data4!$AL$11:$AL$19</definedName>
    <definedName name="A125961960T_Latest">Data4!$AL$19</definedName>
    <definedName name="A125961961V">Data4!$DF$1:$DF$10,Data4!$DF$11:$DF$19</definedName>
    <definedName name="A125961961V_Data">Data4!$DF$11:$DF$19</definedName>
    <definedName name="A125961961V_Latest">Data4!$DF$19</definedName>
    <definedName name="A125961968K">Data4!$AO$1:$AO$10,Data4!$AO$11:$AO$19</definedName>
    <definedName name="A125961968K_Data">Data4!$AO$11:$AO$19</definedName>
    <definedName name="A125961968K_Latest">Data4!$AO$19</definedName>
    <definedName name="A125961969L">Data4!$DI$1:$DI$10,Data4!$DI$11:$DI$19</definedName>
    <definedName name="A125961969L_Data">Data4!$DI$11:$DI$19</definedName>
    <definedName name="A125961969L_Latest">Data4!$DI$19</definedName>
    <definedName name="A125961976K">Data4!$H$1:$H$10,Data4!$H$11:$H$19</definedName>
    <definedName name="A125961976K_Data">Data4!$H$11:$H$19</definedName>
    <definedName name="A125961976K_Latest">Data4!$H$19</definedName>
    <definedName name="A125961977L">Data4!$CB$1:$CB$10,Data4!$CB$11:$CB$19</definedName>
    <definedName name="A125961977L_Data">Data4!$CB$11:$CB$19</definedName>
    <definedName name="A125961977L_Latest">Data4!$CB$19</definedName>
    <definedName name="A125961984K">Data4!$Q$1:$Q$10,Data4!$Q$11:$Q$19</definedName>
    <definedName name="A125961984K_Data">Data4!$Q$11:$Q$19</definedName>
    <definedName name="A125961984K_Latest">Data4!$Q$19</definedName>
    <definedName name="A125961985L">Data4!$CK$1:$CK$10,Data4!$CK$11:$CK$19</definedName>
    <definedName name="A125961985L_Data">Data4!$CK$11:$CK$19</definedName>
    <definedName name="A125961985L_Latest">Data4!$CK$19</definedName>
    <definedName name="A125961992K">Data3!$IF$1:$IF$10,Data3!$IF$11:$IF$19</definedName>
    <definedName name="A125961992K_Data">Data3!$IF$11:$IF$19</definedName>
    <definedName name="A125961992K_Latest">Data3!$IF$19</definedName>
    <definedName name="A125961993L">Data4!$BJ$1:$BJ$10,Data4!$BJ$11:$BJ$19</definedName>
    <definedName name="A125961993L_Data">Data4!$BJ$11:$BJ$19</definedName>
    <definedName name="A125961993L_Latest">Data4!$BJ$19</definedName>
    <definedName name="A125962000A">Data3!$IL$1:$IL$10,Data3!$IL$11:$IL$19</definedName>
    <definedName name="A125962000A_Data">Data3!$IL$11:$IL$19</definedName>
    <definedName name="A125962000A_Latest">Data3!$IL$19</definedName>
    <definedName name="A125962001C">Data4!$BP$1:$BP$10,Data4!$BP$11:$BP$19</definedName>
    <definedName name="A125962001C_Data">Data4!$BP$11:$BP$19</definedName>
    <definedName name="A125962001C_Latest">Data4!$BP$19</definedName>
    <definedName name="A125962008V">Data3!$IO$1:$IO$10,Data3!$IO$11:$IO$19</definedName>
    <definedName name="A125962008V_Data">Data3!$IO$11:$IO$19</definedName>
    <definedName name="A125962008V_Latest">Data3!$IO$19</definedName>
    <definedName name="A125962009W">Data4!$BS$1:$BS$10,Data4!$BS$11:$BS$19</definedName>
    <definedName name="A125962009W_Data">Data4!$BS$11:$BS$19</definedName>
    <definedName name="A125962009W_Latest">Data4!$BS$19</definedName>
    <definedName name="A125962016V">Data4!$N$1:$N$10,Data4!$N$11:$N$19</definedName>
    <definedName name="A125962016V_Data">Data4!$N$11:$N$19</definedName>
    <definedName name="A125962016V_Latest">Data4!$N$19</definedName>
    <definedName name="A125962017W">Data4!$CH$1:$CH$10,Data4!$CH$11:$CH$19</definedName>
    <definedName name="A125962017W_Data">Data4!$CH$11:$CH$19</definedName>
    <definedName name="A125962017W_Latest">Data4!$CH$19</definedName>
    <definedName name="A125962024V">Data4!$AX$1:$AX$10,Data4!$AX$11:$AX$19</definedName>
    <definedName name="A125962024V_Data">Data4!$AX$11:$AX$19</definedName>
    <definedName name="A125962024V_Latest">Data4!$AX$19</definedName>
    <definedName name="A125962025W">Data4!$DR$1:$DR$10,Data4!$DR$11:$DR$19</definedName>
    <definedName name="A125962025W_Data">Data4!$DR$11:$DR$19</definedName>
    <definedName name="A125962025W_Latest">Data4!$DR$19</definedName>
    <definedName name="A125962032V">Data4!$BA$1:$BA$10,Data4!$BA$11:$BA$19</definedName>
    <definedName name="A125962032V_Data">Data4!$BA$11:$BA$19</definedName>
    <definedName name="A125962032V_Latest">Data4!$BA$19</definedName>
    <definedName name="A125962033W">Data4!$DU$1:$DU$10,Data4!$DU$11:$DU$19</definedName>
    <definedName name="A125962033W_Data">Data4!$DU$11:$DU$19</definedName>
    <definedName name="A125962033W_Latest">Data4!$DU$19</definedName>
    <definedName name="A125962040V">Data4!$T$1:$T$10,Data4!$T$11:$T$19</definedName>
    <definedName name="A125962040V_Data">Data4!$T$11:$T$19</definedName>
    <definedName name="A125962040V_Latest">Data4!$T$19</definedName>
    <definedName name="A125962041W">Data4!$CN$1:$CN$10,Data4!$CN$11:$CN$19</definedName>
    <definedName name="A125962041W_Data">Data4!$CN$11:$CN$19</definedName>
    <definedName name="A125962041W_Latest">Data4!$CN$19</definedName>
    <definedName name="A125962048L">Data4!$AR$1:$AR$10,Data4!$AR$11:$AR$19</definedName>
    <definedName name="A125962048L_Data">Data4!$AR$11:$AR$19</definedName>
    <definedName name="A125962048L_Latest">Data4!$AR$19</definedName>
    <definedName name="A125962049R">Data4!$DL$1:$DL$10,Data4!$DL$11:$DL$19</definedName>
    <definedName name="A125962049R_Data">Data4!$DL$11:$DL$19</definedName>
    <definedName name="A125962049R_Latest">Data4!$DL$19</definedName>
    <definedName name="A125963656K">Data1!$HJ$1:$HJ$10,Data1!$HJ$11:$HJ$19</definedName>
    <definedName name="A125963656K_Data">Data1!$HJ$11:$HJ$19</definedName>
    <definedName name="A125963656K_Latest">Data1!$HJ$19</definedName>
    <definedName name="A125963657L">Data2!$AN$1:$AN$10,Data2!$AN$11:$AN$19</definedName>
    <definedName name="A125963657L_Data">Data2!$AN$11:$AN$19</definedName>
    <definedName name="A125963657L_Latest">Data2!$AN$19</definedName>
    <definedName name="A125963664K">Data1!$GF$1:$GF$10,Data1!$GF$11:$GF$19</definedName>
    <definedName name="A125963664K_Data">Data1!$GF$11:$GF$19</definedName>
    <definedName name="A125963664K_Latest">Data1!$GF$19</definedName>
    <definedName name="A125963665L">Data2!$J$1:$J$10,Data2!$J$11:$J$19</definedName>
    <definedName name="A125963665L_Data">Data2!$J$11:$J$19</definedName>
    <definedName name="A125963665L_Latest">Data2!$J$19</definedName>
    <definedName name="A125963672K">Data1!$HA$1:$HA$10,Data1!$HA$11:$HA$19</definedName>
    <definedName name="A125963672K_Data">Data1!$HA$11:$HA$19</definedName>
    <definedName name="A125963672K_Latest">Data1!$HA$19</definedName>
    <definedName name="A125963673L">Data2!$AE$1:$AE$10,Data2!$AE$11:$AE$19</definedName>
    <definedName name="A125963673L_Data">Data2!$AE$11:$AE$19</definedName>
    <definedName name="A125963673L_Latest">Data2!$AE$19</definedName>
    <definedName name="A125963680K">Data1!$GI$1:$GI$10,Data1!$GI$11:$GI$19</definedName>
    <definedName name="A125963680K_Data">Data1!$GI$11:$GI$19</definedName>
    <definedName name="A125963680K_Latest">Data1!$GI$19</definedName>
    <definedName name="A125963681L">Data2!$M$1:$M$10,Data2!$M$11:$M$19</definedName>
    <definedName name="A125963681L_Data">Data2!$M$11:$M$19</definedName>
    <definedName name="A125963681L_Latest">Data2!$M$19</definedName>
    <definedName name="A125963688C">Data1!$GO$1:$GO$10,Data1!$GO$11:$GO$19</definedName>
    <definedName name="A125963688C_Data">Data1!$GO$11:$GO$19</definedName>
    <definedName name="A125963688C_Latest">Data1!$GO$19</definedName>
    <definedName name="A125963689F">Data2!$S$1:$S$10,Data2!$S$11:$S$19</definedName>
    <definedName name="A125963689F_Data">Data2!$S$11:$S$19</definedName>
    <definedName name="A125963689F_Latest">Data2!$S$19</definedName>
    <definedName name="A125963696C">Data1!$HM$1:$HM$10,Data1!$HM$11:$HM$19</definedName>
    <definedName name="A125963696C_Data">Data1!$HM$11:$HM$19</definedName>
    <definedName name="A125963696C_Latest">Data1!$HM$19</definedName>
    <definedName name="A125963697F">Data2!$AQ$1:$AQ$10,Data2!$AQ$11:$AQ$19</definedName>
    <definedName name="A125963697F_Data">Data2!$AQ$11:$AQ$19</definedName>
    <definedName name="A125963697F_Latest">Data2!$AQ$19</definedName>
    <definedName name="A125963704T">Data1!$FQ$1:$FQ$10,Data1!$FQ$11:$FQ$19</definedName>
    <definedName name="A125963704T_Data">Data1!$FQ$11:$FQ$19</definedName>
    <definedName name="A125963704T_Latest">Data1!$FQ$19</definedName>
    <definedName name="A125963705V">Data1!$IK$1:$IK$10,Data1!$IK$11:$IK$19</definedName>
    <definedName name="A125963705V_Data">Data1!$IK$11:$IK$19</definedName>
    <definedName name="A125963705V_Latest">Data1!$IK$19</definedName>
    <definedName name="A125963712T">Data1!$GC$1:$GC$10,Data1!$GC$11:$GC$19</definedName>
    <definedName name="A125963712T_Data">Data1!$GC$11:$GC$19</definedName>
    <definedName name="A125963712T_Latest">Data1!$GC$19</definedName>
    <definedName name="A125963713V">Data2!$G$1:$G$10,Data2!$G$11:$G$19</definedName>
    <definedName name="A125963713V_Data">Data2!$G$11:$G$19</definedName>
    <definedName name="A125963713V_Latest">Data2!$G$19</definedName>
    <definedName name="A125963720T">Data1!$ES$1:$ES$10,Data1!$ES$11:$ES$19</definedName>
    <definedName name="A125963720T_Data">Data1!$ES$11:$ES$19</definedName>
    <definedName name="A125963720T_Latest">Data1!$ES$19</definedName>
    <definedName name="A125963721V">#REF!,#REF!</definedName>
    <definedName name="A125963728K">Data1!$EY$1:$EY$10,Data1!$EY$11:$EY$19</definedName>
    <definedName name="A125963728K_Data">Data1!$EY$11:$EY$19</definedName>
    <definedName name="A125963728K_Latest">Data1!$EY$19</definedName>
    <definedName name="A125963729L">Data1!$HS$1:$HS$10,Data1!$HS$11:$HS$19</definedName>
    <definedName name="A125963729L_Data">Data1!$HS$11:$HS$19</definedName>
    <definedName name="A125963729L_Latest">Data1!$HS$19</definedName>
    <definedName name="A125963736K">Data1!$FH$1:$FH$10,Data1!$FH$11:$FH$19</definedName>
    <definedName name="A125963736K_Data">Data1!$FH$11:$FH$19</definedName>
    <definedName name="A125963736K_Latest">Data1!$FH$19</definedName>
    <definedName name="A125963737L">Data1!$IB$1:$IB$10,Data1!$IB$11:$IB$19</definedName>
    <definedName name="A125963737L_Data">Data1!$IB$11:$IB$19</definedName>
    <definedName name="A125963737L_Latest">Data1!$IB$19</definedName>
    <definedName name="A125963744K">Data1!$FK$1:$FK$10,Data1!$FK$11:$FK$19</definedName>
    <definedName name="A125963744K_Data">Data1!$FK$11:$FK$19</definedName>
    <definedName name="A125963744K_Latest">Data1!$FK$19</definedName>
    <definedName name="A125963745L">Data1!$IE$1:$IE$10,Data1!$IE$11:$IE$19</definedName>
    <definedName name="A125963745L_Data">Data1!$IE$11:$IE$19</definedName>
    <definedName name="A125963745L_Latest">Data1!$IE$19</definedName>
    <definedName name="A125963752K">Data1!$GL$1:$GL$10,Data1!$GL$11:$GL$19</definedName>
    <definedName name="A125963752K_Data">Data1!$GL$11:$GL$19</definedName>
    <definedName name="A125963752K_Latest">Data1!$GL$19</definedName>
    <definedName name="A125963753L">Data2!$P$1:$P$10,Data2!$P$11:$P$19</definedName>
    <definedName name="A125963753L_Data">Data2!$P$11:$P$19</definedName>
    <definedName name="A125963753L_Latest">Data2!$P$19</definedName>
    <definedName name="A125963760K">Data1!$GR$1:$GR$10,Data1!$GR$11:$GR$19</definedName>
    <definedName name="A125963760K_Data">Data1!$GR$11:$GR$19</definedName>
    <definedName name="A125963760K_Latest">Data1!$GR$19</definedName>
    <definedName name="A125963761L">Data2!$V$1:$V$10,Data2!$V$11:$V$19</definedName>
    <definedName name="A125963761L_Data">Data2!$V$11:$V$19</definedName>
    <definedName name="A125963761L_Latest">Data2!$V$19</definedName>
    <definedName name="A125963768C">Data1!$GU$1:$GU$10,Data1!$GU$11:$GU$19</definedName>
    <definedName name="A125963768C_Data">Data1!$GU$11:$GU$19</definedName>
    <definedName name="A125963768C_Latest">Data1!$GU$19</definedName>
    <definedName name="A125963769F">Data2!$Y$1:$Y$10,Data2!$Y$11:$Y$19</definedName>
    <definedName name="A125963769F_Data">Data2!$Y$11:$Y$19</definedName>
    <definedName name="A125963769F_Latest">Data2!$Y$19</definedName>
    <definedName name="A125963776C">Data1!$FN$1:$FN$10,Data1!$FN$11:$FN$19</definedName>
    <definedName name="A125963776C_Data">Data1!$FN$11:$FN$19</definedName>
    <definedName name="A125963776C_Latest">Data1!$FN$19</definedName>
    <definedName name="A125963777F">Data1!$IH$1:$IH$10,Data1!$IH$11:$IH$19</definedName>
    <definedName name="A125963777F_Data">Data1!$IH$11:$IH$19</definedName>
    <definedName name="A125963777F_Latest">Data1!$IH$19</definedName>
    <definedName name="A125963784C">Data1!$FW$1:$FW$10,Data1!$FW$11:$FW$19</definedName>
    <definedName name="A125963784C_Data">Data1!$FW$11:$FW$19</definedName>
    <definedName name="A125963784C_Latest">Data1!$FW$19</definedName>
    <definedName name="A125963785F">Data1!$IQ$1:$IQ$10,Data1!$IQ$11:$IQ$19</definedName>
    <definedName name="A125963785F_Data">Data1!$IQ$11:$IQ$19</definedName>
    <definedName name="A125963785F_Latest">Data1!$IQ$19</definedName>
    <definedName name="A125963792C">Data1!$EV$1:$EV$10,Data1!$EV$11:$EV$19</definedName>
    <definedName name="A125963792C_Data">Data1!$EV$11:$EV$19</definedName>
    <definedName name="A125963792C_Latest">Data1!$EV$19</definedName>
    <definedName name="A125963793F">Data1!$HP$1:$HP$10,Data1!$HP$11:$HP$19</definedName>
    <definedName name="A125963793F_Data">Data1!$HP$11:$HP$19</definedName>
    <definedName name="A125963793F_Latest">Data1!$HP$19</definedName>
    <definedName name="A125963800T">Data1!$FB$1:$FB$10,Data1!$FB$11:$FB$19</definedName>
    <definedName name="A125963800T_Data">Data1!$FB$11:$FB$19</definedName>
    <definedName name="A125963800T_Latest">Data1!$FB$19</definedName>
    <definedName name="A125963801V">Data1!$HV$1:$HV$10,Data1!$HV$11:$HV$19</definedName>
    <definedName name="A125963801V_Data">Data1!$HV$11:$HV$19</definedName>
    <definedName name="A125963801V_Latest">Data1!$HV$19</definedName>
    <definedName name="A125963808K">Data1!$FE$1:$FE$10,Data1!$FE$11:$FE$19</definedName>
    <definedName name="A125963808K_Data">Data1!$FE$11:$FE$19</definedName>
    <definedName name="A125963808K_Latest">Data1!$FE$19</definedName>
    <definedName name="A125963809L">Data1!$HY$1:$HY$10,Data1!$HY$11:$HY$19</definedName>
    <definedName name="A125963809L_Data">Data1!$HY$11:$HY$19</definedName>
    <definedName name="A125963809L_Latest">Data1!$HY$19</definedName>
    <definedName name="A125963816K">Data1!$FT$1:$FT$10,Data1!$FT$11:$FT$19</definedName>
    <definedName name="A125963816K_Data">Data1!$FT$11:$FT$19</definedName>
    <definedName name="A125963816K_Latest">Data1!$FT$19</definedName>
    <definedName name="A125963817L">Data1!$IN$1:$IN$10,Data1!$IN$11:$IN$19</definedName>
    <definedName name="A125963817L_Data">Data1!$IN$11:$IN$19</definedName>
    <definedName name="A125963817L_Latest">Data1!$IN$19</definedName>
    <definedName name="A125963824K">Data1!$HD$1:$HD$10,Data1!$HD$11:$HD$19</definedName>
    <definedName name="A125963824K_Data">Data1!$HD$11:$HD$19</definedName>
    <definedName name="A125963824K_Latest">Data1!$HD$19</definedName>
    <definedName name="A125963825L">Data2!$AH$1:$AH$10,Data2!$AH$11:$AH$19</definedName>
    <definedName name="A125963825L_Data">Data2!$AH$11:$AH$19</definedName>
    <definedName name="A125963825L_Latest">Data2!$AH$19</definedName>
    <definedName name="A125963832K">Data1!$HG$1:$HG$10,Data1!$HG$11:$HG$19</definedName>
    <definedName name="A125963832K_Data">Data1!$HG$11:$HG$19</definedName>
    <definedName name="A125963832K_Latest">Data1!$HG$19</definedName>
    <definedName name="A125963833L">Data2!$AK$1:$AK$10,Data2!$AK$11:$AK$19</definedName>
    <definedName name="A125963833L_Data">Data2!$AK$11:$AK$19</definedName>
    <definedName name="A125963833L_Latest">Data2!$AK$19</definedName>
    <definedName name="A125963840K">Data1!$FZ$1:$FZ$10,Data1!$FZ$11:$FZ$19</definedName>
    <definedName name="A125963840K_Data">Data1!$FZ$11:$FZ$19</definedName>
    <definedName name="A125963840K_Latest">Data1!$FZ$19</definedName>
    <definedName name="A125963841L">Data2!$D$1:$D$10,Data2!$D$11:$D$19</definedName>
    <definedName name="A125963841L_Data">Data2!$D$11:$D$19</definedName>
    <definedName name="A125963841L_Latest">Data2!$D$19</definedName>
    <definedName name="A125963848C">Data1!$GX$1:$GX$10,Data1!$GX$11:$GX$19</definedName>
    <definedName name="A125963848C_Data">Data1!$GX$11:$GX$19</definedName>
    <definedName name="A125963848C_Latest">Data1!$GX$19</definedName>
    <definedName name="A125963849F">Data2!$AB$1:$AB$10,Data2!$AB$11:$AB$19</definedName>
    <definedName name="A125963849F_Data">Data2!$AB$11:$AB$19</definedName>
    <definedName name="A125963849F_Latest">Data2!$AB$19</definedName>
    <definedName name="A125965456C">Data3!$L$1:$L$10,Data3!$L$11:$L$19</definedName>
    <definedName name="A125965456C_Data">Data3!$L$11:$L$19</definedName>
    <definedName name="A125965456C_Latest">Data3!$L$19</definedName>
    <definedName name="A125965457F">Data3!$CF$1:$CF$10,Data3!$CF$11:$CF$19</definedName>
    <definedName name="A125965457F_Data">Data3!$CF$11:$CF$19</definedName>
    <definedName name="A125965457F_Latest">Data3!$CF$19</definedName>
    <definedName name="A125965464C">Data2!$HX$1:$HX$10,Data2!$HX$11:$HX$19</definedName>
    <definedName name="A125965464C_Data">Data2!$HX$11:$HX$19</definedName>
    <definedName name="A125965464C_Latest">Data2!$HX$19</definedName>
    <definedName name="A125965465F">Data3!$BB$1:$BB$10,Data3!$BB$11:$BB$19</definedName>
    <definedName name="A125965465F_Data">Data3!$BB$11:$BB$19</definedName>
    <definedName name="A125965465F_Latest">Data3!$BB$19</definedName>
    <definedName name="A125965472C">Data3!$C$1:$C$10,Data3!$C$11:$C$19</definedName>
    <definedName name="A125965472C_Data">Data3!$C$11:$C$19</definedName>
    <definedName name="A125965472C_Latest">Data3!$C$19</definedName>
    <definedName name="A125965473F">Data3!$BW$1:$BW$10,Data3!$BW$11:$BW$19</definedName>
    <definedName name="A125965473F_Data">Data3!$BW$11:$BW$19</definedName>
    <definedName name="A125965473F_Latest">Data3!$BW$19</definedName>
    <definedName name="A125965480C">Data2!$IA$1:$IA$10,Data2!$IA$11:$IA$19</definedName>
    <definedName name="A125965480C_Data">Data2!$IA$11:$IA$19</definedName>
    <definedName name="A125965480C_Latest">Data2!$IA$19</definedName>
    <definedName name="A125965481F">Data3!$BE$1:$BE$10,Data3!$BE$11:$BE$19</definedName>
    <definedName name="A125965481F_Data">Data3!$BE$11:$BE$19</definedName>
    <definedName name="A125965481F_Latest">Data3!$BE$19</definedName>
    <definedName name="A125965488W">Data2!$IG$1:$IG$10,Data2!$IG$11:$IG$19</definedName>
    <definedName name="A125965488W_Data">Data2!$IG$11:$IG$19</definedName>
    <definedName name="A125965488W_Latest">Data2!$IG$19</definedName>
    <definedName name="A125965489X">Data3!$BK$1:$BK$10,Data3!$BK$11:$BK$19</definedName>
    <definedName name="A125965489X_Data">Data3!$BK$11:$BK$19</definedName>
    <definedName name="A125965489X_Latest">Data3!$BK$19</definedName>
    <definedName name="A125965496W">Data3!$O$1:$O$10,Data3!$O$11:$O$19</definedName>
    <definedName name="A125965496W_Data">Data3!$O$11:$O$19</definedName>
    <definedName name="A125965496W_Latest">Data3!$O$19</definedName>
    <definedName name="A125965497X">Data3!$CI$1:$CI$10,Data3!$CI$11:$CI$19</definedName>
    <definedName name="A125965497X_Data">Data3!$CI$11:$CI$19</definedName>
    <definedName name="A125965497X_Latest">Data3!$CI$19</definedName>
    <definedName name="A125965504K">Data2!$HI$1:$HI$10,Data2!$HI$11:$HI$19</definedName>
    <definedName name="A125965504K_Data">Data2!$HI$11:$HI$19</definedName>
    <definedName name="A125965504K_Latest">Data2!$HI$19</definedName>
    <definedName name="A125965505L">Data3!$AM$1:$AM$10,Data3!$AM$11:$AM$19</definedName>
    <definedName name="A125965505L_Data">Data3!$AM$11:$AM$19</definedName>
    <definedName name="A125965505L_Latest">Data3!$AM$19</definedName>
    <definedName name="A125965512K">Data2!$HU$1:$HU$10,Data2!$HU$11:$HU$19</definedName>
    <definedName name="A125965512K_Data">Data2!$HU$11:$HU$19</definedName>
    <definedName name="A125965512K_Latest">Data2!$HU$19</definedName>
    <definedName name="A125965513L">Data3!$AY$1:$AY$10,Data3!$AY$11:$AY$19</definedName>
    <definedName name="A125965513L_Data">Data3!$AY$11:$AY$19</definedName>
    <definedName name="A125965513L_Latest">Data3!$AY$19</definedName>
    <definedName name="A125965520K">Data2!$GK$1:$GK$10,Data2!$GK$11:$GK$19</definedName>
    <definedName name="A125965520K_Data">Data2!$GK$11:$GK$19</definedName>
    <definedName name="A125965520K_Latest">Data2!$GK$19</definedName>
    <definedName name="A125965521L">#REF!,#REF!</definedName>
    <definedName name="A125965528C">Data2!$GQ$1:$GQ$10,Data2!$GQ$11:$GQ$19</definedName>
    <definedName name="A125965528C_Data">Data2!$GQ$11:$GQ$19</definedName>
    <definedName name="A125965528C_Latest">Data2!$GQ$19</definedName>
    <definedName name="A125965529F">Data3!$U$1:$U$10,Data3!$U$11:$U$19</definedName>
    <definedName name="A125965529F_Data">Data3!$U$11:$U$19</definedName>
    <definedName name="A125965529F_Latest">Data3!$U$19</definedName>
    <definedName name="A125965536C">Data2!$GZ$1:$GZ$10,Data2!$GZ$11:$GZ$19</definedName>
    <definedName name="A125965536C_Data">Data2!$GZ$11:$GZ$19</definedName>
    <definedName name="A125965536C_Latest">Data2!$GZ$19</definedName>
    <definedName name="A125965537F">Data3!$AD$1:$AD$10,Data3!$AD$11:$AD$19</definedName>
    <definedName name="A125965537F_Data">Data3!$AD$11:$AD$19</definedName>
    <definedName name="A125965537F_Latest">Data3!$AD$19</definedName>
    <definedName name="A125965544C">Data2!$HC$1:$HC$10,Data2!$HC$11:$HC$19</definedName>
    <definedName name="A125965544C_Data">Data2!$HC$11:$HC$19</definedName>
    <definedName name="A125965544C_Latest">Data2!$HC$19</definedName>
    <definedName name="A125965545F">Data3!$AG$1:$AG$10,Data3!$AG$11:$AG$19</definedName>
    <definedName name="A125965545F_Data">Data3!$AG$11:$AG$19</definedName>
    <definedName name="A125965545F_Latest">Data3!$AG$19</definedName>
    <definedName name="A125965552C">Data2!$ID$1:$ID$10,Data2!$ID$11:$ID$19</definedName>
    <definedName name="A125965552C_Data">Data2!$ID$11:$ID$19</definedName>
    <definedName name="A125965552C_Latest">Data2!$ID$19</definedName>
    <definedName name="A125965553F">Data3!$BH$1:$BH$10,Data3!$BH$11:$BH$19</definedName>
    <definedName name="A125965553F_Data">Data3!$BH$11:$BH$19</definedName>
    <definedName name="A125965553F_Latest">Data3!$BH$19</definedName>
    <definedName name="A125965560C">Data2!$IJ$1:$IJ$10,Data2!$IJ$11:$IJ$19</definedName>
    <definedName name="A125965560C_Data">Data2!$IJ$11:$IJ$19</definedName>
    <definedName name="A125965560C_Latest">Data2!$IJ$19</definedName>
    <definedName name="A125965561F">Data3!$BN$1:$BN$10,Data3!$BN$11:$BN$19</definedName>
    <definedName name="A125965561F_Data">Data3!$BN$11:$BN$19</definedName>
    <definedName name="A125965561F_Latest">Data3!$BN$19</definedName>
    <definedName name="A125965568W">Data2!$IM$1:$IM$10,Data2!$IM$11:$IM$19</definedName>
    <definedName name="A125965568W_Data">Data2!$IM$11:$IM$19</definedName>
    <definedName name="A125965568W_Latest">Data2!$IM$19</definedName>
    <definedName name="A125965569X">Data3!$BQ$1:$BQ$10,Data3!$BQ$11:$BQ$19</definedName>
    <definedName name="A125965569X_Data">Data3!$BQ$11:$BQ$19</definedName>
    <definedName name="A125965569X_Latest">Data3!$BQ$19</definedName>
    <definedName name="A125965576W">Data2!$HF$1:$HF$10,Data2!$HF$11:$HF$19</definedName>
    <definedName name="A125965576W_Data">Data2!$HF$11:$HF$19</definedName>
    <definedName name="A125965576W_Latest">Data2!$HF$19</definedName>
    <definedName name="A125965577X">Data3!$AJ$1:$AJ$10,Data3!$AJ$11:$AJ$19</definedName>
    <definedName name="A125965577X_Data">Data3!$AJ$11:$AJ$19</definedName>
    <definedName name="A125965577X_Latest">Data3!$AJ$19</definedName>
    <definedName name="A125965584W">Data2!$HO$1:$HO$10,Data2!$HO$11:$HO$19</definedName>
    <definedName name="A125965584W_Data">Data2!$HO$11:$HO$19</definedName>
    <definedName name="A125965584W_Latest">Data2!$HO$19</definedName>
    <definedName name="A125965585X">Data3!$AS$1:$AS$10,Data3!$AS$11:$AS$19</definedName>
    <definedName name="A125965585X_Data">Data3!$AS$11:$AS$19</definedName>
    <definedName name="A125965585X_Latest">Data3!$AS$19</definedName>
    <definedName name="A125965592W">Data2!$GN$1:$GN$10,Data2!$GN$11:$GN$19</definedName>
    <definedName name="A125965592W_Data">Data2!$GN$11:$GN$19</definedName>
    <definedName name="A125965592W_Latest">Data2!$GN$19</definedName>
    <definedName name="A125965593X">Data3!$R$1:$R$10,Data3!$R$11:$R$19</definedName>
    <definedName name="A125965593X_Data">Data3!$R$11:$R$19</definedName>
    <definedName name="A125965593X_Latest">Data3!$R$19</definedName>
    <definedName name="A125965600K">Data2!$GT$1:$GT$10,Data2!$GT$11:$GT$19</definedName>
    <definedName name="A125965600K_Data">Data2!$GT$11:$GT$19</definedName>
    <definedName name="A125965600K_Latest">Data2!$GT$19</definedName>
    <definedName name="A125965601L">Data3!$X$1:$X$10,Data3!$X$11:$X$19</definedName>
    <definedName name="A125965601L_Data">Data3!$X$11:$X$19</definedName>
    <definedName name="A125965601L_Latest">Data3!$X$19</definedName>
    <definedName name="A125965608C">Data2!$GW$1:$GW$10,Data2!$GW$11:$GW$19</definedName>
    <definedName name="A125965608C_Data">Data2!$GW$11:$GW$19</definedName>
    <definedName name="A125965608C_Latest">Data2!$GW$19</definedName>
    <definedName name="A125965609F">Data3!$AA$1:$AA$10,Data3!$AA$11:$AA$19</definedName>
    <definedName name="A125965609F_Data">Data3!$AA$11:$AA$19</definedName>
    <definedName name="A125965609F_Latest">Data3!$AA$19</definedName>
    <definedName name="A125965616C">Data2!$HL$1:$HL$10,Data2!$HL$11:$HL$19</definedName>
    <definedName name="A125965616C_Data">Data2!$HL$11:$HL$19</definedName>
    <definedName name="A125965616C_Latest">Data2!$HL$19</definedName>
    <definedName name="A125965617F">Data3!$AP$1:$AP$10,Data3!$AP$11:$AP$19</definedName>
    <definedName name="A125965617F_Data">Data3!$AP$11:$AP$19</definedName>
    <definedName name="A125965617F_Latest">Data3!$AP$19</definedName>
    <definedName name="A125965624C">Data3!$F$1:$F$10,Data3!$F$11:$F$19</definedName>
    <definedName name="A125965624C_Data">Data3!$F$11:$F$19</definedName>
    <definedName name="A125965624C_Latest">Data3!$F$19</definedName>
    <definedName name="A125965625F">Data3!$BZ$1:$BZ$10,Data3!$BZ$11:$BZ$19</definedName>
    <definedName name="A125965625F_Data">Data3!$BZ$11:$BZ$19</definedName>
    <definedName name="A125965625F_Latest">Data3!$BZ$19</definedName>
    <definedName name="A125965632C">Data3!$I$1:$I$10,Data3!$I$11:$I$19</definedName>
    <definedName name="A125965632C_Data">Data3!$I$11:$I$19</definedName>
    <definedName name="A125965632C_Latest">Data3!$I$19</definedName>
    <definedName name="A125965633F">Data3!$CC$1:$CC$10,Data3!$CC$11:$CC$19</definedName>
    <definedName name="A125965633F_Data">Data3!$CC$11:$CC$19</definedName>
    <definedName name="A125965633F_Latest">Data3!$CC$19</definedName>
    <definedName name="A125965640C">Data2!$HR$1:$HR$10,Data2!$HR$11:$HR$19</definedName>
    <definedName name="A125965640C_Data">Data2!$HR$11:$HR$19</definedName>
    <definedName name="A125965640C_Latest">Data2!$HR$19</definedName>
    <definedName name="A125965641F">Data3!$AV$1:$AV$10,Data3!$AV$11:$AV$19</definedName>
    <definedName name="A125965641F_Data">Data3!$AV$11:$AV$19</definedName>
    <definedName name="A125965641F_Latest">Data3!$AV$19</definedName>
    <definedName name="A125965648W">Data2!$IP$1:$IP$10,Data2!$IP$11:$IP$19</definedName>
    <definedName name="A125965648W_Data">Data2!$IP$11:$IP$19</definedName>
    <definedName name="A125965648W_Latest">Data2!$IP$19</definedName>
    <definedName name="A125965649X">Data3!$BT$1:$BT$10,Data3!$BT$11:$BT$19</definedName>
    <definedName name="A125965649X_Data">Data3!$BT$11:$BT$19</definedName>
    <definedName name="A125965649X_Latest">Data3!$BT$19</definedName>
    <definedName name="A125967256W">Data3!$FC$1:$FC$10,Data3!$FC$11:$FC$19</definedName>
    <definedName name="A125967256W_Data">Data3!$FC$11:$FC$19</definedName>
    <definedName name="A125967256W_Latest">Data3!$FC$19</definedName>
    <definedName name="A125967257X">Data3!$HW$1:$HW$10,Data3!$HW$11:$HW$19</definedName>
    <definedName name="A125967257X_Data">Data3!$HW$11:$HW$19</definedName>
    <definedName name="A125967257X_Latest">Data3!$HW$19</definedName>
    <definedName name="A125967264W">Data3!$DY$1:$DY$10,Data3!$DY$11:$DY$19</definedName>
    <definedName name="A125967264W_Data">Data3!$DY$11:$DY$19</definedName>
    <definedName name="A125967264W_Latest">Data3!$DY$19</definedName>
    <definedName name="A125967265X">Data3!$GS$1:$GS$10,Data3!$GS$11:$GS$19</definedName>
    <definedName name="A125967265X_Data">Data3!$GS$11:$GS$19</definedName>
    <definedName name="A125967265X_Latest">Data3!$GS$19</definedName>
    <definedName name="A125967272W">Data3!$ET$1:$ET$10,Data3!$ET$11:$ET$19</definedName>
    <definedName name="A125967272W_Data">Data3!$ET$11:$ET$19</definedName>
    <definedName name="A125967272W_Latest">Data3!$ET$19</definedName>
    <definedName name="A125967273X">Data3!$HN$1:$HN$10,Data3!$HN$11:$HN$19</definedName>
    <definedName name="A125967273X_Data">Data3!$HN$11:$HN$19</definedName>
    <definedName name="A125967273X_Latest">Data3!$HN$19</definedName>
    <definedName name="A125967280W">Data3!$EB$1:$EB$10,Data3!$EB$11:$EB$19</definedName>
    <definedName name="A125967280W_Data">Data3!$EB$11:$EB$19</definedName>
    <definedName name="A125967280W_Latest">Data3!$EB$19</definedName>
    <definedName name="A125967281X">Data3!$GV$1:$GV$10,Data3!$GV$11:$GV$19</definedName>
    <definedName name="A125967281X_Data">Data3!$GV$11:$GV$19</definedName>
    <definedName name="A125967281X_Latest">Data3!$GV$19</definedName>
    <definedName name="A125967288R">Data3!$EH$1:$EH$10,Data3!$EH$11:$EH$19</definedName>
    <definedName name="A125967288R_Data">Data3!$EH$11:$EH$19</definedName>
    <definedName name="A125967288R_Latest">Data3!$EH$19</definedName>
    <definedName name="A125967289T">Data3!$HB$1:$HB$10,Data3!$HB$11:$HB$19</definedName>
    <definedName name="A125967289T_Data">Data3!$HB$11:$HB$19</definedName>
    <definedName name="A125967289T_Latest">Data3!$HB$19</definedName>
    <definedName name="A125967296R">Data3!$FF$1:$FF$10,Data3!$FF$11:$FF$19</definedName>
    <definedName name="A125967296R_Data">Data3!$FF$11:$FF$19</definedName>
    <definedName name="A125967296R_Latest">Data3!$FF$19</definedName>
    <definedName name="A125967297T">Data3!$HZ$1:$HZ$10,Data3!$HZ$11:$HZ$19</definedName>
    <definedName name="A125967297T_Data">Data3!$HZ$11:$HZ$19</definedName>
    <definedName name="A125967297T_Latest">Data3!$HZ$19</definedName>
    <definedName name="A125967304C">Data3!$DJ$1:$DJ$10,Data3!$DJ$11:$DJ$19</definedName>
    <definedName name="A125967304C_Data">Data3!$DJ$11:$DJ$19</definedName>
    <definedName name="A125967304C_Latest">Data3!$DJ$19</definedName>
    <definedName name="A125967305F">Data3!$GD$1:$GD$10,Data3!$GD$11:$GD$19</definedName>
    <definedName name="A125967305F_Data">Data3!$GD$11:$GD$19</definedName>
    <definedName name="A125967305F_Latest">Data3!$GD$19</definedName>
    <definedName name="A125967312C">Data3!$DV$1:$DV$10,Data3!$DV$11:$DV$19</definedName>
    <definedName name="A125967312C_Data">Data3!$DV$11:$DV$19</definedName>
    <definedName name="A125967312C_Latest">Data3!$DV$19</definedName>
    <definedName name="A125967313F">Data3!$GP$1:$GP$10,Data3!$GP$11:$GP$19</definedName>
    <definedName name="A125967313F_Data">Data3!$GP$11:$GP$19</definedName>
    <definedName name="A125967313F_Latest">Data3!$GP$19</definedName>
    <definedName name="A125967320C">Data3!$CL$1:$CL$10,Data3!$CL$11:$CL$19</definedName>
    <definedName name="A125967320C_Data">Data3!$CL$11:$CL$19</definedName>
    <definedName name="A125967320C_Latest">Data3!$CL$19</definedName>
    <definedName name="A125967321F">#REF!,#REF!</definedName>
    <definedName name="A125967328W">Data3!$CR$1:$CR$10,Data3!$CR$11:$CR$19</definedName>
    <definedName name="A125967328W_Data">Data3!$CR$11:$CR$19</definedName>
    <definedName name="A125967328W_Latest">Data3!$CR$19</definedName>
    <definedName name="A125967329X">Data3!$FL$1:$FL$10,Data3!$FL$11:$FL$19</definedName>
    <definedName name="A125967329X_Data">Data3!$FL$11:$FL$19</definedName>
    <definedName name="A125967329X_Latest">Data3!$FL$19</definedName>
    <definedName name="A125967336W">Data3!$DA$1:$DA$10,Data3!$DA$11:$DA$19</definedName>
    <definedName name="A125967336W_Data">Data3!$DA$11:$DA$19</definedName>
    <definedName name="A125967336W_Latest">Data3!$DA$19</definedName>
    <definedName name="A125967337X">Data3!$FU$1:$FU$10,Data3!$FU$11:$FU$19</definedName>
    <definedName name="A125967337X_Data">Data3!$FU$11:$FU$19</definedName>
    <definedName name="A125967337X_Latest">Data3!$FU$19</definedName>
    <definedName name="A125967344W">Data3!$DD$1:$DD$10,Data3!$DD$11:$DD$19</definedName>
    <definedName name="A125967344W_Data">Data3!$DD$11:$DD$19</definedName>
    <definedName name="A125967344W_Latest">Data3!$DD$19</definedName>
    <definedName name="A125967345X">Data3!$FX$1:$FX$10,Data3!$FX$11:$FX$19</definedName>
    <definedName name="A125967345X_Data">Data3!$FX$11:$FX$19</definedName>
    <definedName name="A125967345X_Latest">Data3!$FX$19</definedName>
    <definedName name="A125967352W">Data3!$EE$1:$EE$10,Data3!$EE$11:$EE$19</definedName>
    <definedName name="A125967352W_Data">Data3!$EE$11:$EE$19</definedName>
    <definedName name="A125967352W_Latest">Data3!$EE$19</definedName>
    <definedName name="A125967353X">Data3!$GY$1:$GY$10,Data3!$GY$11:$GY$19</definedName>
    <definedName name="A125967353X_Data">Data3!$GY$11:$GY$19</definedName>
    <definedName name="A125967353X_Latest">Data3!$GY$19</definedName>
    <definedName name="A125967360W">Data3!$EK$1:$EK$10,Data3!$EK$11:$EK$19</definedName>
    <definedName name="A125967360W_Data">Data3!$EK$11:$EK$19</definedName>
    <definedName name="A125967360W_Latest">Data3!$EK$19</definedName>
    <definedName name="A125967361X">Data3!$HE$1:$HE$10,Data3!$HE$11:$HE$19</definedName>
    <definedName name="A125967361X_Data">Data3!$HE$11:$HE$19</definedName>
    <definedName name="A125967361X_Latest">Data3!$HE$19</definedName>
    <definedName name="A125967368R">Data3!$EN$1:$EN$10,Data3!$EN$11:$EN$19</definedName>
    <definedName name="A125967368R_Data">Data3!$EN$11:$EN$19</definedName>
    <definedName name="A125967368R_Latest">Data3!$EN$19</definedName>
    <definedName name="A125967369T">Data3!$HH$1:$HH$10,Data3!$HH$11:$HH$19</definedName>
    <definedName name="A125967369T_Data">Data3!$HH$11:$HH$19</definedName>
    <definedName name="A125967369T_Latest">Data3!$HH$19</definedName>
    <definedName name="A125967376R">Data3!$DG$1:$DG$10,Data3!$DG$11:$DG$19</definedName>
    <definedName name="A125967376R_Data">Data3!$DG$11:$DG$19</definedName>
    <definedName name="A125967376R_Latest">Data3!$DG$19</definedName>
    <definedName name="A125967377T">Data3!$GA$1:$GA$10,Data3!$GA$11:$GA$19</definedName>
    <definedName name="A125967377T_Data">Data3!$GA$11:$GA$19</definedName>
    <definedName name="A125967377T_Latest">Data3!$GA$19</definedName>
    <definedName name="A125967384R">Data3!$DP$1:$DP$10,Data3!$DP$11:$DP$19</definedName>
    <definedName name="A125967384R_Data">Data3!$DP$11:$DP$19</definedName>
    <definedName name="A125967384R_Latest">Data3!$DP$19</definedName>
    <definedName name="A125967385T">Data3!$GJ$1:$GJ$10,Data3!$GJ$11:$GJ$19</definedName>
    <definedName name="A125967385T_Data">Data3!$GJ$11:$GJ$19</definedName>
    <definedName name="A125967385T_Latest">Data3!$GJ$19</definedName>
    <definedName name="A125967392R">Data3!$CO$1:$CO$10,Data3!$CO$11:$CO$19</definedName>
    <definedName name="A125967392R_Data">Data3!$CO$11:$CO$19</definedName>
    <definedName name="A125967392R_Latest">Data3!$CO$19</definedName>
    <definedName name="A125967393T">Data3!$FI$1:$FI$10,Data3!$FI$11:$FI$19</definedName>
    <definedName name="A125967393T_Data">Data3!$FI$11:$FI$19</definedName>
    <definedName name="A125967393T_Latest">Data3!$FI$19</definedName>
    <definedName name="A125967400C">Data3!$CU$1:$CU$10,Data3!$CU$11:$CU$19</definedName>
    <definedName name="A125967400C_Data">Data3!$CU$11:$CU$19</definedName>
    <definedName name="A125967400C_Latest">Data3!$CU$19</definedName>
    <definedName name="A125967401F">Data3!$FO$1:$FO$10,Data3!$FO$11:$FO$19</definedName>
    <definedName name="A125967401F_Data">Data3!$FO$11:$FO$19</definedName>
    <definedName name="A125967401F_Latest">Data3!$FO$19</definedName>
    <definedName name="A125967408W">Data3!$CX$1:$CX$10,Data3!$CX$11:$CX$19</definedName>
    <definedName name="A125967408W_Data">Data3!$CX$11:$CX$19</definedName>
    <definedName name="A125967408W_Latest">Data3!$CX$19</definedName>
    <definedName name="A125967409X">Data3!$FR$1:$FR$10,Data3!$FR$11:$FR$19</definedName>
    <definedName name="A125967409X_Data">Data3!$FR$11:$FR$19</definedName>
    <definedName name="A125967409X_Latest">Data3!$FR$19</definedName>
    <definedName name="A125967416W">Data3!$DM$1:$DM$10,Data3!$DM$11:$DM$19</definedName>
    <definedName name="A125967416W_Data">Data3!$DM$11:$DM$19</definedName>
    <definedName name="A125967416W_Latest">Data3!$DM$19</definedName>
    <definedName name="A125967417X">Data3!$GG$1:$GG$10,Data3!$GG$11:$GG$19</definedName>
    <definedName name="A125967417X_Data">Data3!$GG$11:$GG$19</definedName>
    <definedName name="A125967417X_Latest">Data3!$GG$19</definedName>
    <definedName name="A125967424W">Data3!$EW$1:$EW$10,Data3!$EW$11:$EW$19</definedName>
    <definedName name="A125967424W_Data">Data3!$EW$11:$EW$19</definedName>
    <definedName name="A125967424W_Latest">Data3!$EW$19</definedName>
    <definedName name="A125967425X">Data3!$HQ$1:$HQ$10,Data3!$HQ$11:$HQ$19</definedName>
    <definedName name="A125967425X_Data">Data3!$HQ$11:$HQ$19</definedName>
    <definedName name="A125967425X_Latest">Data3!$HQ$19</definedName>
    <definedName name="A125967432W">Data3!$EZ$1:$EZ$10,Data3!$EZ$11:$EZ$19</definedName>
    <definedName name="A125967432W_Data">Data3!$EZ$11:$EZ$19</definedName>
    <definedName name="A125967432W_Latest">Data3!$EZ$19</definedName>
    <definedName name="A125967433X">Data3!$HT$1:$HT$10,Data3!$HT$11:$HT$19</definedName>
    <definedName name="A125967433X_Data">Data3!$HT$11:$HT$19</definedName>
    <definedName name="A125967433X_Latest">Data3!$HT$19</definedName>
    <definedName name="A125967440W">Data3!$DS$1:$DS$10,Data3!$DS$11:$DS$19</definedName>
    <definedName name="A125967440W_Data">Data3!$DS$11:$DS$19</definedName>
    <definedName name="A125967440W_Latest">Data3!$DS$19</definedName>
    <definedName name="A125967441X">Data3!$GM$1:$GM$10,Data3!$GM$11:$GM$19</definedName>
    <definedName name="A125967441X_Data">Data3!$GM$11:$GM$19</definedName>
    <definedName name="A125967441X_Latest">Data3!$GM$19</definedName>
    <definedName name="A125967448R">Data3!$EQ$1:$EQ$10,Data3!$EQ$11:$EQ$19</definedName>
    <definedName name="A125967448R_Data">Data3!$EQ$11:$EQ$19</definedName>
    <definedName name="A125967448R_Latest">Data3!$EQ$19</definedName>
    <definedName name="A125967449T">Data3!$HK$1:$HK$10,Data3!$HK$11:$HK$19</definedName>
    <definedName name="A125967449T_Data">Data3!$HK$11:$HK$19</definedName>
    <definedName name="A125967449T_Latest">Data3!$HK$19</definedName>
    <definedName name="A125969056R">Data1!$BU$1:$BU$10,Data1!$BU$11:$BU$19</definedName>
    <definedName name="A125969056R_Data">Data1!$BU$11:$BU$19</definedName>
    <definedName name="A125969056R_Latest">Data1!$BU$19</definedName>
    <definedName name="A125969057T">Data1!$EO$1:$EO$10,Data1!$EO$11:$EO$19</definedName>
    <definedName name="A125969057T_Data">Data1!$EO$11:$EO$19</definedName>
    <definedName name="A125969057T_Latest">Data1!$EO$19</definedName>
    <definedName name="A125969064R">Data1!$AQ$1:$AQ$10,Data1!$AQ$11:$AQ$19</definedName>
    <definedName name="A125969064R_Data">Data1!$AQ$11:$AQ$19</definedName>
    <definedName name="A125969064R_Latest">Data1!$AQ$19</definedName>
    <definedName name="A125969065T">Data1!$DK$1:$DK$10,Data1!$DK$11:$DK$19</definedName>
    <definedName name="A125969065T_Data">Data1!$DK$11:$DK$19</definedName>
    <definedName name="A125969065T_Latest">Data1!$DK$19</definedName>
    <definedName name="A125969072R">Data1!$BL$1:$BL$10,Data1!$BL$11:$BL$19</definedName>
    <definedName name="A125969072R_Data">Data1!$BL$11:$BL$19</definedName>
    <definedName name="A125969072R_Latest">Data1!$BL$19</definedName>
    <definedName name="A125969073T">Data1!$EF$1:$EF$10,Data1!$EF$11:$EF$19</definedName>
    <definedName name="A125969073T_Data">Data1!$EF$11:$EF$19</definedName>
    <definedName name="A125969073T_Latest">Data1!$EF$19</definedName>
    <definedName name="A125969080R">Data1!$AT$1:$AT$10,Data1!$AT$11:$AT$19</definedName>
    <definedName name="A125969080R_Data">Data1!$AT$11:$AT$19</definedName>
    <definedName name="A125969080R_Latest">Data1!$AT$19</definedName>
    <definedName name="A125969081T">Data1!$DN$1:$DN$10,Data1!$DN$11:$DN$19</definedName>
    <definedName name="A125969081T_Data">Data1!$DN$11:$DN$19</definedName>
    <definedName name="A125969081T_Latest">Data1!$DN$19</definedName>
    <definedName name="A125969088J">Data1!$AZ$1:$AZ$10,Data1!$AZ$11:$AZ$19</definedName>
    <definedName name="A125969088J_Data">Data1!$AZ$11:$AZ$19</definedName>
    <definedName name="A125969088J_Latest">Data1!$AZ$19</definedName>
    <definedName name="A125969089K">Data1!$DT$1:$DT$10,Data1!$DT$11:$DT$19</definedName>
    <definedName name="A125969089K_Data">Data1!$DT$11:$DT$19</definedName>
    <definedName name="A125969089K_Latest">Data1!$DT$19</definedName>
    <definedName name="A125969096J">Data1!$BX$1:$BX$10,Data1!$BX$11:$BX$19</definedName>
    <definedName name="A125969096J_Data">Data1!$BX$11:$BX$19</definedName>
    <definedName name="A125969096J_Latest">Data1!$BX$19</definedName>
    <definedName name="A125969097K">Data1!$ER$1:$ER$10,Data1!$ER$11:$ER$19</definedName>
    <definedName name="A125969097K_Data">Data1!$ER$11:$ER$19</definedName>
    <definedName name="A125969097K_Latest">Data1!$ER$19</definedName>
    <definedName name="A125969104W">Data1!$AB$1:$AB$10,Data1!$AB$11:$AB$19</definedName>
    <definedName name="A125969104W_Data">Data1!$AB$11:$AB$19</definedName>
    <definedName name="A125969104W_Latest">Data1!$AB$19</definedName>
    <definedName name="A125969105X">Data1!$CV$1:$CV$10,Data1!$CV$11:$CV$19</definedName>
    <definedName name="A125969105X_Data">Data1!$CV$11:$CV$19</definedName>
    <definedName name="A125969105X_Latest">Data1!$CV$19</definedName>
    <definedName name="A125969112W">Data1!$AN$1:$AN$10,Data1!$AN$11:$AN$19</definedName>
    <definedName name="A125969112W_Data">Data1!$AN$11:$AN$19</definedName>
    <definedName name="A125969112W_Latest">Data1!$AN$19</definedName>
    <definedName name="A125969113X">Data1!$DH$1:$DH$10,Data1!$DH$11:$DH$19</definedName>
    <definedName name="A125969113X_Data">Data1!$DH$11:$DH$19</definedName>
    <definedName name="A125969113X_Latest">Data1!$DH$19</definedName>
    <definedName name="A125969120W">Data1!$D$1:$D$10,Data1!$D$11:$D$19</definedName>
    <definedName name="A125969120W_Data">Data1!$D$11:$D$19</definedName>
    <definedName name="A125969120W_Latest">Data1!$D$19</definedName>
    <definedName name="A125969121X">#REF!,#REF!</definedName>
    <definedName name="A125969128R">Data1!$J$1:$J$10,Data1!$J$11:$J$19</definedName>
    <definedName name="A125969128R_Data">Data1!$J$11:$J$19</definedName>
    <definedName name="A125969128R_Latest">Data1!$J$19</definedName>
    <definedName name="A125969129T">Data1!$CD$1:$CD$10,Data1!$CD$11:$CD$19</definedName>
    <definedName name="A125969129T_Data">Data1!$CD$11:$CD$19</definedName>
    <definedName name="A125969129T_Latest">Data1!$CD$19</definedName>
    <definedName name="A125969136R">Data1!$S$1:$S$10,Data1!$S$11:$S$19</definedName>
    <definedName name="A125969136R_Data">Data1!$S$11:$S$19</definedName>
    <definedName name="A125969136R_Latest">Data1!$S$19</definedName>
    <definedName name="A125969137T">Data1!$CM$1:$CM$10,Data1!$CM$11:$CM$19</definedName>
    <definedName name="A125969137T_Data">Data1!$CM$11:$CM$19</definedName>
    <definedName name="A125969137T_Latest">Data1!$CM$19</definedName>
    <definedName name="A125969144R">Data1!$V$1:$V$10,Data1!$V$11:$V$19</definedName>
    <definedName name="A125969144R_Data">Data1!$V$11:$V$19</definedName>
    <definedName name="A125969144R_Latest">Data1!$V$19</definedName>
    <definedName name="A125969145T">Data1!$CP$1:$CP$10,Data1!$CP$11:$CP$19</definedName>
    <definedName name="A125969145T_Data">Data1!$CP$11:$CP$19</definedName>
    <definedName name="A125969145T_Latest">Data1!$CP$19</definedName>
    <definedName name="A125969152R">Data1!$AW$1:$AW$10,Data1!$AW$11:$AW$19</definedName>
    <definedName name="A125969152R_Data">Data1!$AW$11:$AW$19</definedName>
    <definedName name="A125969152R_Latest">Data1!$AW$19</definedName>
    <definedName name="A125969153T">Data1!$DQ$1:$DQ$10,Data1!$DQ$11:$DQ$19</definedName>
    <definedName name="A125969153T_Data">Data1!$DQ$11:$DQ$19</definedName>
    <definedName name="A125969153T_Latest">Data1!$DQ$19</definedName>
    <definedName name="A125969160R">Data1!$BC$1:$BC$10,Data1!$BC$11:$BC$19</definedName>
    <definedName name="A125969160R_Data">Data1!$BC$11:$BC$19</definedName>
    <definedName name="A125969160R_Latest">Data1!$BC$19</definedName>
    <definedName name="A125969161T">Data1!$DW$1:$DW$10,Data1!$DW$11:$DW$19</definedName>
    <definedName name="A125969161T_Data">Data1!$DW$11:$DW$19</definedName>
    <definedName name="A125969161T_Latest">Data1!$DW$19</definedName>
    <definedName name="A125969168J">Data1!$BF$1:$BF$10,Data1!$BF$11:$BF$19</definedName>
    <definedName name="A125969168J_Data">Data1!$BF$11:$BF$19</definedName>
    <definedName name="A125969168J_Latest">Data1!$BF$19</definedName>
    <definedName name="A125969169K">Data1!$DZ$1:$DZ$10,Data1!$DZ$11:$DZ$19</definedName>
    <definedName name="A125969169K_Data">Data1!$DZ$11:$DZ$19</definedName>
    <definedName name="A125969169K_Latest">Data1!$DZ$19</definedName>
    <definedName name="A125969176J">Data1!$Y$1:$Y$10,Data1!$Y$11:$Y$19</definedName>
    <definedName name="A125969176J_Data">Data1!$Y$11:$Y$19</definedName>
    <definedName name="A125969176J_Latest">Data1!$Y$19</definedName>
    <definedName name="A125969177K">Data1!$CS$1:$CS$10,Data1!$CS$11:$CS$19</definedName>
    <definedName name="A125969177K_Data">Data1!$CS$11:$CS$19</definedName>
    <definedName name="A125969177K_Latest">Data1!$CS$19</definedName>
    <definedName name="A125969184J">Data1!$AH$1:$AH$10,Data1!$AH$11:$AH$19</definedName>
    <definedName name="A125969184J_Data">Data1!$AH$11:$AH$19</definedName>
    <definedName name="A125969184J_Latest">Data1!$AH$19</definedName>
    <definedName name="A125969185K">Data1!$DB$1:$DB$10,Data1!$DB$11:$DB$19</definedName>
    <definedName name="A125969185K_Data">Data1!$DB$11:$DB$19</definedName>
    <definedName name="A125969185K_Latest">Data1!$DB$19</definedName>
    <definedName name="A125969192J">Data1!$G$1:$G$10,Data1!$G$11:$G$19</definedName>
    <definedName name="A125969192J_Data">Data1!$G$11:$G$19</definedName>
    <definedName name="A125969192J_Latest">Data1!$G$19</definedName>
    <definedName name="A125969193K">Data1!$CA$1:$CA$10,Data1!$CA$11:$CA$19</definedName>
    <definedName name="A125969193K_Data">Data1!$CA$11:$CA$19</definedName>
    <definedName name="A125969193K_Latest">Data1!$CA$19</definedName>
    <definedName name="A125969200W">Data1!$M$1:$M$10,Data1!$M$11:$M$19</definedName>
    <definedName name="A125969200W_Data">Data1!$M$11:$M$19</definedName>
    <definedName name="A125969200W_Latest">Data1!$M$19</definedName>
    <definedName name="A125969201X">Data1!$CG$1:$CG$10,Data1!$CG$11:$CG$19</definedName>
    <definedName name="A125969201X_Data">Data1!$CG$11:$CG$19</definedName>
    <definedName name="A125969201X_Latest">Data1!$CG$19</definedName>
    <definedName name="A125969208R">Data1!$P$1:$P$10,Data1!$P$11:$P$19</definedName>
    <definedName name="A125969208R_Data">Data1!$P$11:$P$19</definedName>
    <definedName name="A125969208R_Latest">Data1!$P$19</definedName>
    <definedName name="A125969209T">Data1!$CJ$1:$CJ$10,Data1!$CJ$11:$CJ$19</definedName>
    <definedName name="A125969209T_Data">Data1!$CJ$11:$CJ$19</definedName>
    <definedName name="A125969209T_Latest">Data1!$CJ$19</definedName>
    <definedName name="A125969216R">Data1!$AE$1:$AE$10,Data1!$AE$11:$AE$19</definedName>
    <definedName name="A125969216R_Data">Data1!$AE$11:$AE$19</definedName>
    <definedName name="A125969216R_Latest">Data1!$AE$19</definedName>
    <definedName name="A125969217T">Data1!$CY$1:$CY$10,Data1!$CY$11:$CY$19</definedName>
    <definedName name="A125969217T_Data">Data1!$CY$11:$CY$19</definedName>
    <definedName name="A125969217T_Latest">Data1!$CY$19</definedName>
    <definedName name="A125969224R">Data1!$BO$1:$BO$10,Data1!$BO$11:$BO$19</definedName>
    <definedName name="A125969224R_Data">Data1!$BO$11:$BO$19</definedName>
    <definedName name="A125969224R_Latest">Data1!$BO$19</definedName>
    <definedName name="A125969225T">Data1!$EI$1:$EI$10,Data1!$EI$11:$EI$19</definedName>
    <definedName name="A125969225T_Data">Data1!$EI$11:$EI$19</definedName>
    <definedName name="A125969225T_Latest">Data1!$EI$19</definedName>
    <definedName name="A125969232R">Data1!$BR$1:$BR$10,Data1!$BR$11:$BR$19</definedName>
    <definedName name="A125969232R_Data">Data1!$BR$11:$BR$19</definedName>
    <definedName name="A125969232R_Latest">Data1!$BR$19</definedName>
    <definedName name="A125969233T">Data1!$EL$1:$EL$10,Data1!$EL$11:$EL$19</definedName>
    <definedName name="A125969233T_Data">Data1!$EL$11:$EL$19</definedName>
    <definedName name="A125969233T_Latest">Data1!$EL$19</definedName>
    <definedName name="A125969240R">Data1!$AK$1:$AK$10,Data1!$AK$11:$AK$19</definedName>
    <definedName name="A125969240R_Data">Data1!$AK$11:$AK$19</definedName>
    <definedName name="A125969240R_Latest">Data1!$AK$19</definedName>
    <definedName name="A125969241T">Data1!$DE$1:$DE$10,Data1!$DE$11:$DE$19</definedName>
    <definedName name="A125969241T_Data">Data1!$DE$11:$DE$19</definedName>
    <definedName name="A125969241T_Latest">Data1!$DE$19</definedName>
    <definedName name="A125969248J">Data1!$BI$1:$BI$10,Data1!$BI$11:$BI$19</definedName>
    <definedName name="A125969248J_Data">Data1!$BI$11:$BI$19</definedName>
    <definedName name="A125969248J_Latest">Data1!$BI$19</definedName>
    <definedName name="A125969249K">Data1!$EC$1:$EC$10,Data1!$EC$11:$EC$19</definedName>
    <definedName name="A125969249K_Data">Data1!$EC$11:$EC$19</definedName>
    <definedName name="A125969249K_Latest">Data1!$EC$19</definedName>
    <definedName name="A125969256J">Data8!$HZ$1:$HZ$10,Data8!$HZ$11:$HZ$19</definedName>
    <definedName name="A125969256J_Data">Data8!$HZ$11:$HZ$19</definedName>
    <definedName name="A125969256J_Latest">Data8!$HZ$19</definedName>
    <definedName name="A125969257K">Data9!$BD$1:$BD$10,Data9!$BD$11:$BD$19</definedName>
    <definedName name="A125969257K_Data">Data9!$BD$11:$BD$19</definedName>
    <definedName name="A125969257K_Latest">Data9!$BD$19</definedName>
    <definedName name="A125969264J">Data8!$GV$1:$GV$10,Data8!$GV$11:$GV$19</definedName>
    <definedName name="A125969264J_Data">Data8!$GV$11:$GV$19</definedName>
    <definedName name="A125969264J_Latest">Data8!$GV$19</definedName>
    <definedName name="A125969265K">Data9!$Z$1:$Z$10,Data9!$Z$11:$Z$19</definedName>
    <definedName name="A125969265K_Data">Data9!$Z$11:$Z$19</definedName>
    <definedName name="A125969265K_Latest">Data9!$Z$19</definedName>
    <definedName name="A125969272J">Data8!$HQ$1:$HQ$10,Data8!$HQ$11:$HQ$19</definedName>
    <definedName name="A125969272J_Data">Data8!$HQ$11:$HQ$19</definedName>
    <definedName name="A125969272J_Latest">Data8!$HQ$19</definedName>
    <definedName name="A125969273K">Data9!$AU$1:$AU$10,Data9!$AU$11:$AU$19</definedName>
    <definedName name="A125969273K_Data">Data9!$AU$11:$AU$19</definedName>
    <definedName name="A125969273K_Latest">Data9!$AU$19</definedName>
    <definedName name="A125969280J">Data8!$GY$1:$GY$10,Data8!$GY$11:$GY$19</definedName>
    <definedName name="A125969280J_Data">Data8!$GY$11:$GY$19</definedName>
    <definedName name="A125969280J_Latest">Data8!$GY$19</definedName>
    <definedName name="A125969281K">Data9!$AC$1:$AC$10,Data9!$AC$11:$AC$19</definedName>
    <definedName name="A125969281K_Data">Data9!$AC$11:$AC$19</definedName>
    <definedName name="A125969281K_Latest">Data9!$AC$19</definedName>
    <definedName name="A125969288A">Data8!$HE$1:$HE$10,Data8!$HE$11:$HE$19</definedName>
    <definedName name="A125969288A_Data">Data8!$HE$11:$HE$19</definedName>
    <definedName name="A125969288A_Latest">Data8!$HE$19</definedName>
    <definedName name="A125969289C">Data9!$AI$1:$AI$10,Data9!$AI$11:$AI$19</definedName>
    <definedName name="A125969289C_Data">Data9!$AI$11:$AI$19</definedName>
    <definedName name="A125969289C_Latest">Data9!$AI$19</definedName>
    <definedName name="A125969296A">Data8!$IC$1:$IC$10,Data8!$IC$11:$IC$19</definedName>
    <definedName name="A125969296A_Data">Data8!$IC$11:$IC$19</definedName>
    <definedName name="A125969296A_Latest">Data8!$IC$19</definedName>
    <definedName name="A125969297C">Data9!$BG$1:$BG$10,Data9!$BG$11:$BG$19</definedName>
    <definedName name="A125969297C_Data">Data9!$BG$11:$BG$19</definedName>
    <definedName name="A125969297C_Latest">Data9!$BG$19</definedName>
    <definedName name="A125969304R">Data8!$GG$1:$GG$10,Data8!$GG$11:$GG$19</definedName>
    <definedName name="A125969304R_Data">Data8!$GG$11:$GG$19</definedName>
    <definedName name="A125969304R_Latest">Data8!$GG$19</definedName>
    <definedName name="A125969305T">Data9!$K$1:$K$10,Data9!$K$11:$K$19</definedName>
    <definedName name="A125969305T_Data">Data9!$K$11:$K$19</definedName>
    <definedName name="A125969305T_Latest">Data9!$K$19</definedName>
    <definedName name="A125969312R">Data8!$GS$1:$GS$10,Data8!$GS$11:$GS$19</definedName>
    <definedName name="A125969312R_Data">Data8!$GS$11:$GS$19</definedName>
    <definedName name="A125969312R_Latest">Data8!$GS$19</definedName>
    <definedName name="A125969313T">Data9!$W$1:$W$10,Data9!$W$11:$W$19</definedName>
    <definedName name="A125969313T_Data">Data9!$W$11:$W$19</definedName>
    <definedName name="A125969313T_Latest">Data9!$W$19</definedName>
    <definedName name="A125969320R">Data8!$FI$1:$FI$10,Data8!$FI$11:$FI$19</definedName>
    <definedName name="A125969320R_Data">Data8!$FI$11:$FI$19</definedName>
    <definedName name="A125969320R_Latest">Data8!$FI$19</definedName>
    <definedName name="A125969321T">#REF!,#REF!</definedName>
    <definedName name="A125969328J">Data8!$FO$1:$FO$10,Data8!$FO$11:$FO$19</definedName>
    <definedName name="A125969328J_Data">Data8!$FO$11:$FO$19</definedName>
    <definedName name="A125969328J_Latest">Data8!$FO$19</definedName>
    <definedName name="A125969329K">Data8!$II$1:$II$10,Data8!$II$11:$II$19</definedName>
    <definedName name="A125969329K_Data">Data8!$II$11:$II$19</definedName>
    <definedName name="A125969329K_Latest">Data8!$II$19</definedName>
    <definedName name="A125969336J">Data8!$FX$1:$FX$10,Data8!$FX$11:$FX$19</definedName>
    <definedName name="A125969336J_Data">Data8!$FX$11:$FX$19</definedName>
    <definedName name="A125969336J_Latest">Data8!$FX$19</definedName>
    <definedName name="A125969337K">Data9!$B$1:$B$10,Data9!$B$11:$B$19</definedName>
    <definedName name="A125969337K_Data">Data9!$B$11:$B$19</definedName>
    <definedName name="A125969337K_Latest">Data9!$B$19</definedName>
    <definedName name="A125969344J">Data8!$GA$1:$GA$10,Data8!$GA$11:$GA$19</definedName>
    <definedName name="A125969344J_Data">Data8!$GA$11:$GA$19</definedName>
    <definedName name="A125969344J_Latest">Data8!$GA$19</definedName>
    <definedName name="A125969345K">Data9!$E$1:$E$10,Data9!$E$11:$E$19</definedName>
    <definedName name="A125969345K_Data">Data9!$E$11:$E$19</definedName>
    <definedName name="A125969345K_Latest">Data9!$E$19</definedName>
    <definedName name="A125969352J">Data8!$HB$1:$HB$10,Data8!$HB$11:$HB$19</definedName>
    <definedName name="A125969352J_Data">Data8!$HB$11:$HB$19</definedName>
    <definedName name="A125969352J_Latest">Data8!$HB$19</definedName>
    <definedName name="A125969353K">Data9!$AF$1:$AF$10,Data9!$AF$11:$AF$19</definedName>
    <definedName name="A125969353K_Data">Data9!$AF$11:$AF$19</definedName>
    <definedName name="A125969353K_Latest">Data9!$AF$19</definedName>
    <definedName name="A125969360J">Data8!$HH$1:$HH$10,Data8!$HH$11:$HH$19</definedName>
    <definedName name="A125969360J_Data">Data8!$HH$11:$HH$19</definedName>
    <definedName name="A125969360J_Latest">Data8!$HH$19</definedName>
    <definedName name="A125969361K">Data9!$AL$1:$AL$10,Data9!$AL$11:$AL$19</definedName>
    <definedName name="A125969361K_Data">Data9!$AL$11:$AL$19</definedName>
    <definedName name="A125969361K_Latest">Data9!$AL$19</definedName>
    <definedName name="A125969368A">Data8!$HK$1:$HK$10,Data8!$HK$11:$HK$19</definedName>
    <definedName name="A125969368A_Data">Data8!$HK$11:$HK$19</definedName>
    <definedName name="A125969368A_Latest">Data8!$HK$19</definedName>
    <definedName name="A125969369C">Data9!$AO$1:$AO$10,Data9!$AO$11:$AO$19</definedName>
    <definedName name="A125969369C_Data">Data9!$AO$11:$AO$19</definedName>
    <definedName name="A125969369C_Latest">Data9!$AO$19</definedName>
    <definedName name="A125969376A">Data8!$GD$1:$GD$10,Data8!$GD$11:$GD$19</definedName>
    <definedName name="A125969376A_Data">Data8!$GD$11:$GD$19</definedName>
    <definedName name="A125969376A_Latest">Data8!$GD$19</definedName>
    <definedName name="A125969377C">Data9!$H$1:$H$10,Data9!$H$11:$H$19</definedName>
    <definedName name="A125969377C_Data">Data9!$H$11:$H$19</definedName>
    <definedName name="A125969377C_Latest">Data9!$H$19</definedName>
    <definedName name="A125969384A">Data8!$GM$1:$GM$10,Data8!$GM$11:$GM$19</definedName>
    <definedName name="A125969384A_Data">Data8!$GM$11:$GM$19</definedName>
    <definedName name="A125969384A_Latest">Data8!$GM$19</definedName>
    <definedName name="A125969385C">Data9!$Q$1:$Q$10,Data9!$Q$11:$Q$19</definedName>
    <definedName name="A125969385C_Data">Data9!$Q$11:$Q$19</definedName>
    <definedName name="A125969385C_Latest">Data9!$Q$19</definedName>
    <definedName name="A125969392A">Data8!$FL$1:$FL$10,Data8!$FL$11:$FL$19</definedName>
    <definedName name="A125969392A_Data">Data8!$FL$11:$FL$19</definedName>
    <definedName name="A125969392A_Latest">Data8!$FL$19</definedName>
    <definedName name="A125969393C">Data8!$IF$1:$IF$10,Data8!$IF$11:$IF$19</definedName>
    <definedName name="A125969393C_Data">Data8!$IF$11:$IF$19</definedName>
    <definedName name="A125969393C_Latest">Data8!$IF$19</definedName>
    <definedName name="A125969400R">Data8!$FR$1:$FR$10,Data8!$FR$11:$FR$19</definedName>
    <definedName name="A125969400R_Data">Data8!$FR$11:$FR$19</definedName>
    <definedName name="A125969400R_Latest">Data8!$FR$19</definedName>
    <definedName name="A125969401T">Data8!$IL$1:$IL$10,Data8!$IL$11:$IL$19</definedName>
    <definedName name="A125969401T_Data">Data8!$IL$11:$IL$19</definedName>
    <definedName name="A125969401T_Latest">Data8!$IL$19</definedName>
    <definedName name="A125969408J">Data8!$FU$1:$FU$10,Data8!$FU$11:$FU$19</definedName>
    <definedName name="A125969408J_Data">Data8!$FU$11:$FU$19</definedName>
    <definedName name="A125969408J_Latest">Data8!$FU$19</definedName>
    <definedName name="A125969409K">Data8!$IO$1:$IO$10,Data8!$IO$11:$IO$19</definedName>
    <definedName name="A125969409K_Data">Data8!$IO$11:$IO$19</definedName>
    <definedName name="A125969409K_Latest">Data8!$IO$19</definedName>
    <definedName name="A125969416J">Data8!$GJ$1:$GJ$10,Data8!$GJ$11:$GJ$19</definedName>
    <definedName name="A125969416J_Data">Data8!$GJ$11:$GJ$19</definedName>
    <definedName name="A125969416J_Latest">Data8!$GJ$19</definedName>
    <definedName name="A125969417K">Data9!$N$1:$N$10,Data9!$N$11:$N$19</definedName>
    <definedName name="A125969417K_Data">Data9!$N$11:$N$19</definedName>
    <definedName name="A125969417K_Latest">Data9!$N$19</definedName>
    <definedName name="A125969424J">Data8!$HT$1:$HT$10,Data8!$HT$11:$HT$19</definedName>
    <definedName name="A125969424J_Data">Data8!$HT$11:$HT$19</definedName>
    <definedName name="A125969424J_Latest">Data8!$HT$19</definedName>
    <definedName name="A125969425K">Data9!$AX$1:$AX$10,Data9!$AX$11:$AX$19</definedName>
    <definedName name="A125969425K_Data">Data9!$AX$11:$AX$19</definedName>
    <definedName name="A125969425K_Latest">Data9!$AX$19</definedName>
    <definedName name="A125969432J">Data8!$HW$1:$HW$10,Data8!$HW$11:$HW$19</definedName>
    <definedName name="A125969432J_Data">Data8!$HW$11:$HW$19</definedName>
    <definedName name="A125969432J_Latest">Data8!$HW$19</definedName>
    <definedName name="A125969433K">Data9!$BA$1:$BA$10,Data9!$BA$11:$BA$19</definedName>
    <definedName name="A125969433K_Data">Data9!$BA$11:$BA$19</definedName>
    <definedName name="A125969433K_Latest">Data9!$BA$19</definedName>
    <definedName name="A125969440J">Data8!$GP$1:$GP$10,Data8!$GP$11:$GP$19</definedName>
    <definedName name="A125969440J_Data">Data8!$GP$11:$GP$19</definedName>
    <definedName name="A125969440J_Latest">Data8!$GP$19</definedName>
    <definedName name="A125969441K">Data9!$T$1:$T$10,Data9!$T$11:$T$19</definedName>
    <definedName name="A125969441K_Data">Data9!$T$11:$T$19</definedName>
    <definedName name="A125969441K_Latest">Data9!$T$19</definedName>
    <definedName name="A125969448A">Data8!$HN$1:$HN$10,Data8!$HN$11:$HN$19</definedName>
    <definedName name="A125969448A_Data">Data8!$HN$11:$HN$19</definedName>
    <definedName name="A125969448A_Latest">Data8!$HN$19</definedName>
    <definedName name="A125969449C">Data9!$AR$1:$AR$10,Data9!$AR$11:$AR$19</definedName>
    <definedName name="A125969449C_Data">Data9!$AR$11:$AR$19</definedName>
    <definedName name="A125969449C_Latest">Data9!$AR$19</definedName>
    <definedName name="A125969456A">Data5!$CX$1:$CX$10,Data5!$CX$11:$CX$19</definedName>
    <definedName name="A125969456A_Data">Data5!$CX$11:$CX$19</definedName>
    <definedName name="A125969456A_Latest">Data5!$CX$19</definedName>
    <definedName name="A125969457C">Data5!$FR$1:$FR$10,Data5!$FR$11:$FR$19</definedName>
    <definedName name="A125969457C_Data">Data5!$FR$11:$FR$19</definedName>
    <definedName name="A125969457C_Latest">Data5!$FR$19</definedName>
    <definedName name="A125969464A">Data5!$BT$1:$BT$10,Data5!$BT$11:$BT$19</definedName>
    <definedName name="A125969464A_Data">Data5!$BT$11:$BT$19</definedName>
    <definedName name="A125969464A_Latest">Data5!$BT$19</definedName>
    <definedName name="A125969465C">Data5!$EN$1:$EN$10,Data5!$EN$11:$EN$19</definedName>
    <definedName name="A125969465C_Data">Data5!$EN$11:$EN$19</definedName>
    <definedName name="A125969465C_Latest">Data5!$EN$19</definedName>
    <definedName name="A125969472A">Data5!$CO$1:$CO$10,Data5!$CO$11:$CO$19</definedName>
    <definedName name="A125969472A_Data">Data5!$CO$11:$CO$19</definedName>
    <definedName name="A125969472A_Latest">Data5!$CO$19</definedName>
    <definedName name="A125969473C">Data5!$FI$1:$FI$10,Data5!$FI$11:$FI$19</definedName>
    <definedName name="A125969473C_Data">Data5!$FI$11:$FI$19</definedName>
    <definedName name="A125969473C_Latest">Data5!$FI$19</definedName>
    <definedName name="A125969480A">Data5!$BW$1:$BW$10,Data5!$BW$11:$BW$19</definedName>
    <definedName name="A125969480A_Data">Data5!$BW$11:$BW$19</definedName>
    <definedName name="A125969480A_Latest">Data5!$BW$19</definedName>
    <definedName name="A125969481C">Data5!$EQ$1:$EQ$10,Data5!$EQ$11:$EQ$19</definedName>
    <definedName name="A125969481C_Data">Data5!$EQ$11:$EQ$19</definedName>
    <definedName name="A125969481C_Latest">Data5!$EQ$19</definedName>
    <definedName name="A125969488V">Data5!$CC$1:$CC$10,Data5!$CC$11:$CC$19</definedName>
    <definedName name="A125969488V_Data">Data5!$CC$11:$CC$19</definedName>
    <definedName name="A125969488V_Latest">Data5!$CC$19</definedName>
    <definedName name="A125969489W">Data5!$EW$1:$EW$10,Data5!$EW$11:$EW$19</definedName>
    <definedName name="A125969489W_Data">Data5!$EW$11:$EW$19</definedName>
    <definedName name="A125969489W_Latest">Data5!$EW$19</definedName>
    <definedName name="A125969496V">Data5!$DA$1:$DA$10,Data5!$DA$11:$DA$19</definedName>
    <definedName name="A125969496V_Data">Data5!$DA$11:$DA$19</definedName>
    <definedName name="A125969496V_Latest">Data5!$DA$19</definedName>
    <definedName name="A125969497W">Data5!$FU$1:$FU$10,Data5!$FU$11:$FU$19</definedName>
    <definedName name="A125969497W_Data">Data5!$FU$11:$FU$19</definedName>
    <definedName name="A125969497W_Latest">Data5!$FU$19</definedName>
    <definedName name="A125969504J">Data5!$BE$1:$BE$10,Data5!$BE$11:$BE$19</definedName>
    <definedName name="A125969504J_Data">Data5!$BE$11:$BE$19</definedName>
    <definedName name="A125969504J_Latest">Data5!$BE$19</definedName>
    <definedName name="A125969505K">Data5!$DY$1:$DY$10,Data5!$DY$11:$DY$19</definedName>
    <definedName name="A125969505K_Data">Data5!$DY$11:$DY$19</definedName>
    <definedName name="A125969505K_Latest">Data5!$DY$19</definedName>
    <definedName name="A125969512J">Data5!$BQ$1:$BQ$10,Data5!$BQ$11:$BQ$19</definedName>
    <definedName name="A125969512J_Data">Data5!$BQ$11:$BQ$19</definedName>
    <definedName name="A125969512J_Latest">Data5!$BQ$19</definedName>
    <definedName name="A125969513K">Data5!$EK$1:$EK$10,Data5!$EK$11:$EK$19</definedName>
    <definedName name="A125969513K_Data">Data5!$EK$11:$EK$19</definedName>
    <definedName name="A125969513K_Latest">Data5!$EK$19</definedName>
    <definedName name="A125969520J">Data5!$AG$1:$AG$10,Data5!$AG$11:$AG$19</definedName>
    <definedName name="A125969520J_Data">Data5!$AG$11:$AG$19</definedName>
    <definedName name="A125969520J_Latest">Data5!$AG$19</definedName>
    <definedName name="A125969521K">#REF!,#REF!</definedName>
    <definedName name="A125969528A">Data5!$AM$1:$AM$10,Data5!$AM$11:$AM$19</definedName>
    <definedName name="A125969528A_Data">Data5!$AM$11:$AM$19</definedName>
    <definedName name="A125969528A_Latest">Data5!$AM$19</definedName>
    <definedName name="A125969529C">Data5!$DG$1:$DG$10,Data5!$DG$11:$DG$19</definedName>
    <definedName name="A125969529C_Data">Data5!$DG$11:$DG$19</definedName>
    <definedName name="A125969529C_Latest">Data5!$DG$19</definedName>
    <definedName name="A125969536A">Data5!$AV$1:$AV$10,Data5!$AV$11:$AV$19</definedName>
    <definedName name="A125969536A_Data">Data5!$AV$11:$AV$19</definedName>
    <definedName name="A125969536A_Latest">Data5!$AV$19</definedName>
    <definedName name="A125969537C">Data5!$DP$1:$DP$10,Data5!$DP$11:$DP$19</definedName>
    <definedName name="A125969537C_Data">Data5!$DP$11:$DP$19</definedName>
    <definedName name="A125969537C_Latest">Data5!$DP$19</definedName>
    <definedName name="A125969544A">Data5!$AY$1:$AY$10,Data5!$AY$11:$AY$19</definedName>
    <definedName name="A125969544A_Data">Data5!$AY$11:$AY$19</definedName>
    <definedName name="A125969544A_Latest">Data5!$AY$19</definedName>
    <definedName name="A125969545C">Data5!$DS$1:$DS$10,Data5!$DS$11:$DS$19</definedName>
    <definedName name="A125969545C_Data">Data5!$DS$11:$DS$19</definedName>
    <definedName name="A125969545C_Latest">Data5!$DS$19</definedName>
    <definedName name="A125969552A">Data5!$BZ$1:$BZ$10,Data5!$BZ$11:$BZ$19</definedName>
    <definedName name="A125969552A_Data">Data5!$BZ$11:$BZ$19</definedName>
    <definedName name="A125969552A_Latest">Data5!$BZ$19</definedName>
    <definedName name="A125969553C">Data5!$ET$1:$ET$10,Data5!$ET$11:$ET$19</definedName>
    <definedName name="A125969553C_Data">Data5!$ET$11:$ET$19</definedName>
    <definedName name="A125969553C_Latest">Data5!$ET$19</definedName>
    <definedName name="A125969560A">Data5!$CF$1:$CF$10,Data5!$CF$11:$CF$19</definedName>
    <definedName name="A125969560A_Data">Data5!$CF$11:$CF$19</definedName>
    <definedName name="A125969560A_Latest">Data5!$CF$19</definedName>
    <definedName name="A125969561C">Data5!$EZ$1:$EZ$10,Data5!$EZ$11:$EZ$19</definedName>
    <definedName name="A125969561C_Data">Data5!$EZ$11:$EZ$19</definedName>
    <definedName name="A125969561C_Latest">Data5!$EZ$19</definedName>
    <definedName name="A125969568V">Data5!$CI$1:$CI$10,Data5!$CI$11:$CI$19</definedName>
    <definedName name="A125969568V_Data">Data5!$CI$11:$CI$19</definedName>
    <definedName name="A125969568V_Latest">Data5!$CI$19</definedName>
    <definedName name="A125969569W">Data5!$FC$1:$FC$10,Data5!$FC$11:$FC$19</definedName>
    <definedName name="A125969569W_Data">Data5!$FC$11:$FC$19</definedName>
    <definedName name="A125969569W_Latest">Data5!$FC$19</definedName>
    <definedName name="A125969576V">Data5!$BB$1:$BB$10,Data5!$BB$11:$BB$19</definedName>
    <definedName name="A125969576V_Data">Data5!$BB$11:$BB$19</definedName>
    <definedName name="A125969576V_Latest">Data5!$BB$19</definedName>
    <definedName name="A125969577W">Data5!$DV$1:$DV$10,Data5!$DV$11:$DV$19</definedName>
    <definedName name="A125969577W_Data">Data5!$DV$11:$DV$19</definedName>
    <definedName name="A125969577W_Latest">Data5!$DV$19</definedName>
    <definedName name="A125969584V">Data5!$BK$1:$BK$10,Data5!$BK$11:$BK$19</definedName>
    <definedName name="A125969584V_Data">Data5!$BK$11:$BK$19</definedName>
    <definedName name="A125969584V_Latest">Data5!$BK$19</definedName>
    <definedName name="A125969585W">Data5!$EE$1:$EE$10,Data5!$EE$11:$EE$19</definedName>
    <definedName name="A125969585W_Data">Data5!$EE$11:$EE$19</definedName>
    <definedName name="A125969585W_Latest">Data5!$EE$19</definedName>
    <definedName name="A125969592V">Data5!$AJ$1:$AJ$10,Data5!$AJ$11:$AJ$19</definedName>
    <definedName name="A125969592V_Data">Data5!$AJ$11:$AJ$19</definedName>
    <definedName name="A125969592V_Latest">Data5!$AJ$19</definedName>
    <definedName name="A125969593W">Data5!$DD$1:$DD$10,Data5!$DD$11:$DD$19</definedName>
    <definedName name="A125969593W_Data">Data5!$DD$11:$DD$19</definedName>
    <definedName name="A125969593W_Latest">Data5!$DD$19</definedName>
    <definedName name="A125969600J">Data5!$AP$1:$AP$10,Data5!$AP$11:$AP$19</definedName>
    <definedName name="A125969600J_Data">Data5!$AP$11:$AP$19</definedName>
    <definedName name="A125969600J_Latest">Data5!$AP$19</definedName>
    <definedName name="A125969601K">Data5!$DJ$1:$DJ$10,Data5!$DJ$11:$DJ$19</definedName>
    <definedName name="A125969601K_Data">Data5!$DJ$11:$DJ$19</definedName>
    <definedName name="A125969601K_Latest">Data5!$DJ$19</definedName>
    <definedName name="A125969608A">Data5!$AS$1:$AS$10,Data5!$AS$11:$AS$19</definedName>
    <definedName name="A125969608A_Data">Data5!$AS$11:$AS$19</definedName>
    <definedName name="A125969608A_Latest">Data5!$AS$19</definedName>
    <definedName name="A125969609C">Data5!$DM$1:$DM$10,Data5!$DM$11:$DM$19</definedName>
    <definedName name="A125969609C_Data">Data5!$DM$11:$DM$19</definedName>
    <definedName name="A125969609C_Latest">Data5!$DM$19</definedName>
    <definedName name="A125969616A">Data5!$BH$1:$BH$10,Data5!$BH$11:$BH$19</definedName>
    <definedName name="A125969616A_Data">Data5!$BH$11:$BH$19</definedName>
    <definedName name="A125969616A_Latest">Data5!$BH$19</definedName>
    <definedName name="A125969617C">Data5!$EB$1:$EB$10,Data5!$EB$11:$EB$19</definedName>
    <definedName name="A125969617C_Data">Data5!$EB$11:$EB$19</definedName>
    <definedName name="A125969617C_Latest">Data5!$EB$19</definedName>
    <definedName name="A125969624A">Data5!$CR$1:$CR$10,Data5!$CR$11:$CR$19</definedName>
    <definedName name="A125969624A_Data">Data5!$CR$11:$CR$19</definedName>
    <definedName name="A125969624A_Latest">Data5!$CR$19</definedName>
    <definedName name="A125969625C">Data5!$FL$1:$FL$10,Data5!$FL$11:$FL$19</definedName>
    <definedName name="A125969625C_Data">Data5!$FL$11:$FL$19</definedName>
    <definedName name="A125969625C_Latest">Data5!$FL$19</definedName>
    <definedName name="A125969632A">Data5!$CU$1:$CU$10,Data5!$CU$11:$CU$19</definedName>
    <definedName name="A125969632A_Data">Data5!$CU$11:$CU$19</definedName>
    <definedName name="A125969632A_Latest">Data5!$CU$19</definedName>
    <definedName name="A125969633C">Data5!$FO$1:$FO$10,Data5!$FO$11:$FO$19</definedName>
    <definedName name="A125969633C_Data">Data5!$FO$11:$FO$19</definedName>
    <definedName name="A125969633C_Latest">Data5!$FO$19</definedName>
    <definedName name="A125969640A">Data5!$BN$1:$BN$10,Data5!$BN$11:$BN$19</definedName>
    <definedName name="A125969640A_Data">Data5!$BN$11:$BN$19</definedName>
    <definedName name="A125969640A_Latest">Data5!$BN$19</definedName>
    <definedName name="A125969641C">Data5!$EH$1:$EH$10,Data5!$EH$11:$EH$19</definedName>
    <definedName name="A125969641C_Data">Data5!$EH$11:$EH$19</definedName>
    <definedName name="A125969641C_Latest">Data5!$EH$19</definedName>
    <definedName name="A125969648V">Data5!$CL$1:$CL$10,Data5!$CL$11:$CL$19</definedName>
    <definedName name="A125969648V_Data">Data5!$CL$11:$CL$19</definedName>
    <definedName name="A125969648V_Latest">Data5!$CL$19</definedName>
    <definedName name="A125969649W">Data5!$FF$1:$FF$10,Data5!$FF$11:$FF$19</definedName>
    <definedName name="A125969649W_Data">Data5!$FF$11:$FF$19</definedName>
    <definedName name="A125969649W_Latest">Data5!$FF$19</definedName>
    <definedName name="A125969656V">Data7!$AQ$1:$AQ$10,Data7!$AQ$11:$AQ$19</definedName>
    <definedName name="A125969656V_Data">Data7!$AQ$11:$AQ$19</definedName>
    <definedName name="A125969656V_Latest">Data7!$AQ$19</definedName>
    <definedName name="A125969657W">Data7!$DK$1:$DK$10,Data7!$DK$11:$DK$19</definedName>
    <definedName name="A125969657W_Data">Data7!$DK$11:$DK$19</definedName>
    <definedName name="A125969657W_Latest">Data7!$DK$19</definedName>
    <definedName name="A125969664V">Data7!$M$1:$M$10,Data7!$M$11:$M$19</definedName>
    <definedName name="A125969664V_Data">Data7!$M$11:$M$19</definedName>
    <definedName name="A125969664V_Latest">Data7!$M$19</definedName>
    <definedName name="A125969665W">Data7!$CG$1:$CG$10,Data7!$CG$11:$CG$19</definedName>
    <definedName name="A125969665W_Data">Data7!$CG$11:$CG$19</definedName>
    <definedName name="A125969665W_Latest">Data7!$CG$19</definedName>
    <definedName name="A125969672V">Data7!$AH$1:$AH$10,Data7!$AH$11:$AH$19</definedName>
    <definedName name="A125969672V_Data">Data7!$AH$11:$AH$19</definedName>
    <definedName name="A125969672V_Latest">Data7!$AH$19</definedName>
    <definedName name="A125969673W">Data7!$DB$1:$DB$10,Data7!$DB$11:$DB$19</definedName>
    <definedName name="A125969673W_Data">Data7!$DB$11:$DB$19</definedName>
    <definedName name="A125969673W_Latest">Data7!$DB$19</definedName>
    <definedName name="A125969680V">Data7!$P$1:$P$10,Data7!$P$11:$P$19</definedName>
    <definedName name="A125969680V_Data">Data7!$P$11:$P$19</definedName>
    <definedName name="A125969680V_Latest">Data7!$P$19</definedName>
    <definedName name="A125969681W">Data7!$CJ$1:$CJ$10,Data7!$CJ$11:$CJ$19</definedName>
    <definedName name="A125969681W_Data">Data7!$CJ$11:$CJ$19</definedName>
    <definedName name="A125969681W_Latest">Data7!$CJ$19</definedName>
    <definedName name="A125969688L">Data7!$V$1:$V$10,Data7!$V$11:$V$19</definedName>
    <definedName name="A125969688L_Data">Data7!$V$11:$V$19</definedName>
    <definedName name="A125969688L_Latest">Data7!$V$19</definedName>
    <definedName name="A125969689R">Data7!$CP$1:$CP$10,Data7!$CP$11:$CP$19</definedName>
    <definedName name="A125969689R_Data">Data7!$CP$11:$CP$19</definedName>
    <definedName name="A125969689R_Latest">Data7!$CP$19</definedName>
    <definedName name="A125969696L">Data7!$AT$1:$AT$10,Data7!$AT$11:$AT$19</definedName>
    <definedName name="A125969696L_Data">Data7!$AT$11:$AT$19</definedName>
    <definedName name="A125969696L_Latest">Data7!$AT$19</definedName>
    <definedName name="A125969697R">Data7!$DN$1:$DN$10,Data7!$DN$11:$DN$19</definedName>
    <definedName name="A125969697R_Data">Data7!$DN$11:$DN$19</definedName>
    <definedName name="A125969697R_Latest">Data7!$DN$19</definedName>
    <definedName name="A125969704A">Data6!$IN$1:$IN$10,Data6!$IN$11:$IN$19</definedName>
    <definedName name="A125969704A_Data">Data6!$IN$11:$IN$19</definedName>
    <definedName name="A125969704A_Latest">Data6!$IN$19</definedName>
    <definedName name="A125969705C">Data7!$BR$1:$BR$10,Data7!$BR$11:$BR$19</definedName>
    <definedName name="A125969705C_Data">Data7!$BR$11:$BR$19</definedName>
    <definedName name="A125969705C_Latest">Data7!$BR$19</definedName>
    <definedName name="A125969712A">Data7!$J$1:$J$10,Data7!$J$11:$J$19</definedName>
    <definedName name="A125969712A_Data">Data7!$J$11:$J$19</definedName>
    <definedName name="A125969712A_Latest">Data7!$J$19</definedName>
    <definedName name="A125969713C">Data7!$CD$1:$CD$10,Data7!$CD$11:$CD$19</definedName>
    <definedName name="A125969713C_Data">Data7!$CD$11:$CD$19</definedName>
    <definedName name="A125969713C_Latest">Data7!$CD$19</definedName>
    <definedName name="A125969720A">Data6!$HP$1:$HP$10,Data6!$HP$11:$HP$19</definedName>
    <definedName name="A125969720A_Data">Data6!$HP$11:$HP$19</definedName>
    <definedName name="A125969720A_Latest">Data6!$HP$19</definedName>
    <definedName name="A125969721C">#REF!,#REF!</definedName>
    <definedName name="A125969728V">Data6!$HV$1:$HV$10,Data6!$HV$11:$HV$19</definedName>
    <definedName name="A125969728V_Data">Data6!$HV$11:$HV$19</definedName>
    <definedName name="A125969728V_Latest">Data6!$HV$19</definedName>
    <definedName name="A125969729W">Data7!$AZ$1:$AZ$10,Data7!$AZ$11:$AZ$19</definedName>
    <definedName name="A125969729W_Data">Data7!$AZ$11:$AZ$19</definedName>
    <definedName name="A125969729W_Latest">Data7!$AZ$19</definedName>
    <definedName name="A125969736V">Data6!$IE$1:$IE$10,Data6!$IE$11:$IE$19</definedName>
    <definedName name="A125969736V_Data">Data6!$IE$11:$IE$19</definedName>
    <definedName name="A125969736V_Latest">Data6!$IE$19</definedName>
    <definedName name="A125969737W">Data7!$BI$1:$BI$10,Data7!$BI$11:$BI$19</definedName>
    <definedName name="A125969737W_Data">Data7!$BI$11:$BI$19</definedName>
    <definedName name="A125969737W_Latest">Data7!$BI$19</definedName>
    <definedName name="A125969744V">Data6!$IH$1:$IH$10,Data6!$IH$11:$IH$19</definedName>
    <definedName name="A125969744V_Data">Data6!$IH$11:$IH$19</definedName>
    <definedName name="A125969744V_Latest">Data6!$IH$19</definedName>
    <definedName name="A125969745W">Data7!$BL$1:$BL$10,Data7!$BL$11:$BL$19</definedName>
    <definedName name="A125969745W_Data">Data7!$BL$11:$BL$19</definedName>
    <definedName name="A125969745W_Latest">Data7!$BL$19</definedName>
    <definedName name="A125969752V">Data7!$S$1:$S$10,Data7!$S$11:$S$19</definedName>
    <definedName name="A125969752V_Data">Data7!$S$11:$S$19</definedName>
    <definedName name="A125969752V_Latest">Data7!$S$19</definedName>
    <definedName name="A125969753W">Data7!$CM$1:$CM$10,Data7!$CM$11:$CM$19</definedName>
    <definedName name="A125969753W_Data">Data7!$CM$11:$CM$19</definedName>
    <definedName name="A125969753W_Latest">Data7!$CM$19</definedName>
    <definedName name="A125969760V">Data7!$Y$1:$Y$10,Data7!$Y$11:$Y$19</definedName>
    <definedName name="A125969760V_Data">Data7!$Y$11:$Y$19</definedName>
    <definedName name="A125969760V_Latest">Data7!$Y$19</definedName>
    <definedName name="A125969761W">Data7!$CS$1:$CS$10,Data7!$CS$11:$CS$19</definedName>
    <definedName name="A125969761W_Data">Data7!$CS$11:$CS$19</definedName>
    <definedName name="A125969761W_Latest">Data7!$CS$19</definedName>
    <definedName name="A125969768L">Data7!$AB$1:$AB$10,Data7!$AB$11:$AB$19</definedName>
    <definedName name="A125969768L_Data">Data7!$AB$11:$AB$19</definedName>
    <definedName name="A125969768L_Latest">Data7!$AB$19</definedName>
    <definedName name="A125969769R">Data7!$CV$1:$CV$10,Data7!$CV$11:$CV$19</definedName>
    <definedName name="A125969769R_Data">Data7!$CV$11:$CV$19</definedName>
    <definedName name="A125969769R_Latest">Data7!$CV$19</definedName>
    <definedName name="A125969776L">Data6!$IK$1:$IK$10,Data6!$IK$11:$IK$19</definedName>
    <definedName name="A125969776L_Data">Data6!$IK$11:$IK$19</definedName>
    <definedName name="A125969776L_Latest">Data6!$IK$19</definedName>
    <definedName name="A125969777R">Data7!$BO$1:$BO$10,Data7!$BO$11:$BO$19</definedName>
    <definedName name="A125969777R_Data">Data7!$BO$11:$BO$19</definedName>
    <definedName name="A125969777R_Latest">Data7!$BO$19</definedName>
    <definedName name="A125969784L">Data7!$D$1:$D$10,Data7!$D$11:$D$19</definedName>
    <definedName name="A125969784L_Data">Data7!$D$11:$D$19</definedName>
    <definedName name="A125969784L_Latest">Data7!$D$19</definedName>
    <definedName name="A125969785R">Data7!$BX$1:$BX$10,Data7!$BX$11:$BX$19</definedName>
    <definedName name="A125969785R_Data">Data7!$BX$11:$BX$19</definedName>
    <definedName name="A125969785R_Latest">Data7!$BX$19</definedName>
    <definedName name="A125969792L">Data6!$HS$1:$HS$10,Data6!$HS$11:$HS$19</definedName>
    <definedName name="A125969792L_Data">Data6!$HS$11:$HS$19</definedName>
    <definedName name="A125969792L_Latest">Data6!$HS$19</definedName>
    <definedName name="A125969793R">Data7!$AW$1:$AW$10,Data7!$AW$11:$AW$19</definedName>
    <definedName name="A125969793R_Data">Data7!$AW$11:$AW$19</definedName>
    <definedName name="A125969793R_Latest">Data7!$AW$19</definedName>
    <definedName name="A125969800A">Data6!$HY$1:$HY$10,Data6!$HY$11:$HY$19</definedName>
    <definedName name="A125969800A_Data">Data6!$HY$11:$HY$19</definedName>
    <definedName name="A125969800A_Latest">Data6!$HY$19</definedName>
    <definedName name="A125969801C">Data7!$BC$1:$BC$10,Data7!$BC$11:$BC$19</definedName>
    <definedName name="A125969801C_Data">Data7!$BC$11:$BC$19</definedName>
    <definedName name="A125969801C_Latest">Data7!$BC$19</definedName>
    <definedName name="A125969808V">Data6!$IB$1:$IB$10,Data6!$IB$11:$IB$19</definedName>
    <definedName name="A125969808V_Data">Data6!$IB$11:$IB$19</definedName>
    <definedName name="A125969808V_Latest">Data6!$IB$19</definedName>
    <definedName name="A125969809W">Data7!$BF$1:$BF$10,Data7!$BF$11:$BF$19</definedName>
    <definedName name="A125969809W_Data">Data7!$BF$11:$BF$19</definedName>
    <definedName name="A125969809W_Latest">Data7!$BF$19</definedName>
    <definedName name="A125969816V">Data6!$IQ$1:$IQ$10,Data6!$IQ$11:$IQ$19</definedName>
    <definedName name="A125969816V_Data">Data6!$IQ$11:$IQ$19</definedName>
    <definedName name="A125969816V_Latest">Data6!$IQ$19</definedName>
    <definedName name="A125969817W">Data7!$BU$1:$BU$10,Data7!$BU$11:$BU$19</definedName>
    <definedName name="A125969817W_Data">Data7!$BU$11:$BU$19</definedName>
    <definedName name="A125969817W_Latest">Data7!$BU$19</definedName>
    <definedName name="A125969824V">Data7!$AK$1:$AK$10,Data7!$AK$11:$AK$19</definedName>
    <definedName name="A125969824V_Data">Data7!$AK$11:$AK$19</definedName>
    <definedName name="A125969824V_Latest">Data7!$AK$19</definedName>
    <definedName name="A125969825W">Data7!$DE$1:$DE$10,Data7!$DE$11:$DE$19</definedName>
    <definedName name="A125969825W_Data">Data7!$DE$11:$DE$19</definedName>
    <definedName name="A125969825W_Latest">Data7!$DE$19</definedName>
    <definedName name="A125969832V">Data7!$AN$1:$AN$10,Data7!$AN$11:$AN$19</definedName>
    <definedName name="A125969832V_Data">Data7!$AN$11:$AN$19</definedName>
    <definedName name="A125969832V_Latest">Data7!$AN$19</definedName>
    <definedName name="A125969833W">Data7!$DH$1:$DH$10,Data7!$DH$11:$DH$19</definedName>
    <definedName name="A125969833W_Data">Data7!$DH$11:$DH$19</definedName>
    <definedName name="A125969833W_Latest">Data7!$DH$19</definedName>
    <definedName name="A125969840V">Data7!$G$1:$G$10,Data7!$G$11:$G$19</definedName>
    <definedName name="A125969840V_Data">Data7!$G$11:$G$19</definedName>
    <definedName name="A125969840V_Latest">Data7!$G$19</definedName>
    <definedName name="A125969841W">Data7!$CA$1:$CA$10,Data7!$CA$11:$CA$19</definedName>
    <definedName name="A125969841W_Data">Data7!$CA$11:$CA$19</definedName>
    <definedName name="A125969841W_Latest">Data7!$CA$19</definedName>
    <definedName name="A125969848L">Data7!$AE$1:$AE$10,Data7!$AE$11:$AE$19</definedName>
    <definedName name="A125969848L_Data">Data7!$AE$11:$AE$19</definedName>
    <definedName name="A125969848L_Latest">Data7!$AE$19</definedName>
    <definedName name="A125969849R">Data7!$CY$1:$CY$10,Data7!$CY$11:$CY$19</definedName>
    <definedName name="A125969849R_Data">Data7!$CY$11:$CY$19</definedName>
    <definedName name="A125969849R_Latest">Data7!$CY$19</definedName>
    <definedName name="A125969856L">Data7!$GH$1:$GH$10,Data7!$GH$11:$GH$19</definedName>
    <definedName name="A125969856L_Data">Data7!$GH$11:$GH$19</definedName>
    <definedName name="A125969856L_Latest">Data7!$GH$19</definedName>
    <definedName name="A125969857R">Data8!$L$1:$L$10,Data8!$L$11:$L$19</definedName>
    <definedName name="A125969857R_Data">Data8!$L$11:$L$19</definedName>
    <definedName name="A125969857R_Latest">Data8!$L$19</definedName>
    <definedName name="A125969864L">Data7!$FD$1:$FD$10,Data7!$FD$11:$FD$19</definedName>
    <definedName name="A125969864L_Data">Data7!$FD$11:$FD$19</definedName>
    <definedName name="A125969864L_Latest">Data7!$FD$19</definedName>
    <definedName name="A125969865R">Data7!$HX$1:$HX$10,Data7!$HX$11:$HX$19</definedName>
    <definedName name="A125969865R_Data">Data7!$HX$11:$HX$19</definedName>
    <definedName name="A125969865R_Latest">Data7!$HX$19</definedName>
    <definedName name="A125969872L">Data7!$FY$1:$FY$10,Data7!$FY$11:$FY$19</definedName>
    <definedName name="A125969872L_Data">Data7!$FY$11:$FY$19</definedName>
    <definedName name="A125969872L_Latest">Data7!$FY$19</definedName>
    <definedName name="A125969873R">Data8!$C$1:$C$10,Data8!$C$11:$C$19</definedName>
    <definedName name="A125969873R_Data">Data8!$C$11:$C$19</definedName>
    <definedName name="A125969873R_Latest">Data8!$C$19</definedName>
    <definedName name="A125969880L">Data7!$FG$1:$FG$10,Data7!$FG$11:$FG$19</definedName>
    <definedName name="A125969880L_Data">Data7!$FG$11:$FG$19</definedName>
    <definedName name="A125969880L_Latest">Data7!$FG$19</definedName>
    <definedName name="A125969881R">Data7!$IA$1:$IA$10,Data7!$IA$11:$IA$19</definedName>
    <definedName name="A125969881R_Data">Data7!$IA$11:$IA$19</definedName>
    <definedName name="A125969881R_Latest">Data7!$IA$19</definedName>
    <definedName name="A125969888F">Data7!$FM$1:$FM$10,Data7!$FM$11:$FM$19</definedName>
    <definedName name="A125969888F_Data">Data7!$FM$11:$FM$19</definedName>
    <definedName name="A125969888F_Latest">Data7!$FM$19</definedName>
    <definedName name="A125969889J">Data7!$IG$1:$IG$10,Data7!$IG$11:$IG$19</definedName>
    <definedName name="A125969889J_Data">Data7!$IG$11:$IG$19</definedName>
    <definedName name="A125969889J_Latest">Data7!$IG$19</definedName>
    <definedName name="A125969896F">Data7!$GK$1:$GK$10,Data7!$GK$11:$GK$19</definedName>
    <definedName name="A125969896F_Data">Data7!$GK$11:$GK$19</definedName>
    <definedName name="A125969896F_Latest">Data7!$GK$19</definedName>
    <definedName name="A125969897J">Data8!$O$1:$O$10,Data8!$O$11:$O$19</definedName>
    <definedName name="A125969897J_Data">Data8!$O$11:$O$19</definedName>
    <definedName name="A125969897J_Latest">Data8!$O$19</definedName>
    <definedName name="A125969904V">Data7!$EO$1:$EO$10,Data7!$EO$11:$EO$19</definedName>
    <definedName name="A125969904V_Data">Data7!$EO$11:$EO$19</definedName>
    <definedName name="A125969904V_Latest">Data7!$EO$19</definedName>
    <definedName name="A125969905W">Data7!$HI$1:$HI$10,Data7!$HI$11:$HI$19</definedName>
    <definedName name="A125969905W_Data">Data7!$HI$11:$HI$19</definedName>
    <definedName name="A125969905W_Latest">Data7!$HI$19</definedName>
    <definedName name="A125969912V">Data7!$FA$1:$FA$10,Data7!$FA$11:$FA$19</definedName>
    <definedName name="A125969912V_Data">Data7!$FA$11:$FA$19</definedName>
    <definedName name="A125969912V_Latest">Data7!$FA$19</definedName>
    <definedName name="A125969913W">Data7!$HU$1:$HU$10,Data7!$HU$11:$HU$19</definedName>
    <definedName name="A125969913W_Data">Data7!$HU$11:$HU$19</definedName>
    <definedName name="A125969913W_Latest">Data7!$HU$19</definedName>
    <definedName name="A125969920V">Data7!$DQ$1:$DQ$10,Data7!$DQ$11:$DQ$19</definedName>
    <definedName name="A125969920V_Data">Data7!$DQ$11:$DQ$19</definedName>
    <definedName name="A125969920V_Latest">Data7!$DQ$19</definedName>
    <definedName name="A125969921W">#REF!,#REF!</definedName>
    <definedName name="A125969928L">Data7!$DW$1:$DW$10,Data7!$DW$11:$DW$19</definedName>
    <definedName name="A125969928L_Data">Data7!$DW$11:$DW$19</definedName>
    <definedName name="A125969928L_Latest">Data7!$DW$19</definedName>
    <definedName name="A125969929R">Data7!$GQ$1:$GQ$10,Data7!$GQ$11:$GQ$19</definedName>
    <definedName name="A125969929R_Data">Data7!$GQ$11:$GQ$19</definedName>
    <definedName name="A125969929R_Latest">Data7!$GQ$19</definedName>
    <definedName name="A125969936L">Data7!$EF$1:$EF$10,Data7!$EF$11:$EF$19</definedName>
    <definedName name="A125969936L_Data">Data7!$EF$11:$EF$19</definedName>
    <definedName name="A125969936L_Latest">Data7!$EF$19</definedName>
    <definedName name="A125969937R">Data7!$GZ$1:$GZ$10,Data7!$GZ$11:$GZ$19</definedName>
    <definedName name="A125969937R_Data">Data7!$GZ$11:$GZ$19</definedName>
    <definedName name="A125969937R_Latest">Data7!$GZ$19</definedName>
    <definedName name="A125969944L">Data7!$EI$1:$EI$10,Data7!$EI$11:$EI$19</definedName>
    <definedName name="A125969944L_Data">Data7!$EI$11:$EI$19</definedName>
    <definedName name="A125969944L_Latest">Data7!$EI$19</definedName>
    <definedName name="A125969945R">Data7!$HC$1:$HC$10,Data7!$HC$11:$HC$19</definedName>
    <definedName name="A125969945R_Data">Data7!$HC$11:$HC$19</definedName>
    <definedName name="A125969945R_Latest">Data7!$HC$19</definedName>
    <definedName name="A125969952L">Data7!$FJ$1:$FJ$10,Data7!$FJ$11:$FJ$19</definedName>
    <definedName name="A125969952L_Data">Data7!$FJ$11:$FJ$19</definedName>
    <definedName name="A125969952L_Latest">Data7!$FJ$19</definedName>
    <definedName name="A125969953R">Data7!$ID$1:$ID$10,Data7!$ID$11:$ID$19</definedName>
    <definedName name="A125969953R_Data">Data7!$ID$11:$ID$19</definedName>
    <definedName name="A125969953R_Latest">Data7!$ID$19</definedName>
    <definedName name="A125969960L">Data7!$FP$1:$FP$10,Data7!$FP$11:$FP$19</definedName>
    <definedName name="A125969960L_Data">Data7!$FP$11:$FP$19</definedName>
    <definedName name="A125969960L_Latest">Data7!$FP$19</definedName>
    <definedName name="A125969961R">Data7!$IJ$1:$IJ$10,Data7!$IJ$11:$IJ$19</definedName>
    <definedName name="A125969961R_Data">Data7!$IJ$11:$IJ$19</definedName>
    <definedName name="A125969961R_Latest">Data7!$IJ$19</definedName>
    <definedName name="A125969968F">Data7!$FS$1:$FS$10,Data7!$FS$11:$FS$19</definedName>
    <definedName name="A125969968F_Data">Data7!$FS$11:$FS$19</definedName>
    <definedName name="A125969968F_Latest">Data7!$FS$19</definedName>
    <definedName name="A125969969J">Data7!$IM$1:$IM$10,Data7!$IM$11:$IM$19</definedName>
    <definedName name="A125969969J_Data">Data7!$IM$11:$IM$19</definedName>
    <definedName name="A125969969J_Latest">Data7!$IM$19</definedName>
    <definedName name="A125969976F">Data7!$EL$1:$EL$10,Data7!$EL$11:$EL$19</definedName>
    <definedName name="A125969976F_Data">Data7!$EL$11:$EL$19</definedName>
    <definedName name="A125969976F_Latest">Data7!$EL$19</definedName>
    <definedName name="A125969977J">Data7!$HF$1:$HF$10,Data7!$HF$11:$HF$19</definedName>
    <definedName name="A125969977J_Data">Data7!$HF$11:$HF$19</definedName>
    <definedName name="A125969977J_Latest">Data7!$HF$19</definedName>
    <definedName name="A125969984F">Data7!$EU$1:$EU$10,Data7!$EU$11:$EU$19</definedName>
    <definedName name="A125969984F_Data">Data7!$EU$11:$EU$19</definedName>
    <definedName name="A125969984F_Latest">Data7!$EU$19</definedName>
    <definedName name="A125969985J">Data7!$HO$1:$HO$10,Data7!$HO$11:$HO$19</definedName>
    <definedName name="A125969985J_Data">Data7!$HO$11:$HO$19</definedName>
    <definedName name="A125969985J_Latest">Data7!$HO$19</definedName>
    <definedName name="A125969992F">Data7!$DT$1:$DT$10,Data7!$DT$11:$DT$19</definedName>
    <definedName name="A125969992F_Data">Data7!$DT$11:$DT$19</definedName>
    <definedName name="A125969992F_Latest">Data7!$DT$19</definedName>
    <definedName name="A125969993J">Data7!$GN$1:$GN$10,Data7!$GN$11:$GN$19</definedName>
    <definedName name="A125969993J_Data">Data7!$GN$11:$GN$19</definedName>
    <definedName name="A125969993J_Latest">Data7!$GN$19</definedName>
    <definedName name="A125970000A">Data7!$DZ$1:$DZ$10,Data7!$DZ$11:$DZ$19</definedName>
    <definedName name="A125970000A_Data">Data7!$DZ$11:$DZ$19</definedName>
    <definedName name="A125970000A_Latest">Data7!$DZ$19</definedName>
    <definedName name="A125970001C">Data7!$GT$1:$GT$10,Data7!$GT$11:$GT$19</definedName>
    <definedName name="A125970001C_Data">Data7!$GT$11:$GT$19</definedName>
    <definedName name="A125970001C_Latest">Data7!$GT$19</definedName>
    <definedName name="A125970008V">Data7!$EC$1:$EC$10,Data7!$EC$11:$EC$19</definedName>
    <definedName name="A125970008V_Data">Data7!$EC$11:$EC$19</definedName>
    <definedName name="A125970008V_Latest">Data7!$EC$19</definedName>
    <definedName name="A125970009W">Data7!$GW$1:$GW$10,Data7!$GW$11:$GW$19</definedName>
    <definedName name="A125970009W_Data">Data7!$GW$11:$GW$19</definedName>
    <definedName name="A125970009W_Latest">Data7!$GW$19</definedName>
    <definedName name="A125970016V">Data7!$ER$1:$ER$10,Data7!$ER$11:$ER$19</definedName>
    <definedName name="A125970016V_Data">Data7!$ER$11:$ER$19</definedName>
    <definedName name="A125970016V_Latest">Data7!$ER$19</definedName>
    <definedName name="A125970017W">Data7!$HL$1:$HL$10,Data7!$HL$11:$HL$19</definedName>
    <definedName name="A125970017W_Data">Data7!$HL$11:$HL$19</definedName>
    <definedName name="A125970017W_Latest">Data7!$HL$19</definedName>
    <definedName name="A125970024V">Data7!$GB$1:$GB$10,Data7!$GB$11:$GB$19</definedName>
    <definedName name="A125970024V_Data">Data7!$GB$11:$GB$19</definedName>
    <definedName name="A125970024V_Latest">Data7!$GB$19</definedName>
    <definedName name="A125970025W">Data8!$F$1:$F$10,Data8!$F$11:$F$19</definedName>
    <definedName name="A125970025W_Data">Data8!$F$11:$F$19</definedName>
    <definedName name="A125970025W_Latest">Data8!$F$19</definedName>
    <definedName name="A125970032V">Data7!$GE$1:$GE$10,Data7!$GE$11:$GE$19</definedName>
    <definedName name="A125970032V_Data">Data7!$GE$11:$GE$19</definedName>
    <definedName name="A125970032V_Latest">Data7!$GE$19</definedName>
    <definedName name="A125970033W">Data8!$I$1:$I$10,Data8!$I$11:$I$19</definedName>
    <definedName name="A125970033W_Data">Data8!$I$11:$I$19</definedName>
    <definedName name="A125970033W_Latest">Data8!$I$19</definedName>
    <definedName name="A125970040V">Data7!$EX$1:$EX$10,Data7!$EX$11:$EX$19</definedName>
    <definedName name="A125970040V_Data">Data7!$EX$11:$EX$19</definedName>
    <definedName name="A125970040V_Latest">Data7!$EX$19</definedName>
    <definedName name="A125970041W">Data7!$HR$1:$HR$10,Data7!$HR$11:$HR$19</definedName>
    <definedName name="A125970041W_Data">Data7!$HR$11:$HR$19</definedName>
    <definedName name="A125970041W_Latest">Data7!$HR$19</definedName>
    <definedName name="A125970048L">Data7!$FV$1:$FV$10,Data7!$FV$11:$FV$19</definedName>
    <definedName name="A125970048L_Data">Data7!$FV$11:$FV$19</definedName>
    <definedName name="A125970048L_Latest">Data7!$FV$19</definedName>
    <definedName name="A125970049R">Data7!$IP$1:$IP$10,Data7!$IP$11:$IP$19</definedName>
    <definedName name="A125970049R_Data">Data7!$IP$11:$IP$19</definedName>
    <definedName name="A125970049R_Latest">Data7!$IP$19</definedName>
    <definedName name="A125970056L">Data8!$CI$1:$CI$10,Data8!$CI$11:$CI$19</definedName>
    <definedName name="A125970056L_Data">Data8!$CI$11:$CI$19</definedName>
    <definedName name="A125970056L_Latest">Data8!$CI$19</definedName>
    <definedName name="A125970057R">Data8!$FC$1:$FC$10,Data8!$FC$11:$FC$19</definedName>
    <definedName name="A125970057R_Data">Data8!$FC$11:$FC$19</definedName>
    <definedName name="A125970057R_Latest">Data8!$FC$19</definedName>
    <definedName name="A125970064L">Data8!$BE$1:$BE$10,Data8!$BE$11:$BE$19</definedName>
    <definedName name="A125970064L_Data">Data8!$BE$11:$BE$19</definedName>
    <definedName name="A125970064L_Latest">Data8!$BE$19</definedName>
    <definedName name="A125970065R">Data8!$DY$1:$DY$10,Data8!$DY$11:$DY$19</definedName>
    <definedName name="A125970065R_Data">Data8!$DY$11:$DY$19</definedName>
    <definedName name="A125970065R_Latest">Data8!$DY$19</definedName>
    <definedName name="A125970072L">Data8!$BZ$1:$BZ$10,Data8!$BZ$11:$BZ$19</definedName>
    <definedName name="A125970072L_Data">Data8!$BZ$11:$BZ$19</definedName>
    <definedName name="A125970072L_Latest">Data8!$BZ$19</definedName>
    <definedName name="A125970073R">Data8!$ET$1:$ET$10,Data8!$ET$11:$ET$19</definedName>
    <definedName name="A125970073R_Data">Data8!$ET$11:$ET$19</definedName>
    <definedName name="A125970073R_Latest">Data8!$ET$19</definedName>
    <definedName name="A125970080L">Data8!$BH$1:$BH$10,Data8!$BH$11:$BH$19</definedName>
    <definedName name="A125970080L_Data">Data8!$BH$11:$BH$19</definedName>
    <definedName name="A125970080L_Latest">Data8!$BH$19</definedName>
    <definedName name="A125970081R">Data8!$EB$1:$EB$10,Data8!$EB$11:$EB$19</definedName>
    <definedName name="A125970081R_Data">Data8!$EB$11:$EB$19</definedName>
    <definedName name="A125970081R_Latest">Data8!$EB$19</definedName>
    <definedName name="A125970088F">Data8!$BN$1:$BN$10,Data8!$BN$11:$BN$19</definedName>
    <definedName name="A125970088F_Data">Data8!$BN$11:$BN$19</definedName>
    <definedName name="A125970088F_Latest">Data8!$BN$19</definedName>
    <definedName name="A125970089J">Data8!$EH$1:$EH$10,Data8!$EH$11:$EH$19</definedName>
    <definedName name="A125970089J_Data">Data8!$EH$11:$EH$19</definedName>
    <definedName name="A125970089J_Latest">Data8!$EH$19</definedName>
    <definedName name="A125970096F">Data8!$CL$1:$CL$10,Data8!$CL$11:$CL$19</definedName>
    <definedName name="A125970096F_Data">Data8!$CL$11:$CL$19</definedName>
    <definedName name="A125970096F_Latest">Data8!$CL$19</definedName>
    <definedName name="A125970097J">Data8!$FF$1:$FF$10,Data8!$FF$11:$FF$19</definedName>
    <definedName name="A125970097J_Data">Data8!$FF$11:$FF$19</definedName>
    <definedName name="A125970097J_Latest">Data8!$FF$19</definedName>
    <definedName name="A125970104V">Data8!$AP$1:$AP$10,Data8!$AP$11:$AP$19</definedName>
    <definedName name="A125970104V_Data">Data8!$AP$11:$AP$19</definedName>
    <definedName name="A125970104V_Latest">Data8!$AP$19</definedName>
    <definedName name="A125970105W">Data8!$DJ$1:$DJ$10,Data8!$DJ$11:$DJ$19</definedName>
    <definedName name="A125970105W_Data">Data8!$DJ$11:$DJ$19</definedName>
    <definedName name="A125970105W_Latest">Data8!$DJ$19</definedName>
    <definedName name="A125970112V">Data8!$BB$1:$BB$10,Data8!$BB$11:$BB$19</definedName>
    <definedName name="A125970112V_Data">Data8!$BB$11:$BB$19</definedName>
    <definedName name="A125970112V_Latest">Data8!$BB$19</definedName>
    <definedName name="A125970113W">Data8!$DV$1:$DV$10,Data8!$DV$11:$DV$19</definedName>
    <definedName name="A125970113W_Data">Data8!$DV$11:$DV$19</definedName>
    <definedName name="A125970113W_Latest">Data8!$DV$19</definedName>
    <definedName name="A125970120V">Data8!$R$1:$R$10,Data8!$R$11:$R$19</definedName>
    <definedName name="A125970120V_Data">Data8!$R$11:$R$19</definedName>
    <definedName name="A125970120V_Latest">Data8!$R$19</definedName>
    <definedName name="A125970121W">#REF!,#REF!</definedName>
    <definedName name="A125970128L">Data8!$X$1:$X$10,Data8!$X$11:$X$19</definedName>
    <definedName name="A125970128L_Data">Data8!$X$11:$X$19</definedName>
    <definedName name="A125970128L_Latest">Data8!$X$19</definedName>
    <definedName name="A125970129R">Data8!$CR$1:$CR$10,Data8!$CR$11:$CR$19</definedName>
    <definedName name="A125970129R_Data">Data8!$CR$11:$CR$19</definedName>
    <definedName name="A125970129R_Latest">Data8!$CR$19</definedName>
    <definedName name="A125970136L">Data8!$AG$1:$AG$10,Data8!$AG$11:$AG$19</definedName>
    <definedName name="A125970136L_Data">Data8!$AG$11:$AG$19</definedName>
    <definedName name="A125970136L_Latest">Data8!$AG$19</definedName>
    <definedName name="A125970137R">Data8!$DA$1:$DA$10,Data8!$DA$11:$DA$19</definedName>
    <definedName name="A125970137R_Data">Data8!$DA$11:$DA$19</definedName>
    <definedName name="A125970137R_Latest">Data8!$DA$19</definedName>
    <definedName name="A125970144L">Data8!$AJ$1:$AJ$10,Data8!$AJ$11:$AJ$19</definedName>
    <definedName name="A125970144L_Data">Data8!$AJ$11:$AJ$19</definedName>
    <definedName name="A125970144L_Latest">Data8!$AJ$19</definedName>
    <definedName name="A125970145R">Data8!$DD$1:$DD$10,Data8!$DD$11:$DD$19</definedName>
    <definedName name="A125970145R_Data">Data8!$DD$11:$DD$19</definedName>
    <definedName name="A125970145R_Latest">Data8!$DD$19</definedName>
    <definedName name="A125970152L">Data8!$BK$1:$BK$10,Data8!$BK$11:$BK$19</definedName>
    <definedName name="A125970152L_Data">Data8!$BK$11:$BK$19</definedName>
    <definedName name="A125970152L_Latest">Data8!$BK$19</definedName>
    <definedName name="A125970153R">Data8!$EE$1:$EE$10,Data8!$EE$11:$EE$19</definedName>
    <definedName name="A125970153R_Data">Data8!$EE$11:$EE$19</definedName>
    <definedName name="A125970153R_Latest">Data8!$EE$19</definedName>
    <definedName name="A125970160L">Data8!$BQ$1:$BQ$10,Data8!$BQ$11:$BQ$19</definedName>
    <definedName name="A125970160L_Data">Data8!$BQ$11:$BQ$19</definedName>
    <definedName name="A125970160L_Latest">Data8!$BQ$19</definedName>
    <definedName name="A125970161R">Data8!$EK$1:$EK$10,Data8!$EK$11:$EK$19</definedName>
    <definedName name="A125970161R_Data">Data8!$EK$11:$EK$19</definedName>
    <definedName name="A125970161R_Latest">Data8!$EK$19</definedName>
    <definedName name="A125970168F">Data8!$BT$1:$BT$10,Data8!$BT$11:$BT$19</definedName>
    <definedName name="A125970168F_Data">Data8!$BT$11:$BT$19</definedName>
    <definedName name="A125970168F_Latest">Data8!$BT$19</definedName>
    <definedName name="A125970169J">Data8!$EN$1:$EN$10,Data8!$EN$11:$EN$19</definedName>
    <definedName name="A125970169J_Data">Data8!$EN$11:$EN$19</definedName>
    <definedName name="A125970169J_Latest">Data8!$EN$19</definedName>
    <definedName name="A125970176F">Data8!$AM$1:$AM$10,Data8!$AM$11:$AM$19</definedName>
    <definedName name="A125970176F_Data">Data8!$AM$11:$AM$19</definedName>
    <definedName name="A125970176F_Latest">Data8!$AM$19</definedName>
    <definedName name="A125970177J">Data8!$DG$1:$DG$10,Data8!$DG$11:$DG$19</definedName>
    <definedName name="A125970177J_Data">Data8!$DG$11:$DG$19</definedName>
    <definedName name="A125970177J_Latest">Data8!$DG$19</definedName>
    <definedName name="A125970184F">Data8!$AV$1:$AV$10,Data8!$AV$11:$AV$19</definedName>
    <definedName name="A125970184F_Data">Data8!$AV$11:$AV$19</definedName>
    <definedName name="A125970184F_Latest">Data8!$AV$19</definedName>
    <definedName name="A125970185J">Data8!$DP$1:$DP$10,Data8!$DP$11:$DP$19</definedName>
    <definedName name="A125970185J_Data">Data8!$DP$11:$DP$19</definedName>
    <definedName name="A125970185J_Latest">Data8!$DP$19</definedName>
    <definedName name="A125970192F">Data8!$U$1:$U$10,Data8!$U$11:$U$19</definedName>
    <definedName name="A125970192F_Data">Data8!$U$11:$U$19</definedName>
    <definedName name="A125970192F_Latest">Data8!$U$19</definedName>
    <definedName name="A125970193J">Data8!$CO$1:$CO$10,Data8!$CO$11:$CO$19</definedName>
    <definedName name="A125970193J_Data">Data8!$CO$11:$CO$19</definedName>
    <definedName name="A125970193J_Latest">Data8!$CO$19</definedName>
    <definedName name="A125970200V">Data8!$AA$1:$AA$10,Data8!$AA$11:$AA$19</definedName>
    <definedName name="A125970200V_Data">Data8!$AA$11:$AA$19</definedName>
    <definedName name="A125970200V_Latest">Data8!$AA$19</definedName>
    <definedName name="A125970201W">Data8!$CU$1:$CU$10,Data8!$CU$11:$CU$19</definedName>
    <definedName name="A125970201W_Data">Data8!$CU$11:$CU$19</definedName>
    <definedName name="A125970201W_Latest">Data8!$CU$19</definedName>
    <definedName name="A125970208L">Data8!$AD$1:$AD$10,Data8!$AD$11:$AD$19</definedName>
    <definedName name="A125970208L_Data">Data8!$AD$11:$AD$19</definedName>
    <definedName name="A125970208L_Latest">Data8!$AD$19</definedName>
    <definedName name="A125970209R">Data8!$CX$1:$CX$10,Data8!$CX$11:$CX$19</definedName>
    <definedName name="A125970209R_Data">Data8!$CX$11:$CX$19</definedName>
    <definedName name="A125970209R_Latest">Data8!$CX$19</definedName>
    <definedName name="A125970216L">Data8!$AS$1:$AS$10,Data8!$AS$11:$AS$19</definedName>
    <definedName name="A125970216L_Data">Data8!$AS$11:$AS$19</definedName>
    <definedName name="A125970216L_Latest">Data8!$AS$19</definedName>
    <definedName name="A125970217R">Data8!$DM$1:$DM$10,Data8!$DM$11:$DM$19</definedName>
    <definedName name="A125970217R_Data">Data8!$DM$11:$DM$19</definedName>
    <definedName name="A125970217R_Latest">Data8!$DM$19</definedName>
    <definedName name="A125970224L">Data8!$CC$1:$CC$10,Data8!$CC$11:$CC$19</definedName>
    <definedName name="A125970224L_Data">Data8!$CC$11:$CC$19</definedName>
    <definedName name="A125970224L_Latest">Data8!$CC$19</definedName>
    <definedName name="A125970225R">Data8!$EW$1:$EW$10,Data8!$EW$11:$EW$19</definedName>
    <definedName name="A125970225R_Data">Data8!$EW$11:$EW$19</definedName>
    <definedName name="A125970225R_Latest">Data8!$EW$19</definedName>
    <definedName name="A125970232L">Data8!$CF$1:$CF$10,Data8!$CF$11:$CF$19</definedName>
    <definedName name="A125970232L_Data">Data8!$CF$11:$CF$19</definedName>
    <definedName name="A125970232L_Latest">Data8!$CF$19</definedName>
    <definedName name="A125970233R">Data8!$EZ$1:$EZ$10,Data8!$EZ$11:$EZ$19</definedName>
    <definedName name="A125970233R_Data">Data8!$EZ$11:$EZ$19</definedName>
    <definedName name="A125970233R_Latest">Data8!$EZ$19</definedName>
    <definedName name="A125970240L">Data8!$AY$1:$AY$10,Data8!$AY$11:$AY$19</definedName>
    <definedName name="A125970240L_Data">Data8!$AY$11:$AY$19</definedName>
    <definedName name="A125970240L_Latest">Data8!$AY$19</definedName>
    <definedName name="A125970241R">Data8!$DS$1:$DS$10,Data8!$DS$11:$DS$19</definedName>
    <definedName name="A125970241R_Data">Data8!$DS$11:$DS$19</definedName>
    <definedName name="A125970241R_Latest">Data8!$DS$19</definedName>
    <definedName name="A125970248F">Data8!$BW$1:$BW$10,Data8!$BW$11:$BW$19</definedName>
    <definedName name="A125970248F_Data">Data8!$BW$11:$BW$19</definedName>
    <definedName name="A125970248F_Latest">Data8!$BW$19</definedName>
    <definedName name="A125970249J">Data8!$EQ$1:$EQ$10,Data8!$EQ$11:$EQ$19</definedName>
    <definedName name="A125970249J_Data">Data8!$EQ$11:$EQ$19</definedName>
    <definedName name="A125970249J_Latest">Data8!$EQ$19</definedName>
    <definedName name="A125970256F">Data4!$GW$1:$GW$10,Data4!$GW$11:$GW$19</definedName>
    <definedName name="A125970256F_Data">Data4!$GW$11:$GW$19</definedName>
    <definedName name="A125970256F_Latest">Data4!$GW$19</definedName>
    <definedName name="A125970257J">Data5!$AA$1:$AA$10,Data5!$AA$11:$AA$19</definedName>
    <definedName name="A125970257J_Data">Data5!$AA$11:$AA$19</definedName>
    <definedName name="A125970257J_Latest">Data5!$AA$19</definedName>
    <definedName name="A125970264F">Data4!$FS$1:$FS$10,Data4!$FS$11:$FS$19</definedName>
    <definedName name="A125970264F_Data">Data4!$FS$11:$FS$19</definedName>
    <definedName name="A125970264F_Latest">Data4!$FS$19</definedName>
    <definedName name="A125970265J">Data4!$IM$1:$IM$10,Data4!$IM$11:$IM$19</definedName>
    <definedName name="A125970265J_Data">Data4!$IM$11:$IM$19</definedName>
    <definedName name="A125970265J_Latest">Data4!$IM$19</definedName>
    <definedName name="A125970272F">Data4!$GN$1:$GN$10,Data4!$GN$11:$GN$19</definedName>
    <definedName name="A125970272F_Data">Data4!$GN$11:$GN$19</definedName>
    <definedName name="A125970272F_Latest">Data4!$GN$19</definedName>
    <definedName name="A125970273J">Data5!$R$1:$R$10,Data5!$R$11:$R$19</definedName>
    <definedName name="A125970273J_Data">Data5!$R$11:$R$19</definedName>
    <definedName name="A125970273J_Latest">Data5!$R$19</definedName>
    <definedName name="A125970280F">Data4!$FV$1:$FV$10,Data4!$FV$11:$FV$19</definedName>
    <definedName name="A125970280F_Data">Data4!$FV$11:$FV$19</definedName>
    <definedName name="A125970280F_Latest">Data4!$FV$19</definedName>
    <definedName name="A125970281J">Data4!$IP$1:$IP$10,Data4!$IP$11:$IP$19</definedName>
    <definedName name="A125970281J_Data">Data4!$IP$11:$IP$19</definedName>
    <definedName name="A125970281J_Latest">Data4!$IP$19</definedName>
    <definedName name="A125970288X">Data4!$GB$1:$GB$10,Data4!$GB$11:$GB$19</definedName>
    <definedName name="A125970288X_Data">Data4!$GB$11:$GB$19</definedName>
    <definedName name="A125970288X_Latest">Data4!$GB$19</definedName>
    <definedName name="A125970289A">Data5!$F$1:$F$10,Data5!$F$11:$F$19</definedName>
    <definedName name="A125970289A_Data">Data5!$F$11:$F$19</definedName>
    <definedName name="A125970289A_Latest">Data5!$F$19</definedName>
    <definedName name="A125970296X">Data4!$GZ$1:$GZ$10,Data4!$GZ$11:$GZ$19</definedName>
    <definedName name="A125970296X_Data">Data4!$GZ$11:$GZ$19</definedName>
    <definedName name="A125970296X_Latest">Data4!$GZ$19</definedName>
    <definedName name="A125970297A">Data5!$AD$1:$AD$10,Data5!$AD$11:$AD$19</definedName>
    <definedName name="A125970297A_Data">Data5!$AD$11:$AD$19</definedName>
    <definedName name="A125970297A_Latest">Data5!$AD$19</definedName>
    <definedName name="A125970304L">Data4!$FD$1:$FD$10,Data4!$FD$11:$FD$19</definedName>
    <definedName name="A125970304L_Data">Data4!$FD$11:$FD$19</definedName>
    <definedName name="A125970304L_Latest">Data4!$FD$19</definedName>
    <definedName name="A125970305R">Data4!$HX$1:$HX$10,Data4!$HX$11:$HX$19</definedName>
    <definedName name="A125970305R_Data">Data4!$HX$11:$HX$19</definedName>
    <definedName name="A125970305R_Latest">Data4!$HX$19</definedName>
    <definedName name="A125970312L">Data4!$FP$1:$FP$10,Data4!$FP$11:$FP$19</definedName>
    <definedName name="A125970312L_Data">Data4!$FP$11:$FP$19</definedName>
    <definedName name="A125970312L_Latest">Data4!$FP$19</definedName>
    <definedName name="A125970313R">Data4!$IJ$1:$IJ$10,Data4!$IJ$11:$IJ$19</definedName>
    <definedName name="A125970313R_Data">Data4!$IJ$11:$IJ$19</definedName>
    <definedName name="A125970313R_Latest">Data4!$IJ$19</definedName>
    <definedName name="A125970320L">Data4!$EF$1:$EF$10,Data4!$EF$11:$EF$19</definedName>
    <definedName name="A125970320L_Data">Data4!$EF$11:$EF$19</definedName>
    <definedName name="A125970320L_Latest">Data4!$EF$19</definedName>
    <definedName name="A125970321R">#REF!,#REF!</definedName>
    <definedName name="A125970328F">Data4!$EL$1:$EL$10,Data4!$EL$11:$EL$19</definedName>
    <definedName name="A125970328F_Data">Data4!$EL$11:$EL$19</definedName>
    <definedName name="A125970328F_Latest">Data4!$EL$19</definedName>
    <definedName name="A125970329J">Data4!$HF$1:$HF$10,Data4!$HF$11:$HF$19</definedName>
    <definedName name="A125970329J_Data">Data4!$HF$11:$HF$19</definedName>
    <definedName name="A125970329J_Latest">Data4!$HF$19</definedName>
    <definedName name="A125970336F">Data4!$EU$1:$EU$10,Data4!$EU$11:$EU$19</definedName>
    <definedName name="A125970336F_Data">Data4!$EU$11:$EU$19</definedName>
    <definedName name="A125970336F_Latest">Data4!$EU$19</definedName>
    <definedName name="A125970337J">Data4!$HO$1:$HO$10,Data4!$HO$11:$HO$19</definedName>
    <definedName name="A125970337J_Data">Data4!$HO$11:$HO$19</definedName>
    <definedName name="A125970337J_Latest">Data4!$HO$19</definedName>
    <definedName name="A125970344F">Data4!$EX$1:$EX$10,Data4!$EX$11:$EX$19</definedName>
    <definedName name="A125970344F_Data">Data4!$EX$11:$EX$19</definedName>
    <definedName name="A125970344F_Latest">Data4!$EX$19</definedName>
    <definedName name="A125970345J">Data4!$HR$1:$HR$10,Data4!$HR$11:$HR$19</definedName>
    <definedName name="A125970345J_Data">Data4!$HR$11:$HR$19</definedName>
    <definedName name="A125970345J_Latest">Data4!$HR$19</definedName>
    <definedName name="A125970352F">Data4!$FY$1:$FY$10,Data4!$FY$11:$FY$19</definedName>
    <definedName name="A125970352F_Data">Data4!$FY$11:$FY$19</definedName>
    <definedName name="A125970352F_Latest">Data4!$FY$19</definedName>
    <definedName name="A125970353J">Data5!$C$1:$C$10,Data5!$C$11:$C$19</definedName>
    <definedName name="A125970353J_Data">Data5!$C$11:$C$19</definedName>
    <definedName name="A125970353J_Latest">Data5!$C$19</definedName>
    <definedName name="A125970360F">Data4!$GE$1:$GE$10,Data4!$GE$11:$GE$19</definedName>
    <definedName name="A125970360F_Data">Data4!$GE$11:$GE$19</definedName>
    <definedName name="A125970360F_Latest">Data4!$GE$19</definedName>
    <definedName name="A125970361J">Data5!$I$1:$I$10,Data5!$I$11:$I$19</definedName>
    <definedName name="A125970361J_Data">Data5!$I$11:$I$19</definedName>
    <definedName name="A125970361J_Latest">Data5!$I$19</definedName>
    <definedName name="A125970368X">Data4!$GH$1:$GH$10,Data4!$GH$11:$GH$19</definedName>
    <definedName name="A125970368X_Data">Data4!$GH$11:$GH$19</definedName>
    <definedName name="A125970368X_Latest">Data4!$GH$19</definedName>
    <definedName name="A125970369A">Data5!$L$1:$L$10,Data5!$L$11:$L$19</definedName>
    <definedName name="A125970369A_Data">Data5!$L$11:$L$19</definedName>
    <definedName name="A125970369A_Latest">Data5!$L$19</definedName>
    <definedName name="A125970376X">Data4!$FA$1:$FA$10,Data4!$FA$11:$FA$19</definedName>
    <definedName name="A125970376X_Data">Data4!$FA$11:$FA$19</definedName>
    <definedName name="A125970376X_Latest">Data4!$FA$19</definedName>
    <definedName name="A125970377A">Data4!$HU$1:$HU$10,Data4!$HU$11:$HU$19</definedName>
    <definedName name="A125970377A_Data">Data4!$HU$11:$HU$19</definedName>
    <definedName name="A125970377A_Latest">Data4!$HU$19</definedName>
    <definedName name="A125970384X">Data4!$FJ$1:$FJ$10,Data4!$FJ$11:$FJ$19</definedName>
    <definedName name="A125970384X_Data">Data4!$FJ$11:$FJ$19</definedName>
    <definedName name="A125970384X_Latest">Data4!$FJ$19</definedName>
    <definedName name="A125970385A">Data4!$ID$1:$ID$10,Data4!$ID$11:$ID$19</definedName>
    <definedName name="A125970385A_Data">Data4!$ID$11:$ID$19</definedName>
    <definedName name="A125970385A_Latest">Data4!$ID$19</definedName>
    <definedName name="A125970392X">Data4!$EI$1:$EI$10,Data4!$EI$11:$EI$19</definedName>
    <definedName name="A125970392X_Data">Data4!$EI$11:$EI$19</definedName>
    <definedName name="A125970392X_Latest">Data4!$EI$19</definedName>
    <definedName name="A125970393A">Data4!$HC$1:$HC$10,Data4!$HC$11:$HC$19</definedName>
    <definedName name="A125970393A_Data">Data4!$HC$11:$HC$19</definedName>
    <definedName name="A125970393A_Latest">Data4!$HC$19</definedName>
    <definedName name="A125970400L">Data4!$EO$1:$EO$10,Data4!$EO$11:$EO$19</definedName>
    <definedName name="A125970400L_Data">Data4!$EO$11:$EO$19</definedName>
    <definedName name="A125970400L_Latest">Data4!$EO$19</definedName>
    <definedName name="A125970401R">Data4!$HI$1:$HI$10,Data4!$HI$11:$HI$19</definedName>
    <definedName name="A125970401R_Data">Data4!$HI$11:$HI$19</definedName>
    <definedName name="A125970401R_Latest">Data4!$HI$19</definedName>
    <definedName name="A125970408F">Data4!$ER$1:$ER$10,Data4!$ER$11:$ER$19</definedName>
    <definedName name="A125970408F_Data">Data4!$ER$11:$ER$19</definedName>
    <definedName name="A125970408F_Latest">Data4!$ER$19</definedName>
    <definedName name="A125970409J">Data4!$HL$1:$HL$10,Data4!$HL$11:$HL$19</definedName>
    <definedName name="A125970409J_Data">Data4!$HL$11:$HL$19</definedName>
    <definedName name="A125970409J_Latest">Data4!$HL$19</definedName>
    <definedName name="A125970416F">Data4!$FG$1:$FG$10,Data4!$FG$11:$FG$19</definedName>
    <definedName name="A125970416F_Data">Data4!$FG$11:$FG$19</definedName>
    <definedName name="A125970416F_Latest">Data4!$FG$19</definedName>
    <definedName name="A125970417J">Data4!$IA$1:$IA$10,Data4!$IA$11:$IA$19</definedName>
    <definedName name="A125970417J_Data">Data4!$IA$11:$IA$19</definedName>
    <definedName name="A125970417J_Latest">Data4!$IA$19</definedName>
    <definedName name="A125970424F">Data4!$GQ$1:$GQ$10,Data4!$GQ$11:$GQ$19</definedName>
    <definedName name="A125970424F_Data">Data4!$GQ$11:$GQ$19</definedName>
    <definedName name="A125970424F_Latest">Data4!$GQ$19</definedName>
    <definedName name="A125970425J">Data5!$U$1:$U$10,Data5!$U$11:$U$19</definedName>
    <definedName name="A125970425J_Data">Data5!$U$11:$U$19</definedName>
    <definedName name="A125970425J_Latest">Data5!$U$19</definedName>
    <definedName name="A125970432F">Data4!$GT$1:$GT$10,Data4!$GT$11:$GT$19</definedName>
    <definedName name="A125970432F_Data">Data4!$GT$11:$GT$19</definedName>
    <definedName name="A125970432F_Latest">Data4!$GT$19</definedName>
    <definedName name="A125970433J">Data5!$X$1:$X$10,Data5!$X$11:$X$19</definedName>
    <definedName name="A125970433J_Data">Data5!$X$11:$X$19</definedName>
    <definedName name="A125970433J_Latest">Data5!$X$19</definedName>
    <definedName name="A125970440F">Data4!$FM$1:$FM$10,Data4!$FM$11:$FM$19</definedName>
    <definedName name="A125970440F_Data">Data4!$FM$11:$FM$19</definedName>
    <definedName name="A125970440F_Latest">Data4!$FM$19</definedName>
    <definedName name="A125970441J">Data4!$IG$1:$IG$10,Data4!$IG$11:$IG$19</definedName>
    <definedName name="A125970441J_Data">Data4!$IG$11:$IG$19</definedName>
    <definedName name="A125970441J_Latest">Data4!$IG$19</definedName>
    <definedName name="A125970448X">Data4!$GK$1:$GK$10,Data4!$GK$11:$GK$19</definedName>
    <definedName name="A125970448X_Data">Data4!$GK$11:$GK$19</definedName>
    <definedName name="A125970448X_Latest">Data4!$GK$19</definedName>
    <definedName name="A125970449A">Data5!$O$1:$O$10,Data5!$O$11:$O$19</definedName>
    <definedName name="A125970449A_Data">Data5!$O$11:$O$19</definedName>
    <definedName name="A125970449A_Latest">Data5!$O$19</definedName>
    <definedName name="A125970456X">Data5!$IO$1:$IO$10,Data5!$IO$11:$IO$19</definedName>
    <definedName name="A125970456X_Data">Data5!$IO$11:$IO$19</definedName>
    <definedName name="A125970456X_Latest">Data5!$IO$19</definedName>
    <definedName name="A125970457A">Data6!$BS$1:$BS$10,Data6!$BS$11:$BS$19</definedName>
    <definedName name="A125970457A_Data">Data6!$BS$11:$BS$19</definedName>
    <definedName name="A125970457A_Latest">Data6!$BS$19</definedName>
    <definedName name="A125970464X">Data5!$HK$1:$HK$10,Data5!$HK$11:$HK$19</definedName>
    <definedName name="A125970464X_Data">Data5!$HK$11:$HK$19</definedName>
    <definedName name="A125970464X_Latest">Data5!$HK$19</definedName>
    <definedName name="A125970465A">Data6!$AO$1:$AO$10,Data6!$AO$11:$AO$19</definedName>
    <definedName name="A125970465A_Data">Data6!$AO$11:$AO$19</definedName>
    <definedName name="A125970465A_Latest">Data6!$AO$19</definedName>
    <definedName name="A125970472X">Data5!$IF$1:$IF$10,Data5!$IF$11:$IF$19</definedName>
    <definedName name="A125970472X_Data">Data5!$IF$11:$IF$19</definedName>
    <definedName name="A125970472X_Latest">Data5!$IF$19</definedName>
    <definedName name="A125970473A">Data6!$BJ$1:$BJ$10,Data6!$BJ$11:$BJ$19</definedName>
    <definedName name="A125970473A_Data">Data6!$BJ$11:$BJ$19</definedName>
    <definedName name="A125970473A_Latest">Data6!$BJ$19</definedName>
    <definedName name="A125970480X">Data5!$HN$1:$HN$10,Data5!$HN$11:$HN$19</definedName>
    <definedName name="A125970480X_Data">Data5!$HN$11:$HN$19</definedName>
    <definedName name="A125970480X_Latest">Data5!$HN$19</definedName>
    <definedName name="A125970481A">Data6!$AR$1:$AR$10,Data6!$AR$11:$AR$19</definedName>
    <definedName name="A125970481A_Data">Data6!$AR$11:$AR$19</definedName>
    <definedName name="A125970481A_Latest">Data6!$AR$19</definedName>
    <definedName name="A125970488T">Data5!$HT$1:$HT$10,Data5!$HT$11:$HT$19</definedName>
    <definedName name="A125970488T_Data">Data5!$HT$11:$HT$19</definedName>
    <definedName name="A125970488T_Latest">Data5!$HT$19</definedName>
    <definedName name="A125970489V">Data6!$AX$1:$AX$10,Data6!$AX$11:$AX$19</definedName>
    <definedName name="A125970489V_Data">Data6!$AX$11:$AX$19</definedName>
    <definedName name="A125970489V_Latest">Data6!$AX$19</definedName>
    <definedName name="A125970496T">Data6!$B$1:$B$10,Data6!$B$11:$B$19</definedName>
    <definedName name="A125970496T_Data">Data6!$B$11:$B$19</definedName>
    <definedName name="A125970496T_Latest">Data6!$B$19</definedName>
    <definedName name="A125970497V">Data6!$BV$1:$BV$10,Data6!$BV$11:$BV$19</definedName>
    <definedName name="A125970497V_Data">Data6!$BV$11:$BV$19</definedName>
    <definedName name="A125970497V_Latest">Data6!$BV$19</definedName>
    <definedName name="A125970504F">Data5!$GV$1:$GV$10,Data5!$GV$11:$GV$19</definedName>
    <definedName name="A125970504F_Data">Data5!$GV$11:$GV$19</definedName>
    <definedName name="A125970504F_Latest">Data5!$GV$19</definedName>
    <definedName name="A125970505J">Data6!$Z$1:$Z$10,Data6!$Z$11:$Z$19</definedName>
    <definedName name="A125970505J_Data">Data6!$Z$11:$Z$19</definedName>
    <definedName name="A125970505J_Latest">Data6!$Z$19</definedName>
    <definedName name="A125970512F">Data5!$HH$1:$HH$10,Data5!$HH$11:$HH$19</definedName>
    <definedName name="A125970512F_Data">Data5!$HH$11:$HH$19</definedName>
    <definedName name="A125970512F_Latest">Data5!$HH$19</definedName>
    <definedName name="A125970513J">Data6!$AL$1:$AL$10,Data6!$AL$11:$AL$19</definedName>
    <definedName name="A125970513J_Data">Data6!$AL$11:$AL$19</definedName>
    <definedName name="A125970513J_Latest">Data6!$AL$19</definedName>
    <definedName name="A125970520F">Data5!$FX$1:$FX$10,Data5!$FX$11:$FX$19</definedName>
    <definedName name="A125970520F_Data">Data5!$FX$11:$FX$19</definedName>
    <definedName name="A125970520F_Latest">Data5!$FX$19</definedName>
    <definedName name="A125970521J">#REF!,#REF!</definedName>
    <definedName name="A125970528X">Data5!$GD$1:$GD$10,Data5!$GD$11:$GD$19</definedName>
    <definedName name="A125970528X_Data">Data5!$GD$11:$GD$19</definedName>
    <definedName name="A125970528X_Latest">Data5!$GD$19</definedName>
    <definedName name="A125970529A">Data6!$H$1:$H$10,Data6!$H$11:$H$19</definedName>
    <definedName name="A125970529A_Data">Data6!$H$11:$H$19</definedName>
    <definedName name="A125970529A_Latest">Data6!$H$19</definedName>
    <definedName name="A125970536X">Data5!$GM$1:$GM$10,Data5!$GM$11:$GM$19</definedName>
    <definedName name="A125970536X_Data">Data5!$GM$11:$GM$19</definedName>
    <definedName name="A125970536X_Latest">Data5!$GM$19</definedName>
    <definedName name="A125970537A">Data6!$Q$1:$Q$10,Data6!$Q$11:$Q$19</definedName>
    <definedName name="A125970537A_Data">Data6!$Q$11:$Q$19</definedName>
    <definedName name="A125970537A_Latest">Data6!$Q$19</definedName>
    <definedName name="A125970544X">Data5!$GP$1:$GP$10,Data5!$GP$11:$GP$19</definedName>
    <definedName name="A125970544X_Data">Data5!$GP$11:$GP$19</definedName>
    <definedName name="A125970544X_Latest">Data5!$GP$19</definedName>
    <definedName name="A125970545A">Data6!$T$1:$T$10,Data6!$T$11:$T$19</definedName>
    <definedName name="A125970545A_Data">Data6!$T$11:$T$19</definedName>
    <definedName name="A125970545A_Latest">Data6!$T$19</definedName>
    <definedName name="A125970552X">Data5!$HQ$1:$HQ$10,Data5!$HQ$11:$HQ$19</definedName>
    <definedName name="A125970552X_Data">Data5!$HQ$11:$HQ$19</definedName>
    <definedName name="A125970552X_Latest">Data5!$HQ$19</definedName>
    <definedName name="A125970553A">Data6!$AU$1:$AU$10,Data6!$AU$11:$AU$19</definedName>
    <definedName name="A125970553A_Data">Data6!$AU$11:$AU$19</definedName>
    <definedName name="A125970553A_Latest">Data6!$AU$19</definedName>
    <definedName name="A125970560X">Data5!$HW$1:$HW$10,Data5!$HW$11:$HW$19</definedName>
    <definedName name="A125970560X_Data">Data5!$HW$11:$HW$19</definedName>
    <definedName name="A125970560X_Latest">Data5!$HW$19</definedName>
    <definedName name="A125970561A">Data6!$BA$1:$BA$10,Data6!$BA$11:$BA$19</definedName>
    <definedName name="A125970561A_Data">Data6!$BA$11:$BA$19</definedName>
    <definedName name="A125970561A_Latest">Data6!$BA$19</definedName>
    <definedName name="A125970568T">Data5!$HZ$1:$HZ$10,Data5!$HZ$11:$HZ$19</definedName>
    <definedName name="A125970568T_Data">Data5!$HZ$11:$HZ$19</definedName>
    <definedName name="A125970568T_Latest">Data5!$HZ$19</definedName>
    <definedName name="A125970569V">Data6!$BD$1:$BD$10,Data6!$BD$11:$BD$19</definedName>
    <definedName name="A125970569V_Data">Data6!$BD$11:$BD$19</definedName>
    <definedName name="A125970569V_Latest">Data6!$BD$19</definedName>
    <definedName name="A125970576T">Data5!$GS$1:$GS$10,Data5!$GS$11:$GS$19</definedName>
    <definedName name="A125970576T_Data">Data5!$GS$11:$GS$19</definedName>
    <definedName name="A125970576T_Latest">Data5!$GS$19</definedName>
    <definedName name="A125970577V">Data6!$W$1:$W$10,Data6!$W$11:$W$19</definedName>
    <definedName name="A125970577V_Data">Data6!$W$11:$W$19</definedName>
    <definedName name="A125970577V_Latest">Data6!$W$19</definedName>
    <definedName name="A125970584T">Data5!$HB$1:$HB$10,Data5!$HB$11:$HB$19</definedName>
    <definedName name="A125970584T_Data">Data5!$HB$11:$HB$19</definedName>
    <definedName name="A125970584T_Latest">Data5!$HB$19</definedName>
    <definedName name="A125970585V">Data6!$AF$1:$AF$10,Data6!$AF$11:$AF$19</definedName>
    <definedName name="A125970585V_Data">Data6!$AF$11:$AF$19</definedName>
    <definedName name="A125970585V_Latest">Data6!$AF$19</definedName>
    <definedName name="A125970592T">Data5!$GA$1:$GA$10,Data5!$GA$11:$GA$19</definedName>
    <definedName name="A125970592T_Data">Data5!$GA$11:$GA$19</definedName>
    <definedName name="A125970592T_Latest">Data5!$GA$19</definedName>
    <definedName name="A125970593V">Data6!$E$1:$E$10,Data6!$E$11:$E$19</definedName>
    <definedName name="A125970593V_Data">Data6!$E$11:$E$19</definedName>
    <definedName name="A125970593V_Latest">Data6!$E$19</definedName>
    <definedName name="A125970600F">Data5!$GG$1:$GG$10,Data5!$GG$11:$GG$19</definedName>
    <definedName name="A125970600F_Data">Data5!$GG$11:$GG$19</definedName>
    <definedName name="A125970600F_Latest">Data5!$GG$19</definedName>
    <definedName name="A125970601J">Data6!$K$1:$K$10,Data6!$K$11:$K$19</definedName>
    <definedName name="A125970601J_Data">Data6!$K$11:$K$19</definedName>
    <definedName name="A125970601J_Latest">Data6!$K$19</definedName>
    <definedName name="A125970608X">Data5!$GJ$1:$GJ$10,Data5!$GJ$11:$GJ$19</definedName>
    <definedName name="A125970608X_Data">Data5!$GJ$11:$GJ$19</definedName>
    <definedName name="A125970608X_Latest">Data5!$GJ$19</definedName>
    <definedName name="A125970609A">Data6!$N$1:$N$10,Data6!$N$11:$N$19</definedName>
    <definedName name="A125970609A_Data">Data6!$N$11:$N$19</definedName>
    <definedName name="A125970609A_Latest">Data6!$N$19</definedName>
    <definedName name="A125970616X">Data5!$GY$1:$GY$10,Data5!$GY$11:$GY$19</definedName>
    <definedName name="A125970616X_Data">Data5!$GY$11:$GY$19</definedName>
    <definedName name="A125970616X_Latest">Data5!$GY$19</definedName>
    <definedName name="A125970617A">Data6!$AC$1:$AC$10,Data6!$AC$11:$AC$19</definedName>
    <definedName name="A125970617A_Data">Data6!$AC$11:$AC$19</definedName>
    <definedName name="A125970617A_Latest">Data6!$AC$19</definedName>
    <definedName name="A125970624X">Data5!$II$1:$II$10,Data5!$II$11:$II$19</definedName>
    <definedName name="A125970624X_Data">Data5!$II$11:$II$19</definedName>
    <definedName name="A125970624X_Latest">Data5!$II$19</definedName>
    <definedName name="A125970625A">Data6!$BM$1:$BM$10,Data6!$BM$11:$BM$19</definedName>
    <definedName name="A125970625A_Data">Data6!$BM$11:$BM$19</definedName>
    <definedName name="A125970625A_Latest">Data6!$BM$19</definedName>
    <definedName name="A125970632X">Data5!$IL$1:$IL$10,Data5!$IL$11:$IL$19</definedName>
    <definedName name="A125970632X_Data">Data5!$IL$11:$IL$19</definedName>
    <definedName name="A125970632X_Latest">Data5!$IL$19</definedName>
    <definedName name="A125970633A">Data6!$BP$1:$BP$10,Data6!$BP$11:$BP$19</definedName>
    <definedName name="A125970633A_Data">Data6!$BP$11:$BP$19</definedName>
    <definedName name="A125970633A_Latest">Data6!$BP$19</definedName>
    <definedName name="A125970640X">Data5!$HE$1:$HE$10,Data5!$HE$11:$HE$19</definedName>
    <definedName name="A125970640X_Data">Data5!$HE$11:$HE$19</definedName>
    <definedName name="A125970640X_Latest">Data5!$HE$19</definedName>
    <definedName name="A125970641A">Data6!$AI$1:$AI$10,Data6!$AI$11:$AI$19</definedName>
    <definedName name="A125970641A_Data">Data6!$AI$11:$AI$19</definedName>
    <definedName name="A125970641A_Latest">Data6!$AI$19</definedName>
    <definedName name="A125970648T">Data5!$IC$1:$IC$10,Data5!$IC$11:$IC$19</definedName>
    <definedName name="A125970648T_Data">Data5!$IC$11:$IC$19</definedName>
    <definedName name="A125970648T_Latest">Data5!$IC$19</definedName>
    <definedName name="A125970649V">Data6!$BG$1:$BG$10,Data6!$BG$11:$BG$19</definedName>
    <definedName name="A125970649V_Data">Data6!$BG$11:$BG$19</definedName>
    <definedName name="A125970649V_Latest">Data6!$BG$19</definedName>
    <definedName name="A125970656T">Data6!$EP$1:$EP$10,Data6!$EP$11:$EP$19</definedName>
    <definedName name="A125970656T_Data">Data6!$EP$11:$EP$19</definedName>
    <definedName name="A125970656T_Latest">Data6!$EP$19</definedName>
    <definedName name="A125970657V">Data6!$HJ$1:$HJ$10,Data6!$HJ$11:$HJ$19</definedName>
    <definedName name="A125970657V_Data">Data6!$HJ$11:$HJ$19</definedName>
    <definedName name="A125970657V_Latest">Data6!$HJ$19</definedName>
    <definedName name="A125970664T">Data6!$DL$1:$DL$10,Data6!$DL$11:$DL$19</definedName>
    <definedName name="A125970664T_Data">Data6!$DL$11:$DL$19</definedName>
    <definedName name="A125970664T_Latest">Data6!$DL$19</definedName>
    <definedName name="A125970665V">Data6!$GF$1:$GF$10,Data6!$GF$11:$GF$19</definedName>
    <definedName name="A125970665V_Data">Data6!$GF$11:$GF$19</definedName>
    <definedName name="A125970665V_Latest">Data6!$GF$19</definedName>
    <definedName name="A125970672T">Data6!$EG$1:$EG$10,Data6!$EG$11:$EG$19</definedName>
    <definedName name="A125970672T_Data">Data6!$EG$11:$EG$19</definedName>
    <definedName name="A125970672T_Latest">Data6!$EG$19</definedName>
    <definedName name="A125970673V">Data6!$HA$1:$HA$10,Data6!$HA$11:$HA$19</definedName>
    <definedName name="A125970673V_Data">Data6!$HA$11:$HA$19</definedName>
    <definedName name="A125970673V_Latest">Data6!$HA$19</definedName>
    <definedName name="A125970680T">Data6!$DO$1:$DO$10,Data6!$DO$11:$DO$19</definedName>
    <definedName name="A125970680T_Data">Data6!$DO$11:$DO$19</definedName>
    <definedName name="A125970680T_Latest">Data6!$DO$19</definedName>
    <definedName name="A125970681V">Data6!$GI$1:$GI$10,Data6!$GI$11:$GI$19</definedName>
    <definedName name="A125970681V_Data">Data6!$GI$11:$GI$19</definedName>
    <definedName name="A125970681V_Latest">Data6!$GI$19</definedName>
    <definedName name="A125970688K">Data6!$DU$1:$DU$10,Data6!$DU$11:$DU$19</definedName>
    <definedName name="A125970688K_Data">Data6!$DU$11:$DU$19</definedName>
    <definedName name="A125970688K_Latest">Data6!$DU$19</definedName>
    <definedName name="A125970689L">Data6!$GO$1:$GO$10,Data6!$GO$11:$GO$19</definedName>
    <definedName name="A125970689L_Data">Data6!$GO$11:$GO$19</definedName>
    <definedName name="A125970689L_Latest">Data6!$GO$19</definedName>
    <definedName name="A125970696K">Data6!$ES$1:$ES$10,Data6!$ES$11:$ES$19</definedName>
    <definedName name="A125970696K_Data">Data6!$ES$11:$ES$19</definedName>
    <definedName name="A125970696K_Latest">Data6!$ES$19</definedName>
    <definedName name="A125970697L">Data6!$HM$1:$HM$10,Data6!$HM$11:$HM$19</definedName>
    <definedName name="A125970697L_Data">Data6!$HM$11:$HM$19</definedName>
    <definedName name="A125970697L_Latest">Data6!$HM$19</definedName>
    <definedName name="A125970704X">Data6!$CW$1:$CW$10,Data6!$CW$11:$CW$19</definedName>
    <definedName name="A125970704X_Data">Data6!$CW$11:$CW$19</definedName>
    <definedName name="A125970704X_Latest">Data6!$CW$19</definedName>
    <definedName name="A125970705A">Data6!$FQ$1:$FQ$10,Data6!$FQ$11:$FQ$19</definedName>
    <definedName name="A125970705A_Data">Data6!$FQ$11:$FQ$19</definedName>
    <definedName name="A125970705A_Latest">Data6!$FQ$19</definedName>
    <definedName name="A125970712X">Data6!$DI$1:$DI$10,Data6!$DI$11:$DI$19</definedName>
    <definedName name="A125970712X_Data">Data6!$DI$11:$DI$19</definedName>
    <definedName name="A125970712X_Latest">Data6!$DI$19</definedName>
    <definedName name="A125970713A">Data6!$GC$1:$GC$10,Data6!$GC$11:$GC$19</definedName>
    <definedName name="A125970713A_Data">Data6!$GC$11:$GC$19</definedName>
    <definedName name="A125970713A_Latest">Data6!$GC$19</definedName>
    <definedName name="A125970720X">Data6!$BY$1:$BY$10,Data6!$BY$11:$BY$19</definedName>
    <definedName name="A125970720X_Data">Data6!$BY$11:$BY$19</definedName>
    <definedName name="A125970720X_Latest">Data6!$BY$19</definedName>
    <definedName name="A125970721A">#REF!,#REF!</definedName>
    <definedName name="A125970728T">Data6!$CE$1:$CE$10,Data6!$CE$11:$CE$19</definedName>
    <definedName name="A125970728T_Data">Data6!$CE$11:$CE$19</definedName>
    <definedName name="A125970728T_Latest">Data6!$CE$19</definedName>
    <definedName name="A125970729V">Data6!$EY$1:$EY$10,Data6!$EY$11:$EY$19</definedName>
    <definedName name="A125970729V_Data">Data6!$EY$11:$EY$19</definedName>
    <definedName name="A125970729V_Latest">Data6!$EY$19</definedName>
    <definedName name="A125970736T">Data6!$CN$1:$CN$10,Data6!$CN$11:$CN$19</definedName>
    <definedName name="A125970736T_Data">Data6!$CN$11:$CN$19</definedName>
    <definedName name="A125970736T_Latest">Data6!$CN$19</definedName>
    <definedName name="A125970737V">Data6!$FH$1:$FH$10,Data6!$FH$11:$FH$19</definedName>
    <definedName name="A125970737V_Data">Data6!$FH$11:$FH$19</definedName>
    <definedName name="A125970737V_Latest">Data6!$FH$19</definedName>
    <definedName name="A125970744T">Data6!$CQ$1:$CQ$10,Data6!$CQ$11:$CQ$19</definedName>
    <definedName name="A125970744T_Data">Data6!$CQ$11:$CQ$19</definedName>
    <definedName name="A125970744T_Latest">Data6!$CQ$19</definedName>
    <definedName name="A125970745V">Data6!$FK$1:$FK$10,Data6!$FK$11:$FK$19</definedName>
    <definedName name="A125970745V_Data">Data6!$FK$11:$FK$19</definedName>
    <definedName name="A125970745V_Latest">Data6!$FK$19</definedName>
    <definedName name="A125970752T">Data6!$DR$1:$DR$10,Data6!$DR$11:$DR$19</definedName>
    <definedName name="A125970752T_Data">Data6!$DR$11:$DR$19</definedName>
    <definedName name="A125970752T_Latest">Data6!$DR$19</definedName>
    <definedName name="A125970753V">Data6!$GL$1:$GL$10,Data6!$GL$11:$GL$19</definedName>
    <definedName name="A125970753V_Data">Data6!$GL$11:$GL$19</definedName>
    <definedName name="A125970753V_Latest">Data6!$GL$19</definedName>
    <definedName name="A125970760T">Data6!$DX$1:$DX$10,Data6!$DX$11:$DX$19</definedName>
    <definedName name="A125970760T_Data">Data6!$DX$11:$DX$19</definedName>
    <definedName name="A125970760T_Latest">Data6!$DX$19</definedName>
    <definedName name="A125970761V">Data6!$GR$1:$GR$10,Data6!$GR$11:$GR$19</definedName>
    <definedName name="A125970761V_Data">Data6!$GR$11:$GR$19</definedName>
    <definedName name="A125970761V_Latest">Data6!$GR$19</definedName>
    <definedName name="A125970768K">Data6!$EA$1:$EA$10,Data6!$EA$11:$EA$19</definedName>
    <definedName name="A125970768K_Data">Data6!$EA$11:$EA$19</definedName>
    <definedName name="A125970768K_Latest">Data6!$EA$19</definedName>
    <definedName name="A125970769L">Data6!$GU$1:$GU$10,Data6!$GU$11:$GU$19</definedName>
    <definedName name="A125970769L_Data">Data6!$GU$11:$GU$19</definedName>
    <definedName name="A125970769L_Latest">Data6!$GU$19</definedName>
    <definedName name="A125970776K">Data6!$CT$1:$CT$10,Data6!$CT$11:$CT$19</definedName>
    <definedName name="A125970776K_Data">Data6!$CT$11:$CT$19</definedName>
    <definedName name="A125970776K_Latest">Data6!$CT$19</definedName>
    <definedName name="A125970777L">Data6!$FN$1:$FN$10,Data6!$FN$11:$FN$19</definedName>
    <definedName name="A125970777L_Data">Data6!$FN$11:$FN$19</definedName>
    <definedName name="A125970777L_Latest">Data6!$FN$19</definedName>
    <definedName name="A125970784K">Data6!$DC$1:$DC$10,Data6!$DC$11:$DC$19</definedName>
    <definedName name="A125970784K_Data">Data6!$DC$11:$DC$19</definedName>
    <definedName name="A125970784K_Latest">Data6!$DC$19</definedName>
    <definedName name="A125970785L">Data6!$FW$1:$FW$10,Data6!$FW$11:$FW$19</definedName>
    <definedName name="A125970785L_Data">Data6!$FW$11:$FW$19</definedName>
    <definedName name="A125970785L_Latest">Data6!$FW$19</definedName>
    <definedName name="A125970792K">Data6!$CB$1:$CB$10,Data6!$CB$11:$CB$19</definedName>
    <definedName name="A125970792K_Data">Data6!$CB$11:$CB$19</definedName>
    <definedName name="A125970792K_Latest">Data6!$CB$19</definedName>
    <definedName name="A125970793L">Data6!$EV$1:$EV$10,Data6!$EV$11:$EV$19</definedName>
    <definedName name="A125970793L_Data">Data6!$EV$11:$EV$19</definedName>
    <definedName name="A125970793L_Latest">Data6!$EV$19</definedName>
    <definedName name="A125970800X">Data6!$CH$1:$CH$10,Data6!$CH$11:$CH$19</definedName>
    <definedName name="A125970800X_Data">Data6!$CH$11:$CH$19</definedName>
    <definedName name="A125970800X_Latest">Data6!$CH$19</definedName>
    <definedName name="A125970801A">Data6!$FB$1:$FB$10,Data6!$FB$11:$FB$19</definedName>
    <definedName name="A125970801A_Data">Data6!$FB$11:$FB$19</definedName>
    <definedName name="A125970801A_Latest">Data6!$FB$19</definedName>
    <definedName name="A125970808T">Data6!$CK$1:$CK$10,Data6!$CK$11:$CK$19</definedName>
    <definedName name="A125970808T_Data">Data6!$CK$11:$CK$19</definedName>
    <definedName name="A125970808T_Latest">Data6!$CK$19</definedName>
    <definedName name="A125970809V">Data6!$FE$1:$FE$10,Data6!$FE$11:$FE$19</definedName>
    <definedName name="A125970809V_Data">Data6!$FE$11:$FE$19</definedName>
    <definedName name="A125970809V_Latest">Data6!$FE$19</definedName>
    <definedName name="A125970816T">Data6!$CZ$1:$CZ$10,Data6!$CZ$11:$CZ$19</definedName>
    <definedName name="A125970816T_Data">Data6!$CZ$11:$CZ$19</definedName>
    <definedName name="A125970816T_Latest">Data6!$CZ$19</definedName>
    <definedName name="A125970817V">Data6!$FT$1:$FT$10,Data6!$FT$11:$FT$19</definedName>
    <definedName name="A125970817V_Data">Data6!$FT$11:$FT$19</definedName>
    <definedName name="A125970817V_Latest">Data6!$FT$19</definedName>
    <definedName name="A125970824T">Data6!$EJ$1:$EJ$10,Data6!$EJ$11:$EJ$19</definedName>
    <definedName name="A125970824T_Data">Data6!$EJ$11:$EJ$19</definedName>
    <definedName name="A125970824T_Latest">Data6!$EJ$19</definedName>
    <definedName name="A125970825V">Data6!$HD$1:$HD$10,Data6!$HD$11:$HD$19</definedName>
    <definedName name="A125970825V_Data">Data6!$HD$11:$HD$19</definedName>
    <definedName name="A125970825V_Latest">Data6!$HD$19</definedName>
    <definedName name="A125970832T">Data6!$EM$1:$EM$10,Data6!$EM$11:$EM$19</definedName>
    <definedName name="A125970832T_Data">Data6!$EM$11:$EM$19</definedName>
    <definedName name="A125970832T_Latest">Data6!$EM$19</definedName>
    <definedName name="A125970833V">Data6!$HG$1:$HG$10,Data6!$HG$11:$HG$19</definedName>
    <definedName name="A125970833V_Data">Data6!$HG$11:$HG$19</definedName>
    <definedName name="A125970833V_Latest">Data6!$HG$19</definedName>
    <definedName name="A125970840T">Data6!$DF$1:$DF$10,Data6!$DF$11:$DF$19</definedName>
    <definedName name="A125970840T_Data">Data6!$DF$11:$DF$19</definedName>
    <definedName name="A125970840T_Latest">Data6!$DF$19</definedName>
    <definedName name="A125970841V">Data6!$FZ$1:$FZ$10,Data6!$FZ$11:$FZ$19</definedName>
    <definedName name="A125970841V_Data">Data6!$FZ$11:$FZ$19</definedName>
    <definedName name="A125970841V_Latest">Data6!$FZ$19</definedName>
    <definedName name="A125970848K">Data6!$ED$1:$ED$10,Data6!$ED$11:$ED$19</definedName>
    <definedName name="A125970848K_Data">Data6!$ED$11:$ED$19</definedName>
    <definedName name="A125970848K_Latest">Data6!$ED$19</definedName>
    <definedName name="A125970849L">Data6!$GX$1:$GX$10,Data6!$GX$11:$GX$19</definedName>
    <definedName name="A125970849L_Data">Data6!$GX$11:$GX$19</definedName>
    <definedName name="A125970849L_Latest">Data6!$GX$19</definedName>
    <definedName name="A125970856K">Data2!$DM$1:$DM$10,Data2!$DM$11:$DM$19</definedName>
    <definedName name="A125970856K_Data">Data2!$DM$11:$DM$19</definedName>
    <definedName name="A125970856K_Latest">Data2!$DM$19</definedName>
    <definedName name="A125970857L">Data2!$GG$1:$GG$10,Data2!$GG$11:$GG$19</definedName>
    <definedName name="A125970857L_Data">Data2!$GG$11:$GG$19</definedName>
    <definedName name="A125970857L_Latest">Data2!$GG$19</definedName>
    <definedName name="A125970864K">Data2!$CI$1:$CI$10,Data2!$CI$11:$CI$19</definedName>
    <definedName name="A125970864K_Data">Data2!$CI$11:$CI$19</definedName>
    <definedName name="A125970864K_Latest">Data2!$CI$19</definedName>
    <definedName name="A125970865L">Data2!$FC$1:$FC$10,Data2!$FC$11:$FC$19</definedName>
    <definedName name="A125970865L_Data">Data2!$FC$11:$FC$19</definedName>
    <definedName name="A125970865L_Latest">Data2!$FC$19</definedName>
    <definedName name="A125970872K">Data2!$DD$1:$DD$10,Data2!$DD$11:$DD$19</definedName>
    <definedName name="A125970872K_Data">Data2!$DD$11:$DD$19</definedName>
    <definedName name="A125970872K_Latest">Data2!$DD$19</definedName>
    <definedName name="A125970873L">Data2!$FX$1:$FX$10,Data2!$FX$11:$FX$19</definedName>
    <definedName name="A125970873L_Data">Data2!$FX$11:$FX$19</definedName>
    <definedName name="A125970873L_Latest">Data2!$FX$19</definedName>
    <definedName name="A125970880K">Data2!$CL$1:$CL$10,Data2!$CL$11:$CL$19</definedName>
    <definedName name="A125970880K_Data">Data2!$CL$11:$CL$19</definedName>
    <definedName name="A125970880K_Latest">Data2!$CL$19</definedName>
    <definedName name="A125970881L">Data2!$FF$1:$FF$10,Data2!$FF$11:$FF$19</definedName>
    <definedName name="A125970881L_Data">Data2!$FF$11:$FF$19</definedName>
    <definedName name="A125970881L_Latest">Data2!$FF$19</definedName>
    <definedName name="A125970888C">Data2!$CR$1:$CR$10,Data2!$CR$11:$CR$19</definedName>
    <definedName name="A125970888C_Data">Data2!$CR$11:$CR$19</definedName>
    <definedName name="A125970888C_Latest">Data2!$CR$19</definedName>
    <definedName name="A125970889F">Data2!$FL$1:$FL$10,Data2!$FL$11:$FL$19</definedName>
    <definedName name="A125970889F_Data">Data2!$FL$11:$FL$19</definedName>
    <definedName name="A125970889F_Latest">Data2!$FL$19</definedName>
    <definedName name="A125970896C">Data2!$DP$1:$DP$10,Data2!$DP$11:$DP$19</definedName>
    <definedName name="A125970896C_Data">Data2!$DP$11:$DP$19</definedName>
    <definedName name="A125970896C_Latest">Data2!$DP$19</definedName>
    <definedName name="A125970897F">Data2!$GJ$1:$GJ$10,Data2!$GJ$11:$GJ$19</definedName>
    <definedName name="A125970897F_Data">Data2!$GJ$11:$GJ$19</definedName>
    <definedName name="A125970897F_Latest">Data2!$GJ$19</definedName>
    <definedName name="A125970904T">Data2!$BT$1:$BT$10,Data2!$BT$11:$BT$19</definedName>
    <definedName name="A125970904T_Data">Data2!$BT$11:$BT$19</definedName>
    <definedName name="A125970904T_Latest">Data2!$BT$19</definedName>
    <definedName name="A125970905V">Data2!$EN$1:$EN$10,Data2!$EN$11:$EN$19</definedName>
    <definedName name="A125970905V_Data">Data2!$EN$11:$EN$19</definedName>
    <definedName name="A125970905V_Latest">Data2!$EN$19</definedName>
    <definedName name="A125970912T">Data2!$CF$1:$CF$10,Data2!$CF$11:$CF$19</definedName>
    <definedName name="A125970912T_Data">Data2!$CF$11:$CF$19</definedName>
    <definedName name="A125970912T_Latest">Data2!$CF$19</definedName>
    <definedName name="A125970913V">Data2!$EZ$1:$EZ$10,Data2!$EZ$11:$EZ$19</definedName>
    <definedName name="A125970913V_Data">Data2!$EZ$11:$EZ$19</definedName>
    <definedName name="A125970913V_Latest">Data2!$EZ$19</definedName>
    <definedName name="A125970920T">Data2!$AV$1:$AV$10,Data2!$AV$11:$AV$19</definedName>
    <definedName name="A125970920T_Data">Data2!$AV$11:$AV$19</definedName>
    <definedName name="A125970920T_Latest">Data2!$AV$19</definedName>
    <definedName name="A125970921V">#REF!,#REF!</definedName>
    <definedName name="A125970928K">Data2!$BB$1:$BB$10,Data2!$BB$11:$BB$19</definedName>
    <definedName name="A125970928K_Data">Data2!$BB$11:$BB$19</definedName>
    <definedName name="A125970928K_Latest">Data2!$BB$19</definedName>
    <definedName name="A125970929L">Data2!$DV$1:$DV$10,Data2!$DV$11:$DV$19</definedName>
    <definedName name="A125970929L_Data">Data2!$DV$11:$DV$19</definedName>
    <definedName name="A125970929L_Latest">Data2!$DV$19</definedName>
    <definedName name="A125970936K">Data2!$BK$1:$BK$10,Data2!$BK$11:$BK$19</definedName>
    <definedName name="A125970936K_Data">Data2!$BK$11:$BK$19</definedName>
    <definedName name="A125970936K_Latest">Data2!$BK$19</definedName>
    <definedName name="A125970937L">Data2!$EE$1:$EE$10,Data2!$EE$11:$EE$19</definedName>
    <definedName name="A125970937L_Data">Data2!$EE$11:$EE$19</definedName>
    <definedName name="A125970937L_Latest">Data2!$EE$19</definedName>
    <definedName name="A125970944K">Data2!$BN$1:$BN$10,Data2!$BN$11:$BN$19</definedName>
    <definedName name="A125970944K_Data">Data2!$BN$11:$BN$19</definedName>
    <definedName name="A125970944K_Latest">Data2!$BN$19</definedName>
    <definedName name="A125970945L">Data2!$EH$1:$EH$10,Data2!$EH$11:$EH$19</definedName>
    <definedName name="A125970945L_Data">Data2!$EH$11:$EH$19</definedName>
    <definedName name="A125970945L_Latest">Data2!$EH$19</definedName>
    <definedName name="A125970952K">Data2!$CO$1:$CO$10,Data2!$CO$11:$CO$19</definedName>
    <definedName name="A125970952K_Data">Data2!$CO$11:$CO$19</definedName>
    <definedName name="A125970952K_Latest">Data2!$CO$19</definedName>
    <definedName name="A125970953L">Data2!$FI$1:$FI$10,Data2!$FI$11:$FI$19</definedName>
    <definedName name="A125970953L_Data">Data2!$FI$11:$FI$19</definedName>
    <definedName name="A125970953L_Latest">Data2!$FI$19</definedName>
    <definedName name="A125970960K">Data2!$CU$1:$CU$10,Data2!$CU$11:$CU$19</definedName>
    <definedName name="A125970960K_Data">Data2!$CU$11:$CU$19</definedName>
    <definedName name="A125970960K_Latest">Data2!$CU$19</definedName>
    <definedName name="A125970961L">Data2!$FO$1:$FO$10,Data2!$FO$11:$FO$19</definedName>
    <definedName name="A125970961L_Data">Data2!$FO$11:$FO$19</definedName>
    <definedName name="A125970961L_Latest">Data2!$FO$19</definedName>
    <definedName name="A125970968C">Data2!$CX$1:$CX$10,Data2!$CX$11:$CX$19</definedName>
    <definedName name="A125970968C_Data">Data2!$CX$11:$CX$19</definedName>
    <definedName name="A125970968C_Latest">Data2!$CX$19</definedName>
    <definedName name="A125970969F">Data2!$FR$1:$FR$10,Data2!$FR$11:$FR$19</definedName>
    <definedName name="A125970969F_Data">Data2!$FR$11:$FR$19</definedName>
    <definedName name="A125970969F_Latest">Data2!$FR$19</definedName>
    <definedName name="A125970976C">Data2!$BQ$1:$BQ$10,Data2!$BQ$11:$BQ$19</definedName>
    <definedName name="A125970976C_Data">Data2!$BQ$11:$BQ$19</definedName>
    <definedName name="A125970976C_Latest">Data2!$BQ$19</definedName>
    <definedName name="A125970977F">Data2!$EK$1:$EK$10,Data2!$EK$11:$EK$19</definedName>
    <definedName name="A125970977F_Data">Data2!$EK$11:$EK$19</definedName>
    <definedName name="A125970977F_Latest">Data2!$EK$19</definedName>
    <definedName name="A125970984C">Data2!$BZ$1:$BZ$10,Data2!$BZ$11:$BZ$19</definedName>
    <definedName name="A125970984C_Data">Data2!$BZ$11:$BZ$19</definedName>
    <definedName name="A125970984C_Latest">Data2!$BZ$19</definedName>
    <definedName name="A125970985F">Data2!$ET$1:$ET$10,Data2!$ET$11:$ET$19</definedName>
    <definedName name="A125970985F_Data">Data2!$ET$11:$ET$19</definedName>
    <definedName name="A125970985F_Latest">Data2!$ET$19</definedName>
    <definedName name="A125970992C">Data2!$AY$1:$AY$10,Data2!$AY$11:$AY$19</definedName>
    <definedName name="A125970992C_Data">Data2!$AY$11:$AY$19</definedName>
    <definedName name="A125970992C_Latest">Data2!$AY$19</definedName>
    <definedName name="A125970993F">Data2!$DS$1:$DS$10,Data2!$DS$11:$DS$19</definedName>
    <definedName name="A125970993F_Data">Data2!$DS$11:$DS$19</definedName>
    <definedName name="A125970993F_Latest">Data2!$DS$19</definedName>
    <definedName name="A125971000V">Data2!$BE$1:$BE$10,Data2!$BE$11:$BE$19</definedName>
    <definedName name="A125971000V_Data">Data2!$BE$11:$BE$19</definedName>
    <definedName name="A125971000V_Latest">Data2!$BE$19</definedName>
    <definedName name="A125971001W">Data2!$DY$1:$DY$10,Data2!$DY$11:$DY$19</definedName>
    <definedName name="A125971001W_Data">Data2!$DY$11:$DY$19</definedName>
    <definedName name="A125971001W_Latest">Data2!$DY$19</definedName>
    <definedName name="A125971008L">Data2!$BH$1:$BH$10,Data2!$BH$11:$BH$19</definedName>
    <definedName name="A125971008L_Data">Data2!$BH$11:$BH$19</definedName>
    <definedName name="A125971008L_Latest">Data2!$BH$19</definedName>
    <definedName name="A125971009R">Data2!$EB$1:$EB$10,Data2!$EB$11:$EB$19</definedName>
    <definedName name="A125971009R_Data">Data2!$EB$11:$EB$19</definedName>
    <definedName name="A125971009R_Latest">Data2!$EB$19</definedName>
    <definedName name="A125971016L">Data2!$BW$1:$BW$10,Data2!$BW$11:$BW$19</definedName>
    <definedName name="A125971016L_Data">Data2!$BW$11:$BW$19</definedName>
    <definedName name="A125971016L_Latest">Data2!$BW$19</definedName>
    <definedName name="A125971017R">Data2!$EQ$1:$EQ$10,Data2!$EQ$11:$EQ$19</definedName>
    <definedName name="A125971017R_Data">Data2!$EQ$11:$EQ$19</definedName>
    <definedName name="A125971017R_Latest">Data2!$EQ$19</definedName>
    <definedName name="A125971024L">Data2!$DG$1:$DG$10,Data2!$DG$11:$DG$19</definedName>
    <definedName name="A125971024L_Data">Data2!$DG$11:$DG$19</definedName>
    <definedName name="A125971024L_Latest">Data2!$DG$19</definedName>
    <definedName name="A125971025R">Data2!$GA$1:$GA$10,Data2!$GA$11:$GA$19</definedName>
    <definedName name="A125971025R_Data">Data2!$GA$11:$GA$19</definedName>
    <definedName name="A125971025R_Latest">Data2!$GA$19</definedName>
    <definedName name="A125971032L">Data2!$DJ$1:$DJ$10,Data2!$DJ$11:$DJ$19</definedName>
    <definedName name="A125971032L_Data">Data2!$DJ$11:$DJ$19</definedName>
    <definedName name="A125971032L_Latest">Data2!$DJ$19</definedName>
    <definedName name="A125971033R">Data2!$GD$1:$GD$10,Data2!$GD$11:$GD$19</definedName>
    <definedName name="A125971033R_Data">Data2!$GD$11:$GD$19</definedName>
    <definedName name="A125971033R_Latest">Data2!$GD$19</definedName>
    <definedName name="A125971040L">Data2!$CC$1:$CC$10,Data2!$CC$11:$CC$19</definedName>
    <definedName name="A125971040L_Data">Data2!$CC$11:$CC$19</definedName>
    <definedName name="A125971040L_Latest">Data2!$CC$19</definedName>
    <definedName name="A125971041R">Data2!$EW$1:$EW$10,Data2!$EW$11:$EW$19</definedName>
    <definedName name="A125971041R_Data">Data2!$EW$11:$EW$19</definedName>
    <definedName name="A125971041R_Latest">Data2!$EW$19</definedName>
    <definedName name="A125971048F">Data2!$DA$1:$DA$10,Data2!$DA$11:$DA$19</definedName>
    <definedName name="A125971048F_Data">Data2!$DA$11:$DA$19</definedName>
    <definedName name="A125971048F_Latest">Data2!$DA$19</definedName>
    <definedName name="A125971049J">Data2!$FU$1:$FU$10,Data2!$FU$11:$FU$19</definedName>
    <definedName name="A125971049J_Data">Data2!$FU$11:$FU$19</definedName>
    <definedName name="A125971049J_Latest">Data2!$FU$19</definedName>
    <definedName name="A125972656C">Data4!$BF$1:$BF$10,Data4!$BF$11:$BF$19</definedName>
    <definedName name="A125972656C_Data">Data4!$BF$11:$BF$19</definedName>
    <definedName name="A125972656C_Latest">Data4!$BF$19</definedName>
    <definedName name="A125972657F">Data4!$DZ$1:$DZ$10,Data4!$DZ$11:$DZ$19</definedName>
    <definedName name="A125972657F_Data">Data4!$DZ$11:$DZ$19</definedName>
    <definedName name="A125972657F_Latest">Data4!$DZ$19</definedName>
    <definedName name="A125972664C">Data4!$AB$1:$AB$10,Data4!$AB$11:$AB$19</definedName>
    <definedName name="A125972664C_Data">Data4!$AB$11:$AB$19</definedName>
    <definedName name="A125972664C_Latest">Data4!$AB$19</definedName>
    <definedName name="A125972665F">Data4!$CV$1:$CV$10,Data4!$CV$11:$CV$19</definedName>
    <definedName name="A125972665F_Data">Data4!$CV$11:$CV$19</definedName>
    <definedName name="A125972665F_Latest">Data4!$CV$19</definedName>
    <definedName name="A125972672C">Data4!$AW$1:$AW$10,Data4!$AW$11:$AW$19</definedName>
    <definedName name="A125972672C_Data">Data4!$AW$11:$AW$19</definedName>
    <definedName name="A125972672C_Latest">Data4!$AW$19</definedName>
    <definedName name="A125972673F">Data4!$DQ$1:$DQ$10,Data4!$DQ$11:$DQ$19</definedName>
    <definedName name="A125972673F_Data">Data4!$DQ$11:$DQ$19</definedName>
    <definedName name="A125972673F_Latest">Data4!$DQ$19</definedName>
    <definedName name="A125972680C">Data4!$AE$1:$AE$10,Data4!$AE$11:$AE$19</definedName>
    <definedName name="A125972680C_Data">Data4!$AE$11:$AE$19</definedName>
    <definedName name="A125972680C_Latest">Data4!$AE$19</definedName>
    <definedName name="A125972681F">Data4!$CY$1:$CY$10,Data4!$CY$11:$CY$19</definedName>
    <definedName name="A125972681F_Data">Data4!$CY$11:$CY$19</definedName>
    <definedName name="A125972681F_Latest">Data4!$CY$19</definedName>
    <definedName name="A125972688W">Data4!$AK$1:$AK$10,Data4!$AK$11:$AK$19</definedName>
    <definedName name="A125972688W_Data">Data4!$AK$11:$AK$19</definedName>
    <definedName name="A125972688W_Latest">Data4!$AK$19</definedName>
    <definedName name="A125972689X">Data4!$DE$1:$DE$10,Data4!$DE$11:$DE$19</definedName>
    <definedName name="A125972689X_Data">Data4!$DE$11:$DE$19</definedName>
    <definedName name="A125972689X_Latest">Data4!$DE$19</definedName>
    <definedName name="A125972696W">Data4!$BI$1:$BI$10,Data4!$BI$11:$BI$19</definedName>
    <definedName name="A125972696W_Data">Data4!$BI$11:$BI$19</definedName>
    <definedName name="A125972696W_Latest">Data4!$BI$19</definedName>
    <definedName name="A125972697X">Data4!$EC$1:$EC$10,Data4!$EC$11:$EC$19</definedName>
    <definedName name="A125972697X_Data">Data4!$EC$11:$EC$19</definedName>
    <definedName name="A125972697X_Latest">Data4!$EC$19</definedName>
    <definedName name="A125972704K">Data4!$M$1:$M$10,Data4!$M$11:$M$19</definedName>
    <definedName name="A125972704K_Data">Data4!$M$11:$M$19</definedName>
    <definedName name="A125972704K_Latest">Data4!$M$19</definedName>
    <definedName name="A125972705L">Data4!$CG$1:$CG$10,Data4!$CG$11:$CG$19</definedName>
    <definedName name="A125972705L_Data">Data4!$CG$11:$CG$19</definedName>
    <definedName name="A125972705L_Latest">Data4!$CG$19</definedName>
    <definedName name="A125972712K">Data4!$Y$1:$Y$10,Data4!$Y$11:$Y$19</definedName>
    <definedName name="A125972712K_Data">Data4!$Y$11:$Y$19</definedName>
    <definedName name="A125972712K_Latest">Data4!$Y$19</definedName>
    <definedName name="A125972713L">Data4!$CS$1:$CS$10,Data4!$CS$11:$CS$19</definedName>
    <definedName name="A125972713L_Data">Data4!$CS$11:$CS$19</definedName>
    <definedName name="A125972713L_Latest">Data4!$CS$19</definedName>
    <definedName name="A125972720K">Data3!$IE$1:$IE$10,Data3!$IE$11:$IE$19</definedName>
    <definedName name="A125972720K_Data">Data3!$IE$11:$IE$19</definedName>
    <definedName name="A125972720K_Latest">Data3!$IE$19</definedName>
    <definedName name="A125972721L">#REF!,#REF!</definedName>
    <definedName name="A125972728C">Data3!$IK$1:$IK$10,Data3!$IK$11:$IK$19</definedName>
    <definedName name="A125972728C_Data">Data3!$IK$11:$IK$19</definedName>
    <definedName name="A125972728C_Latest">Data3!$IK$19</definedName>
    <definedName name="A125972729F">Data4!$BO$1:$BO$10,Data4!$BO$11:$BO$19</definedName>
    <definedName name="A125972729F_Data">Data4!$BO$11:$BO$19</definedName>
    <definedName name="A125972729F_Latest">Data4!$BO$19</definedName>
    <definedName name="A125972736C">Data4!$D$1:$D$10,Data4!$D$11:$D$19</definedName>
    <definedName name="A125972736C_Data">Data4!$D$11:$D$19</definedName>
    <definedName name="A125972736C_Latest">Data4!$D$19</definedName>
    <definedName name="A125972737F">Data4!$BX$1:$BX$10,Data4!$BX$11:$BX$19</definedName>
    <definedName name="A125972737F_Data">Data4!$BX$11:$BX$19</definedName>
    <definedName name="A125972737F_Latest">Data4!$BX$19</definedName>
    <definedName name="A125972744C">Data4!$G$1:$G$10,Data4!$G$11:$G$19</definedName>
    <definedName name="A125972744C_Data">Data4!$G$11:$G$19</definedName>
    <definedName name="A125972744C_Latest">Data4!$G$19</definedName>
    <definedName name="A125972745F">Data4!$CA$1:$CA$10,Data4!$CA$11:$CA$19</definedName>
    <definedName name="A125972745F_Data">Data4!$CA$11:$CA$19</definedName>
    <definedName name="A125972745F_Latest">Data4!$CA$19</definedName>
    <definedName name="A125972752C">Data4!$AH$1:$AH$10,Data4!$AH$11:$AH$19</definedName>
    <definedName name="A125972752C_Data">Data4!$AH$11:$AH$19</definedName>
    <definedName name="A125972752C_Latest">Data4!$AH$19</definedName>
    <definedName name="A125972753F">Data4!$DB$1:$DB$10,Data4!$DB$11:$DB$19</definedName>
    <definedName name="A125972753F_Data">Data4!$DB$11:$DB$19</definedName>
    <definedName name="A125972753F_Latest">Data4!$DB$19</definedName>
    <definedName name="A125972760C">Data4!$AN$1:$AN$10,Data4!$AN$11:$AN$19</definedName>
    <definedName name="A125972760C_Data">Data4!$AN$11:$AN$19</definedName>
    <definedName name="A125972760C_Latest">Data4!$AN$19</definedName>
    <definedName name="A125972761F">Data4!$DH$1:$DH$10,Data4!$DH$11:$DH$19</definedName>
    <definedName name="A125972761F_Data">Data4!$DH$11:$DH$19</definedName>
    <definedName name="A125972761F_Latest">Data4!$DH$19</definedName>
    <definedName name="A125972768W">Data4!$AQ$1:$AQ$10,Data4!$AQ$11:$AQ$19</definedName>
    <definedName name="A125972768W_Data">Data4!$AQ$11:$AQ$19</definedName>
    <definedName name="A125972768W_Latest">Data4!$AQ$19</definedName>
    <definedName name="A125972769X">Data4!$DK$1:$DK$10,Data4!$DK$11:$DK$19</definedName>
    <definedName name="A125972769X_Data">Data4!$DK$11:$DK$19</definedName>
    <definedName name="A125972769X_Latest">Data4!$DK$19</definedName>
    <definedName name="A125972776W">Data4!$J$1:$J$10,Data4!$J$11:$J$19</definedName>
    <definedName name="A125972776W_Data">Data4!$J$11:$J$19</definedName>
    <definedName name="A125972776W_Latest">Data4!$J$19</definedName>
    <definedName name="A125972777X">Data4!$CD$1:$CD$10,Data4!$CD$11:$CD$19</definedName>
    <definedName name="A125972777X_Data">Data4!$CD$11:$CD$19</definedName>
    <definedName name="A125972777X_Latest">Data4!$CD$19</definedName>
    <definedName name="A125972784W">Data4!$S$1:$S$10,Data4!$S$11:$S$19</definedName>
    <definedName name="A125972784W_Data">Data4!$S$11:$S$19</definedName>
    <definedName name="A125972784W_Latest">Data4!$S$19</definedName>
    <definedName name="A125972785X">Data4!$CM$1:$CM$10,Data4!$CM$11:$CM$19</definedName>
    <definedName name="A125972785X_Data">Data4!$CM$11:$CM$19</definedName>
    <definedName name="A125972785X_Latest">Data4!$CM$19</definedName>
    <definedName name="A125972792W">Data3!$IH$1:$IH$10,Data3!$IH$11:$IH$19</definedName>
    <definedName name="A125972792W_Data">Data3!$IH$11:$IH$19</definedName>
    <definedName name="A125972792W_Latest">Data3!$IH$19</definedName>
    <definedName name="A125972793X">Data4!$BL$1:$BL$10,Data4!$BL$11:$BL$19</definedName>
    <definedName name="A125972793X_Data">Data4!$BL$11:$BL$19</definedName>
    <definedName name="A125972793X_Latest">Data4!$BL$19</definedName>
    <definedName name="A125972800K">Data3!$IN$1:$IN$10,Data3!$IN$11:$IN$19</definedName>
    <definedName name="A125972800K_Data">Data3!$IN$11:$IN$19</definedName>
    <definedName name="A125972800K_Latest">Data3!$IN$19</definedName>
    <definedName name="A125972801L">Data4!$BR$1:$BR$10,Data4!$BR$11:$BR$19</definedName>
    <definedName name="A125972801L_Data">Data4!$BR$11:$BR$19</definedName>
    <definedName name="A125972801L_Latest">Data4!$BR$19</definedName>
    <definedName name="A125972808C">Data3!$IQ$1:$IQ$10,Data3!$IQ$11:$IQ$19</definedName>
    <definedName name="A125972808C_Data">Data3!$IQ$11:$IQ$19</definedName>
    <definedName name="A125972808C_Latest">Data3!$IQ$19</definedName>
    <definedName name="A125972809F">Data4!$BU$1:$BU$10,Data4!$BU$11:$BU$19</definedName>
    <definedName name="A125972809F_Data">Data4!$BU$11:$BU$19</definedName>
    <definedName name="A125972809F_Latest">Data4!$BU$19</definedName>
    <definedName name="A125972816C">Data4!$P$1:$P$10,Data4!$P$11:$P$19</definedName>
    <definedName name="A125972816C_Data">Data4!$P$11:$P$19</definedName>
    <definedName name="A125972816C_Latest">Data4!$P$19</definedName>
    <definedName name="A125972817F">Data4!$CJ$1:$CJ$10,Data4!$CJ$11:$CJ$19</definedName>
    <definedName name="A125972817F_Data">Data4!$CJ$11:$CJ$19</definedName>
    <definedName name="A125972817F_Latest">Data4!$CJ$19</definedName>
    <definedName name="A125972824C">Data4!$AZ$1:$AZ$10,Data4!$AZ$11:$AZ$19</definedName>
    <definedName name="A125972824C_Data">Data4!$AZ$11:$AZ$19</definedName>
    <definedName name="A125972824C_Latest">Data4!$AZ$19</definedName>
    <definedName name="A125972825F">Data4!$DT$1:$DT$10,Data4!$DT$11:$DT$19</definedName>
    <definedName name="A125972825F_Data">Data4!$DT$11:$DT$19</definedName>
    <definedName name="A125972825F_Latest">Data4!$DT$19</definedName>
    <definedName name="A125972832C">Data4!$BC$1:$BC$10,Data4!$BC$11:$BC$19</definedName>
    <definedName name="A125972832C_Data">Data4!$BC$11:$BC$19</definedName>
    <definedName name="A125972832C_Latest">Data4!$BC$19</definedName>
    <definedName name="A125972833F">Data4!$DW$1:$DW$10,Data4!$DW$11:$DW$19</definedName>
    <definedName name="A125972833F_Data">Data4!$DW$11:$DW$19</definedName>
    <definedName name="A125972833F_Latest">Data4!$DW$19</definedName>
    <definedName name="A125972840C">Data4!$V$1:$V$10,Data4!$V$11:$V$19</definedName>
    <definedName name="A125972840C_Data">Data4!$V$11:$V$19</definedName>
    <definedName name="A125972840C_Latest">Data4!$V$19</definedName>
    <definedName name="A125972841F">Data4!$CP$1:$CP$10,Data4!$CP$11:$CP$19</definedName>
    <definedName name="A125972841F_Data">Data4!$CP$11:$CP$19</definedName>
    <definedName name="A125972841F_Latest">Data4!$CP$19</definedName>
    <definedName name="A125972848W">Data4!$AT$1:$AT$10,Data4!$AT$11:$AT$19</definedName>
    <definedName name="A125972848W_Data">Data4!$AT$11:$AT$19</definedName>
    <definedName name="A125972848W_Latest">Data4!$AT$19</definedName>
    <definedName name="A125972849X">Data4!$DN$1:$DN$10,Data4!$DN$11:$DN$19</definedName>
    <definedName name="A125972849X_Data">Data4!$DN$11:$DN$19</definedName>
    <definedName name="A125972849X_Latest">Data4!$DN$19</definedName>
    <definedName name="A125974456W">Data1!$HL$1:$HL$10,Data1!$HL$11:$HL$19</definedName>
    <definedName name="A125974456W_Data">Data1!$HL$11:$HL$19</definedName>
    <definedName name="A125974456W_Latest">Data1!$HL$19</definedName>
    <definedName name="A125974457X">Data2!$AP$1:$AP$10,Data2!$AP$11:$AP$19</definedName>
    <definedName name="A125974457X_Data">Data2!$AP$11:$AP$19</definedName>
    <definedName name="A125974457X_Latest">Data2!$AP$19</definedName>
    <definedName name="A125974464W">Data1!$GH$1:$GH$10,Data1!$GH$11:$GH$19</definedName>
    <definedName name="A125974464W_Data">Data1!$GH$11:$GH$19</definedName>
    <definedName name="A125974464W_Latest">Data1!$GH$19</definedName>
    <definedName name="A125974465X">Data2!$L$1:$L$10,Data2!$L$11:$L$19</definedName>
    <definedName name="A125974465X_Data">Data2!$L$11:$L$19</definedName>
    <definedName name="A125974465X_Latest">Data2!$L$19</definedName>
    <definedName name="A125974472W">Data1!$HC$1:$HC$10,Data1!$HC$11:$HC$19</definedName>
    <definedName name="A125974472W_Data">Data1!$HC$11:$HC$19</definedName>
    <definedName name="A125974472W_Latest">Data1!$HC$19</definedName>
    <definedName name="A125974473X">Data2!$AG$1:$AG$10,Data2!$AG$11:$AG$19</definedName>
    <definedName name="A125974473X_Data">Data2!$AG$11:$AG$19</definedName>
    <definedName name="A125974473X_Latest">Data2!$AG$19</definedName>
    <definedName name="A125974480W">Data1!$GK$1:$GK$10,Data1!$GK$11:$GK$19</definedName>
    <definedName name="A125974480W_Data">Data1!$GK$11:$GK$19</definedName>
    <definedName name="A125974480W_Latest">Data1!$GK$19</definedName>
    <definedName name="A125974481X">Data2!$O$1:$O$10,Data2!$O$11:$O$19</definedName>
    <definedName name="A125974481X_Data">Data2!$O$11:$O$19</definedName>
    <definedName name="A125974481X_Latest">Data2!$O$19</definedName>
    <definedName name="A125974488R">Data1!$GQ$1:$GQ$10,Data1!$GQ$11:$GQ$19</definedName>
    <definedName name="A125974488R_Data">Data1!$GQ$11:$GQ$19</definedName>
    <definedName name="A125974488R_Latest">Data1!$GQ$19</definedName>
    <definedName name="A125974489T">Data2!$U$1:$U$10,Data2!$U$11:$U$19</definedName>
    <definedName name="A125974489T_Data">Data2!$U$11:$U$19</definedName>
    <definedName name="A125974489T_Latest">Data2!$U$19</definedName>
    <definedName name="A125974496R">Data1!$HO$1:$HO$10,Data1!$HO$11:$HO$19</definedName>
    <definedName name="A125974496R_Data">Data1!$HO$11:$HO$19</definedName>
    <definedName name="A125974496R_Latest">Data1!$HO$19</definedName>
    <definedName name="A125974497T">Data2!$AS$1:$AS$10,Data2!$AS$11:$AS$19</definedName>
    <definedName name="A125974497T_Data">Data2!$AS$11:$AS$19</definedName>
    <definedName name="A125974497T_Latest">Data2!$AS$19</definedName>
    <definedName name="A125974504C">Data1!$FS$1:$FS$10,Data1!$FS$11:$FS$19</definedName>
    <definedName name="A125974504C_Data">Data1!$FS$11:$FS$19</definedName>
    <definedName name="A125974504C_Latest">Data1!$FS$19</definedName>
    <definedName name="A125974505F">Data1!$IM$1:$IM$10,Data1!$IM$11:$IM$19</definedName>
    <definedName name="A125974505F_Data">Data1!$IM$11:$IM$19</definedName>
    <definedName name="A125974505F_Latest">Data1!$IM$19</definedName>
    <definedName name="A125974512C">Data1!$GE$1:$GE$10,Data1!$GE$11:$GE$19</definedName>
    <definedName name="A125974512C_Data">Data1!$GE$11:$GE$19</definedName>
    <definedName name="A125974512C_Latest">Data1!$GE$19</definedName>
    <definedName name="A125974513F">Data2!$I$1:$I$10,Data2!$I$11:$I$19</definedName>
    <definedName name="A125974513F_Data">Data2!$I$11:$I$19</definedName>
    <definedName name="A125974513F_Latest">Data2!$I$19</definedName>
    <definedName name="A125974520C">Data1!$EU$1:$EU$10,Data1!$EU$11:$EU$19</definedName>
    <definedName name="A125974520C_Data">Data1!$EU$11:$EU$19</definedName>
    <definedName name="A125974520C_Latest">Data1!$EU$19</definedName>
    <definedName name="A125974521F">#REF!,#REF!</definedName>
    <definedName name="A125974528W">Data1!$FA$1:$FA$10,Data1!$FA$11:$FA$19</definedName>
    <definedName name="A125974528W_Data">Data1!$FA$11:$FA$19</definedName>
    <definedName name="A125974528W_Latest">Data1!$FA$19</definedName>
    <definedName name="A125974529X">Data1!$HU$1:$HU$10,Data1!$HU$11:$HU$19</definedName>
    <definedName name="A125974529X_Data">Data1!$HU$11:$HU$19</definedName>
    <definedName name="A125974529X_Latest">Data1!$HU$19</definedName>
    <definedName name="A125974536W">Data1!$FJ$1:$FJ$10,Data1!$FJ$11:$FJ$19</definedName>
    <definedName name="A125974536W_Data">Data1!$FJ$11:$FJ$19</definedName>
    <definedName name="A125974536W_Latest">Data1!$FJ$19</definedName>
    <definedName name="A125974537X">Data1!$ID$1:$ID$10,Data1!$ID$11:$ID$19</definedName>
    <definedName name="A125974537X_Data">Data1!$ID$11:$ID$19</definedName>
    <definedName name="A125974537X_Latest">Data1!$ID$19</definedName>
    <definedName name="A125974544W">Data1!$FM$1:$FM$10,Data1!$FM$11:$FM$19</definedName>
    <definedName name="A125974544W_Data">Data1!$FM$11:$FM$19</definedName>
    <definedName name="A125974544W_Latest">Data1!$FM$19</definedName>
    <definedName name="A125974545X">Data1!$IG$1:$IG$10,Data1!$IG$11:$IG$19</definedName>
    <definedName name="A125974545X_Data">Data1!$IG$11:$IG$19</definedName>
    <definedName name="A125974545X_Latest">Data1!$IG$19</definedName>
    <definedName name="A125974552W">Data1!$GN$1:$GN$10,Data1!$GN$11:$GN$19</definedName>
    <definedName name="A125974552W_Data">Data1!$GN$11:$GN$19</definedName>
    <definedName name="A125974552W_Latest">Data1!$GN$19</definedName>
    <definedName name="A125974553X">Data2!$R$1:$R$10,Data2!$R$11:$R$19</definedName>
    <definedName name="A125974553X_Data">Data2!$R$11:$R$19</definedName>
    <definedName name="A125974553X_Latest">Data2!$R$19</definedName>
    <definedName name="A125974560W">Data1!$GT$1:$GT$10,Data1!$GT$11:$GT$19</definedName>
    <definedName name="A125974560W_Data">Data1!$GT$11:$GT$19</definedName>
    <definedName name="A125974560W_Latest">Data1!$GT$19</definedName>
    <definedName name="A125974561X">Data2!$X$1:$X$10,Data2!$X$11:$X$19</definedName>
    <definedName name="A125974561X_Data">Data2!$X$11:$X$19</definedName>
    <definedName name="A125974561X_Latest">Data2!$X$19</definedName>
    <definedName name="A125974568R">Data1!$GW$1:$GW$10,Data1!$GW$11:$GW$19</definedName>
    <definedName name="A125974568R_Data">Data1!$GW$11:$GW$19</definedName>
    <definedName name="A125974568R_Latest">Data1!$GW$19</definedName>
    <definedName name="A125974569T">Data2!$AA$1:$AA$10,Data2!$AA$11:$AA$19</definedName>
    <definedName name="A125974569T_Data">Data2!$AA$11:$AA$19</definedName>
    <definedName name="A125974569T_Latest">Data2!$AA$19</definedName>
    <definedName name="A125974576R">Data1!$FP$1:$FP$10,Data1!$FP$11:$FP$19</definedName>
    <definedName name="A125974576R_Data">Data1!$FP$11:$FP$19</definedName>
    <definedName name="A125974576R_Latest">Data1!$FP$19</definedName>
    <definedName name="A125974577T">Data1!$IJ$1:$IJ$10,Data1!$IJ$11:$IJ$19</definedName>
    <definedName name="A125974577T_Data">Data1!$IJ$11:$IJ$19</definedName>
    <definedName name="A125974577T_Latest">Data1!$IJ$19</definedName>
    <definedName name="A125974584R">Data1!$FY$1:$FY$10,Data1!$FY$11:$FY$19</definedName>
    <definedName name="A125974584R_Data">Data1!$FY$11:$FY$19</definedName>
    <definedName name="A125974584R_Latest">Data1!$FY$19</definedName>
    <definedName name="A125974585T">Data2!$C$1:$C$10,Data2!$C$11:$C$19</definedName>
    <definedName name="A125974585T_Data">Data2!$C$11:$C$19</definedName>
    <definedName name="A125974585T_Latest">Data2!$C$19</definedName>
    <definedName name="A125974592R">Data1!$EX$1:$EX$10,Data1!$EX$11:$EX$19</definedName>
    <definedName name="A125974592R_Data">Data1!$EX$11:$EX$19</definedName>
    <definedName name="A125974592R_Latest">Data1!$EX$19</definedName>
    <definedName name="A125974593T">Data1!$HR$1:$HR$10,Data1!$HR$11:$HR$19</definedName>
    <definedName name="A125974593T_Data">Data1!$HR$11:$HR$19</definedName>
    <definedName name="A125974593T_Latest">Data1!$HR$19</definedName>
    <definedName name="A125974600C">Data1!$FD$1:$FD$10,Data1!$FD$11:$FD$19</definedName>
    <definedName name="A125974600C_Data">Data1!$FD$11:$FD$19</definedName>
    <definedName name="A125974600C_Latest">Data1!$FD$19</definedName>
    <definedName name="A125974601F">Data1!$HX$1:$HX$10,Data1!$HX$11:$HX$19</definedName>
    <definedName name="A125974601F_Data">Data1!$HX$11:$HX$19</definedName>
    <definedName name="A125974601F_Latest">Data1!$HX$19</definedName>
    <definedName name="A125974608W">Data1!$FG$1:$FG$10,Data1!$FG$11:$FG$19</definedName>
    <definedName name="A125974608W_Data">Data1!$FG$11:$FG$19</definedName>
    <definedName name="A125974608W_Latest">Data1!$FG$19</definedName>
    <definedName name="A125974609X">Data1!$IA$1:$IA$10,Data1!$IA$11:$IA$19</definedName>
    <definedName name="A125974609X_Data">Data1!$IA$11:$IA$19</definedName>
    <definedName name="A125974609X_Latest">Data1!$IA$19</definedName>
    <definedName name="A125974616W">Data1!$FV$1:$FV$10,Data1!$FV$11:$FV$19</definedName>
    <definedName name="A125974616W_Data">Data1!$FV$11:$FV$19</definedName>
    <definedName name="A125974616W_Latest">Data1!$FV$19</definedName>
    <definedName name="A125974617X">Data1!$IP$1:$IP$10,Data1!$IP$11:$IP$19</definedName>
    <definedName name="A125974617X_Data">Data1!$IP$11:$IP$19</definedName>
    <definedName name="A125974617X_Latest">Data1!$IP$19</definedName>
    <definedName name="A125974624W">Data1!$HF$1:$HF$10,Data1!$HF$11:$HF$19</definedName>
    <definedName name="A125974624W_Data">Data1!$HF$11:$HF$19</definedName>
    <definedName name="A125974624W_Latest">Data1!$HF$19</definedName>
    <definedName name="A125974625X">Data2!$AJ$1:$AJ$10,Data2!$AJ$11:$AJ$19</definedName>
    <definedName name="A125974625X_Data">Data2!$AJ$11:$AJ$19</definedName>
    <definedName name="A125974625X_Latest">Data2!$AJ$19</definedName>
    <definedName name="A125974632W">Data1!$HI$1:$HI$10,Data1!$HI$11:$HI$19</definedName>
    <definedName name="A125974632W_Data">Data1!$HI$11:$HI$19</definedName>
    <definedName name="A125974632W_Latest">Data1!$HI$19</definedName>
    <definedName name="A125974633X">Data2!$AM$1:$AM$10,Data2!$AM$11:$AM$19</definedName>
    <definedName name="A125974633X_Data">Data2!$AM$11:$AM$19</definedName>
    <definedName name="A125974633X_Latest">Data2!$AM$19</definedName>
    <definedName name="A125974640W">Data1!$GB$1:$GB$10,Data1!$GB$11:$GB$19</definedName>
    <definedName name="A125974640W_Data">Data1!$GB$11:$GB$19</definedName>
    <definedName name="A125974640W_Latest">Data1!$GB$19</definedName>
    <definedName name="A125974641X">Data2!$F$1:$F$10,Data2!$F$11:$F$19</definedName>
    <definedName name="A125974641X_Data">Data2!$F$11:$F$19</definedName>
    <definedName name="A125974641X_Latest">Data2!$F$19</definedName>
    <definedName name="A125974648R">Data1!$GZ$1:$GZ$10,Data1!$GZ$11:$GZ$19</definedName>
    <definedName name="A125974648R_Data">Data1!$GZ$11:$GZ$19</definedName>
    <definedName name="A125974648R_Latest">Data1!$GZ$19</definedName>
    <definedName name="A125974649T">Data2!$AD$1:$AD$10,Data2!$AD$11:$AD$19</definedName>
    <definedName name="A125974649T_Data">Data2!$AD$11:$AD$19</definedName>
    <definedName name="A125974649T_Latest">Data2!$AD$19</definedName>
    <definedName name="A125976256R">Data3!$N$1:$N$10,Data3!$N$11:$N$19</definedName>
    <definedName name="A125976256R_Data">Data3!$N$11:$N$19</definedName>
    <definedName name="A125976256R_Latest">Data3!$N$19</definedName>
    <definedName name="A125976257T">Data3!$CH$1:$CH$10,Data3!$CH$11:$CH$19</definedName>
    <definedName name="A125976257T_Data">Data3!$CH$11:$CH$19</definedName>
    <definedName name="A125976257T_Latest">Data3!$CH$19</definedName>
    <definedName name="A125976264R">Data2!$HZ$1:$HZ$10,Data2!$HZ$11:$HZ$19</definedName>
    <definedName name="A125976264R_Data">Data2!$HZ$11:$HZ$19</definedName>
    <definedName name="A125976264R_Latest">Data2!$HZ$19</definedName>
    <definedName name="A125976265T">Data3!$BD$1:$BD$10,Data3!$BD$11:$BD$19</definedName>
    <definedName name="A125976265T_Data">Data3!$BD$11:$BD$19</definedName>
    <definedName name="A125976265T_Latest">Data3!$BD$19</definedName>
    <definedName name="A125976272R">Data3!$E$1:$E$10,Data3!$E$11:$E$19</definedName>
    <definedName name="A125976272R_Data">Data3!$E$11:$E$19</definedName>
    <definedName name="A125976272R_Latest">Data3!$E$19</definedName>
    <definedName name="A125976273T">Data3!$BY$1:$BY$10,Data3!$BY$11:$BY$19</definedName>
    <definedName name="A125976273T_Data">Data3!$BY$11:$BY$19</definedName>
    <definedName name="A125976273T_Latest">Data3!$BY$19</definedName>
    <definedName name="A125976280R">Data2!$IC$1:$IC$10,Data2!$IC$11:$IC$19</definedName>
    <definedName name="A125976280R_Data">Data2!$IC$11:$IC$19</definedName>
    <definedName name="A125976280R_Latest">Data2!$IC$19</definedName>
    <definedName name="A125976281T">Data3!$BG$1:$BG$10,Data3!$BG$11:$BG$19</definedName>
    <definedName name="A125976281T_Data">Data3!$BG$11:$BG$19</definedName>
    <definedName name="A125976281T_Latest">Data3!$BG$19</definedName>
    <definedName name="A125976288J">Data2!$II$1:$II$10,Data2!$II$11:$II$19</definedName>
    <definedName name="A125976288J_Data">Data2!$II$11:$II$19</definedName>
    <definedName name="A125976288J_Latest">Data2!$II$19</definedName>
    <definedName name="A125976289K">Data3!$BM$1:$BM$10,Data3!$BM$11:$BM$19</definedName>
    <definedName name="A125976289K_Data">Data3!$BM$11:$BM$19</definedName>
    <definedName name="A125976289K_Latest">Data3!$BM$19</definedName>
    <definedName name="A125976296J">Data3!$Q$1:$Q$10,Data3!$Q$11:$Q$19</definedName>
    <definedName name="A125976296J_Data">Data3!$Q$11:$Q$19</definedName>
    <definedName name="A125976296J_Latest">Data3!$Q$19</definedName>
    <definedName name="A125976297K">Data3!$CK$1:$CK$10,Data3!$CK$11:$CK$19</definedName>
    <definedName name="A125976297K_Data">Data3!$CK$11:$CK$19</definedName>
    <definedName name="A125976297K_Latest">Data3!$CK$19</definedName>
    <definedName name="A125976304W">Data2!$HK$1:$HK$10,Data2!$HK$11:$HK$19</definedName>
    <definedName name="A125976304W_Data">Data2!$HK$11:$HK$19</definedName>
    <definedName name="A125976304W_Latest">Data2!$HK$19</definedName>
    <definedName name="A125976305X">Data3!$AO$1:$AO$10,Data3!$AO$11:$AO$19</definedName>
    <definedName name="A125976305X_Data">Data3!$AO$11:$AO$19</definedName>
    <definedName name="A125976305X_Latest">Data3!$AO$19</definedName>
    <definedName name="A125976312W">Data2!$HW$1:$HW$10,Data2!$HW$11:$HW$19</definedName>
    <definedName name="A125976312W_Data">Data2!$HW$11:$HW$19</definedName>
    <definedName name="A125976312W_Latest">Data2!$HW$19</definedName>
    <definedName name="A125976313X">Data3!$BA$1:$BA$10,Data3!$BA$11:$BA$19</definedName>
    <definedName name="A125976313X_Data">Data3!$BA$11:$BA$19</definedName>
    <definedName name="A125976313X_Latest">Data3!$BA$19</definedName>
    <definedName name="A125976320W">Data2!$GM$1:$GM$10,Data2!$GM$11:$GM$19</definedName>
    <definedName name="A125976320W_Data">Data2!$GM$11:$GM$19</definedName>
    <definedName name="A125976320W_Latest">Data2!$GM$19</definedName>
    <definedName name="A125976321X">#REF!,#REF!</definedName>
    <definedName name="A125976328R">Data2!$GS$1:$GS$10,Data2!$GS$11:$GS$19</definedName>
    <definedName name="A125976328R_Data">Data2!$GS$11:$GS$19</definedName>
    <definedName name="A125976328R_Latest">Data2!$GS$19</definedName>
    <definedName name="A125976329T">Data3!$W$1:$W$10,Data3!$W$11:$W$19</definedName>
    <definedName name="A125976329T_Data">Data3!$W$11:$W$19</definedName>
    <definedName name="A125976329T_Latest">Data3!$W$19</definedName>
    <definedName name="A125976336R">Data2!$HB$1:$HB$10,Data2!$HB$11:$HB$19</definedName>
    <definedName name="A125976336R_Data">Data2!$HB$11:$HB$19</definedName>
    <definedName name="A125976336R_Latest">Data2!$HB$19</definedName>
    <definedName name="A125976337T">Data3!$AF$1:$AF$10,Data3!$AF$11:$AF$19</definedName>
    <definedName name="A125976337T_Data">Data3!$AF$11:$AF$19</definedName>
    <definedName name="A125976337T_Latest">Data3!$AF$19</definedName>
    <definedName name="A125976344R">Data2!$HE$1:$HE$10,Data2!$HE$11:$HE$19</definedName>
    <definedName name="A125976344R_Data">Data2!$HE$11:$HE$19</definedName>
    <definedName name="A125976344R_Latest">Data2!$HE$19</definedName>
    <definedName name="A125976345T">Data3!$AI$1:$AI$10,Data3!$AI$11:$AI$19</definedName>
    <definedName name="A125976345T_Data">Data3!$AI$11:$AI$19</definedName>
    <definedName name="A125976345T_Latest">Data3!$AI$19</definedName>
    <definedName name="A125976352R">Data2!$IF$1:$IF$10,Data2!$IF$11:$IF$19</definedName>
    <definedName name="A125976352R_Data">Data2!$IF$11:$IF$19</definedName>
    <definedName name="A125976352R_Latest">Data2!$IF$19</definedName>
    <definedName name="A125976353T">Data3!$BJ$1:$BJ$10,Data3!$BJ$11:$BJ$19</definedName>
    <definedName name="A125976353T_Data">Data3!$BJ$11:$BJ$19</definedName>
    <definedName name="A125976353T_Latest">Data3!$BJ$19</definedName>
    <definedName name="A125976360R">Data2!$IL$1:$IL$10,Data2!$IL$11:$IL$19</definedName>
    <definedName name="A125976360R_Data">Data2!$IL$11:$IL$19</definedName>
    <definedName name="A125976360R_Latest">Data2!$IL$19</definedName>
    <definedName name="A125976361T">Data3!$BP$1:$BP$10,Data3!$BP$11:$BP$19</definedName>
    <definedName name="A125976361T_Data">Data3!$BP$11:$BP$19</definedName>
    <definedName name="A125976361T_Latest">Data3!$BP$19</definedName>
    <definedName name="A125976368J">Data2!$IO$1:$IO$10,Data2!$IO$11:$IO$19</definedName>
    <definedName name="A125976368J_Data">Data2!$IO$11:$IO$19</definedName>
    <definedName name="A125976368J_Latest">Data2!$IO$19</definedName>
    <definedName name="A125976369K">Data3!$BS$1:$BS$10,Data3!$BS$11:$BS$19</definedName>
    <definedName name="A125976369K_Data">Data3!$BS$11:$BS$19</definedName>
    <definedName name="A125976369K_Latest">Data3!$BS$19</definedName>
    <definedName name="A125976376J">Data2!$HH$1:$HH$10,Data2!$HH$11:$HH$19</definedName>
    <definedName name="A125976376J_Data">Data2!$HH$11:$HH$19</definedName>
    <definedName name="A125976376J_Latest">Data2!$HH$19</definedName>
    <definedName name="A125976377K">Data3!$AL$1:$AL$10,Data3!$AL$11:$AL$19</definedName>
    <definedName name="A125976377K_Data">Data3!$AL$11:$AL$19</definedName>
    <definedName name="A125976377K_Latest">Data3!$AL$19</definedName>
    <definedName name="A125976384J">Data2!$HQ$1:$HQ$10,Data2!$HQ$11:$HQ$19</definedName>
    <definedName name="A125976384J_Data">Data2!$HQ$11:$HQ$19</definedName>
    <definedName name="A125976384J_Latest">Data2!$HQ$19</definedName>
    <definedName name="A125976385K">Data3!$AU$1:$AU$10,Data3!$AU$11:$AU$19</definedName>
    <definedName name="A125976385K_Data">Data3!$AU$11:$AU$19</definedName>
    <definedName name="A125976385K_Latest">Data3!$AU$19</definedName>
    <definedName name="A125976392J">Data2!$GP$1:$GP$10,Data2!$GP$11:$GP$19</definedName>
    <definedName name="A125976392J_Data">Data2!$GP$11:$GP$19</definedName>
    <definedName name="A125976392J_Latest">Data2!$GP$19</definedName>
    <definedName name="A125976393K">Data3!$T$1:$T$10,Data3!$T$11:$T$19</definedName>
    <definedName name="A125976393K_Data">Data3!$T$11:$T$19</definedName>
    <definedName name="A125976393K_Latest">Data3!$T$19</definedName>
    <definedName name="A125976400W">Data2!$GV$1:$GV$10,Data2!$GV$11:$GV$19</definedName>
    <definedName name="A125976400W_Data">Data2!$GV$11:$GV$19</definedName>
    <definedName name="A125976400W_Latest">Data2!$GV$19</definedName>
    <definedName name="A125976401X">Data3!$Z$1:$Z$10,Data3!$Z$11:$Z$19</definedName>
    <definedName name="A125976401X_Data">Data3!$Z$11:$Z$19</definedName>
    <definedName name="A125976401X_Latest">Data3!$Z$19</definedName>
    <definedName name="A125976408R">Data2!$GY$1:$GY$10,Data2!$GY$11:$GY$19</definedName>
    <definedName name="A125976408R_Data">Data2!$GY$11:$GY$19</definedName>
    <definedName name="A125976408R_Latest">Data2!$GY$19</definedName>
    <definedName name="A125976409T">Data3!$AC$1:$AC$10,Data3!$AC$11:$AC$19</definedName>
    <definedName name="A125976409T_Data">Data3!$AC$11:$AC$19</definedName>
    <definedName name="A125976409T_Latest">Data3!$AC$19</definedName>
    <definedName name="A125976416R">Data2!$HN$1:$HN$10,Data2!$HN$11:$HN$19</definedName>
    <definedName name="A125976416R_Data">Data2!$HN$11:$HN$19</definedName>
    <definedName name="A125976416R_Latest">Data2!$HN$19</definedName>
    <definedName name="A125976417T">Data3!$AR$1:$AR$10,Data3!$AR$11:$AR$19</definedName>
    <definedName name="A125976417T_Data">Data3!$AR$11:$AR$19</definedName>
    <definedName name="A125976417T_Latest">Data3!$AR$19</definedName>
    <definedName name="A125976424R">Data3!$H$1:$H$10,Data3!$H$11:$H$19</definedName>
    <definedName name="A125976424R_Data">Data3!$H$11:$H$19</definedName>
    <definedName name="A125976424R_Latest">Data3!$H$19</definedName>
    <definedName name="A125976425T">Data3!$CB$1:$CB$10,Data3!$CB$11:$CB$19</definedName>
    <definedName name="A125976425T_Data">Data3!$CB$11:$CB$19</definedName>
    <definedName name="A125976425T_Latest">Data3!$CB$19</definedName>
    <definedName name="A125976432R">Data3!$K$1:$K$10,Data3!$K$11:$K$19</definedName>
    <definedName name="A125976432R_Data">Data3!$K$11:$K$19</definedName>
    <definedName name="A125976432R_Latest">Data3!$K$19</definedName>
    <definedName name="A125976433T">Data3!$CE$1:$CE$10,Data3!$CE$11:$CE$19</definedName>
    <definedName name="A125976433T_Data">Data3!$CE$11:$CE$19</definedName>
    <definedName name="A125976433T_Latest">Data3!$CE$19</definedName>
    <definedName name="A125976440R">Data2!$HT$1:$HT$10,Data2!$HT$11:$HT$19</definedName>
    <definedName name="A125976440R_Data">Data2!$HT$11:$HT$19</definedName>
    <definedName name="A125976440R_Latest">Data2!$HT$19</definedName>
    <definedName name="A125976441T">Data3!$AX$1:$AX$10,Data3!$AX$11:$AX$19</definedName>
    <definedName name="A125976441T_Data">Data3!$AX$11:$AX$19</definedName>
    <definedName name="A125976441T_Latest">Data3!$AX$19</definedName>
    <definedName name="A125976448J">Data3!$B$1:$B$10,Data3!$B$11:$B$19</definedName>
    <definedName name="A125976448J_Data">Data3!$B$11:$B$19</definedName>
    <definedName name="A125976448J_Latest">Data3!$B$19</definedName>
    <definedName name="A125976449K">Data3!$BV$1:$BV$10,Data3!$BV$11:$BV$19</definedName>
    <definedName name="A125976449K_Data">Data3!$BV$11:$BV$19</definedName>
    <definedName name="A125976449K_Latest">Data3!$BV$19</definedName>
    <definedName name="A125978056J">Data3!$FE$1:$FE$10,Data3!$FE$11:$FE$19</definedName>
    <definedName name="A125978056J_Data">Data3!$FE$11:$FE$19</definedName>
    <definedName name="A125978056J_Latest">Data3!$FE$19</definedName>
    <definedName name="A125978057K">Data3!$HY$1:$HY$10,Data3!$HY$11:$HY$19</definedName>
    <definedName name="A125978057K_Data">Data3!$HY$11:$HY$19</definedName>
    <definedName name="A125978057K_Latest">Data3!$HY$19</definedName>
    <definedName name="A125978064J">Data3!$EA$1:$EA$10,Data3!$EA$11:$EA$19</definedName>
    <definedName name="A125978064J_Data">Data3!$EA$11:$EA$19</definedName>
    <definedName name="A125978064J_Latest">Data3!$EA$19</definedName>
    <definedName name="A125978065K">Data3!$GU$1:$GU$10,Data3!$GU$11:$GU$19</definedName>
    <definedName name="A125978065K_Data">Data3!$GU$11:$GU$19</definedName>
    <definedName name="A125978065K_Latest">Data3!$GU$19</definedName>
    <definedName name="A125978072J">Data3!$EV$1:$EV$10,Data3!$EV$11:$EV$19</definedName>
    <definedName name="A125978072J_Data">Data3!$EV$11:$EV$19</definedName>
    <definedName name="A125978072J_Latest">Data3!$EV$19</definedName>
    <definedName name="A125978073K">Data3!$HP$1:$HP$10,Data3!$HP$11:$HP$19</definedName>
    <definedName name="A125978073K_Data">Data3!$HP$11:$HP$19</definedName>
    <definedName name="A125978073K_Latest">Data3!$HP$19</definedName>
    <definedName name="A125978080J">Data3!$ED$1:$ED$10,Data3!$ED$11:$ED$19</definedName>
    <definedName name="A125978080J_Data">Data3!$ED$11:$ED$19</definedName>
    <definedName name="A125978080J_Latest">Data3!$ED$19</definedName>
    <definedName name="A125978081K">Data3!$GX$1:$GX$10,Data3!$GX$11:$GX$19</definedName>
    <definedName name="A125978081K_Data">Data3!$GX$11:$GX$19</definedName>
    <definedName name="A125978081K_Latest">Data3!$GX$19</definedName>
    <definedName name="A125978088A">Data3!$EJ$1:$EJ$10,Data3!$EJ$11:$EJ$19</definedName>
    <definedName name="A125978088A_Data">Data3!$EJ$11:$EJ$19</definedName>
    <definedName name="A125978088A_Latest">Data3!$EJ$19</definedName>
    <definedName name="A125978089C">Data3!$HD$1:$HD$10,Data3!$HD$11:$HD$19</definedName>
    <definedName name="A125978089C_Data">Data3!$HD$11:$HD$19</definedName>
    <definedName name="A125978089C_Latest">Data3!$HD$19</definedName>
    <definedName name="A125978096A">Data3!$FH$1:$FH$10,Data3!$FH$11:$FH$19</definedName>
    <definedName name="A125978096A_Data">Data3!$FH$11:$FH$19</definedName>
    <definedName name="A125978096A_Latest">Data3!$FH$19</definedName>
    <definedName name="A125978097C">Data3!$IB$1:$IB$10,Data3!$IB$11:$IB$19</definedName>
    <definedName name="A125978097C_Data">Data3!$IB$11:$IB$19</definedName>
    <definedName name="A125978097C_Latest">Data3!$IB$19</definedName>
    <definedName name="A125978104R">Data3!$DL$1:$DL$10,Data3!$DL$11:$DL$19</definedName>
    <definedName name="A125978104R_Data">Data3!$DL$11:$DL$19</definedName>
    <definedName name="A125978104R_Latest">Data3!$DL$19</definedName>
    <definedName name="A125978105T">Data3!$GF$1:$GF$10,Data3!$GF$11:$GF$19</definedName>
    <definedName name="A125978105T_Data">Data3!$GF$11:$GF$19</definedName>
    <definedName name="A125978105T_Latest">Data3!$GF$19</definedName>
    <definedName name="A125978112R">Data3!$DX$1:$DX$10,Data3!$DX$11:$DX$19</definedName>
    <definedName name="A125978112R_Data">Data3!$DX$11:$DX$19</definedName>
    <definedName name="A125978112R_Latest">Data3!$DX$19</definedName>
    <definedName name="A125978113T">Data3!$GR$1:$GR$10,Data3!$GR$11:$GR$19</definedName>
    <definedName name="A125978113T_Data">Data3!$GR$11:$GR$19</definedName>
    <definedName name="A125978113T_Latest">Data3!$GR$19</definedName>
    <definedName name="A125978120R">Data3!$CN$1:$CN$10,Data3!$CN$11:$CN$19</definedName>
    <definedName name="A125978120R_Data">Data3!$CN$11:$CN$19</definedName>
    <definedName name="A125978120R_Latest">Data3!$CN$19</definedName>
    <definedName name="A125978121T">#REF!,#REF!</definedName>
    <definedName name="A125978128J">Data3!$CT$1:$CT$10,Data3!$CT$11:$CT$19</definedName>
    <definedName name="A125978128J_Data">Data3!$CT$11:$CT$19</definedName>
    <definedName name="A125978128J_Latest">Data3!$CT$19</definedName>
    <definedName name="A125978129K">Data3!$FN$1:$FN$10,Data3!$FN$11:$FN$19</definedName>
    <definedName name="A125978129K_Data">Data3!$FN$11:$FN$19</definedName>
    <definedName name="A125978129K_Latest">Data3!$FN$19</definedName>
    <definedName name="A125978136J">Data3!$DC$1:$DC$10,Data3!$DC$11:$DC$19</definedName>
    <definedName name="A125978136J_Data">Data3!$DC$11:$DC$19</definedName>
    <definedName name="A125978136J_Latest">Data3!$DC$19</definedName>
    <definedName name="A125978137K">Data3!$FW$1:$FW$10,Data3!$FW$11:$FW$19</definedName>
    <definedName name="A125978137K_Data">Data3!$FW$11:$FW$19</definedName>
    <definedName name="A125978137K_Latest">Data3!$FW$19</definedName>
    <definedName name="A125978144J">Data3!$DF$1:$DF$10,Data3!$DF$11:$DF$19</definedName>
    <definedName name="A125978144J_Data">Data3!$DF$11:$DF$19</definedName>
    <definedName name="A125978144J_Latest">Data3!$DF$19</definedName>
    <definedName name="A125978145K">Data3!$FZ$1:$FZ$10,Data3!$FZ$11:$FZ$19</definedName>
    <definedName name="A125978145K_Data">Data3!$FZ$11:$FZ$19</definedName>
    <definedName name="A125978145K_Latest">Data3!$FZ$19</definedName>
    <definedName name="A125978152J">Data3!$EG$1:$EG$10,Data3!$EG$11:$EG$19</definedName>
    <definedName name="A125978152J_Data">Data3!$EG$11:$EG$19</definedName>
    <definedName name="A125978152J_Latest">Data3!$EG$19</definedName>
    <definedName name="A125978153K">Data3!$HA$1:$HA$10,Data3!$HA$11:$HA$19</definedName>
    <definedName name="A125978153K_Data">Data3!$HA$11:$HA$19</definedName>
    <definedName name="A125978153K_Latest">Data3!$HA$19</definedName>
    <definedName name="A125978160J">Data3!$EM$1:$EM$10,Data3!$EM$11:$EM$19</definedName>
    <definedName name="A125978160J_Data">Data3!$EM$11:$EM$19</definedName>
    <definedName name="A125978160J_Latest">Data3!$EM$19</definedName>
    <definedName name="A125978161K">Data3!$HG$1:$HG$10,Data3!$HG$11:$HG$19</definedName>
    <definedName name="A125978161K_Data">Data3!$HG$11:$HG$19</definedName>
    <definedName name="A125978161K_Latest">Data3!$HG$19</definedName>
    <definedName name="A125978168A">Data3!$EP$1:$EP$10,Data3!$EP$11:$EP$19</definedName>
    <definedName name="A125978168A_Data">Data3!$EP$11:$EP$19</definedName>
    <definedName name="A125978168A_Latest">Data3!$EP$19</definedName>
    <definedName name="A125978169C">Data3!$HJ$1:$HJ$10,Data3!$HJ$11:$HJ$19</definedName>
    <definedName name="A125978169C_Data">Data3!$HJ$11:$HJ$19</definedName>
    <definedName name="A125978169C_Latest">Data3!$HJ$19</definedName>
    <definedName name="A125978176A">Data3!$DI$1:$DI$10,Data3!$DI$11:$DI$19</definedName>
    <definedName name="A125978176A_Data">Data3!$DI$11:$DI$19</definedName>
    <definedName name="A125978176A_Latest">Data3!$DI$19</definedName>
    <definedName name="A125978177C">Data3!$GC$1:$GC$10,Data3!$GC$11:$GC$19</definedName>
    <definedName name="A125978177C_Data">Data3!$GC$11:$GC$19</definedName>
    <definedName name="A125978177C_Latest">Data3!$GC$19</definedName>
    <definedName name="A125978184A">Data3!$DR$1:$DR$10,Data3!$DR$11:$DR$19</definedName>
    <definedName name="A125978184A_Data">Data3!$DR$11:$DR$19</definedName>
    <definedName name="A125978184A_Latest">Data3!$DR$19</definedName>
    <definedName name="A125978185C">Data3!$GL$1:$GL$10,Data3!$GL$11:$GL$19</definedName>
    <definedName name="A125978185C_Data">Data3!$GL$11:$GL$19</definedName>
    <definedName name="A125978185C_Latest">Data3!$GL$19</definedName>
    <definedName name="A125978192A">Data3!$CQ$1:$CQ$10,Data3!$CQ$11:$CQ$19</definedName>
    <definedName name="A125978192A_Data">Data3!$CQ$11:$CQ$19</definedName>
    <definedName name="A125978192A_Latest">Data3!$CQ$19</definedName>
    <definedName name="A125978193C">Data3!$FK$1:$FK$10,Data3!$FK$11:$FK$19</definedName>
    <definedName name="A125978193C_Data">Data3!$FK$11:$FK$19</definedName>
    <definedName name="A125978193C_Latest">Data3!$FK$19</definedName>
    <definedName name="A125978200R">Data3!$CW$1:$CW$10,Data3!$CW$11:$CW$19</definedName>
    <definedName name="A125978200R_Data">Data3!$CW$11:$CW$19</definedName>
    <definedName name="A125978200R_Latest">Data3!$CW$19</definedName>
    <definedName name="A125978201T">Data3!$FQ$1:$FQ$10,Data3!$FQ$11:$FQ$19</definedName>
    <definedName name="A125978201T_Data">Data3!$FQ$11:$FQ$19</definedName>
    <definedName name="A125978201T_Latest">Data3!$FQ$19</definedName>
    <definedName name="A125978208J">Data3!$CZ$1:$CZ$10,Data3!$CZ$11:$CZ$19</definedName>
    <definedName name="A125978208J_Data">Data3!$CZ$11:$CZ$19</definedName>
    <definedName name="A125978208J_Latest">Data3!$CZ$19</definedName>
    <definedName name="A125978209K">Data3!$FT$1:$FT$10,Data3!$FT$11:$FT$19</definedName>
    <definedName name="A125978209K_Data">Data3!$FT$11:$FT$19</definedName>
    <definedName name="A125978209K_Latest">Data3!$FT$19</definedName>
    <definedName name="A125978216J">Data3!$DO$1:$DO$10,Data3!$DO$11:$DO$19</definedName>
    <definedName name="A125978216J_Data">Data3!$DO$11:$DO$19</definedName>
    <definedName name="A125978216J_Latest">Data3!$DO$19</definedName>
    <definedName name="A125978217K">Data3!$GI$1:$GI$10,Data3!$GI$11:$GI$19</definedName>
    <definedName name="A125978217K_Data">Data3!$GI$11:$GI$19</definedName>
    <definedName name="A125978217K_Latest">Data3!$GI$19</definedName>
    <definedName name="A125978224J">Data3!$EY$1:$EY$10,Data3!$EY$11:$EY$19</definedName>
    <definedName name="A125978224J_Data">Data3!$EY$11:$EY$19</definedName>
    <definedName name="A125978224J_Latest">Data3!$EY$19</definedName>
    <definedName name="A125978225K">Data3!$HS$1:$HS$10,Data3!$HS$11:$HS$19</definedName>
    <definedName name="A125978225K_Data">Data3!$HS$11:$HS$19</definedName>
    <definedName name="A125978225K_Latest">Data3!$HS$19</definedName>
    <definedName name="A125978232J">Data3!$FB$1:$FB$10,Data3!$FB$11:$FB$19</definedName>
    <definedName name="A125978232J_Data">Data3!$FB$11:$FB$19</definedName>
    <definedName name="A125978232J_Latest">Data3!$FB$19</definedName>
    <definedName name="A125978233K">Data3!$HV$1:$HV$10,Data3!$HV$11:$HV$19</definedName>
    <definedName name="A125978233K_Data">Data3!$HV$11:$HV$19</definedName>
    <definedName name="A125978233K_Latest">Data3!$HV$19</definedName>
    <definedName name="A125978240J">Data3!$DU$1:$DU$10,Data3!$DU$11:$DU$19</definedName>
    <definedName name="A125978240J_Data">Data3!$DU$11:$DU$19</definedName>
    <definedName name="A125978240J_Latest">Data3!$DU$19</definedName>
    <definedName name="A125978241K">Data3!$GO$1:$GO$10,Data3!$GO$11:$GO$19</definedName>
    <definedName name="A125978241K_Data">Data3!$GO$11:$GO$19</definedName>
    <definedName name="A125978241K_Latest">Data3!$GO$19</definedName>
    <definedName name="A125978248A">Data3!$ES$1:$ES$10,Data3!$ES$11:$ES$19</definedName>
    <definedName name="A125978248A_Data">Data3!$ES$11:$ES$19</definedName>
    <definedName name="A125978248A_Latest">Data3!$ES$19</definedName>
    <definedName name="A125978249C">Data3!$HM$1:$HM$10,Data3!$HM$11:$HM$19</definedName>
    <definedName name="A125978249C_Data">Data3!$HM$11:$HM$19</definedName>
    <definedName name="A125978249C_Latest">Data3!$HM$19</definedName>
    <definedName name="A125979856X">Data1!$BT$1:$BT$10,Data1!$BT$11:$BT$19</definedName>
    <definedName name="A125979856X_Data">Data1!$BT$11:$BT$19</definedName>
    <definedName name="A125979856X_Latest">Data1!$BT$19</definedName>
    <definedName name="A125979857A">Data1!$EN$1:$EN$10,Data1!$EN$11:$EN$19</definedName>
    <definedName name="A125979857A_Data">Data1!$EN$11:$EN$19</definedName>
    <definedName name="A125979857A_Latest">Data1!$EN$19</definedName>
    <definedName name="A125979864X">Data1!$AP$1:$AP$10,Data1!$AP$11:$AP$19</definedName>
    <definedName name="A125979864X_Data">Data1!$AP$11:$AP$19</definedName>
    <definedName name="A125979864X_Latest">Data1!$AP$19</definedName>
    <definedName name="A125979865A">Data1!$DJ$1:$DJ$10,Data1!$DJ$11:$DJ$19</definedName>
    <definedName name="A125979865A_Data">Data1!$DJ$11:$DJ$19</definedName>
    <definedName name="A125979865A_Latest">Data1!$DJ$19</definedName>
    <definedName name="A125979872X">Data1!$BK$1:$BK$10,Data1!$BK$11:$BK$19</definedName>
    <definedName name="A125979872X_Data">Data1!$BK$11:$BK$19</definedName>
    <definedName name="A125979872X_Latest">Data1!$BK$19</definedName>
    <definedName name="A125979873A">Data1!$EE$1:$EE$10,Data1!$EE$11:$EE$19</definedName>
    <definedName name="A125979873A_Data">Data1!$EE$11:$EE$19</definedName>
    <definedName name="A125979873A_Latest">Data1!$EE$19</definedName>
    <definedName name="A125979880X">Data1!$AS$1:$AS$10,Data1!$AS$11:$AS$19</definedName>
    <definedName name="A125979880X_Data">Data1!$AS$11:$AS$19</definedName>
    <definedName name="A125979880X_Latest">Data1!$AS$19</definedName>
    <definedName name="A125979881A">Data1!$DM$1:$DM$10,Data1!$DM$11:$DM$19</definedName>
    <definedName name="A125979881A_Data">Data1!$DM$11:$DM$19</definedName>
    <definedName name="A125979881A_Latest">Data1!$DM$19</definedName>
    <definedName name="A125979888T">Data1!$AY$1:$AY$10,Data1!$AY$11:$AY$19</definedName>
    <definedName name="A125979888T_Data">Data1!$AY$11:$AY$19</definedName>
    <definedName name="A125979888T_Latest">Data1!$AY$19</definedName>
    <definedName name="A125979889V">Data1!$DS$1:$DS$10,Data1!$DS$11:$DS$19</definedName>
    <definedName name="A125979889V_Data">Data1!$DS$11:$DS$19</definedName>
    <definedName name="A125979889V_Latest">Data1!$DS$19</definedName>
    <definedName name="A125979896T">Data1!$BW$1:$BW$10,Data1!$BW$11:$BW$19</definedName>
    <definedName name="A125979896T_Data">Data1!$BW$11:$BW$19</definedName>
    <definedName name="A125979896T_Latest">Data1!$BW$19</definedName>
    <definedName name="A125979897V">Data1!$EQ$1:$EQ$10,Data1!$EQ$11:$EQ$19</definedName>
    <definedName name="A125979897V_Data">Data1!$EQ$11:$EQ$19</definedName>
    <definedName name="A125979897V_Latest">Data1!$EQ$19</definedName>
    <definedName name="A125979904F">Data1!$AA$1:$AA$10,Data1!$AA$11:$AA$19</definedName>
    <definedName name="A125979904F_Data">Data1!$AA$11:$AA$19</definedName>
    <definedName name="A125979904F_Latest">Data1!$AA$19</definedName>
    <definedName name="A125979905J">Data1!$CU$1:$CU$10,Data1!$CU$11:$CU$19</definedName>
    <definedName name="A125979905J_Data">Data1!$CU$11:$CU$19</definedName>
    <definedName name="A125979905J_Latest">Data1!$CU$19</definedName>
    <definedName name="A125979912F">Data1!$AM$1:$AM$10,Data1!$AM$11:$AM$19</definedName>
    <definedName name="A125979912F_Data">Data1!$AM$11:$AM$19</definedName>
    <definedName name="A125979912F_Latest">Data1!$AM$19</definedName>
    <definedName name="A125979913J">Data1!$DG$1:$DG$10,Data1!$DG$11:$DG$19</definedName>
    <definedName name="A125979913J_Data">Data1!$DG$11:$DG$19</definedName>
    <definedName name="A125979913J_Latest">Data1!$DG$19</definedName>
    <definedName name="A125979920F">Data1!$C$1:$C$10,Data1!$C$11:$C$19</definedName>
    <definedName name="A125979920F_Data">Data1!$C$11:$C$19</definedName>
    <definedName name="A125979920F_Latest">Data1!$C$19</definedName>
    <definedName name="A125979921J">#REF!,#REF!</definedName>
    <definedName name="A125979928X">Data1!$I$1:$I$10,Data1!$I$11:$I$19</definedName>
    <definedName name="A125979928X_Data">Data1!$I$11:$I$19</definedName>
    <definedName name="A125979928X_Latest">Data1!$I$19</definedName>
    <definedName name="A125979929A">Data1!$CC$1:$CC$10,Data1!$CC$11:$CC$19</definedName>
    <definedName name="A125979929A_Data">Data1!$CC$11:$CC$19</definedName>
    <definedName name="A125979929A_Latest">Data1!$CC$19</definedName>
    <definedName name="A125979936X">Data1!$R$1:$R$10,Data1!$R$11:$R$19</definedName>
    <definedName name="A125979936X_Data">Data1!$R$11:$R$19</definedName>
    <definedName name="A125979936X_Latest">Data1!$R$19</definedName>
    <definedName name="A125979937A">Data1!$CL$1:$CL$10,Data1!$CL$11:$CL$19</definedName>
    <definedName name="A125979937A_Data">Data1!$CL$11:$CL$19</definedName>
    <definedName name="A125979937A_Latest">Data1!$CL$19</definedName>
    <definedName name="A125979944X">Data1!$U$1:$U$10,Data1!$U$11:$U$19</definedName>
    <definedName name="A125979944X_Data">Data1!$U$11:$U$19</definedName>
    <definedName name="A125979944X_Latest">Data1!$U$19</definedName>
    <definedName name="A125979945A">Data1!$CO$1:$CO$10,Data1!$CO$11:$CO$19</definedName>
    <definedName name="A125979945A_Data">Data1!$CO$11:$CO$19</definedName>
    <definedName name="A125979945A_Latest">Data1!$CO$19</definedName>
    <definedName name="A125979952X">Data1!$AV$1:$AV$10,Data1!$AV$11:$AV$19</definedName>
    <definedName name="A125979952X_Data">Data1!$AV$11:$AV$19</definedName>
    <definedName name="A125979952X_Latest">Data1!$AV$19</definedName>
    <definedName name="A125979953A">Data1!$DP$1:$DP$10,Data1!$DP$11:$DP$19</definedName>
    <definedName name="A125979953A_Data">Data1!$DP$11:$DP$19</definedName>
    <definedName name="A125979953A_Latest">Data1!$DP$19</definedName>
    <definedName name="A125979960X">Data1!$BB$1:$BB$10,Data1!$BB$11:$BB$19</definedName>
    <definedName name="A125979960X_Data">Data1!$BB$11:$BB$19</definedName>
    <definedName name="A125979960X_Latest">Data1!$BB$19</definedName>
    <definedName name="A125979961A">Data1!$DV$1:$DV$10,Data1!$DV$11:$DV$19</definedName>
    <definedName name="A125979961A_Data">Data1!$DV$11:$DV$19</definedName>
    <definedName name="A125979961A_Latest">Data1!$DV$19</definedName>
    <definedName name="A125979968T">Data1!$BE$1:$BE$10,Data1!$BE$11:$BE$19</definedName>
    <definedName name="A125979968T_Data">Data1!$BE$11:$BE$19</definedName>
    <definedName name="A125979968T_Latest">Data1!$BE$19</definedName>
    <definedName name="A125979969V">Data1!$DY$1:$DY$10,Data1!$DY$11:$DY$19</definedName>
    <definedName name="A125979969V_Data">Data1!$DY$11:$DY$19</definedName>
    <definedName name="A125979969V_Latest">Data1!$DY$19</definedName>
    <definedName name="A125979976T">Data1!$X$1:$X$10,Data1!$X$11:$X$19</definedName>
    <definedName name="A125979976T_Data">Data1!$X$11:$X$19</definedName>
    <definedName name="A125979976T_Latest">Data1!$X$19</definedName>
    <definedName name="A125979977V">Data1!$CR$1:$CR$10,Data1!$CR$11:$CR$19</definedName>
    <definedName name="A125979977V_Data">Data1!$CR$11:$CR$19</definedName>
    <definedName name="A125979977V_Latest">Data1!$CR$19</definedName>
    <definedName name="A125979984T">Data1!$AG$1:$AG$10,Data1!$AG$11:$AG$19</definedName>
    <definedName name="A125979984T_Data">Data1!$AG$11:$AG$19</definedName>
    <definedName name="A125979984T_Latest">Data1!$AG$19</definedName>
    <definedName name="A125979985V">Data1!$DA$1:$DA$10,Data1!$DA$11:$DA$19</definedName>
    <definedName name="A125979985V_Data">Data1!$DA$11:$DA$19</definedName>
    <definedName name="A125979985V_Latest">Data1!$DA$19</definedName>
    <definedName name="A125979992T">Data1!$F$1:$F$10,Data1!$F$11:$F$19</definedName>
    <definedName name="A125979992T_Data">Data1!$F$11:$F$19</definedName>
    <definedName name="A125979992T_Latest">Data1!$F$19</definedName>
    <definedName name="A125979993V">Data1!$BZ$1:$BZ$10,Data1!$BZ$11:$BZ$19</definedName>
    <definedName name="A125979993V_Data">Data1!$BZ$11:$BZ$19</definedName>
    <definedName name="A125979993V_Latest">Data1!$BZ$19</definedName>
    <definedName name="A125980000L">Data1!$L$1:$L$10,Data1!$L$11:$L$19</definedName>
    <definedName name="A125980000L_Data">Data1!$L$11:$L$19</definedName>
    <definedName name="A125980000L_Latest">Data1!$L$19</definedName>
    <definedName name="A125980001R">Data1!$CF$1:$CF$10,Data1!$CF$11:$CF$19</definedName>
    <definedName name="A125980001R_Data">Data1!$CF$11:$CF$19</definedName>
    <definedName name="A125980001R_Latest">Data1!$CF$19</definedName>
    <definedName name="A125980008F">Data1!$O$1:$O$10,Data1!$O$11:$O$19</definedName>
    <definedName name="A125980008F_Data">Data1!$O$11:$O$19</definedName>
    <definedName name="A125980008F_Latest">Data1!$O$19</definedName>
    <definedName name="A125980009J">Data1!$CI$1:$CI$10,Data1!$CI$11:$CI$19</definedName>
    <definedName name="A125980009J_Data">Data1!$CI$11:$CI$19</definedName>
    <definedName name="A125980009J_Latest">Data1!$CI$19</definedName>
    <definedName name="A125980016F">Data1!$AD$1:$AD$10,Data1!$AD$11:$AD$19</definedName>
    <definedName name="A125980016F_Data">Data1!$AD$11:$AD$19</definedName>
    <definedName name="A125980016F_Latest">Data1!$AD$19</definedName>
    <definedName name="A125980017J">Data1!$CX$1:$CX$10,Data1!$CX$11:$CX$19</definedName>
    <definedName name="A125980017J_Data">Data1!$CX$11:$CX$19</definedName>
    <definedName name="A125980017J_Latest">Data1!$CX$19</definedName>
    <definedName name="A125980024F">Data1!$BN$1:$BN$10,Data1!$BN$11:$BN$19</definedName>
    <definedName name="A125980024F_Data">Data1!$BN$11:$BN$19</definedName>
    <definedName name="A125980024F_Latest">Data1!$BN$19</definedName>
    <definedName name="A125980025J">Data1!$EH$1:$EH$10,Data1!$EH$11:$EH$19</definedName>
    <definedName name="A125980025J_Data">Data1!$EH$11:$EH$19</definedName>
    <definedName name="A125980025J_Latest">Data1!$EH$19</definedName>
    <definedName name="A125980032F">Data1!$BQ$1:$BQ$10,Data1!$BQ$11:$BQ$19</definedName>
    <definedName name="A125980032F_Data">Data1!$BQ$11:$BQ$19</definedName>
    <definedName name="A125980032F_Latest">Data1!$BQ$19</definedName>
    <definedName name="A125980033J">Data1!$EK$1:$EK$10,Data1!$EK$11:$EK$19</definedName>
    <definedName name="A125980033J_Data">Data1!$EK$11:$EK$19</definedName>
    <definedName name="A125980033J_Latest">Data1!$EK$19</definedName>
    <definedName name="A125980040F">Data1!$AJ$1:$AJ$10,Data1!$AJ$11:$AJ$19</definedName>
    <definedName name="A125980040F_Data">Data1!$AJ$11:$AJ$19</definedName>
    <definedName name="A125980040F_Latest">Data1!$AJ$19</definedName>
    <definedName name="A125980041J">Data1!$DD$1:$DD$10,Data1!$DD$11:$DD$19</definedName>
    <definedName name="A125980041J_Data">Data1!$DD$11:$DD$19</definedName>
    <definedName name="A125980041J_Latest">Data1!$DD$19</definedName>
    <definedName name="A125980048X">Data1!$BH$1:$BH$10,Data1!$BH$11:$BH$19</definedName>
    <definedName name="A125980048X_Data">Data1!$BH$11:$BH$19</definedName>
    <definedName name="A125980048X_Latest">Data1!$BH$19</definedName>
    <definedName name="A125980049A">Data1!$EB$1:$EB$10,Data1!$EB$11:$EB$19</definedName>
    <definedName name="A125980049A_Data">Data1!$EB$11:$EB$19</definedName>
    <definedName name="A125980049A_Latest">Data1!$EB$19</definedName>
    <definedName name="A125980056X">Data8!$HY$1:$HY$10,Data8!$HY$11:$HY$19</definedName>
    <definedName name="A125980056X_Data">Data8!$HY$11:$HY$19</definedName>
    <definedName name="A125980056X_Latest">Data8!$HY$19</definedName>
    <definedName name="A125980057A">Data9!$BC$1:$BC$10,Data9!$BC$11:$BC$19</definedName>
    <definedName name="A125980057A_Data">Data9!$BC$11:$BC$19</definedName>
    <definedName name="A125980057A_Latest">Data9!$BC$19</definedName>
    <definedName name="A125980064X">Data8!$GU$1:$GU$10,Data8!$GU$11:$GU$19</definedName>
    <definedName name="A125980064X_Data">Data8!$GU$11:$GU$19</definedName>
    <definedName name="A125980064X_Latest">Data8!$GU$19</definedName>
    <definedName name="A125980065A">Data9!$Y$1:$Y$10,Data9!$Y$11:$Y$19</definedName>
    <definedName name="A125980065A_Data">Data9!$Y$11:$Y$19</definedName>
    <definedName name="A125980065A_Latest">Data9!$Y$19</definedName>
    <definedName name="A125980072X">Data8!$HP$1:$HP$10,Data8!$HP$11:$HP$19</definedName>
    <definedName name="A125980072X_Data">Data8!$HP$11:$HP$19</definedName>
    <definedName name="A125980072X_Latest">Data8!$HP$19</definedName>
    <definedName name="A125980073A">Data9!$AT$1:$AT$10,Data9!$AT$11:$AT$19</definedName>
    <definedName name="A125980073A_Data">Data9!$AT$11:$AT$19</definedName>
    <definedName name="A125980073A_Latest">Data9!$AT$19</definedName>
    <definedName name="A125980080X">Data8!$GX$1:$GX$10,Data8!$GX$11:$GX$19</definedName>
    <definedName name="A125980080X_Data">Data8!$GX$11:$GX$19</definedName>
    <definedName name="A125980080X_Latest">Data8!$GX$19</definedName>
    <definedName name="A125980081A">Data9!$AB$1:$AB$10,Data9!$AB$11:$AB$19</definedName>
    <definedName name="A125980081A_Data">Data9!$AB$11:$AB$19</definedName>
    <definedName name="A125980081A_Latest">Data9!$AB$19</definedName>
    <definedName name="A125980088T">Data8!$HD$1:$HD$10,Data8!$HD$11:$HD$19</definedName>
    <definedName name="A125980088T_Data">Data8!$HD$11:$HD$19</definedName>
    <definedName name="A125980088T_Latest">Data8!$HD$19</definedName>
    <definedName name="A125980089V">Data9!$AH$1:$AH$10,Data9!$AH$11:$AH$19</definedName>
    <definedName name="A125980089V_Data">Data9!$AH$11:$AH$19</definedName>
    <definedName name="A125980089V_Latest">Data9!$AH$19</definedName>
    <definedName name="A125980096T">Data8!$IB$1:$IB$10,Data8!$IB$11:$IB$19</definedName>
    <definedName name="A125980096T_Data">Data8!$IB$11:$IB$19</definedName>
    <definedName name="A125980096T_Latest">Data8!$IB$19</definedName>
    <definedName name="A125980097V">Data9!$BF$1:$BF$10,Data9!$BF$11:$BF$19</definedName>
    <definedName name="A125980097V_Data">Data9!$BF$11:$BF$19</definedName>
    <definedName name="A125980097V_Latest">Data9!$BF$19</definedName>
    <definedName name="A125980104F">Data8!$GF$1:$GF$10,Data8!$GF$11:$GF$19</definedName>
    <definedName name="A125980104F_Data">Data8!$GF$11:$GF$19</definedName>
    <definedName name="A125980104F_Latest">Data8!$GF$19</definedName>
    <definedName name="A125980105J">Data9!$J$1:$J$10,Data9!$J$11:$J$19</definedName>
    <definedName name="A125980105J_Data">Data9!$J$11:$J$19</definedName>
    <definedName name="A125980105J_Latest">Data9!$J$19</definedName>
    <definedName name="A125980112F">Data8!$GR$1:$GR$10,Data8!$GR$11:$GR$19</definedName>
    <definedName name="A125980112F_Data">Data8!$GR$11:$GR$19</definedName>
    <definedName name="A125980112F_Latest">Data8!$GR$19</definedName>
    <definedName name="A125980113J">Data9!$V$1:$V$10,Data9!$V$11:$V$19</definedName>
    <definedName name="A125980113J_Data">Data9!$V$11:$V$19</definedName>
    <definedName name="A125980113J_Latest">Data9!$V$19</definedName>
    <definedName name="A125980120F">Data8!$FH$1:$FH$10,Data8!$FH$11:$FH$19</definedName>
    <definedName name="A125980120F_Data">Data8!$FH$11:$FH$19</definedName>
    <definedName name="A125980120F_Latest">Data8!$FH$19</definedName>
    <definedName name="A125980121J">#REF!,#REF!</definedName>
    <definedName name="A125980128X">Data8!$FN$1:$FN$10,Data8!$FN$11:$FN$19</definedName>
    <definedName name="A125980128X_Data">Data8!$FN$11:$FN$19</definedName>
    <definedName name="A125980128X_Latest">Data8!$FN$19</definedName>
    <definedName name="A125980129A">Data8!$IH$1:$IH$10,Data8!$IH$11:$IH$19</definedName>
    <definedName name="A125980129A_Data">Data8!$IH$11:$IH$19</definedName>
    <definedName name="A125980129A_Latest">Data8!$IH$19</definedName>
    <definedName name="A125980136X">Data8!$FW$1:$FW$10,Data8!$FW$11:$FW$19</definedName>
    <definedName name="A125980136X_Data">Data8!$FW$11:$FW$19</definedName>
    <definedName name="A125980136X_Latest">Data8!$FW$19</definedName>
    <definedName name="A125980137A">Data8!$IQ$1:$IQ$10,Data8!$IQ$11:$IQ$19</definedName>
    <definedName name="A125980137A_Data">Data8!$IQ$11:$IQ$19</definedName>
    <definedName name="A125980137A_Latest">Data8!$IQ$19</definedName>
    <definedName name="A125980144X">Data8!$FZ$1:$FZ$10,Data8!$FZ$11:$FZ$19</definedName>
    <definedName name="A125980144X_Data">Data8!$FZ$11:$FZ$19</definedName>
    <definedName name="A125980144X_Latest">Data8!$FZ$19</definedName>
    <definedName name="A125980145A">Data9!$D$1:$D$10,Data9!$D$11:$D$19</definedName>
    <definedName name="A125980145A_Data">Data9!$D$11:$D$19</definedName>
    <definedName name="A125980145A_Latest">Data9!$D$19</definedName>
    <definedName name="A125980152X">Data8!$HA$1:$HA$10,Data8!$HA$11:$HA$19</definedName>
    <definedName name="A125980152X_Data">Data8!$HA$11:$HA$19</definedName>
    <definedName name="A125980152X_Latest">Data8!$HA$19</definedName>
    <definedName name="A125980153A">Data9!$AE$1:$AE$10,Data9!$AE$11:$AE$19</definedName>
    <definedName name="A125980153A_Data">Data9!$AE$11:$AE$19</definedName>
    <definedName name="A125980153A_Latest">Data9!$AE$19</definedName>
    <definedName name="A125980160X">Data8!$HG$1:$HG$10,Data8!$HG$11:$HG$19</definedName>
    <definedName name="A125980160X_Data">Data8!$HG$11:$HG$19</definedName>
    <definedName name="A125980160X_Latest">Data8!$HG$19</definedName>
    <definedName name="A125980161A">Data9!$AK$1:$AK$10,Data9!$AK$11:$AK$19</definedName>
    <definedName name="A125980161A_Data">Data9!$AK$11:$AK$19</definedName>
    <definedName name="A125980161A_Latest">Data9!$AK$19</definedName>
    <definedName name="A125980168T">Data8!$HJ$1:$HJ$10,Data8!$HJ$11:$HJ$19</definedName>
    <definedName name="A125980168T_Data">Data8!$HJ$11:$HJ$19</definedName>
    <definedName name="A125980168T_Latest">Data8!$HJ$19</definedName>
    <definedName name="A125980169V">Data9!$AN$1:$AN$10,Data9!$AN$11:$AN$19</definedName>
    <definedName name="A125980169V_Data">Data9!$AN$11:$AN$19</definedName>
    <definedName name="A125980169V_Latest">Data9!$AN$19</definedName>
    <definedName name="A125980176T">Data8!$GC$1:$GC$10,Data8!$GC$11:$GC$19</definedName>
    <definedName name="A125980176T_Data">Data8!$GC$11:$GC$19</definedName>
    <definedName name="A125980176T_Latest">Data8!$GC$19</definedName>
    <definedName name="A125980177V">Data9!$G$1:$G$10,Data9!$G$11:$G$19</definedName>
    <definedName name="A125980177V_Data">Data9!$G$11:$G$19</definedName>
    <definedName name="A125980177V_Latest">Data9!$G$19</definedName>
    <definedName name="A125980184T">Data8!$GL$1:$GL$10,Data8!$GL$11:$GL$19</definedName>
    <definedName name="A125980184T_Data">Data8!$GL$11:$GL$19</definedName>
    <definedName name="A125980184T_Latest">Data8!$GL$19</definedName>
    <definedName name="A125980185V">Data9!$P$1:$P$10,Data9!$P$11:$P$19</definedName>
    <definedName name="A125980185V_Data">Data9!$P$11:$P$19</definedName>
    <definedName name="A125980185V_Latest">Data9!$P$19</definedName>
    <definedName name="A125980192T">Data8!$FK$1:$FK$10,Data8!$FK$11:$FK$19</definedName>
    <definedName name="A125980192T_Data">Data8!$FK$11:$FK$19</definedName>
    <definedName name="A125980192T_Latest">Data8!$FK$19</definedName>
    <definedName name="A125980193V">Data8!$IE$1:$IE$10,Data8!$IE$11:$IE$19</definedName>
    <definedName name="A125980193V_Data">Data8!$IE$11:$IE$19</definedName>
    <definedName name="A125980193V_Latest">Data8!$IE$19</definedName>
    <definedName name="A125980200F">Data8!$FQ$1:$FQ$10,Data8!$FQ$11:$FQ$19</definedName>
    <definedName name="A125980200F_Data">Data8!$FQ$11:$FQ$19</definedName>
    <definedName name="A125980200F_Latest">Data8!$FQ$19</definedName>
    <definedName name="A125980201J">Data8!$IK$1:$IK$10,Data8!$IK$11:$IK$19</definedName>
    <definedName name="A125980201J_Data">Data8!$IK$11:$IK$19</definedName>
    <definedName name="A125980201J_Latest">Data8!$IK$19</definedName>
    <definedName name="A125980208X">Data8!$FT$1:$FT$10,Data8!$FT$11:$FT$19</definedName>
    <definedName name="A125980208X_Data">Data8!$FT$11:$FT$19</definedName>
    <definedName name="A125980208X_Latest">Data8!$FT$19</definedName>
    <definedName name="A125980209A">Data8!$IN$1:$IN$10,Data8!$IN$11:$IN$19</definedName>
    <definedName name="A125980209A_Data">Data8!$IN$11:$IN$19</definedName>
    <definedName name="A125980209A_Latest">Data8!$IN$19</definedName>
    <definedName name="A125980216X">Data8!$GI$1:$GI$10,Data8!$GI$11:$GI$19</definedName>
    <definedName name="A125980216X_Data">Data8!$GI$11:$GI$19</definedName>
    <definedName name="A125980216X_Latest">Data8!$GI$19</definedName>
    <definedName name="A125980217A">Data9!$M$1:$M$10,Data9!$M$11:$M$19</definedName>
    <definedName name="A125980217A_Data">Data9!$M$11:$M$19</definedName>
    <definedName name="A125980217A_Latest">Data9!$M$19</definedName>
    <definedName name="A125980224X">Data8!$HS$1:$HS$10,Data8!$HS$11:$HS$19</definedName>
    <definedName name="A125980224X_Data">Data8!$HS$11:$HS$19</definedName>
    <definedName name="A125980224X_Latest">Data8!$HS$19</definedName>
    <definedName name="A125980225A">Data9!$AW$1:$AW$10,Data9!$AW$11:$AW$19</definedName>
    <definedName name="A125980225A_Data">Data9!$AW$11:$AW$19</definedName>
    <definedName name="A125980225A_Latest">Data9!$AW$19</definedName>
    <definedName name="A125980232X">Data8!$HV$1:$HV$10,Data8!$HV$11:$HV$19</definedName>
    <definedName name="A125980232X_Data">Data8!$HV$11:$HV$19</definedName>
    <definedName name="A125980232X_Latest">Data8!$HV$19</definedName>
    <definedName name="A125980233A">Data9!$AZ$1:$AZ$10,Data9!$AZ$11:$AZ$19</definedName>
    <definedName name="A125980233A_Data">Data9!$AZ$11:$AZ$19</definedName>
    <definedName name="A125980233A_Latest">Data9!$AZ$19</definedName>
    <definedName name="A125980240X">Data8!$GO$1:$GO$10,Data8!$GO$11:$GO$19</definedName>
    <definedName name="A125980240X_Data">Data8!$GO$11:$GO$19</definedName>
    <definedName name="A125980240X_Latest">Data8!$GO$19</definedName>
    <definedName name="A125980241A">Data9!$S$1:$S$10,Data9!$S$11:$S$19</definedName>
    <definedName name="A125980241A_Data">Data9!$S$11:$S$19</definedName>
    <definedName name="A125980241A_Latest">Data9!$S$19</definedName>
    <definedName name="A125980248T">Data8!$HM$1:$HM$10,Data8!$HM$11:$HM$19</definedName>
    <definedName name="A125980248T_Data">Data8!$HM$11:$HM$19</definedName>
    <definedName name="A125980248T_Latest">Data8!$HM$19</definedName>
    <definedName name="A125980249V">Data9!$AQ$1:$AQ$10,Data9!$AQ$11:$AQ$19</definedName>
    <definedName name="A125980249V_Data">Data9!$AQ$11:$AQ$19</definedName>
    <definedName name="A125980249V_Latest">Data9!$AQ$19</definedName>
    <definedName name="A125980256T">Data5!$CW$1:$CW$10,Data5!$CW$11:$CW$19</definedName>
    <definedName name="A125980256T_Data">Data5!$CW$11:$CW$19</definedName>
    <definedName name="A125980256T_Latest">Data5!$CW$19</definedName>
    <definedName name="A125980257V">Data5!$FQ$1:$FQ$10,Data5!$FQ$11:$FQ$19</definedName>
    <definedName name="A125980257V_Data">Data5!$FQ$11:$FQ$19</definedName>
    <definedName name="A125980257V_Latest">Data5!$FQ$19</definedName>
    <definedName name="A125980264T">Data5!$BS$1:$BS$10,Data5!$BS$11:$BS$19</definedName>
    <definedName name="A125980264T_Data">Data5!$BS$11:$BS$19</definedName>
    <definedName name="A125980264T_Latest">Data5!$BS$19</definedName>
    <definedName name="A125980265V">Data5!$EM$1:$EM$10,Data5!$EM$11:$EM$19</definedName>
    <definedName name="A125980265V_Data">Data5!$EM$11:$EM$19</definedName>
    <definedName name="A125980265V_Latest">Data5!$EM$19</definedName>
    <definedName name="A125980272T">Data5!$CN$1:$CN$10,Data5!$CN$11:$CN$19</definedName>
    <definedName name="A125980272T_Data">Data5!$CN$11:$CN$19</definedName>
    <definedName name="A125980272T_Latest">Data5!$CN$19</definedName>
    <definedName name="A125980273V">Data5!$FH$1:$FH$10,Data5!$FH$11:$FH$19</definedName>
    <definedName name="A125980273V_Data">Data5!$FH$11:$FH$19</definedName>
    <definedName name="A125980273V_Latest">Data5!$FH$19</definedName>
    <definedName name="A125980280T">Data5!$BV$1:$BV$10,Data5!$BV$11:$BV$19</definedName>
    <definedName name="A125980280T_Data">Data5!$BV$11:$BV$19</definedName>
    <definedName name="A125980280T_Latest">Data5!$BV$19</definedName>
    <definedName name="A125980281V">Data5!$EP$1:$EP$10,Data5!$EP$11:$EP$19</definedName>
    <definedName name="A125980281V_Data">Data5!$EP$11:$EP$19</definedName>
    <definedName name="A125980281V_Latest">Data5!$EP$19</definedName>
    <definedName name="A125980288K">Data5!$CB$1:$CB$10,Data5!$CB$11:$CB$19</definedName>
    <definedName name="A125980288K_Data">Data5!$CB$11:$CB$19</definedName>
    <definedName name="A125980288K_Latest">Data5!$CB$19</definedName>
    <definedName name="A125980289L">Data5!$EV$1:$EV$10,Data5!$EV$11:$EV$19</definedName>
    <definedName name="A125980289L_Data">Data5!$EV$11:$EV$19</definedName>
    <definedName name="A125980289L_Latest">Data5!$EV$19</definedName>
    <definedName name="A125980296K">Data5!$CZ$1:$CZ$10,Data5!$CZ$11:$CZ$19</definedName>
    <definedName name="A125980296K_Data">Data5!$CZ$11:$CZ$19</definedName>
    <definedName name="A125980296K_Latest">Data5!$CZ$19</definedName>
    <definedName name="A125980297L">Data5!$FT$1:$FT$10,Data5!$FT$11:$FT$19</definedName>
    <definedName name="A125980297L_Data">Data5!$FT$11:$FT$19</definedName>
    <definedName name="A125980297L_Latest">Data5!$FT$19</definedName>
    <definedName name="A125980304X">Data5!$BD$1:$BD$10,Data5!$BD$11:$BD$19</definedName>
    <definedName name="A125980304X_Data">Data5!$BD$11:$BD$19</definedName>
    <definedName name="A125980304X_Latest">Data5!$BD$19</definedName>
    <definedName name="A125980305A">Data5!$DX$1:$DX$10,Data5!$DX$11:$DX$19</definedName>
    <definedName name="A125980305A_Data">Data5!$DX$11:$DX$19</definedName>
    <definedName name="A125980305A_Latest">Data5!$DX$19</definedName>
    <definedName name="A125980312X">Data5!$BP$1:$BP$10,Data5!$BP$11:$BP$19</definedName>
    <definedName name="A125980312X_Data">Data5!$BP$11:$BP$19</definedName>
    <definedName name="A125980312X_Latest">Data5!$BP$19</definedName>
    <definedName name="A125980313A">Data5!$EJ$1:$EJ$10,Data5!$EJ$11:$EJ$19</definedName>
    <definedName name="A125980313A_Data">Data5!$EJ$11:$EJ$19</definedName>
    <definedName name="A125980313A_Latest">Data5!$EJ$19</definedName>
    <definedName name="A125980320X">Data5!$AF$1:$AF$10,Data5!$AF$11:$AF$19</definedName>
    <definedName name="A125980320X_Data">Data5!$AF$11:$AF$19</definedName>
    <definedName name="A125980320X_Latest">Data5!$AF$19</definedName>
    <definedName name="A125980321A">#REF!,#REF!</definedName>
    <definedName name="A125980328T">Data5!$AL$1:$AL$10,Data5!$AL$11:$AL$19</definedName>
    <definedName name="A125980328T_Data">Data5!$AL$11:$AL$19</definedName>
    <definedName name="A125980328T_Latest">Data5!$AL$19</definedName>
    <definedName name="A125980329V">Data5!$DF$1:$DF$10,Data5!$DF$11:$DF$19</definedName>
    <definedName name="A125980329V_Data">Data5!$DF$11:$DF$19</definedName>
    <definedName name="A125980329V_Latest">Data5!$DF$19</definedName>
    <definedName name="A125980336T">Data5!$AU$1:$AU$10,Data5!$AU$11:$AU$19</definedName>
    <definedName name="A125980336T_Data">Data5!$AU$11:$AU$19</definedName>
    <definedName name="A125980336T_Latest">Data5!$AU$19</definedName>
    <definedName name="A125980337V">Data5!$DO$1:$DO$10,Data5!$DO$11:$DO$19</definedName>
    <definedName name="A125980337V_Data">Data5!$DO$11:$DO$19</definedName>
    <definedName name="A125980337V_Latest">Data5!$DO$19</definedName>
    <definedName name="A125980344T">Data5!$AX$1:$AX$10,Data5!$AX$11:$AX$19</definedName>
    <definedName name="A125980344T_Data">Data5!$AX$11:$AX$19</definedName>
    <definedName name="A125980344T_Latest">Data5!$AX$19</definedName>
    <definedName name="A125980345V">Data5!$DR$1:$DR$10,Data5!$DR$11:$DR$19</definedName>
    <definedName name="A125980345V_Data">Data5!$DR$11:$DR$19</definedName>
    <definedName name="A125980345V_Latest">Data5!$DR$19</definedName>
    <definedName name="A125980352T">Data5!$BY$1:$BY$10,Data5!$BY$11:$BY$19</definedName>
    <definedName name="A125980352T_Data">Data5!$BY$11:$BY$19</definedName>
    <definedName name="A125980352T_Latest">Data5!$BY$19</definedName>
    <definedName name="A125980353V">Data5!$ES$1:$ES$10,Data5!$ES$11:$ES$19</definedName>
    <definedName name="A125980353V_Data">Data5!$ES$11:$ES$19</definedName>
    <definedName name="A125980353V_Latest">Data5!$ES$19</definedName>
    <definedName name="A125980360T">Data5!$CE$1:$CE$10,Data5!$CE$11:$CE$19</definedName>
    <definedName name="A125980360T_Data">Data5!$CE$11:$CE$19</definedName>
    <definedName name="A125980360T_Latest">Data5!$CE$19</definedName>
    <definedName name="A125980361V">Data5!$EY$1:$EY$10,Data5!$EY$11:$EY$19</definedName>
    <definedName name="A125980361V_Data">Data5!$EY$11:$EY$19</definedName>
    <definedName name="A125980361V_Latest">Data5!$EY$19</definedName>
    <definedName name="A125980368K">Data5!$CH$1:$CH$10,Data5!$CH$11:$CH$19</definedName>
    <definedName name="A125980368K_Data">Data5!$CH$11:$CH$19</definedName>
    <definedName name="A125980368K_Latest">Data5!$CH$19</definedName>
    <definedName name="A125980369L">Data5!$FB$1:$FB$10,Data5!$FB$11:$FB$19</definedName>
    <definedName name="A125980369L_Data">Data5!$FB$11:$FB$19</definedName>
    <definedName name="A125980369L_Latest">Data5!$FB$19</definedName>
    <definedName name="A125980376K">Data5!$BA$1:$BA$10,Data5!$BA$11:$BA$19</definedName>
    <definedName name="A125980376K_Data">Data5!$BA$11:$BA$19</definedName>
    <definedName name="A125980376K_Latest">Data5!$BA$19</definedName>
    <definedName name="A125980377L">Data5!$DU$1:$DU$10,Data5!$DU$11:$DU$19</definedName>
    <definedName name="A125980377L_Data">Data5!$DU$11:$DU$19</definedName>
    <definedName name="A125980377L_Latest">Data5!$DU$19</definedName>
    <definedName name="A125980384K">Data5!$BJ$1:$BJ$10,Data5!$BJ$11:$BJ$19</definedName>
    <definedName name="A125980384K_Data">Data5!$BJ$11:$BJ$19</definedName>
    <definedName name="A125980384K_Latest">Data5!$BJ$19</definedName>
    <definedName name="A125980385L">Data5!$ED$1:$ED$10,Data5!$ED$11:$ED$19</definedName>
    <definedName name="A125980385L_Data">Data5!$ED$11:$ED$19</definedName>
    <definedName name="A125980385L_Latest">Data5!$ED$19</definedName>
    <definedName name="A125980392K">Data5!$AI$1:$AI$10,Data5!$AI$11:$AI$19</definedName>
    <definedName name="A125980392K_Data">Data5!$AI$11:$AI$19</definedName>
    <definedName name="A125980392K_Latest">Data5!$AI$19</definedName>
    <definedName name="A125980393L">Data5!$DC$1:$DC$10,Data5!$DC$11:$DC$19</definedName>
    <definedName name="A125980393L_Data">Data5!$DC$11:$DC$19</definedName>
    <definedName name="A125980393L_Latest">Data5!$DC$19</definedName>
    <definedName name="A125980400X">Data5!$AO$1:$AO$10,Data5!$AO$11:$AO$19</definedName>
    <definedName name="A125980400X_Data">Data5!$AO$11:$AO$19</definedName>
    <definedName name="A125980400X_Latest">Data5!$AO$19</definedName>
    <definedName name="A125980401A">Data5!$DI$1:$DI$10,Data5!$DI$11:$DI$19</definedName>
    <definedName name="A125980401A_Data">Data5!$DI$11:$DI$19</definedName>
    <definedName name="A125980401A_Latest">Data5!$DI$19</definedName>
    <definedName name="A125980408T">Data5!$AR$1:$AR$10,Data5!$AR$11:$AR$19</definedName>
    <definedName name="A125980408T_Data">Data5!$AR$11:$AR$19</definedName>
    <definedName name="A125980408T_Latest">Data5!$AR$19</definedName>
    <definedName name="A125980409V">Data5!$DL$1:$DL$10,Data5!$DL$11:$DL$19</definedName>
    <definedName name="A125980409V_Data">Data5!$DL$11:$DL$19</definedName>
    <definedName name="A125980409V_Latest">Data5!$DL$19</definedName>
    <definedName name="A125980416T">Data5!$BG$1:$BG$10,Data5!$BG$11:$BG$19</definedName>
    <definedName name="A125980416T_Data">Data5!$BG$11:$BG$19</definedName>
    <definedName name="A125980416T_Latest">Data5!$BG$19</definedName>
    <definedName name="A125980417V">Data5!$EA$1:$EA$10,Data5!$EA$11:$EA$19</definedName>
    <definedName name="A125980417V_Data">Data5!$EA$11:$EA$19</definedName>
    <definedName name="A125980417V_Latest">Data5!$EA$19</definedName>
    <definedName name="A125980424T">Data5!$CQ$1:$CQ$10,Data5!$CQ$11:$CQ$19</definedName>
    <definedName name="A125980424T_Data">Data5!$CQ$11:$CQ$19</definedName>
    <definedName name="A125980424T_Latest">Data5!$CQ$19</definedName>
    <definedName name="A125980425V">Data5!$FK$1:$FK$10,Data5!$FK$11:$FK$19</definedName>
    <definedName name="A125980425V_Data">Data5!$FK$11:$FK$19</definedName>
    <definedName name="A125980425V_Latest">Data5!$FK$19</definedName>
    <definedName name="A125980432T">Data5!$CT$1:$CT$10,Data5!$CT$11:$CT$19</definedName>
    <definedName name="A125980432T_Data">Data5!$CT$11:$CT$19</definedName>
    <definedName name="A125980432T_Latest">Data5!$CT$19</definedName>
    <definedName name="A125980433V">Data5!$FN$1:$FN$10,Data5!$FN$11:$FN$19</definedName>
    <definedName name="A125980433V_Data">Data5!$FN$11:$FN$19</definedName>
    <definedName name="A125980433V_Latest">Data5!$FN$19</definedName>
    <definedName name="A125980440T">Data5!$BM$1:$BM$10,Data5!$BM$11:$BM$19</definedName>
    <definedName name="A125980440T_Data">Data5!$BM$11:$BM$19</definedName>
    <definedName name="A125980440T_Latest">Data5!$BM$19</definedName>
    <definedName name="A125980441V">Data5!$EG$1:$EG$10,Data5!$EG$11:$EG$19</definedName>
    <definedName name="A125980441V_Data">Data5!$EG$11:$EG$19</definedName>
    <definedName name="A125980441V_Latest">Data5!$EG$19</definedName>
    <definedName name="A125980448K">Data5!$CK$1:$CK$10,Data5!$CK$11:$CK$19</definedName>
    <definedName name="A125980448K_Data">Data5!$CK$11:$CK$19</definedName>
    <definedName name="A125980448K_Latest">Data5!$CK$19</definedName>
    <definedName name="A125980449L">Data5!$FE$1:$FE$10,Data5!$FE$11:$FE$19</definedName>
    <definedName name="A125980449L_Data">Data5!$FE$11:$FE$19</definedName>
    <definedName name="A125980449L_Latest">Data5!$FE$19</definedName>
    <definedName name="A125980456K">Data7!$AP$1:$AP$10,Data7!$AP$11:$AP$19</definedName>
    <definedName name="A125980456K_Data">Data7!$AP$11:$AP$19</definedName>
    <definedName name="A125980456K_Latest">Data7!$AP$19</definedName>
    <definedName name="A125980457L">Data7!$DJ$1:$DJ$10,Data7!$DJ$11:$DJ$19</definedName>
    <definedName name="A125980457L_Data">Data7!$DJ$11:$DJ$19</definedName>
    <definedName name="A125980457L_Latest">Data7!$DJ$19</definedName>
    <definedName name="A125980464K">Data7!$L$1:$L$10,Data7!$L$11:$L$19</definedName>
    <definedName name="A125980464K_Data">Data7!$L$11:$L$19</definedName>
    <definedName name="A125980464K_Latest">Data7!$L$19</definedName>
    <definedName name="A125980465L">Data7!$CF$1:$CF$10,Data7!$CF$11:$CF$19</definedName>
    <definedName name="A125980465L_Data">Data7!$CF$11:$CF$19</definedName>
    <definedName name="A125980465L_Latest">Data7!$CF$19</definedName>
    <definedName name="A125980472K">Data7!$AG$1:$AG$10,Data7!$AG$11:$AG$19</definedName>
    <definedName name="A125980472K_Data">Data7!$AG$11:$AG$19</definedName>
    <definedName name="A125980472K_Latest">Data7!$AG$19</definedName>
    <definedName name="A125980473L">Data7!$DA$1:$DA$10,Data7!$DA$11:$DA$19</definedName>
    <definedName name="A125980473L_Data">Data7!$DA$11:$DA$19</definedName>
    <definedName name="A125980473L_Latest">Data7!$DA$19</definedName>
    <definedName name="A125980480K">Data7!$O$1:$O$10,Data7!$O$11:$O$19</definedName>
    <definedName name="A125980480K_Data">Data7!$O$11:$O$19</definedName>
    <definedName name="A125980480K_Latest">Data7!$O$19</definedName>
    <definedName name="A125980481L">Data7!$CI$1:$CI$10,Data7!$CI$11:$CI$19</definedName>
    <definedName name="A125980481L_Data">Data7!$CI$11:$CI$19</definedName>
    <definedName name="A125980481L_Latest">Data7!$CI$19</definedName>
    <definedName name="A125980488C">Data7!$U$1:$U$10,Data7!$U$11:$U$19</definedName>
    <definedName name="A125980488C_Data">Data7!$U$11:$U$19</definedName>
    <definedName name="A125980488C_Latest">Data7!$U$19</definedName>
    <definedName name="A125980489F">Data7!$CO$1:$CO$10,Data7!$CO$11:$CO$19</definedName>
    <definedName name="A125980489F_Data">Data7!$CO$11:$CO$19</definedName>
    <definedName name="A125980489F_Latest">Data7!$CO$19</definedName>
    <definedName name="A125980496C">Data7!$AS$1:$AS$10,Data7!$AS$11:$AS$19</definedName>
    <definedName name="A125980496C_Data">Data7!$AS$11:$AS$19</definedName>
    <definedName name="A125980496C_Latest">Data7!$AS$19</definedName>
    <definedName name="A125980497F">Data7!$DM$1:$DM$10,Data7!$DM$11:$DM$19</definedName>
    <definedName name="A125980497F_Data">Data7!$DM$11:$DM$19</definedName>
    <definedName name="A125980497F_Latest">Data7!$DM$19</definedName>
    <definedName name="A125980504T">Data6!$IM$1:$IM$10,Data6!$IM$11:$IM$19</definedName>
    <definedName name="A125980504T_Data">Data6!$IM$11:$IM$19</definedName>
    <definedName name="A125980504T_Latest">Data6!$IM$19</definedName>
    <definedName name="A125980505V">Data7!$BQ$1:$BQ$10,Data7!$BQ$11:$BQ$19</definedName>
    <definedName name="A125980505V_Data">Data7!$BQ$11:$BQ$19</definedName>
    <definedName name="A125980505V_Latest">Data7!$BQ$19</definedName>
    <definedName name="A125980512T">Data7!$I$1:$I$10,Data7!$I$11:$I$19</definedName>
    <definedName name="A125980512T_Data">Data7!$I$11:$I$19</definedName>
    <definedName name="A125980512T_Latest">Data7!$I$19</definedName>
    <definedName name="A125980513V">Data7!$CC$1:$CC$10,Data7!$CC$11:$CC$19</definedName>
    <definedName name="A125980513V_Data">Data7!$CC$11:$CC$19</definedName>
    <definedName name="A125980513V_Latest">Data7!$CC$19</definedName>
    <definedName name="A125980520T">Data6!$HO$1:$HO$10,Data6!$HO$11:$HO$19</definedName>
    <definedName name="A125980520T_Data">Data6!$HO$11:$HO$19</definedName>
    <definedName name="A125980520T_Latest">Data6!$HO$19</definedName>
    <definedName name="A125980521V">#REF!,#REF!</definedName>
    <definedName name="A125980528K">Data6!$HU$1:$HU$10,Data6!$HU$11:$HU$19</definedName>
    <definedName name="A125980528K_Data">Data6!$HU$11:$HU$19</definedName>
    <definedName name="A125980528K_Latest">Data6!$HU$19</definedName>
    <definedName name="A125980529L">Data7!$AY$1:$AY$10,Data7!$AY$11:$AY$19</definedName>
    <definedName name="A125980529L_Data">Data7!$AY$11:$AY$19</definedName>
    <definedName name="A125980529L_Latest">Data7!$AY$19</definedName>
    <definedName name="A125980536K">Data6!$ID$1:$ID$10,Data6!$ID$11:$ID$19</definedName>
    <definedName name="A125980536K_Data">Data6!$ID$11:$ID$19</definedName>
    <definedName name="A125980536K_Latest">Data6!$ID$19</definedName>
    <definedName name="A125980537L">Data7!$BH$1:$BH$10,Data7!$BH$11:$BH$19</definedName>
    <definedName name="A125980537L_Data">Data7!$BH$11:$BH$19</definedName>
    <definedName name="A125980537L_Latest">Data7!$BH$19</definedName>
    <definedName name="A125980544K">Data6!$IG$1:$IG$10,Data6!$IG$11:$IG$19</definedName>
    <definedName name="A125980544K_Data">Data6!$IG$11:$IG$19</definedName>
    <definedName name="A125980544K_Latest">Data6!$IG$19</definedName>
    <definedName name="A125980545L">Data7!$BK$1:$BK$10,Data7!$BK$11:$BK$19</definedName>
    <definedName name="A125980545L_Data">Data7!$BK$11:$BK$19</definedName>
    <definedName name="A125980545L_Latest">Data7!$BK$19</definedName>
    <definedName name="A125980552K">Data7!$R$1:$R$10,Data7!$R$11:$R$19</definedName>
    <definedName name="A125980552K_Data">Data7!$R$11:$R$19</definedName>
    <definedName name="A125980552K_Latest">Data7!$R$19</definedName>
    <definedName name="A125980553L">Data7!$CL$1:$CL$10,Data7!$CL$11:$CL$19</definedName>
    <definedName name="A125980553L_Data">Data7!$CL$11:$CL$19</definedName>
    <definedName name="A125980553L_Latest">Data7!$CL$19</definedName>
    <definedName name="A125980560K">Data7!$X$1:$X$10,Data7!$X$11:$X$19</definedName>
    <definedName name="A125980560K_Data">Data7!$X$11:$X$19</definedName>
    <definedName name="A125980560K_Latest">Data7!$X$19</definedName>
    <definedName name="A125980561L">Data7!$CR$1:$CR$10,Data7!$CR$11:$CR$19</definedName>
    <definedName name="A125980561L_Data">Data7!$CR$11:$CR$19</definedName>
    <definedName name="A125980561L_Latest">Data7!$CR$19</definedName>
    <definedName name="A125980568C">Data7!$AA$1:$AA$10,Data7!$AA$11:$AA$19</definedName>
    <definedName name="A125980568C_Data">Data7!$AA$11:$AA$19</definedName>
    <definedName name="A125980568C_Latest">Data7!$AA$19</definedName>
    <definedName name="A125980569F">Data7!$CU$1:$CU$10,Data7!$CU$11:$CU$19</definedName>
    <definedName name="A125980569F_Data">Data7!$CU$11:$CU$19</definedName>
    <definedName name="A125980569F_Latest">Data7!$CU$19</definedName>
    <definedName name="A125980576C">Data6!$IJ$1:$IJ$10,Data6!$IJ$11:$IJ$19</definedName>
    <definedName name="A125980576C_Data">Data6!$IJ$11:$IJ$19</definedName>
    <definedName name="A125980576C_Latest">Data6!$IJ$19</definedName>
    <definedName name="A125980577F">Data7!$BN$1:$BN$10,Data7!$BN$11:$BN$19</definedName>
    <definedName name="A125980577F_Data">Data7!$BN$11:$BN$19</definedName>
    <definedName name="A125980577F_Latest">Data7!$BN$19</definedName>
    <definedName name="A125980584C">Data7!$C$1:$C$10,Data7!$C$11:$C$19</definedName>
    <definedName name="A125980584C_Data">Data7!$C$11:$C$19</definedName>
    <definedName name="A125980584C_Latest">Data7!$C$19</definedName>
    <definedName name="A125980585F">Data7!$BW$1:$BW$10,Data7!$BW$11:$BW$19</definedName>
    <definedName name="A125980585F_Data">Data7!$BW$11:$BW$19</definedName>
    <definedName name="A125980585F_Latest">Data7!$BW$19</definedName>
    <definedName name="A125980592C">Data6!$HR$1:$HR$10,Data6!$HR$11:$HR$19</definedName>
    <definedName name="A125980592C_Data">Data6!$HR$11:$HR$19</definedName>
    <definedName name="A125980592C_Latest">Data6!$HR$19</definedName>
    <definedName name="A125980593F">Data7!$AV$1:$AV$10,Data7!$AV$11:$AV$19</definedName>
    <definedName name="A125980593F_Data">Data7!$AV$11:$AV$19</definedName>
    <definedName name="A125980593F_Latest">Data7!$AV$19</definedName>
    <definedName name="A125980600T">Data6!$HX$1:$HX$10,Data6!$HX$11:$HX$19</definedName>
    <definedName name="A125980600T_Data">Data6!$HX$11:$HX$19</definedName>
    <definedName name="A125980600T_Latest">Data6!$HX$19</definedName>
    <definedName name="A125980601V">Data7!$BB$1:$BB$10,Data7!$BB$11:$BB$19</definedName>
    <definedName name="A125980601V_Data">Data7!$BB$11:$BB$19</definedName>
    <definedName name="A125980601V_Latest">Data7!$BB$19</definedName>
    <definedName name="A125980608K">Data6!$IA$1:$IA$10,Data6!$IA$11:$IA$19</definedName>
    <definedName name="A125980608K_Data">Data6!$IA$11:$IA$19</definedName>
    <definedName name="A125980608K_Latest">Data6!$IA$19</definedName>
    <definedName name="A125980609L">Data7!$BE$1:$BE$10,Data7!$BE$11:$BE$19</definedName>
    <definedName name="A125980609L_Data">Data7!$BE$11:$BE$19</definedName>
    <definedName name="A125980609L_Latest">Data7!$BE$19</definedName>
    <definedName name="A125980616K">Data6!$IP$1:$IP$10,Data6!$IP$11:$IP$19</definedName>
    <definedName name="A125980616K_Data">Data6!$IP$11:$IP$19</definedName>
    <definedName name="A125980616K_Latest">Data6!$IP$19</definedName>
    <definedName name="A125980617L">Data7!$BT$1:$BT$10,Data7!$BT$11:$BT$19</definedName>
    <definedName name="A125980617L_Data">Data7!$BT$11:$BT$19</definedName>
    <definedName name="A125980617L_Latest">Data7!$BT$19</definedName>
    <definedName name="A125980624K">Data7!$AJ$1:$AJ$10,Data7!$AJ$11:$AJ$19</definedName>
    <definedName name="A125980624K_Data">Data7!$AJ$11:$AJ$19</definedName>
    <definedName name="A125980624K_Latest">Data7!$AJ$19</definedName>
    <definedName name="A125980625L">Data7!$DD$1:$DD$10,Data7!$DD$11:$DD$19</definedName>
    <definedName name="A125980625L_Data">Data7!$DD$11:$DD$19</definedName>
    <definedName name="A125980625L_Latest">Data7!$DD$19</definedName>
    <definedName name="A125980632K">Data7!$AM$1:$AM$10,Data7!$AM$11:$AM$19</definedName>
    <definedName name="A125980632K_Data">Data7!$AM$11:$AM$19</definedName>
    <definedName name="A125980632K_Latest">Data7!$AM$19</definedName>
    <definedName name="A125980633L">Data7!$DG$1:$DG$10,Data7!$DG$11:$DG$19</definedName>
    <definedName name="A125980633L_Data">Data7!$DG$11:$DG$19</definedName>
    <definedName name="A125980633L_Latest">Data7!$DG$19</definedName>
    <definedName name="A125980640K">Data7!$F$1:$F$10,Data7!$F$11:$F$19</definedName>
    <definedName name="A125980640K_Data">Data7!$F$11:$F$19</definedName>
    <definedName name="A125980640K_Latest">Data7!$F$19</definedName>
    <definedName name="A125980641L">Data7!$BZ$1:$BZ$10,Data7!$BZ$11:$BZ$19</definedName>
    <definedName name="A125980641L_Data">Data7!$BZ$11:$BZ$19</definedName>
    <definedName name="A125980641L_Latest">Data7!$BZ$19</definedName>
    <definedName name="A125980648C">Data7!$AD$1:$AD$10,Data7!$AD$11:$AD$19</definedName>
    <definedName name="A125980648C_Data">Data7!$AD$11:$AD$19</definedName>
    <definedName name="A125980648C_Latest">Data7!$AD$19</definedName>
    <definedName name="A125980649F">Data7!$CX$1:$CX$10,Data7!$CX$11:$CX$19</definedName>
    <definedName name="A125980649F_Data">Data7!$CX$11:$CX$19</definedName>
    <definedName name="A125980649F_Latest">Data7!$CX$19</definedName>
    <definedName name="A125980656C">Data7!$GG$1:$GG$10,Data7!$GG$11:$GG$19</definedName>
    <definedName name="A125980656C_Data">Data7!$GG$11:$GG$19</definedName>
    <definedName name="A125980656C_Latest">Data7!$GG$19</definedName>
    <definedName name="A125980657F">Data8!$K$1:$K$10,Data8!$K$11:$K$19</definedName>
    <definedName name="A125980657F_Data">Data8!$K$11:$K$19</definedName>
    <definedName name="A125980657F_Latest">Data8!$K$19</definedName>
    <definedName name="A125980664C">Data7!$FC$1:$FC$10,Data7!$FC$11:$FC$19</definedName>
    <definedName name="A125980664C_Data">Data7!$FC$11:$FC$19</definedName>
    <definedName name="A125980664C_Latest">Data7!$FC$19</definedName>
    <definedName name="A125980665F">Data7!$HW$1:$HW$10,Data7!$HW$11:$HW$19</definedName>
    <definedName name="A125980665F_Data">Data7!$HW$11:$HW$19</definedName>
    <definedName name="A125980665F_Latest">Data7!$HW$19</definedName>
    <definedName name="A125980672C">Data7!$FX$1:$FX$10,Data7!$FX$11:$FX$19</definedName>
    <definedName name="A125980672C_Data">Data7!$FX$11:$FX$19</definedName>
    <definedName name="A125980672C_Latest">Data7!$FX$19</definedName>
    <definedName name="A125980673F">Data8!$B$1:$B$10,Data8!$B$11:$B$19</definedName>
    <definedName name="A125980673F_Data">Data8!$B$11:$B$19</definedName>
    <definedName name="A125980673F_Latest">Data8!$B$19</definedName>
    <definedName name="A125980680C">Data7!$FF$1:$FF$10,Data7!$FF$11:$FF$19</definedName>
    <definedName name="A125980680C_Data">Data7!$FF$11:$FF$19</definedName>
    <definedName name="A125980680C_Latest">Data7!$FF$19</definedName>
    <definedName name="A125980681F">Data7!$HZ$1:$HZ$10,Data7!$HZ$11:$HZ$19</definedName>
    <definedName name="A125980681F_Data">Data7!$HZ$11:$HZ$19</definedName>
    <definedName name="A125980681F_Latest">Data7!$HZ$19</definedName>
    <definedName name="A125980688W">Data7!$FL$1:$FL$10,Data7!$FL$11:$FL$19</definedName>
    <definedName name="A125980688W_Data">Data7!$FL$11:$FL$19</definedName>
    <definedName name="A125980688W_Latest">Data7!$FL$19</definedName>
    <definedName name="A125980689X">Data7!$IF$1:$IF$10,Data7!$IF$11:$IF$19</definedName>
    <definedName name="A125980689X_Data">Data7!$IF$11:$IF$19</definedName>
    <definedName name="A125980689X_Latest">Data7!$IF$19</definedName>
    <definedName name="A125980696W">Data7!$GJ$1:$GJ$10,Data7!$GJ$11:$GJ$19</definedName>
    <definedName name="A125980696W_Data">Data7!$GJ$11:$GJ$19</definedName>
    <definedName name="A125980696W_Latest">Data7!$GJ$19</definedName>
    <definedName name="A125980697X">Data8!$N$1:$N$10,Data8!$N$11:$N$19</definedName>
    <definedName name="A125980697X_Data">Data8!$N$11:$N$19</definedName>
    <definedName name="A125980697X_Latest">Data8!$N$19</definedName>
    <definedName name="A125980704K">Data7!$EN$1:$EN$10,Data7!$EN$11:$EN$19</definedName>
    <definedName name="A125980704K_Data">Data7!$EN$11:$EN$19</definedName>
    <definedName name="A125980704K_Latest">Data7!$EN$19</definedName>
    <definedName name="A125980705L">Data7!$HH$1:$HH$10,Data7!$HH$11:$HH$19</definedName>
    <definedName name="A125980705L_Data">Data7!$HH$11:$HH$19</definedName>
    <definedName name="A125980705L_Latest">Data7!$HH$19</definedName>
    <definedName name="A125980712K">Data7!$EZ$1:$EZ$10,Data7!$EZ$11:$EZ$19</definedName>
    <definedName name="A125980712K_Data">Data7!$EZ$11:$EZ$19</definedName>
    <definedName name="A125980712K_Latest">Data7!$EZ$19</definedName>
    <definedName name="A125980713L">Data7!$HT$1:$HT$10,Data7!$HT$11:$HT$19</definedName>
    <definedName name="A125980713L_Data">Data7!$HT$11:$HT$19</definedName>
    <definedName name="A125980713L_Latest">Data7!$HT$19</definedName>
    <definedName name="A125980720K">Data7!$DP$1:$DP$10,Data7!$DP$11:$DP$19</definedName>
    <definedName name="A125980720K_Data">Data7!$DP$11:$DP$19</definedName>
    <definedName name="A125980720K_Latest">Data7!$DP$19</definedName>
    <definedName name="A125980721L">#REF!,#REF!</definedName>
    <definedName name="A125980728C">Data7!$DV$1:$DV$10,Data7!$DV$11:$DV$19</definedName>
    <definedName name="A125980728C_Data">Data7!$DV$11:$DV$19</definedName>
    <definedName name="A125980728C_Latest">Data7!$DV$19</definedName>
    <definedName name="A125980729F">Data7!$GP$1:$GP$10,Data7!$GP$11:$GP$19</definedName>
    <definedName name="A125980729F_Data">Data7!$GP$11:$GP$19</definedName>
    <definedName name="A125980729F_Latest">Data7!$GP$19</definedName>
    <definedName name="A125980736C">Data7!$EE$1:$EE$10,Data7!$EE$11:$EE$19</definedName>
    <definedName name="A125980736C_Data">Data7!$EE$11:$EE$19</definedName>
    <definedName name="A125980736C_Latest">Data7!$EE$19</definedName>
    <definedName name="A125980737F">Data7!$GY$1:$GY$10,Data7!$GY$11:$GY$19</definedName>
    <definedName name="A125980737F_Data">Data7!$GY$11:$GY$19</definedName>
    <definedName name="A125980737F_Latest">Data7!$GY$19</definedName>
    <definedName name="A125980744C">Data7!$EH$1:$EH$10,Data7!$EH$11:$EH$19</definedName>
    <definedName name="A125980744C_Data">Data7!$EH$11:$EH$19</definedName>
    <definedName name="A125980744C_Latest">Data7!$EH$19</definedName>
    <definedName name="A125980745F">Data7!$HB$1:$HB$10,Data7!$HB$11:$HB$19</definedName>
    <definedName name="A125980745F_Data">Data7!$HB$11:$HB$19</definedName>
    <definedName name="A125980745F_Latest">Data7!$HB$19</definedName>
    <definedName name="A125980752C">Data7!$FI$1:$FI$10,Data7!$FI$11:$FI$19</definedName>
    <definedName name="A125980752C_Data">Data7!$FI$11:$FI$19</definedName>
    <definedName name="A125980752C_Latest">Data7!$FI$19</definedName>
    <definedName name="A125980753F">Data7!$IC$1:$IC$10,Data7!$IC$11:$IC$19</definedName>
    <definedName name="A125980753F_Data">Data7!$IC$11:$IC$19</definedName>
    <definedName name="A125980753F_Latest">Data7!$IC$19</definedName>
    <definedName name="A125980760C">Data7!$FO$1:$FO$10,Data7!$FO$11:$FO$19</definedName>
    <definedName name="A125980760C_Data">Data7!$FO$11:$FO$19</definedName>
    <definedName name="A125980760C_Latest">Data7!$FO$19</definedName>
    <definedName name="A125980761F">Data7!$II$1:$II$10,Data7!$II$11:$II$19</definedName>
    <definedName name="A125980761F_Data">Data7!$II$11:$II$19</definedName>
    <definedName name="A125980761F_Latest">Data7!$II$19</definedName>
    <definedName name="A125980768W">Data7!$FR$1:$FR$10,Data7!$FR$11:$FR$19</definedName>
    <definedName name="A125980768W_Data">Data7!$FR$11:$FR$19</definedName>
    <definedName name="A125980768W_Latest">Data7!$FR$19</definedName>
    <definedName name="A125980769X">Data7!$IL$1:$IL$10,Data7!$IL$11:$IL$19</definedName>
    <definedName name="A125980769X_Data">Data7!$IL$11:$IL$19</definedName>
    <definedName name="A125980769X_Latest">Data7!$IL$19</definedName>
    <definedName name="A125980776W">Data7!$EK$1:$EK$10,Data7!$EK$11:$EK$19</definedName>
    <definedName name="A125980776W_Data">Data7!$EK$11:$EK$19</definedName>
    <definedName name="A125980776W_Latest">Data7!$EK$19</definedName>
    <definedName name="A125980777X">Data7!$HE$1:$HE$10,Data7!$HE$11:$HE$19</definedName>
    <definedName name="A125980777X_Data">Data7!$HE$11:$HE$19</definedName>
    <definedName name="A125980777X_Latest">Data7!$HE$19</definedName>
    <definedName name="A125980784W">Data7!$ET$1:$ET$10,Data7!$ET$11:$ET$19</definedName>
    <definedName name="A125980784W_Data">Data7!$ET$11:$ET$19</definedName>
    <definedName name="A125980784W_Latest">Data7!$ET$19</definedName>
    <definedName name="A125980785X">Data7!$HN$1:$HN$10,Data7!$HN$11:$HN$19</definedName>
    <definedName name="A125980785X_Data">Data7!$HN$11:$HN$19</definedName>
    <definedName name="A125980785X_Latest">Data7!$HN$19</definedName>
    <definedName name="A125980792W">Data7!$DS$1:$DS$10,Data7!$DS$11:$DS$19</definedName>
    <definedName name="A125980792W_Data">Data7!$DS$11:$DS$19</definedName>
    <definedName name="A125980792W_Latest">Data7!$DS$19</definedName>
    <definedName name="A125980793X">Data7!$GM$1:$GM$10,Data7!$GM$11:$GM$19</definedName>
    <definedName name="A125980793X_Data">Data7!$GM$11:$GM$19</definedName>
    <definedName name="A125980793X_Latest">Data7!$GM$19</definedName>
    <definedName name="A125980800K">Data7!$DY$1:$DY$10,Data7!$DY$11:$DY$19</definedName>
    <definedName name="A125980800K_Data">Data7!$DY$11:$DY$19</definedName>
    <definedName name="A125980800K_Latest">Data7!$DY$19</definedName>
    <definedName name="A125980801L">Data7!$GS$1:$GS$10,Data7!$GS$11:$GS$19</definedName>
    <definedName name="A125980801L_Data">Data7!$GS$11:$GS$19</definedName>
    <definedName name="A125980801L_Latest">Data7!$GS$19</definedName>
    <definedName name="A125980808C">Data7!$EB$1:$EB$10,Data7!$EB$11:$EB$19</definedName>
    <definedName name="A125980808C_Data">Data7!$EB$11:$EB$19</definedName>
    <definedName name="A125980808C_Latest">Data7!$EB$19</definedName>
    <definedName name="A125980809F">Data7!$GV$1:$GV$10,Data7!$GV$11:$GV$19</definedName>
    <definedName name="A125980809F_Data">Data7!$GV$11:$GV$19</definedName>
    <definedName name="A125980809F_Latest">Data7!$GV$19</definedName>
    <definedName name="A125980816C">Data7!$EQ$1:$EQ$10,Data7!$EQ$11:$EQ$19</definedName>
    <definedName name="A125980816C_Data">Data7!$EQ$11:$EQ$19</definedName>
    <definedName name="A125980816C_Latest">Data7!$EQ$19</definedName>
    <definedName name="A125980817F">Data7!$HK$1:$HK$10,Data7!$HK$11:$HK$19</definedName>
    <definedName name="A125980817F_Data">Data7!$HK$11:$HK$19</definedName>
    <definedName name="A125980817F_Latest">Data7!$HK$19</definedName>
    <definedName name="A125980824C">Data7!$GA$1:$GA$10,Data7!$GA$11:$GA$19</definedName>
    <definedName name="A125980824C_Data">Data7!$GA$11:$GA$19</definedName>
    <definedName name="A125980824C_Latest">Data7!$GA$19</definedName>
    <definedName name="A125980825F">Data8!$E$1:$E$10,Data8!$E$11:$E$19</definedName>
    <definedName name="A125980825F_Data">Data8!$E$11:$E$19</definedName>
    <definedName name="A125980825F_Latest">Data8!$E$19</definedName>
    <definedName name="A125980832C">Data7!$GD$1:$GD$10,Data7!$GD$11:$GD$19</definedName>
    <definedName name="A125980832C_Data">Data7!$GD$11:$GD$19</definedName>
    <definedName name="A125980832C_Latest">Data7!$GD$19</definedName>
    <definedName name="A125980833F">Data8!$H$1:$H$10,Data8!$H$11:$H$19</definedName>
    <definedName name="A125980833F_Data">Data8!$H$11:$H$19</definedName>
    <definedName name="A125980833F_Latest">Data8!$H$19</definedName>
    <definedName name="A125980840C">Data7!$EW$1:$EW$10,Data7!$EW$11:$EW$19</definedName>
    <definedName name="A125980840C_Data">Data7!$EW$11:$EW$19</definedName>
    <definedName name="A125980840C_Latest">Data7!$EW$19</definedName>
    <definedName name="A125980841F">Data7!$HQ$1:$HQ$10,Data7!$HQ$11:$HQ$19</definedName>
    <definedName name="A125980841F_Data">Data7!$HQ$11:$HQ$19</definedName>
    <definedName name="A125980841F_Latest">Data7!$HQ$19</definedName>
    <definedName name="A125980848W">Data7!$FU$1:$FU$10,Data7!$FU$11:$FU$19</definedName>
    <definedName name="A125980848W_Data">Data7!$FU$11:$FU$19</definedName>
    <definedName name="A125980848W_Latest">Data7!$FU$19</definedName>
    <definedName name="A125980849X">Data7!$IO$1:$IO$10,Data7!$IO$11:$IO$19</definedName>
    <definedName name="A125980849X_Data">Data7!$IO$11:$IO$19</definedName>
    <definedName name="A125980849X_Latest">Data7!$IO$19</definedName>
    <definedName name="A125980856W">Data8!$CH$1:$CH$10,Data8!$CH$11:$CH$19</definedName>
    <definedName name="A125980856W_Data">Data8!$CH$11:$CH$19</definedName>
    <definedName name="A125980856W_Latest">Data8!$CH$19</definedName>
    <definedName name="A125980857X">Data8!$FB$1:$FB$10,Data8!$FB$11:$FB$19</definedName>
    <definedName name="A125980857X_Data">Data8!$FB$11:$FB$19</definedName>
    <definedName name="A125980857X_Latest">Data8!$FB$19</definedName>
    <definedName name="A125980864W">Data8!$BD$1:$BD$10,Data8!$BD$11:$BD$19</definedName>
    <definedName name="A125980864W_Data">Data8!$BD$11:$BD$19</definedName>
    <definedName name="A125980864W_Latest">Data8!$BD$19</definedName>
    <definedName name="A125980865X">Data8!$DX$1:$DX$10,Data8!$DX$11:$DX$19</definedName>
    <definedName name="A125980865X_Data">Data8!$DX$11:$DX$19</definedName>
    <definedName name="A125980865X_Latest">Data8!$DX$19</definedName>
    <definedName name="A125980872W">Data8!$BY$1:$BY$10,Data8!$BY$11:$BY$19</definedName>
    <definedName name="A125980872W_Data">Data8!$BY$11:$BY$19</definedName>
    <definedName name="A125980872W_Latest">Data8!$BY$19</definedName>
    <definedName name="A125980873X">Data8!$ES$1:$ES$10,Data8!$ES$11:$ES$19</definedName>
    <definedName name="A125980873X_Data">Data8!$ES$11:$ES$19</definedName>
    <definedName name="A125980873X_Latest">Data8!$ES$19</definedName>
    <definedName name="A125980880W">Data8!$BG$1:$BG$10,Data8!$BG$11:$BG$19</definedName>
    <definedName name="A125980880W_Data">Data8!$BG$11:$BG$19</definedName>
    <definedName name="A125980880W_Latest">Data8!$BG$19</definedName>
    <definedName name="A125980881X">Data8!$EA$1:$EA$10,Data8!$EA$11:$EA$19</definedName>
    <definedName name="A125980881X_Data">Data8!$EA$11:$EA$19</definedName>
    <definedName name="A125980881X_Latest">Data8!$EA$19</definedName>
    <definedName name="A125980888R">Data8!$BM$1:$BM$10,Data8!$BM$11:$BM$19</definedName>
    <definedName name="A125980888R_Data">Data8!$BM$11:$BM$19</definedName>
    <definedName name="A125980888R_Latest">Data8!$BM$19</definedName>
    <definedName name="A125980889T">Data8!$EG$1:$EG$10,Data8!$EG$11:$EG$19</definedName>
    <definedName name="A125980889T_Data">Data8!$EG$11:$EG$19</definedName>
    <definedName name="A125980889T_Latest">Data8!$EG$19</definedName>
    <definedName name="A125980896R">Data8!$CK$1:$CK$10,Data8!$CK$11:$CK$19</definedName>
    <definedName name="A125980896R_Data">Data8!$CK$11:$CK$19</definedName>
    <definedName name="A125980896R_Latest">Data8!$CK$19</definedName>
    <definedName name="A125980897T">Data8!$FE$1:$FE$10,Data8!$FE$11:$FE$19</definedName>
    <definedName name="A125980897T_Data">Data8!$FE$11:$FE$19</definedName>
    <definedName name="A125980897T_Latest">Data8!$FE$19</definedName>
    <definedName name="A125980904C">Data8!$AO$1:$AO$10,Data8!$AO$11:$AO$19</definedName>
    <definedName name="A125980904C_Data">Data8!$AO$11:$AO$19</definedName>
    <definedName name="A125980904C_Latest">Data8!$AO$19</definedName>
    <definedName name="A125980905F">Data8!$DI$1:$DI$10,Data8!$DI$11:$DI$19</definedName>
    <definedName name="A125980905F_Data">Data8!$DI$11:$DI$19</definedName>
    <definedName name="A125980905F_Latest">Data8!$DI$19</definedName>
    <definedName name="A125980912C">Data8!$BA$1:$BA$10,Data8!$BA$11:$BA$19</definedName>
    <definedName name="A125980912C_Data">Data8!$BA$11:$BA$19</definedName>
    <definedName name="A125980912C_Latest">Data8!$BA$19</definedName>
    <definedName name="A125980913F">Data8!$DU$1:$DU$10,Data8!$DU$11:$DU$19</definedName>
    <definedName name="A125980913F_Data">Data8!$DU$11:$DU$19</definedName>
    <definedName name="A125980913F_Latest">Data8!$DU$19</definedName>
    <definedName name="A125980920C">Data8!$Q$1:$Q$10,Data8!$Q$11:$Q$19</definedName>
    <definedName name="A125980920C_Data">Data8!$Q$11:$Q$19</definedName>
    <definedName name="A125980920C_Latest">Data8!$Q$19</definedName>
    <definedName name="A125980921F">#REF!,#REF!</definedName>
    <definedName name="A125980928W">Data8!$W$1:$W$10,Data8!$W$11:$W$19</definedName>
    <definedName name="A125980928W_Data">Data8!$W$11:$W$19</definedName>
    <definedName name="A125980928W_Latest">Data8!$W$19</definedName>
    <definedName name="A125980929X">Data8!$CQ$1:$CQ$10,Data8!$CQ$11:$CQ$19</definedName>
    <definedName name="A125980929X_Data">Data8!$CQ$11:$CQ$19</definedName>
    <definedName name="A125980929X_Latest">Data8!$CQ$19</definedName>
    <definedName name="A125980936W">Data8!$AF$1:$AF$10,Data8!$AF$11:$AF$19</definedName>
    <definedName name="A125980936W_Data">Data8!$AF$11:$AF$19</definedName>
    <definedName name="A125980936W_Latest">Data8!$AF$19</definedName>
    <definedName name="A125980937X">Data8!$CZ$1:$CZ$10,Data8!$CZ$11:$CZ$19</definedName>
    <definedName name="A125980937X_Data">Data8!$CZ$11:$CZ$19</definedName>
    <definedName name="A125980937X_Latest">Data8!$CZ$19</definedName>
    <definedName name="A125980944W">Data8!$AI$1:$AI$10,Data8!$AI$11:$AI$19</definedName>
    <definedName name="A125980944W_Data">Data8!$AI$11:$AI$19</definedName>
    <definedName name="A125980944W_Latest">Data8!$AI$19</definedName>
    <definedName name="A125980945X">Data8!$DC$1:$DC$10,Data8!$DC$11:$DC$19</definedName>
    <definedName name="A125980945X_Data">Data8!$DC$11:$DC$19</definedName>
    <definedName name="A125980945X_Latest">Data8!$DC$19</definedName>
    <definedName name="A125980952W">Data8!$BJ$1:$BJ$10,Data8!$BJ$11:$BJ$19</definedName>
    <definedName name="A125980952W_Data">Data8!$BJ$11:$BJ$19</definedName>
    <definedName name="A125980952W_Latest">Data8!$BJ$19</definedName>
    <definedName name="A125980953X">Data8!$ED$1:$ED$10,Data8!$ED$11:$ED$19</definedName>
    <definedName name="A125980953X_Data">Data8!$ED$11:$ED$19</definedName>
    <definedName name="A125980953X_Latest">Data8!$ED$19</definedName>
    <definedName name="A125980960W">Data8!$BP$1:$BP$10,Data8!$BP$11:$BP$19</definedName>
    <definedName name="A125980960W_Data">Data8!$BP$11:$BP$19</definedName>
    <definedName name="A125980960W_Latest">Data8!$BP$19</definedName>
    <definedName name="A125980961X">Data8!$EJ$1:$EJ$10,Data8!$EJ$11:$EJ$19</definedName>
    <definedName name="A125980961X_Data">Data8!$EJ$11:$EJ$19</definedName>
    <definedName name="A125980961X_Latest">Data8!$EJ$19</definedName>
    <definedName name="A125980968R">Data8!$BS$1:$BS$10,Data8!$BS$11:$BS$19</definedName>
    <definedName name="A125980968R_Data">Data8!$BS$11:$BS$19</definedName>
    <definedName name="A125980968R_Latest">Data8!$BS$19</definedName>
    <definedName name="A125980969T">Data8!$EM$1:$EM$10,Data8!$EM$11:$EM$19</definedName>
    <definedName name="A125980969T_Data">Data8!$EM$11:$EM$19</definedName>
    <definedName name="A125980969T_Latest">Data8!$EM$19</definedName>
    <definedName name="A125980976R">Data8!$AL$1:$AL$10,Data8!$AL$11:$AL$19</definedName>
    <definedName name="A125980976R_Data">Data8!$AL$11:$AL$19</definedName>
    <definedName name="A125980976R_Latest">Data8!$AL$19</definedName>
    <definedName name="A125980977T">Data8!$DF$1:$DF$10,Data8!$DF$11:$DF$19</definedName>
    <definedName name="A125980977T_Data">Data8!$DF$11:$DF$19</definedName>
    <definedName name="A125980977T_Latest">Data8!$DF$19</definedName>
    <definedName name="A125980984R">Data8!$AU$1:$AU$10,Data8!$AU$11:$AU$19</definedName>
    <definedName name="A125980984R_Data">Data8!$AU$11:$AU$19</definedName>
    <definedName name="A125980984R_Latest">Data8!$AU$19</definedName>
    <definedName name="A125980985T">Data8!$DO$1:$DO$10,Data8!$DO$11:$DO$19</definedName>
    <definedName name="A125980985T_Data">Data8!$DO$11:$DO$19</definedName>
    <definedName name="A125980985T_Latest">Data8!$DO$19</definedName>
    <definedName name="A125980992R">Data8!$T$1:$T$10,Data8!$T$11:$T$19</definedName>
    <definedName name="A125980992R_Data">Data8!$T$11:$T$19</definedName>
    <definedName name="A125980992R_Latest">Data8!$T$19</definedName>
    <definedName name="A125980993T">Data8!$CN$1:$CN$10,Data8!$CN$11:$CN$19</definedName>
    <definedName name="A125980993T_Data">Data8!$CN$11:$CN$19</definedName>
    <definedName name="A125980993T_Latest">Data8!$CN$19</definedName>
    <definedName name="A125981000F">Data8!$Z$1:$Z$10,Data8!$Z$11:$Z$19</definedName>
    <definedName name="A125981000F_Data">Data8!$Z$11:$Z$19</definedName>
    <definedName name="A125981000F_Latest">Data8!$Z$19</definedName>
    <definedName name="A125981001J">Data8!$CT$1:$CT$10,Data8!$CT$11:$CT$19</definedName>
    <definedName name="A125981001J_Data">Data8!$CT$11:$CT$19</definedName>
    <definedName name="A125981001J_Latest">Data8!$CT$19</definedName>
    <definedName name="A125981008X">Data8!$AC$1:$AC$10,Data8!$AC$11:$AC$19</definedName>
    <definedName name="A125981008X_Data">Data8!$AC$11:$AC$19</definedName>
    <definedName name="A125981008X_Latest">Data8!$AC$19</definedName>
    <definedName name="A125981009A">Data8!$CW$1:$CW$10,Data8!$CW$11:$CW$19</definedName>
    <definedName name="A125981009A_Data">Data8!$CW$11:$CW$19</definedName>
    <definedName name="A125981009A_Latest">Data8!$CW$19</definedName>
    <definedName name="A125981016X">Data8!$AR$1:$AR$10,Data8!$AR$11:$AR$19</definedName>
    <definedName name="A125981016X_Data">Data8!$AR$11:$AR$19</definedName>
    <definedName name="A125981016X_Latest">Data8!$AR$19</definedName>
    <definedName name="A125981017A">Data8!$DL$1:$DL$10,Data8!$DL$11:$DL$19</definedName>
    <definedName name="A125981017A_Data">Data8!$DL$11:$DL$19</definedName>
    <definedName name="A125981017A_Latest">Data8!$DL$19</definedName>
    <definedName name="A125981024X">Data8!$CB$1:$CB$10,Data8!$CB$11:$CB$19</definedName>
    <definedName name="A125981024X_Data">Data8!$CB$11:$CB$19</definedName>
    <definedName name="A125981024X_Latest">Data8!$CB$19</definedName>
    <definedName name="A125981025A">Data8!$EV$1:$EV$10,Data8!$EV$11:$EV$19</definedName>
    <definedName name="A125981025A_Data">Data8!$EV$11:$EV$19</definedName>
    <definedName name="A125981025A_Latest">Data8!$EV$19</definedName>
    <definedName name="A125981032X">Data8!$CE$1:$CE$10,Data8!$CE$11:$CE$19</definedName>
    <definedName name="A125981032X_Data">Data8!$CE$11:$CE$19</definedName>
    <definedName name="A125981032X_Latest">Data8!$CE$19</definedName>
    <definedName name="A125981033A">Data8!$EY$1:$EY$10,Data8!$EY$11:$EY$19</definedName>
    <definedName name="A125981033A_Data">Data8!$EY$11:$EY$19</definedName>
    <definedName name="A125981033A_Latest">Data8!$EY$19</definedName>
    <definedName name="A125981040X">Data8!$AX$1:$AX$10,Data8!$AX$11:$AX$19</definedName>
    <definedName name="A125981040X_Data">Data8!$AX$11:$AX$19</definedName>
    <definedName name="A125981040X_Latest">Data8!$AX$19</definedName>
    <definedName name="A125981041A">Data8!$DR$1:$DR$10,Data8!$DR$11:$DR$19</definedName>
    <definedName name="A125981041A_Data">Data8!$DR$11:$DR$19</definedName>
    <definedName name="A125981041A_Latest">Data8!$DR$19</definedName>
    <definedName name="A125981048T">Data8!$BV$1:$BV$10,Data8!$BV$11:$BV$19</definedName>
    <definedName name="A125981048T_Data">Data8!$BV$11:$BV$19</definedName>
    <definedName name="A125981048T_Latest">Data8!$BV$19</definedName>
    <definedName name="A125981049V">Data8!$EP$1:$EP$10,Data8!$EP$11:$EP$19</definedName>
    <definedName name="A125981049V_Data">Data8!$EP$11:$EP$19</definedName>
    <definedName name="A125981049V_Latest">Data8!$EP$19</definedName>
    <definedName name="A125981056T">Data4!$GV$1:$GV$10,Data4!$GV$11:$GV$19</definedName>
    <definedName name="A125981056T_Data">Data4!$GV$11:$GV$19</definedName>
    <definedName name="A125981056T_Latest">Data4!$GV$19</definedName>
    <definedName name="A125981057V">Data5!$Z$1:$Z$10,Data5!$Z$11:$Z$19</definedName>
    <definedName name="A125981057V_Data">Data5!$Z$11:$Z$19</definedName>
    <definedName name="A125981057V_Latest">Data5!$Z$19</definedName>
    <definedName name="A125981064T">Data4!$FR$1:$FR$10,Data4!$FR$11:$FR$19</definedName>
    <definedName name="A125981064T_Data">Data4!$FR$11:$FR$19</definedName>
    <definedName name="A125981064T_Latest">Data4!$FR$19</definedName>
    <definedName name="A125981065V">Data4!$IL$1:$IL$10,Data4!$IL$11:$IL$19</definedName>
    <definedName name="A125981065V_Data">Data4!$IL$11:$IL$19</definedName>
    <definedName name="A125981065V_Latest">Data4!$IL$19</definedName>
    <definedName name="A125981072T">Data4!$GM$1:$GM$10,Data4!$GM$11:$GM$19</definedName>
    <definedName name="A125981072T_Data">Data4!$GM$11:$GM$19</definedName>
    <definedName name="A125981072T_Latest">Data4!$GM$19</definedName>
    <definedName name="A125981073V">Data5!$Q$1:$Q$10,Data5!$Q$11:$Q$19</definedName>
    <definedName name="A125981073V_Data">Data5!$Q$11:$Q$19</definedName>
    <definedName name="A125981073V_Latest">Data5!$Q$19</definedName>
    <definedName name="A125981080T">Data4!$FU$1:$FU$10,Data4!$FU$11:$FU$19</definedName>
    <definedName name="A125981080T_Data">Data4!$FU$11:$FU$19</definedName>
    <definedName name="A125981080T_Latest">Data4!$FU$19</definedName>
    <definedName name="A125981081V">Data4!$IO$1:$IO$10,Data4!$IO$11:$IO$19</definedName>
    <definedName name="A125981081V_Data">Data4!$IO$11:$IO$19</definedName>
    <definedName name="A125981081V_Latest">Data4!$IO$19</definedName>
    <definedName name="A125981088K">Data4!$GA$1:$GA$10,Data4!$GA$11:$GA$19</definedName>
    <definedName name="A125981088K_Data">Data4!$GA$11:$GA$19</definedName>
    <definedName name="A125981088K_Latest">Data4!$GA$19</definedName>
    <definedName name="A125981089L">Data5!$E$1:$E$10,Data5!$E$11:$E$19</definedName>
    <definedName name="A125981089L_Data">Data5!$E$11:$E$19</definedName>
    <definedName name="A125981089L_Latest">Data5!$E$19</definedName>
    <definedName name="A125981096K">Data4!$GY$1:$GY$10,Data4!$GY$11:$GY$19</definedName>
    <definedName name="A125981096K_Data">Data4!$GY$11:$GY$19</definedName>
    <definedName name="A125981096K_Latest">Data4!$GY$19</definedName>
    <definedName name="A125981097L">Data5!$AC$1:$AC$10,Data5!$AC$11:$AC$19</definedName>
    <definedName name="A125981097L_Data">Data5!$AC$11:$AC$19</definedName>
    <definedName name="A125981097L_Latest">Data5!$AC$19</definedName>
    <definedName name="A125981104X">Data4!$FC$1:$FC$10,Data4!$FC$11:$FC$19</definedName>
    <definedName name="A125981104X_Data">Data4!$FC$11:$FC$19</definedName>
    <definedName name="A125981104X_Latest">Data4!$FC$19</definedName>
    <definedName name="A125981105A">Data4!$HW$1:$HW$10,Data4!$HW$11:$HW$19</definedName>
    <definedName name="A125981105A_Data">Data4!$HW$11:$HW$19</definedName>
    <definedName name="A125981105A_Latest">Data4!$HW$19</definedName>
    <definedName name="A125981112X">Data4!$FO$1:$FO$10,Data4!$FO$11:$FO$19</definedName>
    <definedName name="A125981112X_Data">Data4!$FO$11:$FO$19</definedName>
    <definedName name="A125981112X_Latest">Data4!$FO$19</definedName>
    <definedName name="A125981113A">Data4!$II$1:$II$10,Data4!$II$11:$II$19</definedName>
    <definedName name="A125981113A_Data">Data4!$II$11:$II$19</definedName>
    <definedName name="A125981113A_Latest">Data4!$II$19</definedName>
    <definedName name="A125981120X">Data4!$EE$1:$EE$10,Data4!$EE$11:$EE$19</definedName>
    <definedName name="A125981120X_Data">Data4!$EE$11:$EE$19</definedName>
    <definedName name="A125981120X_Latest">Data4!$EE$19</definedName>
    <definedName name="A125981121A">#REF!,#REF!</definedName>
    <definedName name="A125981128T">Data4!$EK$1:$EK$10,Data4!$EK$11:$EK$19</definedName>
    <definedName name="A125981128T_Data">Data4!$EK$11:$EK$19</definedName>
    <definedName name="A125981128T_Latest">Data4!$EK$19</definedName>
    <definedName name="A125981129V">Data4!$HE$1:$HE$10,Data4!$HE$11:$HE$19</definedName>
    <definedName name="A125981129V_Data">Data4!$HE$11:$HE$19</definedName>
    <definedName name="A125981129V_Latest">Data4!$HE$19</definedName>
    <definedName name="A125981136T">Data4!$ET$1:$ET$10,Data4!$ET$11:$ET$19</definedName>
    <definedName name="A125981136T_Data">Data4!$ET$11:$ET$19</definedName>
    <definedName name="A125981136T_Latest">Data4!$ET$19</definedName>
    <definedName name="A125981137V">Data4!$HN$1:$HN$10,Data4!$HN$11:$HN$19</definedName>
    <definedName name="A125981137V_Data">Data4!$HN$11:$HN$19</definedName>
    <definedName name="A125981137V_Latest">Data4!$HN$19</definedName>
    <definedName name="A125981144T">Data4!$EW$1:$EW$10,Data4!$EW$11:$EW$19</definedName>
    <definedName name="A125981144T_Data">Data4!$EW$11:$EW$19</definedName>
    <definedName name="A125981144T_Latest">Data4!$EW$19</definedName>
    <definedName name="A125981145V">Data4!$HQ$1:$HQ$10,Data4!$HQ$11:$HQ$19</definedName>
    <definedName name="A125981145V_Data">Data4!$HQ$11:$HQ$19</definedName>
    <definedName name="A125981145V_Latest">Data4!$HQ$19</definedName>
    <definedName name="A125981152T">Data4!$FX$1:$FX$10,Data4!$FX$11:$FX$19</definedName>
    <definedName name="A125981152T_Data">Data4!$FX$11:$FX$19</definedName>
    <definedName name="A125981152T_Latest">Data4!$FX$19</definedName>
    <definedName name="A125981153V">Data5!$B$1:$B$10,Data5!$B$11:$B$19</definedName>
    <definedName name="A125981153V_Data">Data5!$B$11:$B$19</definedName>
    <definedName name="A125981153V_Latest">Data5!$B$19</definedName>
    <definedName name="A125981160T">Data4!$GD$1:$GD$10,Data4!$GD$11:$GD$19</definedName>
    <definedName name="A125981160T_Data">Data4!$GD$11:$GD$19</definedName>
    <definedName name="A125981160T_Latest">Data4!$GD$19</definedName>
    <definedName name="A125981161V">Data5!$H$1:$H$10,Data5!$H$11:$H$19</definedName>
    <definedName name="A125981161V_Data">Data5!$H$11:$H$19</definedName>
    <definedName name="A125981161V_Latest">Data5!$H$19</definedName>
    <definedName name="A125981168K">Data4!$GG$1:$GG$10,Data4!$GG$11:$GG$19</definedName>
    <definedName name="A125981168K_Data">Data4!$GG$11:$GG$19</definedName>
    <definedName name="A125981168K_Latest">Data4!$GG$19</definedName>
    <definedName name="A125981169L">Data5!$K$1:$K$10,Data5!$K$11:$K$19</definedName>
    <definedName name="A125981169L_Data">Data5!$K$11:$K$19</definedName>
    <definedName name="A125981169L_Latest">Data5!$K$19</definedName>
    <definedName name="A125981176K">Data4!$EZ$1:$EZ$10,Data4!$EZ$11:$EZ$19</definedName>
    <definedName name="A125981176K_Data">Data4!$EZ$11:$EZ$19</definedName>
    <definedName name="A125981176K_Latest">Data4!$EZ$19</definedName>
    <definedName name="A125981177L">Data4!$HT$1:$HT$10,Data4!$HT$11:$HT$19</definedName>
    <definedName name="A125981177L_Data">Data4!$HT$11:$HT$19</definedName>
    <definedName name="A125981177L_Latest">Data4!$HT$19</definedName>
    <definedName name="A125981184K">Data4!$FI$1:$FI$10,Data4!$FI$11:$FI$19</definedName>
    <definedName name="A125981184K_Data">Data4!$FI$11:$FI$19</definedName>
    <definedName name="A125981184K_Latest">Data4!$FI$19</definedName>
    <definedName name="A125981185L">Data4!$IC$1:$IC$10,Data4!$IC$11:$IC$19</definedName>
    <definedName name="A125981185L_Data">Data4!$IC$11:$IC$19</definedName>
    <definedName name="A125981185L_Latest">Data4!$IC$19</definedName>
    <definedName name="A125981192K">Data4!$EH$1:$EH$10,Data4!$EH$11:$EH$19</definedName>
    <definedName name="A125981192K_Data">Data4!$EH$11:$EH$19</definedName>
    <definedName name="A125981192K_Latest">Data4!$EH$19</definedName>
    <definedName name="A125981193L">Data4!$HB$1:$HB$10,Data4!$HB$11:$HB$19</definedName>
    <definedName name="A125981193L_Data">Data4!$HB$11:$HB$19</definedName>
    <definedName name="A125981193L_Latest">Data4!$HB$19</definedName>
    <definedName name="A125981200X">Data4!$EN$1:$EN$10,Data4!$EN$11:$EN$19</definedName>
    <definedName name="A125981200X_Data">Data4!$EN$11:$EN$19</definedName>
    <definedName name="A125981200X_Latest">Data4!$EN$19</definedName>
    <definedName name="A125981201A">Data4!$HH$1:$HH$10,Data4!$HH$11:$HH$19</definedName>
    <definedName name="A125981201A_Data">Data4!$HH$11:$HH$19</definedName>
    <definedName name="A125981201A_Latest">Data4!$HH$19</definedName>
    <definedName name="A125981208T">Data4!$EQ$1:$EQ$10,Data4!$EQ$11:$EQ$19</definedName>
    <definedName name="A125981208T_Data">Data4!$EQ$11:$EQ$19</definedName>
    <definedName name="A125981208T_Latest">Data4!$EQ$19</definedName>
    <definedName name="A125981209V">Data4!$HK$1:$HK$10,Data4!$HK$11:$HK$19</definedName>
    <definedName name="A125981209V_Data">Data4!$HK$11:$HK$19</definedName>
    <definedName name="A125981209V_Latest">Data4!$HK$19</definedName>
    <definedName name="A125981216T">Data4!$FF$1:$FF$10,Data4!$FF$11:$FF$19</definedName>
    <definedName name="A125981216T_Data">Data4!$FF$11:$FF$19</definedName>
    <definedName name="A125981216T_Latest">Data4!$FF$19</definedName>
    <definedName name="A125981217V">Data4!$HZ$1:$HZ$10,Data4!$HZ$11:$HZ$19</definedName>
    <definedName name="A125981217V_Data">Data4!$HZ$11:$HZ$19</definedName>
    <definedName name="A125981217V_Latest">Data4!$HZ$19</definedName>
    <definedName name="A125981224T">Data4!$GP$1:$GP$10,Data4!$GP$11:$GP$19</definedName>
    <definedName name="A125981224T_Data">Data4!$GP$11:$GP$19</definedName>
    <definedName name="A125981224T_Latest">Data4!$GP$19</definedName>
    <definedName name="A125981225V">Data5!$T$1:$T$10,Data5!$T$11:$T$19</definedName>
    <definedName name="A125981225V_Data">Data5!$T$11:$T$19</definedName>
    <definedName name="A125981225V_Latest">Data5!$T$19</definedName>
    <definedName name="A125981232T">Data4!$GS$1:$GS$10,Data4!$GS$11:$GS$19</definedName>
    <definedName name="A125981232T_Data">Data4!$GS$11:$GS$19</definedName>
    <definedName name="A125981232T_Latest">Data4!$GS$19</definedName>
    <definedName name="A125981233V">Data5!$W$1:$W$10,Data5!$W$11:$W$19</definedName>
    <definedName name="A125981233V_Data">Data5!$W$11:$W$19</definedName>
    <definedName name="A125981233V_Latest">Data5!$W$19</definedName>
    <definedName name="A125981240T">Data4!$FL$1:$FL$10,Data4!$FL$11:$FL$19</definedName>
    <definedName name="A125981240T_Data">Data4!$FL$11:$FL$19</definedName>
    <definedName name="A125981240T_Latest">Data4!$FL$19</definedName>
    <definedName name="A125981241V">Data4!$IF$1:$IF$10,Data4!$IF$11:$IF$19</definedName>
    <definedName name="A125981241V_Data">Data4!$IF$11:$IF$19</definedName>
    <definedName name="A125981241V_Latest">Data4!$IF$19</definedName>
    <definedName name="A125981248K">Data4!$GJ$1:$GJ$10,Data4!$GJ$11:$GJ$19</definedName>
    <definedName name="A125981248K_Data">Data4!$GJ$11:$GJ$19</definedName>
    <definedName name="A125981248K_Latest">Data4!$GJ$19</definedName>
    <definedName name="A125981249L">Data5!$N$1:$N$10,Data5!$N$11:$N$19</definedName>
    <definedName name="A125981249L_Data">Data5!$N$11:$N$19</definedName>
    <definedName name="A125981249L_Latest">Data5!$N$19</definedName>
    <definedName name="A125981256K">Data5!$IN$1:$IN$10,Data5!$IN$11:$IN$19</definedName>
    <definedName name="A125981256K_Data">Data5!$IN$11:$IN$19</definedName>
    <definedName name="A125981256K_Latest">Data5!$IN$19</definedName>
    <definedName name="A125981257L">Data6!$BR$1:$BR$10,Data6!$BR$11:$BR$19</definedName>
    <definedName name="A125981257L_Data">Data6!$BR$11:$BR$19</definedName>
    <definedName name="A125981257L_Latest">Data6!$BR$19</definedName>
    <definedName name="A125981264K">Data5!$HJ$1:$HJ$10,Data5!$HJ$11:$HJ$19</definedName>
    <definedName name="A125981264K_Data">Data5!$HJ$11:$HJ$19</definedName>
    <definedName name="A125981264K_Latest">Data5!$HJ$19</definedName>
    <definedName name="A125981265L">Data6!$AN$1:$AN$10,Data6!$AN$11:$AN$19</definedName>
    <definedName name="A125981265L_Data">Data6!$AN$11:$AN$19</definedName>
    <definedName name="A125981265L_Latest">Data6!$AN$19</definedName>
    <definedName name="A125981272K">Data5!$IE$1:$IE$10,Data5!$IE$11:$IE$19</definedName>
    <definedName name="A125981272K_Data">Data5!$IE$11:$IE$19</definedName>
    <definedName name="A125981272K_Latest">Data5!$IE$19</definedName>
    <definedName name="A125981273L">Data6!$BI$1:$BI$10,Data6!$BI$11:$BI$19</definedName>
    <definedName name="A125981273L_Data">Data6!$BI$11:$BI$19</definedName>
    <definedName name="A125981273L_Latest">Data6!$BI$19</definedName>
    <definedName name="A125981280K">Data5!$HM$1:$HM$10,Data5!$HM$11:$HM$19</definedName>
    <definedName name="A125981280K_Data">Data5!$HM$11:$HM$19</definedName>
    <definedName name="A125981280K_Latest">Data5!$HM$19</definedName>
    <definedName name="A125981281L">Data6!$AQ$1:$AQ$10,Data6!$AQ$11:$AQ$19</definedName>
    <definedName name="A125981281L_Data">Data6!$AQ$11:$AQ$19</definedName>
    <definedName name="A125981281L_Latest">Data6!$AQ$19</definedName>
    <definedName name="A125981288C">Data5!$HS$1:$HS$10,Data5!$HS$11:$HS$19</definedName>
    <definedName name="A125981288C_Data">Data5!$HS$11:$HS$19</definedName>
    <definedName name="A125981288C_Latest">Data5!$HS$19</definedName>
    <definedName name="A125981289F">Data6!$AW$1:$AW$10,Data6!$AW$11:$AW$19</definedName>
    <definedName name="A125981289F_Data">Data6!$AW$11:$AW$19</definedName>
    <definedName name="A125981289F_Latest">Data6!$AW$19</definedName>
    <definedName name="A125981296C">Data5!$IQ$1:$IQ$10,Data5!$IQ$11:$IQ$19</definedName>
    <definedName name="A125981296C_Data">Data5!$IQ$11:$IQ$19</definedName>
    <definedName name="A125981296C_Latest">Data5!$IQ$19</definedName>
    <definedName name="A125981297F">Data6!$BU$1:$BU$10,Data6!$BU$11:$BU$19</definedName>
    <definedName name="A125981297F_Data">Data6!$BU$11:$BU$19</definedName>
    <definedName name="A125981297F_Latest">Data6!$BU$19</definedName>
    <definedName name="A125981304T">Data5!$GU$1:$GU$10,Data5!$GU$11:$GU$19</definedName>
    <definedName name="A125981304T_Data">Data5!$GU$11:$GU$19</definedName>
    <definedName name="A125981304T_Latest">Data5!$GU$19</definedName>
    <definedName name="A125981305V">Data6!$Y$1:$Y$10,Data6!$Y$11:$Y$19</definedName>
    <definedName name="A125981305V_Data">Data6!$Y$11:$Y$19</definedName>
    <definedName name="A125981305V_Latest">Data6!$Y$19</definedName>
    <definedName name="A125981312T">Data5!$HG$1:$HG$10,Data5!$HG$11:$HG$19</definedName>
    <definedName name="A125981312T_Data">Data5!$HG$11:$HG$19</definedName>
    <definedName name="A125981312T_Latest">Data5!$HG$19</definedName>
    <definedName name="A125981313V">Data6!$AK$1:$AK$10,Data6!$AK$11:$AK$19</definedName>
    <definedName name="A125981313V_Data">Data6!$AK$11:$AK$19</definedName>
    <definedName name="A125981313V_Latest">Data6!$AK$19</definedName>
    <definedName name="A125981320T">Data5!$FW$1:$FW$10,Data5!$FW$11:$FW$19</definedName>
    <definedName name="A125981320T_Data">Data5!$FW$11:$FW$19</definedName>
    <definedName name="A125981320T_Latest">Data5!$FW$19</definedName>
    <definedName name="A125981321V">#REF!,#REF!</definedName>
    <definedName name="A125981328K">Data5!$GC$1:$GC$10,Data5!$GC$11:$GC$19</definedName>
    <definedName name="A125981328K_Data">Data5!$GC$11:$GC$19</definedName>
    <definedName name="A125981328K_Latest">Data5!$GC$19</definedName>
    <definedName name="A125981329L">Data6!$G$1:$G$10,Data6!$G$11:$G$19</definedName>
    <definedName name="A125981329L_Data">Data6!$G$11:$G$19</definedName>
    <definedName name="A125981329L_Latest">Data6!$G$19</definedName>
    <definedName name="A125981336K">Data5!$GL$1:$GL$10,Data5!$GL$11:$GL$19</definedName>
    <definedName name="A125981336K_Data">Data5!$GL$11:$GL$19</definedName>
    <definedName name="A125981336K_Latest">Data5!$GL$19</definedName>
    <definedName name="A125981337L">Data6!$P$1:$P$10,Data6!$P$11:$P$19</definedName>
    <definedName name="A125981337L_Data">Data6!$P$11:$P$19</definedName>
    <definedName name="A125981337L_Latest">Data6!$P$19</definedName>
    <definedName name="A125981344K">Data5!$GO$1:$GO$10,Data5!$GO$11:$GO$19</definedName>
    <definedName name="A125981344K_Data">Data5!$GO$11:$GO$19</definedName>
    <definedName name="A125981344K_Latest">Data5!$GO$19</definedName>
    <definedName name="A125981345L">Data6!$S$1:$S$10,Data6!$S$11:$S$19</definedName>
    <definedName name="A125981345L_Data">Data6!$S$11:$S$19</definedName>
    <definedName name="A125981345L_Latest">Data6!$S$19</definedName>
    <definedName name="A125981352K">Data5!$HP$1:$HP$10,Data5!$HP$11:$HP$19</definedName>
    <definedName name="A125981352K_Data">Data5!$HP$11:$HP$19</definedName>
    <definedName name="A125981352K_Latest">Data5!$HP$19</definedName>
    <definedName name="A125981353L">Data6!$AT$1:$AT$10,Data6!$AT$11:$AT$19</definedName>
    <definedName name="A125981353L_Data">Data6!$AT$11:$AT$19</definedName>
    <definedName name="A125981353L_Latest">Data6!$AT$19</definedName>
    <definedName name="A125981360K">Data5!$HV$1:$HV$10,Data5!$HV$11:$HV$19</definedName>
    <definedName name="A125981360K_Data">Data5!$HV$11:$HV$19</definedName>
    <definedName name="A125981360K_Latest">Data5!$HV$19</definedName>
    <definedName name="A125981361L">Data6!$AZ$1:$AZ$10,Data6!$AZ$11:$AZ$19</definedName>
    <definedName name="A125981361L_Data">Data6!$AZ$11:$AZ$19</definedName>
    <definedName name="A125981361L_Latest">Data6!$AZ$19</definedName>
    <definedName name="A125981368C">Data5!$HY$1:$HY$10,Data5!$HY$11:$HY$19</definedName>
    <definedName name="A125981368C_Data">Data5!$HY$11:$HY$19</definedName>
    <definedName name="A125981368C_Latest">Data5!$HY$19</definedName>
    <definedName name="A125981369F">Data6!$BC$1:$BC$10,Data6!$BC$11:$BC$19</definedName>
    <definedName name="A125981369F_Data">Data6!$BC$11:$BC$19</definedName>
    <definedName name="A125981369F_Latest">Data6!$BC$19</definedName>
    <definedName name="A125981376C">Data5!$GR$1:$GR$10,Data5!$GR$11:$GR$19</definedName>
    <definedName name="A125981376C_Data">Data5!$GR$11:$GR$19</definedName>
    <definedName name="A125981376C_Latest">Data5!$GR$19</definedName>
    <definedName name="A125981377F">Data6!$V$1:$V$10,Data6!$V$11:$V$19</definedName>
    <definedName name="A125981377F_Data">Data6!$V$11:$V$19</definedName>
    <definedName name="A125981377F_Latest">Data6!$V$19</definedName>
    <definedName name="A125981384C">Data5!$HA$1:$HA$10,Data5!$HA$11:$HA$19</definedName>
    <definedName name="A125981384C_Data">Data5!$HA$11:$HA$19</definedName>
    <definedName name="A125981384C_Latest">Data5!$HA$19</definedName>
    <definedName name="A125981385F">Data6!$AE$1:$AE$10,Data6!$AE$11:$AE$19</definedName>
    <definedName name="A125981385F_Data">Data6!$AE$11:$AE$19</definedName>
    <definedName name="A125981385F_Latest">Data6!$AE$19</definedName>
    <definedName name="A125981392C">Data5!$FZ$1:$FZ$10,Data5!$FZ$11:$FZ$19</definedName>
    <definedName name="A125981392C_Data">Data5!$FZ$11:$FZ$19</definedName>
    <definedName name="A125981392C_Latest">Data5!$FZ$19</definedName>
    <definedName name="A125981393F">Data6!$D$1:$D$10,Data6!$D$11:$D$19</definedName>
    <definedName name="A125981393F_Data">Data6!$D$11:$D$19</definedName>
    <definedName name="A125981393F_Latest">Data6!$D$19</definedName>
    <definedName name="A125981400T">Data5!$GF$1:$GF$10,Data5!$GF$11:$GF$19</definedName>
    <definedName name="A125981400T_Data">Data5!$GF$11:$GF$19</definedName>
    <definedName name="A125981400T_Latest">Data5!$GF$19</definedName>
    <definedName name="A125981401V">Data6!$J$1:$J$10,Data6!$J$11:$J$19</definedName>
    <definedName name="A125981401V_Data">Data6!$J$11:$J$19</definedName>
    <definedName name="A125981401V_Latest">Data6!$J$19</definedName>
    <definedName name="A125981408K">Data5!$GI$1:$GI$10,Data5!$GI$11:$GI$19</definedName>
    <definedName name="A125981408K_Data">Data5!$GI$11:$GI$19</definedName>
    <definedName name="A125981408K_Latest">Data5!$GI$19</definedName>
    <definedName name="A125981409L">Data6!$M$1:$M$10,Data6!$M$11:$M$19</definedName>
    <definedName name="A125981409L_Data">Data6!$M$11:$M$19</definedName>
    <definedName name="A125981409L_Latest">Data6!$M$19</definedName>
    <definedName name="A125981416K">Data5!$GX$1:$GX$10,Data5!$GX$11:$GX$19</definedName>
    <definedName name="A125981416K_Data">Data5!$GX$11:$GX$19</definedName>
    <definedName name="A125981416K_Latest">Data5!$GX$19</definedName>
    <definedName name="A125981417L">Data6!$AB$1:$AB$10,Data6!$AB$11:$AB$19</definedName>
    <definedName name="A125981417L_Data">Data6!$AB$11:$AB$19</definedName>
    <definedName name="A125981417L_Latest">Data6!$AB$19</definedName>
    <definedName name="A125981424K">Data5!$IH$1:$IH$10,Data5!$IH$11:$IH$19</definedName>
    <definedName name="A125981424K_Data">Data5!$IH$11:$IH$19</definedName>
    <definedName name="A125981424K_Latest">Data5!$IH$19</definedName>
    <definedName name="A125981425L">Data6!$BL$1:$BL$10,Data6!$BL$11:$BL$19</definedName>
    <definedName name="A125981425L_Data">Data6!$BL$11:$BL$19</definedName>
    <definedName name="A125981425L_Latest">Data6!$BL$19</definedName>
    <definedName name="A125981432K">Data5!$IK$1:$IK$10,Data5!$IK$11:$IK$19</definedName>
    <definedName name="A125981432K_Data">Data5!$IK$11:$IK$19</definedName>
    <definedName name="A125981432K_Latest">Data5!$IK$19</definedName>
    <definedName name="A125981433L">Data6!$BO$1:$BO$10,Data6!$BO$11:$BO$19</definedName>
    <definedName name="A125981433L_Data">Data6!$BO$11:$BO$19</definedName>
    <definedName name="A125981433L_Latest">Data6!$BO$19</definedName>
    <definedName name="A125981440K">Data5!$HD$1:$HD$10,Data5!$HD$11:$HD$19</definedName>
    <definedName name="A125981440K_Data">Data5!$HD$11:$HD$19</definedName>
    <definedName name="A125981440K_Latest">Data5!$HD$19</definedName>
    <definedName name="A125981441L">Data6!$AH$1:$AH$10,Data6!$AH$11:$AH$19</definedName>
    <definedName name="A125981441L_Data">Data6!$AH$11:$AH$19</definedName>
    <definedName name="A125981441L_Latest">Data6!$AH$19</definedName>
    <definedName name="A125981448C">Data5!$IB$1:$IB$10,Data5!$IB$11:$IB$19</definedName>
    <definedName name="A125981448C_Data">Data5!$IB$11:$IB$19</definedName>
    <definedName name="A125981448C_Latest">Data5!$IB$19</definedName>
    <definedName name="A125981449F">Data6!$BF$1:$BF$10,Data6!$BF$11:$BF$19</definedName>
    <definedName name="A125981449F_Data">Data6!$BF$11:$BF$19</definedName>
    <definedName name="A125981449F_Latest">Data6!$BF$19</definedName>
    <definedName name="A125981456C">Data6!$EO$1:$EO$10,Data6!$EO$11:$EO$19</definedName>
    <definedName name="A125981456C_Data">Data6!$EO$11:$EO$19</definedName>
    <definedName name="A125981456C_Latest">Data6!$EO$19</definedName>
    <definedName name="A125981457F">Data6!$HI$1:$HI$10,Data6!$HI$11:$HI$19</definedName>
    <definedName name="A125981457F_Data">Data6!$HI$11:$HI$19</definedName>
    <definedName name="A125981457F_Latest">Data6!$HI$19</definedName>
    <definedName name="A125981464C">Data6!$DK$1:$DK$10,Data6!$DK$11:$DK$19</definedName>
    <definedName name="A125981464C_Data">Data6!$DK$11:$DK$19</definedName>
    <definedName name="A125981464C_Latest">Data6!$DK$19</definedName>
    <definedName name="A125981465F">Data6!$GE$1:$GE$10,Data6!$GE$11:$GE$19</definedName>
    <definedName name="A125981465F_Data">Data6!$GE$11:$GE$19</definedName>
    <definedName name="A125981465F_Latest">Data6!$GE$19</definedName>
    <definedName name="A125981472C">Data6!$EF$1:$EF$10,Data6!$EF$11:$EF$19</definedName>
    <definedName name="A125981472C_Data">Data6!$EF$11:$EF$19</definedName>
    <definedName name="A125981472C_Latest">Data6!$EF$19</definedName>
    <definedName name="A125981473F">Data6!$GZ$1:$GZ$10,Data6!$GZ$11:$GZ$19</definedName>
    <definedName name="A125981473F_Data">Data6!$GZ$11:$GZ$19</definedName>
    <definedName name="A125981473F_Latest">Data6!$GZ$19</definedName>
    <definedName name="A125981480C">Data6!$DN$1:$DN$10,Data6!$DN$11:$DN$19</definedName>
    <definedName name="A125981480C_Data">Data6!$DN$11:$DN$19</definedName>
    <definedName name="A125981480C_Latest">Data6!$DN$19</definedName>
    <definedName name="A125981481F">Data6!$GH$1:$GH$10,Data6!$GH$11:$GH$19</definedName>
    <definedName name="A125981481F_Data">Data6!$GH$11:$GH$19</definedName>
    <definedName name="A125981481F_Latest">Data6!$GH$19</definedName>
    <definedName name="A125981488W">Data6!$DT$1:$DT$10,Data6!$DT$11:$DT$19</definedName>
    <definedName name="A125981488W_Data">Data6!$DT$11:$DT$19</definedName>
    <definedName name="A125981488W_Latest">Data6!$DT$19</definedName>
    <definedName name="A125981489X">Data6!$GN$1:$GN$10,Data6!$GN$11:$GN$19</definedName>
    <definedName name="A125981489X_Data">Data6!$GN$11:$GN$19</definedName>
    <definedName name="A125981489X_Latest">Data6!$GN$19</definedName>
    <definedName name="A125981496W">Data6!$ER$1:$ER$10,Data6!$ER$11:$ER$19</definedName>
    <definedName name="A125981496W_Data">Data6!$ER$11:$ER$19</definedName>
    <definedName name="A125981496W_Latest">Data6!$ER$19</definedName>
    <definedName name="A125981497X">Data6!$HL$1:$HL$10,Data6!$HL$11:$HL$19</definedName>
    <definedName name="A125981497X_Data">Data6!$HL$11:$HL$19</definedName>
    <definedName name="A125981497X_Latest">Data6!$HL$19</definedName>
    <definedName name="A125981504K">Data6!$CV$1:$CV$10,Data6!$CV$11:$CV$19</definedName>
    <definedName name="A125981504K_Data">Data6!$CV$11:$CV$19</definedName>
    <definedName name="A125981504K_Latest">Data6!$CV$19</definedName>
    <definedName name="A125981505L">Data6!$FP$1:$FP$10,Data6!$FP$11:$FP$19</definedName>
    <definedName name="A125981505L_Data">Data6!$FP$11:$FP$19</definedName>
    <definedName name="A125981505L_Latest">Data6!$FP$19</definedName>
    <definedName name="A125981512K">Data6!$DH$1:$DH$10,Data6!$DH$11:$DH$19</definedName>
    <definedName name="A125981512K_Data">Data6!$DH$11:$DH$19</definedName>
    <definedName name="A125981512K_Latest">Data6!$DH$19</definedName>
    <definedName name="A125981513L">Data6!$GB$1:$GB$10,Data6!$GB$11:$GB$19</definedName>
    <definedName name="A125981513L_Data">Data6!$GB$11:$GB$19</definedName>
    <definedName name="A125981513L_Latest">Data6!$GB$19</definedName>
    <definedName name="A125981520K">Data6!$BX$1:$BX$10,Data6!$BX$11:$BX$19</definedName>
    <definedName name="A125981520K_Data">Data6!$BX$11:$BX$19</definedName>
    <definedName name="A125981520K_Latest">Data6!$BX$19</definedName>
    <definedName name="A125981521L">#REF!,#REF!</definedName>
    <definedName name="A125981528C">Data6!$CD$1:$CD$10,Data6!$CD$11:$CD$19</definedName>
    <definedName name="A125981528C_Data">Data6!$CD$11:$CD$19</definedName>
    <definedName name="A125981528C_Latest">Data6!$CD$19</definedName>
    <definedName name="A125981529F">Data6!$EX$1:$EX$10,Data6!$EX$11:$EX$19</definedName>
    <definedName name="A125981529F_Data">Data6!$EX$11:$EX$19</definedName>
    <definedName name="A125981529F_Latest">Data6!$EX$19</definedName>
    <definedName name="A125981536C">Data6!$CM$1:$CM$10,Data6!$CM$11:$CM$19</definedName>
    <definedName name="A125981536C_Data">Data6!$CM$11:$CM$19</definedName>
    <definedName name="A125981536C_Latest">Data6!$CM$19</definedName>
    <definedName name="A125981537F">Data6!$FG$1:$FG$10,Data6!$FG$11:$FG$19</definedName>
    <definedName name="A125981537F_Data">Data6!$FG$11:$FG$19</definedName>
    <definedName name="A125981537F_Latest">Data6!$FG$19</definedName>
    <definedName name="A125981544C">Data6!$CP$1:$CP$10,Data6!$CP$11:$CP$19</definedName>
    <definedName name="A125981544C_Data">Data6!$CP$11:$CP$19</definedName>
    <definedName name="A125981544C_Latest">Data6!$CP$19</definedName>
    <definedName name="A125981545F">Data6!$FJ$1:$FJ$10,Data6!$FJ$11:$FJ$19</definedName>
    <definedName name="A125981545F_Data">Data6!$FJ$11:$FJ$19</definedName>
    <definedName name="A125981545F_Latest">Data6!$FJ$19</definedName>
    <definedName name="A125981552C">Data6!$DQ$1:$DQ$10,Data6!$DQ$11:$DQ$19</definedName>
    <definedName name="A125981552C_Data">Data6!$DQ$11:$DQ$19</definedName>
    <definedName name="A125981552C_Latest">Data6!$DQ$19</definedName>
    <definedName name="A125981553F">Data6!$GK$1:$GK$10,Data6!$GK$11:$GK$19</definedName>
    <definedName name="A125981553F_Data">Data6!$GK$11:$GK$19</definedName>
    <definedName name="A125981553F_Latest">Data6!$GK$19</definedName>
    <definedName name="A125981560C">Data6!$DW$1:$DW$10,Data6!$DW$11:$DW$19</definedName>
    <definedName name="A125981560C_Data">Data6!$DW$11:$DW$19</definedName>
    <definedName name="A125981560C_Latest">Data6!$DW$19</definedName>
    <definedName name="A125981561F">Data6!$GQ$1:$GQ$10,Data6!$GQ$11:$GQ$19</definedName>
    <definedName name="A125981561F_Data">Data6!$GQ$11:$GQ$19</definedName>
    <definedName name="A125981561F_Latest">Data6!$GQ$19</definedName>
    <definedName name="A125981568W">Data6!$DZ$1:$DZ$10,Data6!$DZ$11:$DZ$19</definedName>
    <definedName name="A125981568W_Data">Data6!$DZ$11:$DZ$19</definedName>
    <definedName name="A125981568W_Latest">Data6!$DZ$19</definedName>
    <definedName name="A125981569X">Data6!$GT$1:$GT$10,Data6!$GT$11:$GT$19</definedName>
    <definedName name="A125981569X_Data">Data6!$GT$11:$GT$19</definedName>
    <definedName name="A125981569X_Latest">Data6!$GT$19</definedName>
    <definedName name="A125981576W">Data6!$CS$1:$CS$10,Data6!$CS$11:$CS$19</definedName>
    <definedName name="A125981576W_Data">Data6!$CS$11:$CS$19</definedName>
    <definedName name="A125981576W_Latest">Data6!$CS$19</definedName>
    <definedName name="A125981577X">Data6!$FM$1:$FM$10,Data6!$FM$11:$FM$19</definedName>
    <definedName name="A125981577X_Data">Data6!$FM$11:$FM$19</definedName>
    <definedName name="A125981577X_Latest">Data6!$FM$19</definedName>
    <definedName name="A125981584W">Data6!$DB$1:$DB$10,Data6!$DB$11:$DB$19</definedName>
    <definedName name="A125981584W_Data">Data6!$DB$11:$DB$19</definedName>
    <definedName name="A125981584W_Latest">Data6!$DB$19</definedName>
    <definedName name="A125981585X">Data6!$FV$1:$FV$10,Data6!$FV$11:$FV$19</definedName>
    <definedName name="A125981585X_Data">Data6!$FV$11:$FV$19</definedName>
    <definedName name="A125981585X_Latest">Data6!$FV$19</definedName>
    <definedName name="A125981592W">Data6!$CA$1:$CA$10,Data6!$CA$11:$CA$19</definedName>
    <definedName name="A125981592W_Data">Data6!$CA$11:$CA$19</definedName>
    <definedName name="A125981592W_Latest">Data6!$CA$19</definedName>
    <definedName name="A125981593X">Data6!$EU$1:$EU$10,Data6!$EU$11:$EU$19</definedName>
    <definedName name="A125981593X_Data">Data6!$EU$11:$EU$19</definedName>
    <definedName name="A125981593X_Latest">Data6!$EU$19</definedName>
    <definedName name="A125981600K">Data6!$CG$1:$CG$10,Data6!$CG$11:$CG$19</definedName>
    <definedName name="A125981600K_Data">Data6!$CG$11:$CG$19</definedName>
    <definedName name="A125981600K_Latest">Data6!$CG$19</definedName>
    <definedName name="A125981601L">Data6!$FA$1:$FA$10,Data6!$FA$11:$FA$19</definedName>
    <definedName name="A125981601L_Data">Data6!$FA$11:$FA$19</definedName>
    <definedName name="A125981601L_Latest">Data6!$FA$19</definedName>
    <definedName name="A125981608C">Data6!$CJ$1:$CJ$10,Data6!$CJ$11:$CJ$19</definedName>
    <definedName name="A125981608C_Data">Data6!$CJ$11:$CJ$19</definedName>
    <definedName name="A125981608C_Latest">Data6!$CJ$19</definedName>
    <definedName name="A125981609F">Data6!$FD$1:$FD$10,Data6!$FD$11:$FD$19</definedName>
    <definedName name="A125981609F_Data">Data6!$FD$11:$FD$19</definedName>
    <definedName name="A125981609F_Latest">Data6!$FD$19</definedName>
    <definedName name="A125981616C">Data6!$CY$1:$CY$10,Data6!$CY$11:$CY$19</definedName>
    <definedName name="A125981616C_Data">Data6!$CY$11:$CY$19</definedName>
    <definedName name="A125981616C_Latest">Data6!$CY$19</definedName>
    <definedName name="A125981617F">Data6!$FS$1:$FS$10,Data6!$FS$11:$FS$19</definedName>
    <definedName name="A125981617F_Data">Data6!$FS$11:$FS$19</definedName>
    <definedName name="A125981617F_Latest">Data6!$FS$19</definedName>
    <definedName name="A125981624C">Data6!$EI$1:$EI$10,Data6!$EI$11:$EI$19</definedName>
    <definedName name="A125981624C_Data">Data6!$EI$11:$EI$19</definedName>
    <definedName name="A125981624C_Latest">Data6!$EI$19</definedName>
    <definedName name="A125981625F">Data6!$HC$1:$HC$10,Data6!$HC$11:$HC$19</definedName>
    <definedName name="A125981625F_Data">Data6!$HC$11:$HC$19</definedName>
    <definedName name="A125981625F_Latest">Data6!$HC$19</definedName>
    <definedName name="A125981632C">Data6!$EL$1:$EL$10,Data6!$EL$11:$EL$19</definedName>
    <definedName name="A125981632C_Data">Data6!$EL$11:$EL$19</definedName>
    <definedName name="A125981632C_Latest">Data6!$EL$19</definedName>
    <definedName name="A125981633F">Data6!$HF$1:$HF$10,Data6!$HF$11:$HF$19</definedName>
    <definedName name="A125981633F_Data">Data6!$HF$11:$HF$19</definedName>
    <definedName name="A125981633F_Latest">Data6!$HF$19</definedName>
    <definedName name="A125981640C">Data6!$DE$1:$DE$10,Data6!$DE$11:$DE$19</definedName>
    <definedName name="A125981640C_Data">Data6!$DE$11:$DE$19</definedName>
    <definedName name="A125981640C_Latest">Data6!$DE$19</definedName>
    <definedName name="A125981641F">Data6!$FY$1:$FY$10,Data6!$FY$11:$FY$19</definedName>
    <definedName name="A125981641F_Data">Data6!$FY$11:$FY$19</definedName>
    <definedName name="A125981641F_Latest">Data6!$FY$19</definedName>
    <definedName name="A125981648W">Data6!$EC$1:$EC$10,Data6!$EC$11:$EC$19</definedName>
    <definedName name="A125981648W_Data">Data6!$EC$11:$EC$19</definedName>
    <definedName name="A125981648W_Latest">Data6!$EC$19</definedName>
    <definedName name="A125981649X">Data6!$GW$1:$GW$10,Data6!$GW$11:$GW$19</definedName>
    <definedName name="A125981649X_Data">Data6!$GW$11:$GW$19</definedName>
    <definedName name="A125981649X_Latest">Data6!$GW$19</definedName>
    <definedName name="A125981656W">Data2!$DL$1:$DL$10,Data2!$DL$11:$DL$19</definedName>
    <definedName name="A125981656W_Data">Data2!$DL$11:$DL$19</definedName>
    <definedName name="A125981656W_Latest">Data2!$DL$19</definedName>
    <definedName name="A125981657X">Data2!$GF$1:$GF$10,Data2!$GF$11:$GF$19</definedName>
    <definedName name="A125981657X_Data">Data2!$GF$11:$GF$19</definedName>
    <definedName name="A125981657X_Latest">Data2!$GF$19</definedName>
    <definedName name="A125981664W">Data2!$CH$1:$CH$10,Data2!$CH$11:$CH$19</definedName>
    <definedName name="A125981664W_Data">Data2!$CH$11:$CH$19</definedName>
    <definedName name="A125981664W_Latest">Data2!$CH$19</definedName>
    <definedName name="A125981665X">Data2!$FB$1:$FB$10,Data2!$FB$11:$FB$19</definedName>
    <definedName name="A125981665X_Data">Data2!$FB$11:$FB$19</definedName>
    <definedName name="A125981665X_Latest">Data2!$FB$19</definedName>
    <definedName name="A125981672W">Data2!$DC$1:$DC$10,Data2!$DC$11:$DC$19</definedName>
    <definedName name="A125981672W_Data">Data2!$DC$11:$DC$19</definedName>
    <definedName name="A125981672W_Latest">Data2!$DC$19</definedName>
    <definedName name="A125981673X">Data2!$FW$1:$FW$10,Data2!$FW$11:$FW$19</definedName>
    <definedName name="A125981673X_Data">Data2!$FW$11:$FW$19</definedName>
    <definedName name="A125981673X_Latest">Data2!$FW$19</definedName>
    <definedName name="A125981680W">Data2!$CK$1:$CK$10,Data2!$CK$11:$CK$19</definedName>
    <definedName name="A125981680W_Data">Data2!$CK$11:$CK$19</definedName>
    <definedName name="A125981680W_Latest">Data2!$CK$19</definedName>
    <definedName name="A125981681X">Data2!$FE$1:$FE$10,Data2!$FE$11:$FE$19</definedName>
    <definedName name="A125981681X_Data">Data2!$FE$11:$FE$19</definedName>
    <definedName name="A125981681X_Latest">Data2!$FE$19</definedName>
    <definedName name="A125981688R">Data2!$CQ$1:$CQ$10,Data2!$CQ$11:$CQ$19</definedName>
    <definedName name="A125981688R_Data">Data2!$CQ$11:$CQ$19</definedName>
    <definedName name="A125981688R_Latest">Data2!$CQ$19</definedName>
    <definedName name="A125981689T">Data2!$FK$1:$FK$10,Data2!$FK$11:$FK$19</definedName>
    <definedName name="A125981689T_Data">Data2!$FK$11:$FK$19</definedName>
    <definedName name="A125981689T_Latest">Data2!$FK$19</definedName>
    <definedName name="A125981696R">Data2!$DO$1:$DO$10,Data2!$DO$11:$DO$19</definedName>
    <definedName name="A125981696R_Data">Data2!$DO$11:$DO$19</definedName>
    <definedName name="A125981696R_Latest">Data2!$DO$19</definedName>
    <definedName name="A125981697T">Data2!$GI$1:$GI$10,Data2!$GI$11:$GI$19</definedName>
    <definedName name="A125981697T_Data">Data2!$GI$11:$GI$19</definedName>
    <definedName name="A125981697T_Latest">Data2!$GI$19</definedName>
    <definedName name="A125981704C">Data2!$BS$1:$BS$10,Data2!$BS$11:$BS$19</definedName>
    <definedName name="A125981704C_Data">Data2!$BS$11:$BS$19</definedName>
    <definedName name="A125981704C_Latest">Data2!$BS$19</definedName>
    <definedName name="A125981705F">Data2!$EM$1:$EM$10,Data2!$EM$11:$EM$19</definedName>
    <definedName name="A125981705F_Data">Data2!$EM$11:$EM$19</definedName>
    <definedName name="A125981705F_Latest">Data2!$EM$19</definedName>
    <definedName name="A125981712C">Data2!$CE$1:$CE$10,Data2!$CE$11:$CE$19</definedName>
    <definedName name="A125981712C_Data">Data2!$CE$11:$CE$19</definedName>
    <definedName name="A125981712C_Latest">Data2!$CE$19</definedName>
    <definedName name="A125981713F">Data2!$EY$1:$EY$10,Data2!$EY$11:$EY$19</definedName>
    <definedName name="A125981713F_Data">Data2!$EY$11:$EY$19</definedName>
    <definedName name="A125981713F_Latest">Data2!$EY$19</definedName>
    <definedName name="A125981720C">Data2!$AU$1:$AU$10,Data2!$AU$11:$AU$19</definedName>
    <definedName name="A125981720C_Data">Data2!$AU$11:$AU$19</definedName>
    <definedName name="A125981720C_Latest">Data2!$AU$19</definedName>
    <definedName name="A125981721F">#REF!,#REF!</definedName>
    <definedName name="A125981728W">Data2!$BA$1:$BA$10,Data2!$BA$11:$BA$19</definedName>
    <definedName name="A125981728W_Data">Data2!$BA$11:$BA$19</definedName>
    <definedName name="A125981728W_Latest">Data2!$BA$19</definedName>
    <definedName name="A125981729X">Data2!$DU$1:$DU$10,Data2!$DU$11:$DU$19</definedName>
    <definedName name="A125981729X_Data">Data2!$DU$11:$DU$19</definedName>
    <definedName name="A125981729X_Latest">Data2!$DU$19</definedName>
    <definedName name="A125981736W">Data2!$BJ$1:$BJ$10,Data2!$BJ$11:$BJ$19</definedName>
    <definedName name="A125981736W_Data">Data2!$BJ$11:$BJ$19</definedName>
    <definedName name="A125981736W_Latest">Data2!$BJ$19</definedName>
    <definedName name="A125981737X">Data2!$ED$1:$ED$10,Data2!$ED$11:$ED$19</definedName>
    <definedName name="A125981737X_Data">Data2!$ED$11:$ED$19</definedName>
    <definedName name="A125981737X_Latest">Data2!$ED$19</definedName>
    <definedName name="A125981744W">Data2!$BM$1:$BM$10,Data2!$BM$11:$BM$19</definedName>
    <definedName name="A125981744W_Data">Data2!$BM$11:$BM$19</definedName>
    <definedName name="A125981744W_Latest">Data2!$BM$19</definedName>
    <definedName name="A125981745X">Data2!$EG$1:$EG$10,Data2!$EG$11:$EG$19</definedName>
    <definedName name="A125981745X_Data">Data2!$EG$11:$EG$19</definedName>
    <definedName name="A125981745X_Latest">Data2!$EG$19</definedName>
    <definedName name="A125981752W">Data2!$CN$1:$CN$10,Data2!$CN$11:$CN$19</definedName>
    <definedName name="A125981752W_Data">Data2!$CN$11:$CN$19</definedName>
    <definedName name="A125981752W_Latest">Data2!$CN$19</definedName>
    <definedName name="A125981753X">Data2!$FH$1:$FH$10,Data2!$FH$11:$FH$19</definedName>
    <definedName name="A125981753X_Data">Data2!$FH$11:$FH$19</definedName>
    <definedName name="A125981753X_Latest">Data2!$FH$19</definedName>
    <definedName name="A125981760W">Data2!$CT$1:$CT$10,Data2!$CT$11:$CT$19</definedName>
    <definedName name="A125981760W_Data">Data2!$CT$11:$CT$19</definedName>
    <definedName name="A125981760W_Latest">Data2!$CT$19</definedName>
    <definedName name="A125981761X">Data2!$FN$1:$FN$10,Data2!$FN$11:$FN$19</definedName>
    <definedName name="A125981761X_Data">Data2!$FN$11:$FN$19</definedName>
    <definedName name="A125981761X_Latest">Data2!$FN$19</definedName>
    <definedName name="A125981768R">Data2!$CW$1:$CW$10,Data2!$CW$11:$CW$19</definedName>
    <definedName name="A125981768R_Data">Data2!$CW$11:$CW$19</definedName>
    <definedName name="A125981768R_Latest">Data2!$CW$19</definedName>
    <definedName name="A125981769T">Data2!$FQ$1:$FQ$10,Data2!$FQ$11:$FQ$19</definedName>
    <definedName name="A125981769T_Data">Data2!$FQ$11:$FQ$19</definedName>
    <definedName name="A125981769T_Latest">Data2!$FQ$19</definedName>
    <definedName name="A125981776R">Data2!$BP$1:$BP$10,Data2!$BP$11:$BP$19</definedName>
    <definedName name="A125981776R_Data">Data2!$BP$11:$BP$19</definedName>
    <definedName name="A125981776R_Latest">Data2!$BP$19</definedName>
    <definedName name="A125981777T">Data2!$EJ$1:$EJ$10,Data2!$EJ$11:$EJ$19</definedName>
    <definedName name="A125981777T_Data">Data2!$EJ$11:$EJ$19</definedName>
    <definedName name="A125981777T_Latest">Data2!$EJ$19</definedName>
    <definedName name="A125981784R">Data2!$BY$1:$BY$10,Data2!$BY$11:$BY$19</definedName>
    <definedName name="A125981784R_Data">Data2!$BY$11:$BY$19</definedName>
    <definedName name="A125981784R_Latest">Data2!$BY$19</definedName>
    <definedName name="A125981785T">Data2!$ES$1:$ES$10,Data2!$ES$11:$ES$19</definedName>
    <definedName name="A125981785T_Data">Data2!$ES$11:$ES$19</definedName>
    <definedName name="A125981785T_Latest">Data2!$ES$19</definedName>
    <definedName name="A125981792R">Data2!$AX$1:$AX$10,Data2!$AX$11:$AX$19</definedName>
    <definedName name="A125981792R_Data">Data2!$AX$11:$AX$19</definedName>
    <definedName name="A125981792R_Latest">Data2!$AX$19</definedName>
    <definedName name="A125981793T">Data2!$DR$1:$DR$10,Data2!$DR$11:$DR$19</definedName>
    <definedName name="A125981793T_Data">Data2!$DR$11:$DR$19</definedName>
    <definedName name="A125981793T_Latest">Data2!$DR$19</definedName>
    <definedName name="A125981800C">Data2!$BD$1:$BD$10,Data2!$BD$11:$BD$19</definedName>
    <definedName name="A125981800C_Data">Data2!$BD$11:$BD$19</definedName>
    <definedName name="A125981800C_Latest">Data2!$BD$19</definedName>
    <definedName name="A125981801F">Data2!$DX$1:$DX$10,Data2!$DX$11:$DX$19</definedName>
    <definedName name="A125981801F_Data">Data2!$DX$11:$DX$19</definedName>
    <definedName name="A125981801F_Latest">Data2!$DX$19</definedName>
    <definedName name="A125981808W">Data2!$BG$1:$BG$10,Data2!$BG$11:$BG$19</definedName>
    <definedName name="A125981808W_Data">Data2!$BG$11:$BG$19</definedName>
    <definedName name="A125981808W_Latest">Data2!$BG$19</definedName>
    <definedName name="A125981809X">Data2!$EA$1:$EA$10,Data2!$EA$11:$EA$19</definedName>
    <definedName name="A125981809X_Data">Data2!$EA$11:$EA$19</definedName>
    <definedName name="A125981809X_Latest">Data2!$EA$19</definedName>
    <definedName name="A125981816W">Data2!$BV$1:$BV$10,Data2!$BV$11:$BV$19</definedName>
    <definedName name="A125981816W_Data">Data2!$BV$11:$BV$19</definedName>
    <definedName name="A125981816W_Latest">Data2!$BV$19</definedName>
    <definedName name="A125981817X">Data2!$EP$1:$EP$10,Data2!$EP$11:$EP$19</definedName>
    <definedName name="A125981817X_Data">Data2!$EP$11:$EP$19</definedName>
    <definedName name="A125981817X_Latest">Data2!$EP$19</definedName>
    <definedName name="A125981824W">Data2!$DF$1:$DF$10,Data2!$DF$11:$DF$19</definedName>
    <definedName name="A125981824W_Data">Data2!$DF$11:$DF$19</definedName>
    <definedName name="A125981824W_Latest">Data2!$DF$19</definedName>
    <definedName name="A125981825X">Data2!$FZ$1:$FZ$10,Data2!$FZ$11:$FZ$19</definedName>
    <definedName name="A125981825X_Data">Data2!$FZ$11:$FZ$19</definedName>
    <definedName name="A125981825X_Latest">Data2!$FZ$19</definedName>
    <definedName name="A125981832W">Data2!$DI$1:$DI$10,Data2!$DI$11:$DI$19</definedName>
    <definedName name="A125981832W_Data">Data2!$DI$11:$DI$19</definedName>
    <definedName name="A125981832W_Latest">Data2!$DI$19</definedName>
    <definedName name="A125981833X">Data2!$GC$1:$GC$10,Data2!$GC$11:$GC$19</definedName>
    <definedName name="A125981833X_Data">Data2!$GC$11:$GC$19</definedName>
    <definedName name="A125981833X_Latest">Data2!$GC$19</definedName>
    <definedName name="A125981840W">Data2!$CB$1:$CB$10,Data2!$CB$11:$CB$19</definedName>
    <definedName name="A125981840W_Data">Data2!$CB$11:$CB$19</definedName>
    <definedName name="A125981840W_Latest">Data2!$CB$19</definedName>
    <definedName name="A125981841X">Data2!$EV$1:$EV$10,Data2!$EV$11:$EV$19</definedName>
    <definedName name="A125981841X_Data">Data2!$EV$11:$EV$19</definedName>
    <definedName name="A125981841X_Latest">Data2!$EV$19</definedName>
    <definedName name="A125981848R">Data2!$CZ$1:$CZ$10,Data2!$CZ$11:$CZ$19</definedName>
    <definedName name="A125981848R_Data">Data2!$CZ$11:$CZ$19</definedName>
    <definedName name="A125981848R_Latest">Data2!$CZ$19</definedName>
    <definedName name="A125981849T">Data2!$FT$1:$FT$10,Data2!$FT$11:$FT$19</definedName>
    <definedName name="A125981849T_Data">Data2!$FT$11:$FT$19</definedName>
    <definedName name="A125981849T_Latest">Data2!$FT$19</definedName>
    <definedName name="A125983456R">Data4!$BE$1:$BE$10,Data4!$BE$11:$BE$19</definedName>
    <definedName name="A125983456R_Data">Data4!$BE$11:$BE$19</definedName>
    <definedName name="A125983456R_Latest">Data4!$BE$19</definedName>
    <definedName name="A125983457T">Data4!$DY$1:$DY$10,Data4!$DY$11:$DY$19</definedName>
    <definedName name="A125983457T_Data">Data4!$DY$11:$DY$19</definedName>
    <definedName name="A125983457T_Latest">Data4!$DY$19</definedName>
    <definedName name="A125983464R">Data4!$AA$1:$AA$10,Data4!$AA$11:$AA$19</definedName>
    <definedName name="A125983464R_Data">Data4!$AA$11:$AA$19</definedName>
    <definedName name="A125983464R_Latest">Data4!$AA$19</definedName>
    <definedName name="A125983465T">Data4!$CU$1:$CU$10,Data4!$CU$11:$CU$19</definedName>
    <definedName name="A125983465T_Data">Data4!$CU$11:$CU$19</definedName>
    <definedName name="A125983465T_Latest">Data4!$CU$19</definedName>
    <definedName name="A125983472R">Data4!$AV$1:$AV$10,Data4!$AV$11:$AV$19</definedName>
    <definedName name="A125983472R_Data">Data4!$AV$11:$AV$19</definedName>
    <definedName name="A125983472R_Latest">Data4!$AV$19</definedName>
    <definedName name="A125983473T">Data4!$DP$1:$DP$10,Data4!$DP$11:$DP$19</definedName>
    <definedName name="A125983473T_Data">Data4!$DP$11:$DP$19</definedName>
    <definedName name="A125983473T_Latest">Data4!$DP$19</definedName>
    <definedName name="A125983480R">Data4!$AD$1:$AD$10,Data4!$AD$11:$AD$19</definedName>
    <definedName name="A125983480R_Data">Data4!$AD$11:$AD$19</definedName>
    <definedName name="A125983480R_Latest">Data4!$AD$19</definedName>
    <definedName name="A125983481T">Data4!$CX$1:$CX$10,Data4!$CX$11:$CX$19</definedName>
    <definedName name="A125983481T_Data">Data4!$CX$11:$CX$19</definedName>
    <definedName name="A125983481T_Latest">Data4!$CX$19</definedName>
    <definedName name="A125983488J">Data4!$AJ$1:$AJ$10,Data4!$AJ$11:$AJ$19</definedName>
    <definedName name="A125983488J_Data">Data4!$AJ$11:$AJ$19</definedName>
    <definedName name="A125983488J_Latest">Data4!$AJ$19</definedName>
    <definedName name="A125983489K">Data4!$DD$1:$DD$10,Data4!$DD$11:$DD$19</definedName>
    <definedName name="A125983489K_Data">Data4!$DD$11:$DD$19</definedName>
    <definedName name="A125983489K_Latest">Data4!$DD$19</definedName>
    <definedName name="A125983496J">Data4!$BH$1:$BH$10,Data4!$BH$11:$BH$19</definedName>
    <definedName name="A125983496J_Data">Data4!$BH$11:$BH$19</definedName>
    <definedName name="A125983496J_Latest">Data4!$BH$19</definedName>
    <definedName name="A125983497K">Data4!$EB$1:$EB$10,Data4!$EB$11:$EB$19</definedName>
    <definedName name="A125983497K_Data">Data4!$EB$11:$EB$19</definedName>
    <definedName name="A125983497K_Latest">Data4!$EB$19</definedName>
    <definedName name="A125983504W">Data4!$L$1:$L$10,Data4!$L$11:$L$19</definedName>
    <definedName name="A125983504W_Data">Data4!$L$11:$L$19</definedName>
    <definedName name="A125983504W_Latest">Data4!$L$19</definedName>
    <definedName name="A125983505X">Data4!$CF$1:$CF$10,Data4!$CF$11:$CF$19</definedName>
    <definedName name="A125983505X_Data">Data4!$CF$11:$CF$19</definedName>
    <definedName name="A125983505X_Latest">Data4!$CF$19</definedName>
    <definedName name="A125983512W">Data4!$X$1:$X$10,Data4!$X$11:$X$19</definedName>
    <definedName name="A125983512W_Data">Data4!$X$11:$X$19</definedName>
    <definedName name="A125983512W_Latest">Data4!$X$19</definedName>
    <definedName name="A125983513X">Data4!$CR$1:$CR$10,Data4!$CR$11:$CR$19</definedName>
    <definedName name="A125983513X_Data">Data4!$CR$11:$CR$19</definedName>
    <definedName name="A125983513X_Latest">Data4!$CR$19</definedName>
    <definedName name="A125983520W">Data3!$ID$1:$ID$10,Data3!$ID$11:$ID$19</definedName>
    <definedName name="A125983520W_Data">Data3!$ID$11:$ID$19</definedName>
    <definedName name="A125983520W_Latest">Data3!$ID$19</definedName>
    <definedName name="A125983521X">#REF!,#REF!</definedName>
    <definedName name="A125983528R">Data3!$IJ$1:$IJ$10,Data3!$IJ$11:$IJ$19</definedName>
    <definedName name="A125983528R_Data">Data3!$IJ$11:$IJ$19</definedName>
    <definedName name="A125983528R_Latest">Data3!$IJ$19</definedName>
    <definedName name="A125983529T">Data4!$BN$1:$BN$10,Data4!$BN$11:$BN$19</definedName>
    <definedName name="A125983529T_Data">Data4!$BN$11:$BN$19</definedName>
    <definedName name="A125983529T_Latest">Data4!$BN$19</definedName>
    <definedName name="A125983536R">Data4!$C$1:$C$10,Data4!$C$11:$C$19</definedName>
    <definedName name="A125983536R_Data">Data4!$C$11:$C$19</definedName>
    <definedName name="A125983536R_Latest">Data4!$C$19</definedName>
    <definedName name="A125983537T">Data4!$BW$1:$BW$10,Data4!$BW$11:$BW$19</definedName>
    <definedName name="A125983537T_Data">Data4!$BW$11:$BW$19</definedName>
    <definedName name="A125983537T_Latest">Data4!$BW$19</definedName>
    <definedName name="A125983544R">Data4!$F$1:$F$10,Data4!$F$11:$F$19</definedName>
    <definedName name="A125983544R_Data">Data4!$F$11:$F$19</definedName>
    <definedName name="A125983544R_Latest">Data4!$F$19</definedName>
    <definedName name="A125983545T">Data4!$BZ$1:$BZ$10,Data4!$BZ$11:$BZ$19</definedName>
    <definedName name="A125983545T_Data">Data4!$BZ$11:$BZ$19</definedName>
    <definedName name="A125983545T_Latest">Data4!$BZ$19</definedName>
    <definedName name="A125983552R">Data4!$AG$1:$AG$10,Data4!$AG$11:$AG$19</definedName>
    <definedName name="A125983552R_Data">Data4!$AG$11:$AG$19</definedName>
    <definedName name="A125983552R_Latest">Data4!$AG$19</definedName>
    <definedName name="A125983553T">Data4!$DA$1:$DA$10,Data4!$DA$11:$DA$19</definedName>
    <definedName name="A125983553T_Data">Data4!$DA$11:$DA$19</definedName>
    <definedName name="A125983553T_Latest">Data4!$DA$19</definedName>
    <definedName name="A125983560R">Data4!$AM$1:$AM$10,Data4!$AM$11:$AM$19</definedName>
    <definedName name="A125983560R_Data">Data4!$AM$11:$AM$19</definedName>
    <definedName name="A125983560R_Latest">Data4!$AM$19</definedName>
    <definedName name="A125983561T">Data4!$DG$1:$DG$10,Data4!$DG$11:$DG$19</definedName>
    <definedName name="A125983561T_Data">Data4!$DG$11:$DG$19</definedName>
    <definedName name="A125983561T_Latest">Data4!$DG$19</definedName>
    <definedName name="A125983568J">Data4!$AP$1:$AP$10,Data4!$AP$11:$AP$19</definedName>
    <definedName name="A125983568J_Data">Data4!$AP$11:$AP$19</definedName>
    <definedName name="A125983568J_Latest">Data4!$AP$19</definedName>
    <definedName name="A125983569K">Data4!$DJ$1:$DJ$10,Data4!$DJ$11:$DJ$19</definedName>
    <definedName name="A125983569K_Data">Data4!$DJ$11:$DJ$19</definedName>
    <definedName name="A125983569K_Latest">Data4!$DJ$19</definedName>
    <definedName name="A125983576J">Data4!$I$1:$I$10,Data4!$I$11:$I$19</definedName>
    <definedName name="A125983576J_Data">Data4!$I$11:$I$19</definedName>
    <definedName name="A125983576J_Latest">Data4!$I$19</definedName>
    <definedName name="A125983577K">Data4!$CC$1:$CC$10,Data4!$CC$11:$CC$19</definedName>
    <definedName name="A125983577K_Data">Data4!$CC$11:$CC$19</definedName>
    <definedName name="A125983577K_Latest">Data4!$CC$19</definedName>
    <definedName name="A125983584J">Data4!$R$1:$R$10,Data4!$R$11:$R$19</definedName>
    <definedName name="A125983584J_Data">Data4!$R$11:$R$19</definedName>
    <definedName name="A125983584J_Latest">Data4!$R$19</definedName>
    <definedName name="A125983585K">Data4!$CL$1:$CL$10,Data4!$CL$11:$CL$19</definedName>
    <definedName name="A125983585K_Data">Data4!$CL$11:$CL$19</definedName>
    <definedName name="A125983585K_Latest">Data4!$CL$19</definedName>
    <definedName name="A125983592J">Data3!$IG$1:$IG$10,Data3!$IG$11:$IG$19</definedName>
    <definedName name="A125983592J_Data">Data3!$IG$11:$IG$19</definedName>
    <definedName name="A125983592J_Latest">Data3!$IG$19</definedName>
    <definedName name="A125983593K">Data4!$BK$1:$BK$10,Data4!$BK$11:$BK$19</definedName>
    <definedName name="A125983593K_Data">Data4!$BK$11:$BK$19</definedName>
    <definedName name="A125983593K_Latest">Data4!$BK$19</definedName>
    <definedName name="A125983600W">Data3!$IM$1:$IM$10,Data3!$IM$11:$IM$19</definedName>
    <definedName name="A125983600W_Data">Data3!$IM$11:$IM$19</definedName>
    <definedName name="A125983600W_Latest">Data3!$IM$19</definedName>
    <definedName name="A125983601X">Data4!$BQ$1:$BQ$10,Data4!$BQ$11:$BQ$19</definedName>
    <definedName name="A125983601X_Data">Data4!$BQ$11:$BQ$19</definedName>
    <definedName name="A125983601X_Latest">Data4!$BQ$19</definedName>
    <definedName name="A125983608R">Data3!$IP$1:$IP$10,Data3!$IP$11:$IP$19</definedName>
    <definedName name="A125983608R_Data">Data3!$IP$11:$IP$19</definedName>
    <definedName name="A125983608R_Latest">Data3!$IP$19</definedName>
    <definedName name="A125983609T">Data4!$BT$1:$BT$10,Data4!$BT$11:$BT$19</definedName>
    <definedName name="A125983609T_Data">Data4!$BT$11:$BT$19</definedName>
    <definedName name="A125983609T_Latest">Data4!$BT$19</definedName>
    <definedName name="A125983616R">Data4!$O$1:$O$10,Data4!$O$11:$O$19</definedName>
    <definedName name="A125983616R_Data">Data4!$O$11:$O$19</definedName>
    <definedName name="A125983616R_Latest">Data4!$O$19</definedName>
    <definedName name="A125983617T">Data4!$CI$1:$CI$10,Data4!$CI$11:$CI$19</definedName>
    <definedName name="A125983617T_Data">Data4!$CI$11:$CI$19</definedName>
    <definedName name="A125983617T_Latest">Data4!$CI$19</definedName>
    <definedName name="A125983624R">Data4!$AY$1:$AY$10,Data4!$AY$11:$AY$19</definedName>
    <definedName name="A125983624R_Data">Data4!$AY$11:$AY$19</definedName>
    <definedName name="A125983624R_Latest">Data4!$AY$19</definedName>
    <definedName name="A125983625T">Data4!$DS$1:$DS$10,Data4!$DS$11:$DS$19</definedName>
    <definedName name="A125983625T_Data">Data4!$DS$11:$DS$19</definedName>
    <definedName name="A125983625T_Latest">Data4!$DS$19</definedName>
    <definedName name="A125983632R">Data4!$BB$1:$BB$10,Data4!$BB$11:$BB$19</definedName>
    <definedName name="A125983632R_Data">Data4!$BB$11:$BB$19</definedName>
    <definedName name="A125983632R_Latest">Data4!$BB$19</definedName>
    <definedName name="A125983633T">Data4!$DV$1:$DV$10,Data4!$DV$11:$DV$19</definedName>
    <definedName name="A125983633T_Data">Data4!$DV$11:$DV$19</definedName>
    <definedName name="A125983633T_Latest">Data4!$DV$19</definedName>
    <definedName name="A125983640R">Data4!$U$1:$U$10,Data4!$U$11:$U$19</definedName>
    <definedName name="A125983640R_Data">Data4!$U$11:$U$19</definedName>
    <definedName name="A125983640R_Latest">Data4!$U$19</definedName>
    <definedName name="A125983641T">Data4!$CO$1:$CO$10,Data4!$CO$11:$CO$19</definedName>
    <definedName name="A125983641T_Data">Data4!$CO$11:$CO$19</definedName>
    <definedName name="A125983641T_Latest">Data4!$CO$19</definedName>
    <definedName name="A125983648J">Data4!$AS$1:$AS$10,Data4!$AS$11:$AS$19</definedName>
    <definedName name="A125983648J_Data">Data4!$AS$11:$AS$19</definedName>
    <definedName name="A125983648J_Latest">Data4!$AS$19</definedName>
    <definedName name="A125983649K">Data4!$DM$1:$DM$10,Data4!$DM$11:$DM$19</definedName>
    <definedName name="A125983649K_Data">Data4!$DM$11:$DM$19</definedName>
    <definedName name="A125983649K_Latest">Data4!$DM$19</definedName>
    <definedName name="A125985256J">Data1!$HK$1:$HK$10,Data1!$HK$11:$HK$19</definedName>
    <definedName name="A125985256J_Data">Data1!$HK$11:$HK$19</definedName>
    <definedName name="A125985256J_Latest">Data1!$HK$19</definedName>
    <definedName name="A125985257K">Data2!$AO$1:$AO$10,Data2!$AO$11:$AO$19</definedName>
    <definedName name="A125985257K_Data">Data2!$AO$11:$AO$19</definedName>
    <definedName name="A125985257K_Latest">Data2!$AO$19</definedName>
    <definedName name="A125985264J">Data1!$GG$1:$GG$10,Data1!$GG$11:$GG$19</definedName>
    <definedName name="A125985264J_Data">Data1!$GG$11:$GG$19</definedName>
    <definedName name="A125985264J_Latest">Data1!$GG$19</definedName>
    <definedName name="A125985265K">Data2!$K$1:$K$10,Data2!$K$11:$K$19</definedName>
    <definedName name="A125985265K_Data">Data2!$K$11:$K$19</definedName>
    <definedName name="A125985265K_Latest">Data2!$K$19</definedName>
    <definedName name="A125985272J">Data1!$HB$1:$HB$10,Data1!$HB$11:$HB$19</definedName>
    <definedName name="A125985272J_Data">Data1!$HB$11:$HB$19</definedName>
    <definedName name="A125985272J_Latest">Data1!$HB$19</definedName>
    <definedName name="A125985273K">Data2!$AF$1:$AF$10,Data2!$AF$11:$AF$19</definedName>
    <definedName name="A125985273K_Data">Data2!$AF$11:$AF$19</definedName>
    <definedName name="A125985273K_Latest">Data2!$AF$19</definedName>
    <definedName name="A125985280J">Data1!$GJ$1:$GJ$10,Data1!$GJ$11:$GJ$19</definedName>
    <definedName name="A125985280J_Data">Data1!$GJ$11:$GJ$19</definedName>
    <definedName name="A125985280J_Latest">Data1!$GJ$19</definedName>
    <definedName name="A125985281K">Data2!$N$1:$N$10,Data2!$N$11:$N$19</definedName>
    <definedName name="A125985281K_Data">Data2!$N$11:$N$19</definedName>
    <definedName name="A125985281K_Latest">Data2!$N$19</definedName>
    <definedName name="A125985288A">Data1!$GP$1:$GP$10,Data1!$GP$11:$GP$19</definedName>
    <definedName name="A125985288A_Data">Data1!$GP$11:$GP$19</definedName>
    <definedName name="A125985288A_Latest">Data1!$GP$19</definedName>
    <definedName name="A125985289C">Data2!$T$1:$T$10,Data2!$T$11:$T$19</definedName>
    <definedName name="A125985289C_Data">Data2!$T$11:$T$19</definedName>
    <definedName name="A125985289C_Latest">Data2!$T$19</definedName>
    <definedName name="A125985296A">Data1!$HN$1:$HN$10,Data1!$HN$11:$HN$19</definedName>
    <definedName name="A125985296A_Data">Data1!$HN$11:$HN$19</definedName>
    <definedName name="A125985296A_Latest">Data1!$HN$19</definedName>
    <definedName name="A125985297C">Data2!$AR$1:$AR$10,Data2!$AR$11:$AR$19</definedName>
    <definedName name="A125985297C_Data">Data2!$AR$11:$AR$19</definedName>
    <definedName name="A125985297C_Latest">Data2!$AR$19</definedName>
    <definedName name="A125985304R">Data1!$FR$1:$FR$10,Data1!$FR$11:$FR$19</definedName>
    <definedName name="A125985304R_Data">Data1!$FR$11:$FR$19</definedName>
    <definedName name="A125985304R_Latest">Data1!$FR$19</definedName>
    <definedName name="A125985305T">Data1!$IL$1:$IL$10,Data1!$IL$11:$IL$19</definedName>
    <definedName name="A125985305T_Data">Data1!$IL$11:$IL$19</definedName>
    <definedName name="A125985305T_Latest">Data1!$IL$19</definedName>
    <definedName name="A125985312R">Data1!$GD$1:$GD$10,Data1!$GD$11:$GD$19</definedName>
    <definedName name="A125985312R_Data">Data1!$GD$11:$GD$19</definedName>
    <definedName name="A125985312R_Latest">Data1!$GD$19</definedName>
    <definedName name="A125985313T">Data2!$H$1:$H$10,Data2!$H$11:$H$19</definedName>
    <definedName name="A125985313T_Data">Data2!$H$11:$H$19</definedName>
    <definedName name="A125985313T_Latest">Data2!$H$19</definedName>
    <definedName name="A125985320R">Data1!$ET$1:$ET$10,Data1!$ET$11:$ET$19</definedName>
    <definedName name="A125985320R_Data">Data1!$ET$11:$ET$19</definedName>
    <definedName name="A125985320R_Latest">Data1!$ET$19</definedName>
    <definedName name="A125985321T">#REF!,#REF!</definedName>
    <definedName name="A125985328J">Data1!$EZ$1:$EZ$10,Data1!$EZ$11:$EZ$19</definedName>
    <definedName name="A125985328J_Data">Data1!$EZ$11:$EZ$19</definedName>
    <definedName name="A125985328J_Latest">Data1!$EZ$19</definedName>
    <definedName name="A125985329K">Data1!$HT$1:$HT$10,Data1!$HT$11:$HT$19</definedName>
    <definedName name="A125985329K_Data">Data1!$HT$11:$HT$19</definedName>
    <definedName name="A125985329K_Latest">Data1!$HT$19</definedName>
    <definedName name="A125985336J">Data1!$FI$1:$FI$10,Data1!$FI$11:$FI$19</definedName>
    <definedName name="A125985336J_Data">Data1!$FI$11:$FI$19</definedName>
    <definedName name="A125985336J_Latest">Data1!$FI$19</definedName>
    <definedName name="A125985337K">Data1!$IC$1:$IC$10,Data1!$IC$11:$IC$19</definedName>
    <definedName name="A125985337K_Data">Data1!$IC$11:$IC$19</definedName>
    <definedName name="A125985337K_Latest">Data1!$IC$19</definedName>
    <definedName name="A125985344J">Data1!$FL$1:$FL$10,Data1!$FL$11:$FL$19</definedName>
    <definedName name="A125985344J_Data">Data1!$FL$11:$FL$19</definedName>
    <definedName name="A125985344J_Latest">Data1!$FL$19</definedName>
    <definedName name="A125985345K">Data1!$IF$1:$IF$10,Data1!$IF$11:$IF$19</definedName>
    <definedName name="A125985345K_Data">Data1!$IF$11:$IF$19</definedName>
    <definedName name="A125985345K_Latest">Data1!$IF$19</definedName>
    <definedName name="A125985352J">Data1!$GM$1:$GM$10,Data1!$GM$11:$GM$19</definedName>
    <definedName name="A125985352J_Data">Data1!$GM$11:$GM$19</definedName>
    <definedName name="A125985352J_Latest">Data1!$GM$19</definedName>
    <definedName name="A125985353K">Data2!$Q$1:$Q$10,Data2!$Q$11:$Q$19</definedName>
    <definedName name="A125985353K_Data">Data2!$Q$11:$Q$19</definedName>
    <definedName name="A125985353K_Latest">Data2!$Q$19</definedName>
    <definedName name="A125985360J">Data1!$GS$1:$GS$10,Data1!$GS$11:$GS$19</definedName>
    <definedName name="A125985360J_Data">Data1!$GS$11:$GS$19</definedName>
    <definedName name="A125985360J_Latest">Data1!$GS$19</definedName>
    <definedName name="A125985361K">Data2!$W$1:$W$10,Data2!$W$11:$W$19</definedName>
    <definedName name="A125985361K_Data">Data2!$W$11:$W$19</definedName>
    <definedName name="A125985361K_Latest">Data2!$W$19</definedName>
    <definedName name="A125985368A">Data1!$GV$1:$GV$10,Data1!$GV$11:$GV$19</definedName>
    <definedName name="A125985368A_Data">Data1!$GV$11:$GV$19</definedName>
    <definedName name="A125985368A_Latest">Data1!$GV$19</definedName>
    <definedName name="A125985369C">Data2!$Z$1:$Z$10,Data2!$Z$11:$Z$19</definedName>
    <definedName name="A125985369C_Data">Data2!$Z$11:$Z$19</definedName>
    <definedName name="A125985369C_Latest">Data2!$Z$19</definedName>
    <definedName name="A125985376A">Data1!$FO$1:$FO$10,Data1!$FO$11:$FO$19</definedName>
    <definedName name="A125985376A_Data">Data1!$FO$11:$FO$19</definedName>
    <definedName name="A125985376A_Latest">Data1!$FO$19</definedName>
    <definedName name="A125985377C">Data1!$II$1:$II$10,Data1!$II$11:$II$19</definedName>
    <definedName name="A125985377C_Data">Data1!$II$11:$II$19</definedName>
    <definedName name="A125985377C_Latest">Data1!$II$19</definedName>
    <definedName name="A125985384A">Data1!$FX$1:$FX$10,Data1!$FX$11:$FX$19</definedName>
    <definedName name="A125985384A_Data">Data1!$FX$11:$FX$19</definedName>
    <definedName name="A125985384A_Latest">Data1!$FX$19</definedName>
    <definedName name="A125985385C">Data2!$B$1:$B$10,Data2!$B$11:$B$19</definedName>
    <definedName name="A125985385C_Data">Data2!$B$11:$B$19</definedName>
    <definedName name="A125985385C_Latest">Data2!$B$19</definedName>
    <definedName name="A125985392A">Data1!$EW$1:$EW$10,Data1!$EW$11:$EW$19</definedName>
    <definedName name="A125985392A_Data">Data1!$EW$11:$EW$19</definedName>
    <definedName name="A125985392A_Latest">Data1!$EW$19</definedName>
    <definedName name="A125985393C">Data1!$HQ$1:$HQ$10,Data1!$HQ$11:$HQ$19</definedName>
    <definedName name="A125985393C_Data">Data1!$HQ$11:$HQ$19</definedName>
    <definedName name="A125985393C_Latest">Data1!$HQ$19</definedName>
    <definedName name="A125985400R">Data1!$FC$1:$FC$10,Data1!$FC$11:$FC$19</definedName>
    <definedName name="A125985400R_Data">Data1!$FC$11:$FC$19</definedName>
    <definedName name="A125985400R_Latest">Data1!$FC$19</definedName>
    <definedName name="A125985401T">Data1!$HW$1:$HW$10,Data1!$HW$11:$HW$19</definedName>
    <definedName name="A125985401T_Data">Data1!$HW$11:$HW$19</definedName>
    <definedName name="A125985401T_Latest">Data1!$HW$19</definedName>
    <definedName name="A125985408J">Data1!$FF$1:$FF$10,Data1!$FF$11:$FF$19</definedName>
    <definedName name="A125985408J_Data">Data1!$FF$11:$FF$19</definedName>
    <definedName name="A125985408J_Latest">Data1!$FF$19</definedName>
    <definedName name="A125985409K">Data1!$HZ$1:$HZ$10,Data1!$HZ$11:$HZ$19</definedName>
    <definedName name="A125985409K_Data">Data1!$HZ$11:$HZ$19</definedName>
    <definedName name="A125985409K_Latest">Data1!$HZ$19</definedName>
    <definedName name="A125985416J">Data1!$FU$1:$FU$10,Data1!$FU$11:$FU$19</definedName>
    <definedName name="A125985416J_Data">Data1!$FU$11:$FU$19</definedName>
    <definedName name="A125985416J_Latest">Data1!$FU$19</definedName>
    <definedName name="A125985417K">Data1!$IO$1:$IO$10,Data1!$IO$11:$IO$19</definedName>
    <definedName name="A125985417K_Data">Data1!$IO$11:$IO$19</definedName>
    <definedName name="A125985417K_Latest">Data1!$IO$19</definedName>
    <definedName name="A125985424J">Data1!$HE$1:$HE$10,Data1!$HE$11:$HE$19</definedName>
    <definedName name="A125985424J_Data">Data1!$HE$11:$HE$19</definedName>
    <definedName name="A125985424J_Latest">Data1!$HE$19</definedName>
    <definedName name="A125985425K">Data2!$AI$1:$AI$10,Data2!$AI$11:$AI$19</definedName>
    <definedName name="A125985425K_Data">Data2!$AI$11:$AI$19</definedName>
    <definedName name="A125985425K_Latest">Data2!$AI$19</definedName>
    <definedName name="A125985432J">Data1!$HH$1:$HH$10,Data1!$HH$11:$HH$19</definedName>
    <definedName name="A125985432J_Data">Data1!$HH$11:$HH$19</definedName>
    <definedName name="A125985432J_Latest">Data1!$HH$19</definedName>
    <definedName name="A125985433K">Data2!$AL$1:$AL$10,Data2!$AL$11:$AL$19</definedName>
    <definedName name="A125985433K_Data">Data2!$AL$11:$AL$19</definedName>
    <definedName name="A125985433K_Latest">Data2!$AL$19</definedName>
    <definedName name="A125985440J">Data1!$GA$1:$GA$10,Data1!$GA$11:$GA$19</definedName>
    <definedName name="A125985440J_Data">Data1!$GA$11:$GA$19</definedName>
    <definedName name="A125985440J_Latest">Data1!$GA$19</definedName>
    <definedName name="A125985441K">Data2!$E$1:$E$10,Data2!$E$11:$E$19</definedName>
    <definedName name="A125985441K_Data">Data2!$E$11:$E$19</definedName>
    <definedName name="A125985441K_Latest">Data2!$E$19</definedName>
    <definedName name="A125985448A">Data1!$GY$1:$GY$10,Data1!$GY$11:$GY$19</definedName>
    <definedName name="A125985448A_Data">Data1!$GY$11:$GY$19</definedName>
    <definedName name="A125985448A_Latest">Data1!$GY$19</definedName>
    <definedName name="A125985449C">Data2!$AC$1:$AC$10,Data2!$AC$11:$AC$19</definedName>
    <definedName name="A125985449C_Data">Data2!$AC$11:$AC$19</definedName>
    <definedName name="A125985449C_Latest">Data2!$AC$19</definedName>
    <definedName name="A125987056A">Data3!$M$1:$M$10,Data3!$M$11:$M$19</definedName>
    <definedName name="A125987056A_Data">Data3!$M$11:$M$19</definedName>
    <definedName name="A125987056A_Latest">Data3!$M$19</definedName>
    <definedName name="A125987057C">Data3!$CG$1:$CG$10,Data3!$CG$11:$CG$19</definedName>
    <definedName name="A125987057C_Data">Data3!$CG$11:$CG$19</definedName>
    <definedName name="A125987057C_Latest">Data3!$CG$19</definedName>
    <definedName name="A125987064A">Data2!$HY$1:$HY$10,Data2!$HY$11:$HY$19</definedName>
    <definedName name="A125987064A_Data">Data2!$HY$11:$HY$19</definedName>
    <definedName name="A125987064A_Latest">Data2!$HY$19</definedName>
    <definedName name="A125987065C">Data3!$BC$1:$BC$10,Data3!$BC$11:$BC$19</definedName>
    <definedName name="A125987065C_Data">Data3!$BC$11:$BC$19</definedName>
    <definedName name="A125987065C_Latest">Data3!$BC$19</definedName>
    <definedName name="A125987072A">Data3!$D$1:$D$10,Data3!$D$11:$D$19</definedName>
    <definedName name="A125987072A_Data">Data3!$D$11:$D$19</definedName>
    <definedName name="A125987072A_Latest">Data3!$D$19</definedName>
    <definedName name="A125987073C">Data3!$BX$1:$BX$10,Data3!$BX$11:$BX$19</definedName>
    <definedName name="A125987073C_Data">Data3!$BX$11:$BX$19</definedName>
    <definedName name="A125987073C_Latest">Data3!$BX$19</definedName>
    <definedName name="A125987080A">Data2!$IB$1:$IB$10,Data2!$IB$11:$IB$19</definedName>
    <definedName name="A125987080A_Data">Data2!$IB$11:$IB$19</definedName>
    <definedName name="A125987080A_Latest">Data2!$IB$19</definedName>
    <definedName name="A125987081C">Data3!$BF$1:$BF$10,Data3!$BF$11:$BF$19</definedName>
    <definedName name="A125987081C_Data">Data3!$BF$11:$BF$19</definedName>
    <definedName name="A125987081C_Latest">Data3!$BF$19</definedName>
    <definedName name="A125987088V">Data2!$IH$1:$IH$10,Data2!$IH$11:$IH$19</definedName>
    <definedName name="A125987088V_Data">Data2!$IH$11:$IH$19</definedName>
    <definedName name="A125987088V_Latest">Data2!$IH$19</definedName>
    <definedName name="A125987089W">Data3!$BL$1:$BL$10,Data3!$BL$11:$BL$19</definedName>
    <definedName name="A125987089W_Data">Data3!$BL$11:$BL$19</definedName>
    <definedName name="A125987089W_Latest">Data3!$BL$19</definedName>
    <definedName name="A125987096V">Data3!$P$1:$P$10,Data3!$P$11:$P$19</definedName>
    <definedName name="A125987096V_Data">Data3!$P$11:$P$19</definedName>
    <definedName name="A125987096V_Latest">Data3!$P$19</definedName>
    <definedName name="A125987097W">Data3!$CJ$1:$CJ$10,Data3!$CJ$11:$CJ$19</definedName>
    <definedName name="A125987097W_Data">Data3!$CJ$11:$CJ$19</definedName>
    <definedName name="A125987097W_Latest">Data3!$CJ$19</definedName>
    <definedName name="A125987104J">Data2!$HJ$1:$HJ$10,Data2!$HJ$11:$HJ$19</definedName>
    <definedName name="A125987104J_Data">Data2!$HJ$11:$HJ$19</definedName>
    <definedName name="A125987104J_Latest">Data2!$HJ$19</definedName>
    <definedName name="A125987105K">Data3!$AN$1:$AN$10,Data3!$AN$11:$AN$19</definedName>
    <definedName name="A125987105K_Data">Data3!$AN$11:$AN$19</definedName>
    <definedName name="A125987105K_Latest">Data3!$AN$19</definedName>
    <definedName name="A125987112J">Data2!$HV$1:$HV$10,Data2!$HV$11:$HV$19</definedName>
    <definedName name="A125987112J_Data">Data2!$HV$11:$HV$19</definedName>
    <definedName name="A125987112J_Latest">Data2!$HV$19</definedName>
    <definedName name="A125987113K">Data3!$AZ$1:$AZ$10,Data3!$AZ$11:$AZ$19</definedName>
    <definedName name="A125987113K_Data">Data3!$AZ$11:$AZ$19</definedName>
    <definedName name="A125987113K_Latest">Data3!$AZ$19</definedName>
    <definedName name="A125987120J">Data2!$GL$1:$GL$10,Data2!$GL$11:$GL$19</definedName>
    <definedName name="A125987120J_Data">Data2!$GL$11:$GL$19</definedName>
    <definedName name="A125987120J_Latest">Data2!$GL$19</definedName>
    <definedName name="A125987121K">#REF!,#REF!</definedName>
    <definedName name="A125987128A">Data2!$GR$1:$GR$10,Data2!$GR$11:$GR$19</definedName>
    <definedName name="A125987128A_Data">Data2!$GR$11:$GR$19</definedName>
    <definedName name="A125987128A_Latest">Data2!$GR$19</definedName>
    <definedName name="A125987129C">Data3!$V$1:$V$10,Data3!$V$11:$V$19</definedName>
    <definedName name="A125987129C_Data">Data3!$V$11:$V$19</definedName>
    <definedName name="A125987129C_Latest">Data3!$V$19</definedName>
    <definedName name="A125987136A">Data2!$HA$1:$HA$10,Data2!$HA$11:$HA$19</definedName>
    <definedName name="A125987136A_Data">Data2!$HA$11:$HA$19</definedName>
    <definedName name="A125987136A_Latest">Data2!$HA$19</definedName>
    <definedName name="A125987137C">Data3!$AE$1:$AE$10,Data3!$AE$11:$AE$19</definedName>
    <definedName name="A125987137C_Data">Data3!$AE$11:$AE$19</definedName>
    <definedName name="A125987137C_Latest">Data3!$AE$19</definedName>
    <definedName name="A125987144A">Data2!$HD$1:$HD$10,Data2!$HD$11:$HD$19</definedName>
    <definedName name="A125987144A_Data">Data2!$HD$11:$HD$19</definedName>
    <definedName name="A125987144A_Latest">Data2!$HD$19</definedName>
    <definedName name="A125987145C">Data3!$AH$1:$AH$10,Data3!$AH$11:$AH$19</definedName>
    <definedName name="A125987145C_Data">Data3!$AH$11:$AH$19</definedName>
    <definedName name="A125987145C_Latest">Data3!$AH$19</definedName>
    <definedName name="A125987152A">Data2!$IE$1:$IE$10,Data2!$IE$11:$IE$19</definedName>
    <definedName name="A125987152A_Data">Data2!$IE$11:$IE$19</definedName>
    <definedName name="A125987152A_Latest">Data2!$IE$19</definedName>
    <definedName name="A125987153C">Data3!$BI$1:$BI$10,Data3!$BI$11:$BI$19</definedName>
    <definedName name="A125987153C_Data">Data3!$BI$11:$BI$19</definedName>
    <definedName name="A125987153C_Latest">Data3!$BI$19</definedName>
    <definedName name="A125987160A">Data2!$IK$1:$IK$10,Data2!$IK$11:$IK$19</definedName>
    <definedName name="A125987160A_Data">Data2!$IK$11:$IK$19</definedName>
    <definedName name="A125987160A_Latest">Data2!$IK$19</definedName>
    <definedName name="A125987161C">Data3!$BO$1:$BO$10,Data3!$BO$11:$BO$19</definedName>
    <definedName name="A125987161C_Data">Data3!$BO$11:$BO$19</definedName>
    <definedName name="A125987161C_Latest">Data3!$BO$19</definedName>
    <definedName name="A125987168V">Data2!$IN$1:$IN$10,Data2!$IN$11:$IN$19</definedName>
    <definedName name="A125987168V_Data">Data2!$IN$11:$IN$19</definedName>
    <definedName name="A125987168V_Latest">Data2!$IN$19</definedName>
    <definedName name="A125987169W">Data3!$BR$1:$BR$10,Data3!$BR$11:$BR$19</definedName>
    <definedName name="A125987169W_Data">Data3!$BR$11:$BR$19</definedName>
    <definedName name="A125987169W_Latest">Data3!$BR$19</definedName>
    <definedName name="A125987176V">Data2!$HG$1:$HG$10,Data2!$HG$11:$HG$19</definedName>
    <definedName name="A125987176V_Data">Data2!$HG$11:$HG$19</definedName>
    <definedName name="A125987176V_Latest">Data2!$HG$19</definedName>
    <definedName name="A125987177W">Data3!$AK$1:$AK$10,Data3!$AK$11:$AK$19</definedName>
    <definedName name="A125987177W_Data">Data3!$AK$11:$AK$19</definedName>
    <definedName name="A125987177W_Latest">Data3!$AK$19</definedName>
    <definedName name="A125987184V">Data2!$HP$1:$HP$10,Data2!$HP$11:$HP$19</definedName>
    <definedName name="A125987184V_Data">Data2!$HP$11:$HP$19</definedName>
    <definedName name="A125987184V_Latest">Data2!$HP$19</definedName>
    <definedName name="A125987185W">Data3!$AT$1:$AT$10,Data3!$AT$11:$AT$19</definedName>
    <definedName name="A125987185W_Data">Data3!$AT$11:$AT$19</definedName>
    <definedName name="A125987185W_Latest">Data3!$AT$19</definedName>
    <definedName name="A125987192V">Data2!$GO$1:$GO$10,Data2!$GO$11:$GO$19</definedName>
    <definedName name="A125987192V_Data">Data2!$GO$11:$GO$19</definedName>
    <definedName name="A125987192V_Latest">Data2!$GO$19</definedName>
    <definedName name="A125987193W">Data3!$S$1:$S$10,Data3!$S$11:$S$19</definedName>
    <definedName name="A125987193W_Data">Data3!$S$11:$S$19</definedName>
    <definedName name="A125987193W_Latest">Data3!$S$19</definedName>
    <definedName name="A125987200J">Data2!$GU$1:$GU$10,Data2!$GU$11:$GU$19</definedName>
    <definedName name="A125987200J_Data">Data2!$GU$11:$GU$19</definedName>
    <definedName name="A125987200J_Latest">Data2!$GU$19</definedName>
    <definedName name="A125987201K">Data3!$Y$1:$Y$10,Data3!$Y$11:$Y$19</definedName>
    <definedName name="A125987201K_Data">Data3!$Y$11:$Y$19</definedName>
    <definedName name="A125987201K_Latest">Data3!$Y$19</definedName>
    <definedName name="A125987208A">Data2!$GX$1:$GX$10,Data2!$GX$11:$GX$19</definedName>
    <definedName name="A125987208A_Data">Data2!$GX$11:$GX$19</definedName>
    <definedName name="A125987208A_Latest">Data2!$GX$19</definedName>
    <definedName name="A125987209C">Data3!$AB$1:$AB$10,Data3!$AB$11:$AB$19</definedName>
    <definedName name="A125987209C_Data">Data3!$AB$11:$AB$19</definedName>
    <definedName name="A125987209C_Latest">Data3!$AB$19</definedName>
    <definedName name="A125987216A">Data2!$HM$1:$HM$10,Data2!$HM$11:$HM$19</definedName>
    <definedName name="A125987216A_Data">Data2!$HM$11:$HM$19</definedName>
    <definedName name="A125987216A_Latest">Data2!$HM$19</definedName>
    <definedName name="A125987217C">Data3!$AQ$1:$AQ$10,Data3!$AQ$11:$AQ$19</definedName>
    <definedName name="A125987217C_Data">Data3!$AQ$11:$AQ$19</definedName>
    <definedName name="A125987217C_Latest">Data3!$AQ$19</definedName>
    <definedName name="A125987224A">Data3!$G$1:$G$10,Data3!$G$11:$G$19</definedName>
    <definedName name="A125987224A_Data">Data3!$G$11:$G$19</definedName>
    <definedName name="A125987224A_Latest">Data3!$G$19</definedName>
    <definedName name="A125987225C">Data3!$CA$1:$CA$10,Data3!$CA$11:$CA$19</definedName>
    <definedName name="A125987225C_Data">Data3!$CA$11:$CA$19</definedName>
    <definedName name="A125987225C_Latest">Data3!$CA$19</definedName>
    <definedName name="A125987232A">Data3!$J$1:$J$10,Data3!$J$11:$J$19</definedName>
    <definedName name="A125987232A_Data">Data3!$J$11:$J$19</definedName>
    <definedName name="A125987232A_Latest">Data3!$J$19</definedName>
    <definedName name="A125987233C">Data3!$CD$1:$CD$10,Data3!$CD$11:$CD$19</definedName>
    <definedName name="A125987233C_Data">Data3!$CD$11:$CD$19</definedName>
    <definedName name="A125987233C_Latest">Data3!$CD$19</definedName>
    <definedName name="A125987240A">Data2!$HS$1:$HS$10,Data2!$HS$11:$HS$19</definedName>
    <definedName name="A125987240A_Data">Data2!$HS$11:$HS$19</definedName>
    <definedName name="A125987240A_Latest">Data2!$HS$19</definedName>
    <definedName name="A125987241C">Data3!$AW$1:$AW$10,Data3!$AW$11:$AW$19</definedName>
    <definedName name="A125987241C_Data">Data3!$AW$11:$AW$19</definedName>
    <definedName name="A125987241C_Latest">Data3!$AW$19</definedName>
    <definedName name="A125987248V">Data2!$IQ$1:$IQ$10,Data2!$IQ$11:$IQ$19</definedName>
    <definedName name="A125987248V_Data">Data2!$IQ$11:$IQ$19</definedName>
    <definedName name="A125987248V_Latest">Data2!$IQ$19</definedName>
    <definedName name="A125987249W">Data3!$BU$1:$BU$10,Data3!$BU$11:$BU$19</definedName>
    <definedName name="A125987249W_Data">Data3!$BU$11:$BU$19</definedName>
    <definedName name="A125987249W_Latest">Data3!$BU$19</definedName>
    <definedName name="A125988856T">Data3!$FD$1:$FD$10,Data3!$FD$11:$FD$19</definedName>
    <definedName name="A125988856T_Data">Data3!$FD$11:$FD$19</definedName>
    <definedName name="A125988856T_Latest">Data3!$FD$19</definedName>
    <definedName name="A125988857V">Data3!$HX$1:$HX$10,Data3!$HX$11:$HX$19</definedName>
    <definedName name="A125988857V_Data">Data3!$HX$11:$HX$19</definedName>
    <definedName name="A125988857V_Latest">Data3!$HX$19</definedName>
    <definedName name="A125988864T">Data3!$DZ$1:$DZ$10,Data3!$DZ$11:$DZ$19</definedName>
    <definedName name="A125988864T_Data">Data3!$DZ$11:$DZ$19</definedName>
    <definedName name="A125988864T_Latest">Data3!$DZ$19</definedName>
    <definedName name="A125988865V">Data3!$GT$1:$GT$10,Data3!$GT$11:$GT$19</definedName>
    <definedName name="A125988865V_Data">Data3!$GT$11:$GT$19</definedName>
    <definedName name="A125988865V_Latest">Data3!$GT$19</definedName>
    <definedName name="A125988872T">Data3!$EU$1:$EU$10,Data3!$EU$11:$EU$19</definedName>
    <definedName name="A125988872T_Data">Data3!$EU$11:$EU$19</definedName>
    <definedName name="A125988872T_Latest">Data3!$EU$19</definedName>
    <definedName name="A125988873V">Data3!$HO$1:$HO$10,Data3!$HO$11:$HO$19</definedName>
    <definedName name="A125988873V_Data">Data3!$HO$11:$HO$19</definedName>
    <definedName name="A125988873V_Latest">Data3!$HO$19</definedName>
    <definedName name="A125988880T">Data3!$EC$1:$EC$10,Data3!$EC$11:$EC$19</definedName>
    <definedName name="A125988880T_Data">Data3!$EC$11:$EC$19</definedName>
    <definedName name="A125988880T_Latest">Data3!$EC$19</definedName>
    <definedName name="A125988881V">Data3!$GW$1:$GW$10,Data3!$GW$11:$GW$19</definedName>
    <definedName name="A125988881V_Data">Data3!$GW$11:$GW$19</definedName>
    <definedName name="A125988881V_Latest">Data3!$GW$19</definedName>
    <definedName name="A125988888K">Data3!$EI$1:$EI$10,Data3!$EI$11:$EI$19</definedName>
    <definedName name="A125988888K_Data">Data3!$EI$11:$EI$19</definedName>
    <definedName name="A125988888K_Latest">Data3!$EI$19</definedName>
    <definedName name="A125988889L">Data3!$HC$1:$HC$10,Data3!$HC$11:$HC$19</definedName>
    <definedName name="A125988889L_Data">Data3!$HC$11:$HC$19</definedName>
    <definedName name="A125988889L_Latest">Data3!$HC$19</definedName>
    <definedName name="A125988896K">Data3!$FG$1:$FG$10,Data3!$FG$11:$FG$19</definedName>
    <definedName name="A125988896K_Data">Data3!$FG$11:$FG$19</definedName>
    <definedName name="A125988896K_Latest">Data3!$FG$19</definedName>
    <definedName name="A125988897L">Data3!$IA$1:$IA$10,Data3!$IA$11:$IA$19</definedName>
    <definedName name="A125988897L_Data">Data3!$IA$11:$IA$19</definedName>
    <definedName name="A125988897L_Latest">Data3!$IA$19</definedName>
    <definedName name="A125988904X">Data3!$DK$1:$DK$10,Data3!$DK$11:$DK$19</definedName>
    <definedName name="A125988904X_Data">Data3!$DK$11:$DK$19</definedName>
    <definedName name="A125988904X_Latest">Data3!$DK$19</definedName>
    <definedName name="A125988905A">Data3!$GE$1:$GE$10,Data3!$GE$11:$GE$19</definedName>
    <definedName name="A125988905A_Data">Data3!$GE$11:$GE$19</definedName>
    <definedName name="A125988905A_Latest">Data3!$GE$19</definedName>
    <definedName name="A125988912X">Data3!$DW$1:$DW$10,Data3!$DW$11:$DW$19</definedName>
    <definedName name="A125988912X_Data">Data3!$DW$11:$DW$19</definedName>
    <definedName name="A125988912X_Latest">Data3!$DW$19</definedName>
    <definedName name="A125988913A">Data3!$GQ$1:$GQ$10,Data3!$GQ$11:$GQ$19</definedName>
    <definedName name="A125988913A_Data">Data3!$GQ$11:$GQ$19</definedName>
    <definedName name="A125988913A_Latest">Data3!$GQ$19</definedName>
    <definedName name="A125988920X">Data3!$CM$1:$CM$10,Data3!$CM$11:$CM$19</definedName>
    <definedName name="A125988920X_Data">Data3!$CM$11:$CM$19</definedName>
    <definedName name="A125988920X_Latest">Data3!$CM$19</definedName>
    <definedName name="A125988921A">#REF!,#REF!</definedName>
    <definedName name="A125988928T">Data3!$CS$1:$CS$10,Data3!$CS$11:$CS$19</definedName>
    <definedName name="A125988928T_Data">Data3!$CS$11:$CS$19</definedName>
    <definedName name="A125988928T_Latest">Data3!$CS$19</definedName>
    <definedName name="A125988929V">Data3!$FM$1:$FM$10,Data3!$FM$11:$FM$19</definedName>
    <definedName name="A125988929V_Data">Data3!$FM$11:$FM$19</definedName>
    <definedName name="A125988929V_Latest">Data3!$FM$19</definedName>
    <definedName name="A125988936T">Data3!$DB$1:$DB$10,Data3!$DB$11:$DB$19</definedName>
    <definedName name="A125988936T_Data">Data3!$DB$11:$DB$19</definedName>
    <definedName name="A125988936T_Latest">Data3!$DB$19</definedName>
    <definedName name="A125988937V">Data3!$FV$1:$FV$10,Data3!$FV$11:$FV$19</definedName>
    <definedName name="A125988937V_Data">Data3!$FV$11:$FV$19</definedName>
    <definedName name="A125988937V_Latest">Data3!$FV$19</definedName>
    <definedName name="A125988944T">Data3!$DE$1:$DE$10,Data3!$DE$11:$DE$19</definedName>
    <definedName name="A125988944T_Data">Data3!$DE$11:$DE$19</definedName>
    <definedName name="A125988944T_Latest">Data3!$DE$19</definedName>
    <definedName name="A125988945V">Data3!$FY$1:$FY$10,Data3!$FY$11:$FY$19</definedName>
    <definedName name="A125988945V_Data">Data3!$FY$11:$FY$19</definedName>
    <definedName name="A125988945V_Latest">Data3!$FY$19</definedName>
    <definedName name="A125988952T">Data3!$EF$1:$EF$10,Data3!$EF$11:$EF$19</definedName>
    <definedName name="A125988952T_Data">Data3!$EF$11:$EF$19</definedName>
    <definedName name="A125988952T_Latest">Data3!$EF$19</definedName>
    <definedName name="A125988953V">Data3!$GZ$1:$GZ$10,Data3!$GZ$11:$GZ$19</definedName>
    <definedName name="A125988953V_Data">Data3!$GZ$11:$GZ$19</definedName>
    <definedName name="A125988953V_Latest">Data3!$GZ$19</definedName>
    <definedName name="A125988960T">Data3!$EL$1:$EL$10,Data3!$EL$11:$EL$19</definedName>
    <definedName name="A125988960T_Data">Data3!$EL$11:$EL$19</definedName>
    <definedName name="A125988960T_Latest">Data3!$EL$19</definedName>
    <definedName name="A125988961V">Data3!$HF$1:$HF$10,Data3!$HF$11:$HF$19</definedName>
    <definedName name="A125988961V_Data">Data3!$HF$11:$HF$19</definedName>
    <definedName name="A125988961V_Latest">Data3!$HF$19</definedName>
    <definedName name="A125988968K">Data3!$EO$1:$EO$10,Data3!$EO$11:$EO$19</definedName>
    <definedName name="A125988968K_Data">Data3!$EO$11:$EO$19</definedName>
    <definedName name="A125988968K_Latest">Data3!$EO$19</definedName>
    <definedName name="A125988969L">Data3!$HI$1:$HI$10,Data3!$HI$11:$HI$19</definedName>
    <definedName name="A125988969L_Data">Data3!$HI$11:$HI$19</definedName>
    <definedName name="A125988969L_Latest">Data3!$HI$19</definedName>
    <definedName name="A125988976K">Data3!$DH$1:$DH$10,Data3!$DH$11:$DH$19</definedName>
    <definedName name="A125988976K_Data">Data3!$DH$11:$DH$19</definedName>
    <definedName name="A125988976K_Latest">Data3!$DH$19</definedName>
    <definedName name="A125988977L">Data3!$GB$1:$GB$10,Data3!$GB$11:$GB$19</definedName>
    <definedName name="A125988977L_Data">Data3!$GB$11:$GB$19</definedName>
    <definedName name="A125988977L_Latest">Data3!$GB$19</definedName>
    <definedName name="A125988984K">Data3!$DQ$1:$DQ$10,Data3!$DQ$11:$DQ$19</definedName>
    <definedName name="A125988984K_Data">Data3!$DQ$11:$DQ$19</definedName>
    <definedName name="A125988984K_Latest">Data3!$DQ$19</definedName>
    <definedName name="A125988985L">Data3!$GK$1:$GK$10,Data3!$GK$11:$GK$19</definedName>
    <definedName name="A125988985L_Data">Data3!$GK$11:$GK$19</definedName>
    <definedName name="A125988985L_Latest">Data3!$GK$19</definedName>
    <definedName name="A125988992K">Data3!$CP$1:$CP$10,Data3!$CP$11:$CP$19</definedName>
    <definedName name="A125988992K_Data">Data3!$CP$11:$CP$19</definedName>
    <definedName name="A125988992K_Latest">Data3!$CP$19</definedName>
    <definedName name="A125988993L">Data3!$FJ$1:$FJ$10,Data3!$FJ$11:$FJ$19</definedName>
    <definedName name="A125988993L_Data">Data3!$FJ$11:$FJ$19</definedName>
    <definedName name="A125988993L_Latest">Data3!$FJ$19</definedName>
    <definedName name="A125989000A">Data3!$CV$1:$CV$10,Data3!$CV$11:$CV$19</definedName>
    <definedName name="A125989000A_Data">Data3!$CV$11:$CV$19</definedName>
    <definedName name="A125989000A_Latest">Data3!$CV$19</definedName>
    <definedName name="A125989001C">Data3!$FP$1:$FP$10,Data3!$FP$11:$FP$19</definedName>
    <definedName name="A125989001C_Data">Data3!$FP$11:$FP$19</definedName>
    <definedName name="A125989001C_Latest">Data3!$FP$19</definedName>
    <definedName name="A125989008V">Data3!$CY$1:$CY$10,Data3!$CY$11:$CY$19</definedName>
    <definedName name="A125989008V_Data">Data3!$CY$11:$CY$19</definedName>
    <definedName name="A125989008V_Latest">Data3!$CY$19</definedName>
    <definedName name="A125989009W">Data3!$FS$1:$FS$10,Data3!$FS$11:$FS$19</definedName>
    <definedName name="A125989009W_Data">Data3!$FS$11:$FS$19</definedName>
    <definedName name="A125989009W_Latest">Data3!$FS$19</definedName>
    <definedName name="A125989016V">Data3!$DN$1:$DN$10,Data3!$DN$11:$DN$19</definedName>
    <definedName name="A125989016V_Data">Data3!$DN$11:$DN$19</definedName>
    <definedName name="A125989016V_Latest">Data3!$DN$19</definedName>
    <definedName name="A125989017W">Data3!$GH$1:$GH$10,Data3!$GH$11:$GH$19</definedName>
    <definedName name="A125989017W_Data">Data3!$GH$11:$GH$19</definedName>
    <definedName name="A125989017W_Latest">Data3!$GH$19</definedName>
    <definedName name="A125989024V">Data3!$EX$1:$EX$10,Data3!$EX$11:$EX$19</definedName>
    <definedName name="A125989024V_Data">Data3!$EX$11:$EX$19</definedName>
    <definedName name="A125989024V_Latest">Data3!$EX$19</definedName>
    <definedName name="A125989025W">Data3!$HR$1:$HR$10,Data3!$HR$11:$HR$19</definedName>
    <definedName name="A125989025W_Data">Data3!$HR$11:$HR$19</definedName>
    <definedName name="A125989025W_Latest">Data3!$HR$19</definedName>
    <definedName name="A125989032V">Data3!$FA$1:$FA$10,Data3!$FA$11:$FA$19</definedName>
    <definedName name="A125989032V_Data">Data3!$FA$11:$FA$19</definedName>
    <definedName name="A125989032V_Latest">Data3!$FA$19</definedName>
    <definedName name="A125989033W">Data3!$HU$1:$HU$10,Data3!$HU$11:$HU$19</definedName>
    <definedName name="A125989033W_Data">Data3!$HU$11:$HU$19</definedName>
    <definedName name="A125989033W_Latest">Data3!$HU$19</definedName>
    <definedName name="A125989040V">Data3!$DT$1:$DT$10,Data3!$DT$11:$DT$19</definedName>
    <definedName name="A125989040V_Data">Data3!$DT$11:$DT$19</definedName>
    <definedName name="A125989040V_Latest">Data3!$DT$19</definedName>
    <definedName name="A125989041W">Data3!$GN$1:$GN$10,Data3!$GN$11:$GN$19</definedName>
    <definedName name="A125989041W_Data">Data3!$GN$11:$GN$19</definedName>
    <definedName name="A125989041W_Latest">Data3!$GN$19</definedName>
    <definedName name="A125989048L">Data3!$ER$1:$ER$10,Data3!$ER$11:$ER$19</definedName>
    <definedName name="A125989048L_Data">Data3!$ER$11:$ER$19</definedName>
    <definedName name="A125989048L_Latest">Data3!$ER$19</definedName>
    <definedName name="A125989049R">Data3!$HL$1:$HL$10,Data3!$HL$11:$HL$19</definedName>
    <definedName name="A125989049R_Data">Data3!$HL$11:$HL$19</definedName>
    <definedName name="A125989049R_Latest">Data3!$HL$19</definedName>
    <definedName name="Date_Range">Data1!$A$2:$A$10,Data1!$A$11:$A$19</definedName>
    <definedName name="Date_Range_Data">Data1!$A$11:$A$19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B92" i="14" l="1"/>
  <c r="BA92" i="14"/>
  <c r="AZ92" i="14"/>
  <c r="AV92" i="14"/>
  <c r="AU92" i="14"/>
  <c r="AT92" i="14"/>
  <c r="AP92" i="14"/>
  <c r="AO92" i="14"/>
  <c r="AN92" i="14"/>
  <c r="AJ92" i="14"/>
  <c r="AI92" i="14"/>
  <c r="AH92" i="14"/>
  <c r="AD92" i="14"/>
  <c r="AC92" i="14"/>
  <c r="AB92" i="14"/>
  <c r="X92" i="14"/>
  <c r="W92" i="14"/>
  <c r="V92" i="14"/>
  <c r="R92" i="14"/>
  <c r="Q92" i="14"/>
  <c r="P92" i="14"/>
  <c r="L92" i="14"/>
  <c r="K92" i="14"/>
  <c r="J92" i="14"/>
  <c r="F92" i="14"/>
  <c r="E92" i="14"/>
  <c r="D92" i="14"/>
  <c r="BE91" i="14"/>
  <c r="BD91" i="14"/>
  <c r="BC91" i="14"/>
  <c r="BB91" i="14"/>
  <c r="BA91" i="14"/>
  <c r="AZ91" i="14"/>
  <c r="AY91" i="14"/>
  <c r="AX91" i="14"/>
  <c r="AW91" i="14"/>
  <c r="AV91" i="14"/>
  <c r="AU91" i="14"/>
  <c r="AT91" i="14"/>
  <c r="AS91" i="14"/>
  <c r="AR91" i="14"/>
  <c r="AQ91" i="14"/>
  <c r="AP91" i="14"/>
  <c r="AO91" i="14"/>
  <c r="AN91" i="14"/>
  <c r="AM91" i="14"/>
  <c r="AL91" i="14"/>
  <c r="AK91" i="14"/>
  <c r="AJ91" i="14"/>
  <c r="AI91" i="14"/>
  <c r="AH91" i="14"/>
  <c r="AG91" i="14"/>
  <c r="AF91" i="14"/>
  <c r="AE91" i="14"/>
  <c r="AD91" i="14"/>
  <c r="AC91" i="14"/>
  <c r="AB91" i="14"/>
  <c r="AA91" i="14"/>
  <c r="Z91" i="14"/>
  <c r="Y91" i="14"/>
  <c r="X91" i="14"/>
  <c r="W91" i="14"/>
  <c r="V91" i="14"/>
  <c r="U91" i="14"/>
  <c r="T91" i="14"/>
  <c r="S91" i="14"/>
  <c r="R91" i="14"/>
  <c r="Q91" i="14"/>
  <c r="P91" i="14"/>
  <c r="O91" i="14"/>
  <c r="N91" i="14"/>
  <c r="M91" i="14"/>
  <c r="L91" i="14"/>
  <c r="K91" i="14"/>
  <c r="J91" i="14"/>
  <c r="I91" i="14"/>
  <c r="H91" i="14"/>
  <c r="G91" i="14"/>
  <c r="F91" i="14"/>
  <c r="E91" i="14"/>
  <c r="D39" i="14" s="1" a="1"/>
  <c r="D39" i="14" s="1"/>
  <c r="D91" i="14"/>
  <c r="BE90" i="14"/>
  <c r="BD90" i="14"/>
  <c r="BC90" i="14"/>
  <c r="BB90" i="14"/>
  <c r="BA90" i="14"/>
  <c r="AZ90" i="14"/>
  <c r="AY90" i="14"/>
  <c r="AX90" i="14"/>
  <c r="AW90" i="14"/>
  <c r="AV90" i="14"/>
  <c r="AU90" i="14"/>
  <c r="AT90" i="14"/>
  <c r="AS90" i="14"/>
  <c r="AR90" i="14"/>
  <c r="AQ90" i="14"/>
  <c r="AP90" i="14"/>
  <c r="AO90" i="14"/>
  <c r="AN90" i="14"/>
  <c r="AM90" i="14"/>
  <c r="AL90" i="14"/>
  <c r="AK90" i="14"/>
  <c r="AJ90" i="14"/>
  <c r="AI90" i="14"/>
  <c r="AH90" i="14"/>
  <c r="AG90" i="14"/>
  <c r="AF90" i="14"/>
  <c r="AE90" i="14"/>
  <c r="AD90" i="14"/>
  <c r="AC90" i="14"/>
  <c r="AB90" i="14"/>
  <c r="AA90" i="14"/>
  <c r="Z90" i="14"/>
  <c r="Y90" i="14"/>
  <c r="X90" i="14"/>
  <c r="W90" i="14"/>
  <c r="V90" i="14"/>
  <c r="U90" i="14"/>
  <c r="T90" i="14"/>
  <c r="S90" i="14"/>
  <c r="R90" i="14"/>
  <c r="Q90" i="14"/>
  <c r="P90" i="14"/>
  <c r="O90" i="14"/>
  <c r="N90" i="14"/>
  <c r="M90" i="14"/>
  <c r="L90" i="14"/>
  <c r="K90" i="14"/>
  <c r="J90" i="14"/>
  <c r="I90" i="14"/>
  <c r="H90" i="14"/>
  <c r="G90" i="14"/>
  <c r="F90" i="14"/>
  <c r="E90" i="14"/>
  <c r="D90" i="14"/>
  <c r="BE89" i="14"/>
  <c r="BD89" i="14"/>
  <c r="BC89" i="14"/>
  <c r="BB89" i="14"/>
  <c r="BA89" i="14"/>
  <c r="AZ89" i="14"/>
  <c r="AY89" i="14"/>
  <c r="AX89" i="14"/>
  <c r="AW89" i="14"/>
  <c r="AV89" i="14"/>
  <c r="AU89" i="14"/>
  <c r="AT89" i="14"/>
  <c r="AS89" i="14"/>
  <c r="AR89" i="14"/>
  <c r="AQ89" i="14"/>
  <c r="AP89" i="14"/>
  <c r="AO89" i="14"/>
  <c r="AN89" i="14"/>
  <c r="AM89" i="14"/>
  <c r="AL89" i="14"/>
  <c r="AK89" i="14"/>
  <c r="AJ89" i="14"/>
  <c r="AI89" i="14"/>
  <c r="AH89" i="14"/>
  <c r="AG89" i="14"/>
  <c r="AF89" i="14"/>
  <c r="AE89" i="14"/>
  <c r="AD89" i="14"/>
  <c r="AC89" i="14"/>
  <c r="AB89" i="14"/>
  <c r="AA89" i="14"/>
  <c r="Z89" i="14"/>
  <c r="Y89" i="14"/>
  <c r="X89" i="14"/>
  <c r="W89" i="14"/>
  <c r="V89" i="14"/>
  <c r="U89" i="14"/>
  <c r="T89" i="14"/>
  <c r="S89" i="14"/>
  <c r="R89" i="14"/>
  <c r="Q89" i="14"/>
  <c r="P89" i="14"/>
  <c r="O89" i="14"/>
  <c r="N89" i="14"/>
  <c r="M89" i="14"/>
  <c r="L89" i="14"/>
  <c r="K89" i="14"/>
  <c r="J89" i="14"/>
  <c r="I89" i="14"/>
  <c r="H89" i="14"/>
  <c r="G89" i="14"/>
  <c r="F89" i="14"/>
  <c r="E89" i="14"/>
  <c r="D37" i="14" s="1" a="1"/>
  <c r="D37" i="14" s="1"/>
  <c r="D89" i="14"/>
  <c r="BE88" i="14"/>
  <c r="BD88" i="14"/>
  <c r="BC88" i="14"/>
  <c r="BB88" i="14"/>
  <c r="BA88" i="14"/>
  <c r="AZ88" i="14"/>
  <c r="AY88" i="14"/>
  <c r="AX88" i="14"/>
  <c r="AW88" i="14"/>
  <c r="AV88" i="14"/>
  <c r="AU88" i="14"/>
  <c r="AT88" i="14"/>
  <c r="AS88" i="14"/>
  <c r="AR88" i="14"/>
  <c r="AQ88" i="14"/>
  <c r="AP88" i="14"/>
  <c r="AO88" i="14"/>
  <c r="AN88" i="14"/>
  <c r="AM88" i="14"/>
  <c r="AL88" i="14"/>
  <c r="AK88" i="14"/>
  <c r="AJ88" i="14"/>
  <c r="AI88" i="14"/>
  <c r="AH88" i="14"/>
  <c r="AG88" i="14"/>
  <c r="AF88" i="14"/>
  <c r="AE88" i="14"/>
  <c r="AD88" i="14"/>
  <c r="AC88" i="14"/>
  <c r="AB88" i="14"/>
  <c r="AA88" i="14"/>
  <c r="Z88" i="14"/>
  <c r="Y88" i="14"/>
  <c r="X88" i="14"/>
  <c r="W88" i="14"/>
  <c r="V88" i="14"/>
  <c r="U88" i="14"/>
  <c r="T88" i="14"/>
  <c r="S88" i="14"/>
  <c r="R88" i="14"/>
  <c r="Q88" i="14"/>
  <c r="P88" i="14"/>
  <c r="O88" i="14"/>
  <c r="N88" i="14"/>
  <c r="M88" i="14"/>
  <c r="L88" i="14"/>
  <c r="K88" i="14"/>
  <c r="J88" i="14"/>
  <c r="I88" i="14"/>
  <c r="H88" i="14"/>
  <c r="G88" i="14"/>
  <c r="F88" i="14"/>
  <c r="E88" i="14"/>
  <c r="D88" i="14"/>
  <c r="BE87" i="14"/>
  <c r="BD87" i="14"/>
  <c r="BC87" i="14"/>
  <c r="BB87" i="14"/>
  <c r="BA87" i="14"/>
  <c r="AZ87" i="14"/>
  <c r="AY87" i="14"/>
  <c r="AX87" i="14"/>
  <c r="AW87" i="14"/>
  <c r="AV87" i="14"/>
  <c r="AU87" i="14"/>
  <c r="AT87" i="14"/>
  <c r="AS87" i="14"/>
  <c r="AR87" i="14"/>
  <c r="AQ87" i="14"/>
  <c r="AP87" i="14"/>
  <c r="AO87" i="14"/>
  <c r="AN87" i="14"/>
  <c r="AM87" i="14"/>
  <c r="AL87" i="14"/>
  <c r="AK87" i="14"/>
  <c r="AJ87" i="14"/>
  <c r="AI87" i="14"/>
  <c r="AH87" i="14"/>
  <c r="AG87" i="14"/>
  <c r="AF87" i="14"/>
  <c r="AE87" i="14"/>
  <c r="AD87" i="14"/>
  <c r="AC87" i="14"/>
  <c r="AB87" i="14"/>
  <c r="AA87" i="14"/>
  <c r="Z87" i="14"/>
  <c r="Y87" i="14"/>
  <c r="X87" i="14"/>
  <c r="W87" i="14"/>
  <c r="V87" i="14"/>
  <c r="U87" i="14"/>
  <c r="T87" i="14"/>
  <c r="S87" i="14"/>
  <c r="R87" i="14"/>
  <c r="Q87" i="14"/>
  <c r="P87" i="14"/>
  <c r="O87" i="14"/>
  <c r="N87" i="14"/>
  <c r="M87" i="14"/>
  <c r="L87" i="14"/>
  <c r="K87" i="14"/>
  <c r="J87" i="14"/>
  <c r="I87" i="14"/>
  <c r="H87" i="14"/>
  <c r="G87" i="14"/>
  <c r="F87" i="14"/>
  <c r="E87" i="14"/>
  <c r="D35" i="14" s="1" a="1"/>
  <c r="D35" i="14" s="1"/>
  <c r="D87" i="14"/>
  <c r="BE86" i="14"/>
  <c r="BD86" i="14"/>
  <c r="BC86" i="14"/>
  <c r="BB86" i="14"/>
  <c r="BA86" i="14"/>
  <c r="AZ86" i="14"/>
  <c r="AY86" i="14"/>
  <c r="AX86" i="14"/>
  <c r="AW86" i="14"/>
  <c r="AV86" i="14"/>
  <c r="AU86" i="14"/>
  <c r="AT86" i="14"/>
  <c r="AS86" i="14"/>
  <c r="AR86" i="14"/>
  <c r="AQ86" i="14"/>
  <c r="AP86" i="14"/>
  <c r="AO86" i="14"/>
  <c r="AN86" i="14"/>
  <c r="AM86" i="14"/>
  <c r="AL86" i="14"/>
  <c r="AK86" i="14"/>
  <c r="AJ86" i="14"/>
  <c r="AI86" i="14"/>
  <c r="AH86" i="14"/>
  <c r="AG86" i="14"/>
  <c r="AF86" i="14"/>
  <c r="AE86" i="14"/>
  <c r="AD86" i="14"/>
  <c r="AC86" i="14"/>
  <c r="AB86" i="14"/>
  <c r="AA86" i="14"/>
  <c r="Z86" i="14"/>
  <c r="Y86" i="14"/>
  <c r="X86" i="14"/>
  <c r="W86" i="14"/>
  <c r="V86" i="14"/>
  <c r="U86" i="14"/>
  <c r="T86" i="14"/>
  <c r="S86" i="14"/>
  <c r="R86" i="14"/>
  <c r="Q86" i="14"/>
  <c r="P86" i="14"/>
  <c r="O86" i="14"/>
  <c r="N86" i="14"/>
  <c r="M86" i="14"/>
  <c r="L86" i="14"/>
  <c r="K86" i="14"/>
  <c r="J86" i="14"/>
  <c r="I86" i="14"/>
  <c r="H86" i="14"/>
  <c r="G86" i="14"/>
  <c r="F86" i="14"/>
  <c r="E86" i="14"/>
  <c r="D86" i="14"/>
  <c r="BE85" i="14"/>
  <c r="BD85" i="14"/>
  <c r="BC85" i="14"/>
  <c r="BB85" i="14"/>
  <c r="BA85" i="14"/>
  <c r="AZ85" i="14"/>
  <c r="AY85" i="14"/>
  <c r="AX85" i="14"/>
  <c r="AW85" i="14"/>
  <c r="AV85" i="14"/>
  <c r="AU85" i="14"/>
  <c r="AT85" i="14"/>
  <c r="AS85" i="14"/>
  <c r="AR85" i="14"/>
  <c r="AQ85" i="14"/>
  <c r="AP85" i="14"/>
  <c r="AO85" i="14"/>
  <c r="AN85" i="14"/>
  <c r="AM85" i="14"/>
  <c r="AL85" i="14"/>
  <c r="AK85" i="14"/>
  <c r="AJ85" i="14"/>
  <c r="AI85" i="14"/>
  <c r="AH85" i="14"/>
  <c r="AG85" i="14"/>
  <c r="AF85" i="14"/>
  <c r="AE85" i="14"/>
  <c r="AD85" i="14"/>
  <c r="AC85" i="14"/>
  <c r="AB85" i="14"/>
  <c r="AA85" i="14"/>
  <c r="Z85" i="14"/>
  <c r="Y85" i="14"/>
  <c r="X85" i="14"/>
  <c r="W85" i="14"/>
  <c r="V85" i="14"/>
  <c r="U85" i="14"/>
  <c r="T85" i="14"/>
  <c r="S85" i="14"/>
  <c r="R85" i="14"/>
  <c r="Q85" i="14"/>
  <c r="P85" i="14"/>
  <c r="O85" i="14"/>
  <c r="N85" i="14"/>
  <c r="M85" i="14"/>
  <c r="L85" i="14"/>
  <c r="K85" i="14"/>
  <c r="J85" i="14"/>
  <c r="I85" i="14"/>
  <c r="H85" i="14"/>
  <c r="G85" i="14"/>
  <c r="F85" i="14"/>
  <c r="E85" i="14"/>
  <c r="D33" i="14" s="1" a="1"/>
  <c r="D33" i="14" s="1"/>
  <c r="D85" i="14"/>
  <c r="BE83" i="14"/>
  <c r="BD83" i="14"/>
  <c r="BC83" i="14"/>
  <c r="BB83" i="14"/>
  <c r="BA83" i="14"/>
  <c r="AZ83" i="14"/>
  <c r="AY83" i="14"/>
  <c r="AX83" i="14"/>
  <c r="AW83" i="14"/>
  <c r="AV83" i="14"/>
  <c r="AU83" i="14"/>
  <c r="AT83" i="14"/>
  <c r="AS83" i="14"/>
  <c r="AR83" i="14"/>
  <c r="AQ83" i="14"/>
  <c r="AP83" i="14"/>
  <c r="AO83" i="14"/>
  <c r="AN83" i="14"/>
  <c r="AM83" i="14"/>
  <c r="AL83" i="14"/>
  <c r="AK83" i="14"/>
  <c r="AJ83" i="14"/>
  <c r="AI83" i="14"/>
  <c r="AH83" i="14"/>
  <c r="AG83" i="14"/>
  <c r="AF83" i="14"/>
  <c r="AE83" i="14"/>
  <c r="AD83" i="14"/>
  <c r="AC83" i="14"/>
  <c r="AB83" i="14"/>
  <c r="AA83" i="14"/>
  <c r="Z83" i="14"/>
  <c r="Y83" i="14"/>
  <c r="X83" i="14"/>
  <c r="W83" i="14"/>
  <c r="V83" i="14"/>
  <c r="U83" i="14"/>
  <c r="T83" i="14"/>
  <c r="S83" i="14"/>
  <c r="R83" i="14"/>
  <c r="Q83" i="14"/>
  <c r="P83" i="14"/>
  <c r="O83" i="14"/>
  <c r="N83" i="14"/>
  <c r="M83" i="14"/>
  <c r="L83" i="14"/>
  <c r="K83" i="14"/>
  <c r="J83" i="14"/>
  <c r="I83" i="14"/>
  <c r="H83" i="14"/>
  <c r="G83" i="14"/>
  <c r="F83" i="14"/>
  <c r="E83" i="14"/>
  <c r="D83" i="14"/>
  <c r="BE82" i="14"/>
  <c r="BD82" i="14"/>
  <c r="BC82" i="14"/>
  <c r="BB82" i="14"/>
  <c r="BA82" i="14"/>
  <c r="AZ82" i="14"/>
  <c r="AY82" i="14"/>
  <c r="AX82" i="14"/>
  <c r="AW82" i="14"/>
  <c r="AV82" i="14"/>
  <c r="AU82" i="14"/>
  <c r="AT82" i="14"/>
  <c r="AS82" i="14"/>
  <c r="AR82" i="14"/>
  <c r="AQ82" i="14"/>
  <c r="AP82" i="14"/>
  <c r="AO82" i="14"/>
  <c r="AN82" i="14"/>
  <c r="AM82" i="14"/>
  <c r="AL82" i="14"/>
  <c r="AK82" i="14"/>
  <c r="AJ82" i="14"/>
  <c r="AI82" i="14"/>
  <c r="AH82" i="14"/>
  <c r="AG82" i="14"/>
  <c r="AF82" i="14"/>
  <c r="AE82" i="14"/>
  <c r="AD82" i="14"/>
  <c r="AC82" i="14"/>
  <c r="AB82" i="14"/>
  <c r="AA82" i="14"/>
  <c r="Z82" i="14"/>
  <c r="Y82" i="14"/>
  <c r="X82" i="14"/>
  <c r="W82" i="14"/>
  <c r="V82" i="14"/>
  <c r="U82" i="14"/>
  <c r="T82" i="14"/>
  <c r="S82" i="14"/>
  <c r="R82" i="14"/>
  <c r="Q82" i="14"/>
  <c r="P82" i="14"/>
  <c r="O82" i="14"/>
  <c r="N82" i="14"/>
  <c r="M82" i="14"/>
  <c r="L82" i="14"/>
  <c r="K82" i="14"/>
  <c r="J82" i="14"/>
  <c r="I82" i="14"/>
  <c r="H82" i="14"/>
  <c r="G82" i="14"/>
  <c r="F82" i="14"/>
  <c r="E82" i="14"/>
  <c r="D30" i="14" s="1" a="1"/>
  <c r="D30" i="14" s="1"/>
  <c r="D82" i="14"/>
  <c r="BE81" i="14"/>
  <c r="BD81" i="14"/>
  <c r="BC81" i="14"/>
  <c r="BB81" i="14"/>
  <c r="BA81" i="14"/>
  <c r="AZ81" i="14"/>
  <c r="AY81" i="14"/>
  <c r="AX81" i="14"/>
  <c r="AW81" i="14"/>
  <c r="AV81" i="14"/>
  <c r="AU81" i="14"/>
  <c r="AT81" i="14"/>
  <c r="AS81" i="14"/>
  <c r="AR81" i="14"/>
  <c r="AQ81" i="14"/>
  <c r="AP81" i="14"/>
  <c r="AO81" i="14"/>
  <c r="AN81" i="14"/>
  <c r="AM81" i="14"/>
  <c r="AL81" i="14"/>
  <c r="AK81" i="14"/>
  <c r="AJ81" i="14"/>
  <c r="AI81" i="14"/>
  <c r="AH81" i="14"/>
  <c r="AG81" i="14"/>
  <c r="AF81" i="14"/>
  <c r="AE81" i="14"/>
  <c r="AD81" i="14"/>
  <c r="AC81" i="14"/>
  <c r="AB81" i="14"/>
  <c r="AA81" i="14"/>
  <c r="Z81" i="14"/>
  <c r="Y81" i="14"/>
  <c r="X81" i="14"/>
  <c r="W81" i="14"/>
  <c r="V81" i="14"/>
  <c r="U81" i="14"/>
  <c r="T81" i="14"/>
  <c r="S81" i="14"/>
  <c r="R81" i="14"/>
  <c r="Q81" i="14"/>
  <c r="P81" i="14"/>
  <c r="O81" i="14"/>
  <c r="N81" i="14"/>
  <c r="M81" i="14"/>
  <c r="L81" i="14"/>
  <c r="K81" i="14"/>
  <c r="J81" i="14"/>
  <c r="I81" i="14"/>
  <c r="H81" i="14"/>
  <c r="G81" i="14"/>
  <c r="F81" i="14"/>
  <c r="E81" i="14"/>
  <c r="D81" i="14"/>
  <c r="BE80" i="14"/>
  <c r="BD80" i="14"/>
  <c r="BC80" i="14"/>
  <c r="BB80" i="14"/>
  <c r="BA80" i="14"/>
  <c r="AZ80" i="14"/>
  <c r="AY80" i="14"/>
  <c r="AX80" i="14"/>
  <c r="AW80" i="14"/>
  <c r="AV80" i="14"/>
  <c r="AU80" i="14"/>
  <c r="AT80" i="14"/>
  <c r="AS80" i="14"/>
  <c r="AR80" i="14"/>
  <c r="AQ80" i="14"/>
  <c r="AP80" i="14"/>
  <c r="AO80" i="14"/>
  <c r="AN80" i="14"/>
  <c r="AM80" i="14"/>
  <c r="AL80" i="14"/>
  <c r="AK80" i="14"/>
  <c r="AJ80" i="14"/>
  <c r="AI80" i="14"/>
  <c r="AH80" i="14"/>
  <c r="AG80" i="14"/>
  <c r="AF80" i="14"/>
  <c r="AE80" i="14"/>
  <c r="AD80" i="14"/>
  <c r="AC80" i="14"/>
  <c r="AB80" i="14"/>
  <c r="AA80" i="14"/>
  <c r="Z80" i="14"/>
  <c r="Y80" i="14"/>
  <c r="X80" i="14"/>
  <c r="W80" i="14"/>
  <c r="V80" i="14"/>
  <c r="U80" i="14"/>
  <c r="T80" i="14"/>
  <c r="S80" i="14"/>
  <c r="R80" i="14"/>
  <c r="Q80" i="14"/>
  <c r="P80" i="14"/>
  <c r="O80" i="14"/>
  <c r="N80" i="14"/>
  <c r="M80" i="14"/>
  <c r="L80" i="14"/>
  <c r="K80" i="14"/>
  <c r="J80" i="14"/>
  <c r="I80" i="14"/>
  <c r="H80" i="14"/>
  <c r="G80" i="14"/>
  <c r="F80" i="14"/>
  <c r="E80" i="14"/>
  <c r="D28" i="14" s="1" a="1"/>
  <c r="D28" i="14" s="1"/>
  <c r="D80" i="14"/>
  <c r="BE79" i="14"/>
  <c r="BD79" i="14"/>
  <c r="BC79" i="14"/>
  <c r="BB79" i="14"/>
  <c r="BA79" i="14"/>
  <c r="AZ79" i="14"/>
  <c r="AY79" i="14"/>
  <c r="AX79" i="14"/>
  <c r="AW79" i="14"/>
  <c r="AV79" i="14"/>
  <c r="AU79" i="14"/>
  <c r="AT79" i="14"/>
  <c r="AS79" i="14"/>
  <c r="AR79" i="14"/>
  <c r="AQ79" i="14"/>
  <c r="AP79" i="14"/>
  <c r="AO79" i="14"/>
  <c r="AN79" i="14"/>
  <c r="AM79" i="14"/>
  <c r="AL79" i="14"/>
  <c r="AK79" i="14"/>
  <c r="AJ79" i="14"/>
  <c r="AI79" i="14"/>
  <c r="AH79" i="14"/>
  <c r="AG79" i="14"/>
  <c r="AF79" i="14"/>
  <c r="AE79" i="14"/>
  <c r="AD79" i="14"/>
  <c r="AC79" i="14"/>
  <c r="AB79" i="14"/>
  <c r="AA79" i="14"/>
  <c r="Z79" i="14"/>
  <c r="Y79" i="14"/>
  <c r="X79" i="14"/>
  <c r="W79" i="14"/>
  <c r="V79" i="14"/>
  <c r="U79" i="14"/>
  <c r="T79" i="14"/>
  <c r="S79" i="14"/>
  <c r="R79" i="14"/>
  <c r="Q79" i="14"/>
  <c r="P79" i="14"/>
  <c r="O79" i="14"/>
  <c r="N79" i="14"/>
  <c r="M79" i="14"/>
  <c r="L79" i="14"/>
  <c r="K79" i="14"/>
  <c r="J79" i="14"/>
  <c r="I79" i="14"/>
  <c r="H79" i="14"/>
  <c r="G79" i="14"/>
  <c r="F79" i="14"/>
  <c r="E79" i="14"/>
  <c r="D79" i="14"/>
  <c r="BE78" i="14"/>
  <c r="BD78" i="14"/>
  <c r="BC78" i="14"/>
  <c r="BB78" i="14"/>
  <c r="BA78" i="14"/>
  <c r="AZ78" i="14"/>
  <c r="AY78" i="14"/>
  <c r="AX78" i="14"/>
  <c r="AW78" i="14"/>
  <c r="AV78" i="14"/>
  <c r="AU78" i="14"/>
  <c r="AT78" i="14"/>
  <c r="AS78" i="14"/>
  <c r="AR78" i="14"/>
  <c r="AQ78" i="14"/>
  <c r="AP78" i="14"/>
  <c r="AO78" i="14"/>
  <c r="AN78" i="14"/>
  <c r="AM78" i="14"/>
  <c r="AL78" i="14"/>
  <c r="AK78" i="14"/>
  <c r="AJ78" i="14"/>
  <c r="AI78" i="14"/>
  <c r="AH78" i="14"/>
  <c r="AG78" i="14"/>
  <c r="AF78" i="14"/>
  <c r="AE78" i="14"/>
  <c r="AD78" i="14"/>
  <c r="AC78" i="14"/>
  <c r="AB78" i="14"/>
  <c r="AA78" i="14"/>
  <c r="Z78" i="14"/>
  <c r="Y78" i="14"/>
  <c r="X78" i="14"/>
  <c r="W78" i="14"/>
  <c r="V78" i="14"/>
  <c r="U78" i="14"/>
  <c r="T78" i="14"/>
  <c r="S78" i="14"/>
  <c r="R78" i="14"/>
  <c r="Q78" i="14"/>
  <c r="P78" i="14"/>
  <c r="O78" i="14"/>
  <c r="N78" i="14"/>
  <c r="M78" i="14"/>
  <c r="L78" i="14"/>
  <c r="K78" i="14"/>
  <c r="J78" i="14"/>
  <c r="I78" i="14"/>
  <c r="H78" i="14"/>
  <c r="G78" i="14"/>
  <c r="F78" i="14"/>
  <c r="E78" i="14"/>
  <c r="D26" i="14" s="1" a="1"/>
  <c r="D26" i="14" s="1"/>
  <c r="D78" i="14"/>
  <c r="BE77" i="14"/>
  <c r="BD77" i="14"/>
  <c r="BC77" i="14"/>
  <c r="BB77" i="14"/>
  <c r="BA77" i="14"/>
  <c r="AZ77" i="14"/>
  <c r="AY77" i="14"/>
  <c r="AX77" i="14"/>
  <c r="AW77" i="14"/>
  <c r="AV77" i="14"/>
  <c r="AU77" i="14"/>
  <c r="AT77" i="14"/>
  <c r="AS77" i="14"/>
  <c r="AR77" i="14"/>
  <c r="AQ77" i="14"/>
  <c r="AP77" i="14"/>
  <c r="AO77" i="14"/>
  <c r="AN77" i="14"/>
  <c r="AM77" i="14"/>
  <c r="AL77" i="14"/>
  <c r="AK77" i="14"/>
  <c r="AJ77" i="14"/>
  <c r="AI77" i="14"/>
  <c r="AH77" i="14"/>
  <c r="AG77" i="14"/>
  <c r="AF77" i="14"/>
  <c r="AE77" i="14"/>
  <c r="AD77" i="14"/>
  <c r="AC77" i="14"/>
  <c r="AB77" i="14"/>
  <c r="AA77" i="14"/>
  <c r="Z77" i="14"/>
  <c r="Y77" i="14"/>
  <c r="X77" i="14"/>
  <c r="W77" i="14"/>
  <c r="V77" i="14"/>
  <c r="U77" i="14"/>
  <c r="T77" i="14"/>
  <c r="S77" i="14"/>
  <c r="R77" i="14"/>
  <c r="Q77" i="14"/>
  <c r="P77" i="14"/>
  <c r="O77" i="14"/>
  <c r="N77" i="14"/>
  <c r="M77" i="14"/>
  <c r="L77" i="14"/>
  <c r="K77" i="14"/>
  <c r="J77" i="14"/>
  <c r="I77" i="14"/>
  <c r="H77" i="14"/>
  <c r="G77" i="14"/>
  <c r="F77" i="14"/>
  <c r="E77" i="14"/>
  <c r="D77" i="14"/>
  <c r="BE76" i="14"/>
  <c r="BD76" i="14"/>
  <c r="BC76" i="14"/>
  <c r="BB76" i="14"/>
  <c r="BA76" i="14"/>
  <c r="AZ76" i="14"/>
  <c r="AY76" i="14"/>
  <c r="AX76" i="14"/>
  <c r="AW76" i="14"/>
  <c r="AV76" i="14"/>
  <c r="AU76" i="14"/>
  <c r="AT76" i="14"/>
  <c r="AS76" i="14"/>
  <c r="AR76" i="14"/>
  <c r="AQ76" i="14"/>
  <c r="AP76" i="14"/>
  <c r="AO76" i="14"/>
  <c r="AN76" i="14"/>
  <c r="AM76" i="14"/>
  <c r="AL76" i="14"/>
  <c r="AK76" i="14"/>
  <c r="AJ76" i="14"/>
  <c r="AI76" i="14"/>
  <c r="AH76" i="14"/>
  <c r="AG76" i="14"/>
  <c r="AF76" i="14"/>
  <c r="AE76" i="14"/>
  <c r="AD76" i="14"/>
  <c r="AC76" i="14"/>
  <c r="AB76" i="14"/>
  <c r="AA76" i="14"/>
  <c r="Z76" i="14"/>
  <c r="Y76" i="14"/>
  <c r="X76" i="14"/>
  <c r="W76" i="14"/>
  <c r="V76" i="14"/>
  <c r="U76" i="14"/>
  <c r="T76" i="14"/>
  <c r="S76" i="14"/>
  <c r="R76" i="14"/>
  <c r="Q76" i="14"/>
  <c r="P76" i="14"/>
  <c r="O76" i="14"/>
  <c r="N76" i="14"/>
  <c r="M76" i="14"/>
  <c r="L76" i="14"/>
  <c r="K76" i="14"/>
  <c r="J76" i="14"/>
  <c r="I76" i="14"/>
  <c r="H76" i="14"/>
  <c r="G76" i="14"/>
  <c r="F76" i="14"/>
  <c r="E76" i="14"/>
  <c r="D24" i="14" s="1" a="1"/>
  <c r="D24" i="14" s="1"/>
  <c r="D76" i="14"/>
  <c r="BE75" i="14"/>
  <c r="BD75" i="14"/>
  <c r="BC75" i="14"/>
  <c r="BB75" i="14"/>
  <c r="BA75" i="14"/>
  <c r="AZ75" i="14"/>
  <c r="AY75" i="14"/>
  <c r="AX75" i="14"/>
  <c r="AW75" i="14"/>
  <c r="AV75" i="14"/>
  <c r="AU75" i="14"/>
  <c r="AT75" i="14"/>
  <c r="AS75" i="14"/>
  <c r="AR75" i="14"/>
  <c r="AQ75" i="14"/>
  <c r="AP75" i="14"/>
  <c r="AO75" i="14"/>
  <c r="AN75" i="14"/>
  <c r="AM75" i="14"/>
  <c r="AL75" i="14"/>
  <c r="AK75" i="14"/>
  <c r="AJ75" i="14"/>
  <c r="AI75" i="14"/>
  <c r="AH75" i="14"/>
  <c r="AG75" i="14"/>
  <c r="AF75" i="14"/>
  <c r="AE75" i="14"/>
  <c r="AD75" i="14"/>
  <c r="AC75" i="14"/>
  <c r="AB75" i="14"/>
  <c r="AA75" i="14"/>
  <c r="Z75" i="14"/>
  <c r="Y75" i="14"/>
  <c r="X75" i="14"/>
  <c r="W75" i="14"/>
  <c r="V75" i="14"/>
  <c r="U75" i="14"/>
  <c r="T75" i="14"/>
  <c r="S75" i="14"/>
  <c r="R75" i="14"/>
  <c r="Q75" i="14"/>
  <c r="P75" i="14"/>
  <c r="O75" i="14"/>
  <c r="N75" i="14"/>
  <c r="M75" i="14"/>
  <c r="L75" i="14"/>
  <c r="K75" i="14"/>
  <c r="J75" i="14"/>
  <c r="I75" i="14"/>
  <c r="H75" i="14"/>
  <c r="G75" i="14"/>
  <c r="F75" i="14"/>
  <c r="E75" i="14"/>
  <c r="D75" i="14"/>
  <c r="BE74" i="14"/>
  <c r="BD74" i="14"/>
  <c r="BC74" i="14"/>
  <c r="BB74" i="14"/>
  <c r="BA74" i="14"/>
  <c r="AZ74" i="14"/>
  <c r="AY74" i="14"/>
  <c r="AX74" i="14"/>
  <c r="AW74" i="14"/>
  <c r="AV74" i="14"/>
  <c r="AU74" i="14"/>
  <c r="AT74" i="14"/>
  <c r="AS74" i="14"/>
  <c r="AR74" i="14"/>
  <c r="AQ74" i="14"/>
  <c r="AP74" i="14"/>
  <c r="AO74" i="14"/>
  <c r="AN74" i="14"/>
  <c r="AM74" i="14"/>
  <c r="AL74" i="14"/>
  <c r="AK74" i="14"/>
  <c r="AJ74" i="14"/>
  <c r="AI74" i="14"/>
  <c r="AH74" i="14"/>
  <c r="AG74" i="14"/>
  <c r="AF74" i="14"/>
  <c r="AE74" i="14"/>
  <c r="AD74" i="14"/>
  <c r="AC74" i="14"/>
  <c r="AB74" i="14"/>
  <c r="AA74" i="14"/>
  <c r="Z74" i="14"/>
  <c r="Y74" i="14"/>
  <c r="X74" i="14"/>
  <c r="W74" i="14"/>
  <c r="V74" i="14"/>
  <c r="U74" i="14"/>
  <c r="T74" i="14"/>
  <c r="S74" i="14"/>
  <c r="R74" i="14"/>
  <c r="Q74" i="14"/>
  <c r="P74" i="14"/>
  <c r="O74" i="14"/>
  <c r="N74" i="14"/>
  <c r="M74" i="14"/>
  <c r="L74" i="14"/>
  <c r="K74" i="14"/>
  <c r="J74" i="14"/>
  <c r="I74" i="14"/>
  <c r="H74" i="14"/>
  <c r="G74" i="14"/>
  <c r="F74" i="14"/>
  <c r="E74" i="14"/>
  <c r="D22" i="14" s="1" a="1"/>
  <c r="D22" i="14" s="1"/>
  <c r="D74" i="14"/>
  <c r="BE73" i="14"/>
  <c r="BD73" i="14"/>
  <c r="BC73" i="14"/>
  <c r="BB73" i="14"/>
  <c r="BA73" i="14"/>
  <c r="AZ73" i="14"/>
  <c r="AY73" i="14"/>
  <c r="AX73" i="14"/>
  <c r="AW73" i="14"/>
  <c r="AV73" i="14"/>
  <c r="AU73" i="14"/>
  <c r="AT73" i="14"/>
  <c r="AS73" i="14"/>
  <c r="AR73" i="14"/>
  <c r="AQ73" i="14"/>
  <c r="AP73" i="14"/>
  <c r="AO73" i="14"/>
  <c r="AN73" i="14"/>
  <c r="AM73" i="14"/>
  <c r="AL73" i="14"/>
  <c r="AK73" i="14"/>
  <c r="AJ73" i="14"/>
  <c r="AI73" i="14"/>
  <c r="AH73" i="14"/>
  <c r="AG73" i="14"/>
  <c r="AF73" i="14"/>
  <c r="AE73" i="14"/>
  <c r="AD73" i="14"/>
  <c r="AC73" i="14"/>
  <c r="AB73" i="14"/>
  <c r="AA73" i="14"/>
  <c r="Z73" i="14"/>
  <c r="Y73" i="14"/>
  <c r="X73" i="14"/>
  <c r="W73" i="14"/>
  <c r="V73" i="14"/>
  <c r="U73" i="14"/>
  <c r="T73" i="14"/>
  <c r="S73" i="14"/>
  <c r="R73" i="14"/>
  <c r="Q73" i="14"/>
  <c r="P73" i="14"/>
  <c r="O73" i="14"/>
  <c r="N73" i="14"/>
  <c r="M73" i="14"/>
  <c r="L73" i="14"/>
  <c r="K73" i="14"/>
  <c r="J73" i="14"/>
  <c r="I73" i="14"/>
  <c r="H73" i="14"/>
  <c r="G73" i="14"/>
  <c r="F73" i="14"/>
  <c r="E73" i="14"/>
  <c r="D73" i="14"/>
  <c r="BE72" i="14"/>
  <c r="BD72" i="14"/>
  <c r="BC72" i="14"/>
  <c r="BB72" i="14"/>
  <c r="BA72" i="14"/>
  <c r="AZ72" i="14"/>
  <c r="AY72" i="14"/>
  <c r="AX72" i="14"/>
  <c r="AW72" i="14"/>
  <c r="AV72" i="14"/>
  <c r="AU72" i="14"/>
  <c r="AT72" i="14"/>
  <c r="AS72" i="14"/>
  <c r="AR72" i="14"/>
  <c r="AQ72" i="14"/>
  <c r="AP72" i="14"/>
  <c r="AO72" i="14"/>
  <c r="AN72" i="14"/>
  <c r="AM72" i="14"/>
  <c r="AL72" i="14"/>
  <c r="AK72" i="14"/>
  <c r="AJ72" i="14"/>
  <c r="AI72" i="14"/>
  <c r="AH72" i="14"/>
  <c r="AG72" i="14"/>
  <c r="AF72" i="14"/>
  <c r="AE72" i="14"/>
  <c r="AD72" i="14"/>
  <c r="AC72" i="14"/>
  <c r="AB72" i="14"/>
  <c r="AA72" i="14"/>
  <c r="Z72" i="14"/>
  <c r="Y72" i="14"/>
  <c r="X72" i="14"/>
  <c r="W72" i="14"/>
  <c r="V72" i="14"/>
  <c r="U72" i="14"/>
  <c r="T72" i="14"/>
  <c r="S72" i="14"/>
  <c r="R72" i="14"/>
  <c r="Q72" i="14"/>
  <c r="P72" i="14"/>
  <c r="O72" i="14"/>
  <c r="N72" i="14"/>
  <c r="M72" i="14"/>
  <c r="L72" i="14"/>
  <c r="K72" i="14"/>
  <c r="J72" i="14"/>
  <c r="I72" i="14"/>
  <c r="H72" i="14"/>
  <c r="G72" i="14"/>
  <c r="F72" i="14"/>
  <c r="E72" i="14"/>
  <c r="D20" i="14" s="1" a="1"/>
  <c r="D20" i="14" s="1"/>
  <c r="D72" i="14"/>
  <c r="BE71" i="14"/>
  <c r="BD71" i="14"/>
  <c r="BC71" i="14"/>
  <c r="BB71" i="14"/>
  <c r="BA71" i="14"/>
  <c r="AZ71" i="14"/>
  <c r="AY71" i="14"/>
  <c r="AX71" i="14"/>
  <c r="AW71" i="14"/>
  <c r="AV71" i="14"/>
  <c r="AU71" i="14"/>
  <c r="AT71" i="14"/>
  <c r="AS71" i="14"/>
  <c r="AR71" i="14"/>
  <c r="AQ71" i="14"/>
  <c r="AP71" i="14"/>
  <c r="AO71" i="14"/>
  <c r="AN71" i="14"/>
  <c r="AM71" i="14"/>
  <c r="AL71" i="14"/>
  <c r="AK71" i="14"/>
  <c r="AJ71" i="14"/>
  <c r="AI71" i="14"/>
  <c r="AH71" i="14"/>
  <c r="AG71" i="14"/>
  <c r="AF71" i="14"/>
  <c r="AE71" i="14"/>
  <c r="AD71" i="14"/>
  <c r="AC71" i="14"/>
  <c r="AB71" i="14"/>
  <c r="AA71" i="14"/>
  <c r="Z71" i="14"/>
  <c r="Y71" i="14"/>
  <c r="X71" i="14"/>
  <c r="W71" i="14"/>
  <c r="V71" i="14"/>
  <c r="U71" i="14"/>
  <c r="T71" i="14"/>
  <c r="S71" i="14"/>
  <c r="R71" i="14"/>
  <c r="Q71" i="14"/>
  <c r="P71" i="14"/>
  <c r="O71" i="14"/>
  <c r="N71" i="14"/>
  <c r="M71" i="14"/>
  <c r="L71" i="14"/>
  <c r="K71" i="14"/>
  <c r="J71" i="14"/>
  <c r="I71" i="14"/>
  <c r="H71" i="14"/>
  <c r="G71" i="14"/>
  <c r="F71" i="14"/>
  <c r="E71" i="14"/>
  <c r="D71" i="14"/>
  <c r="BE70" i="14"/>
  <c r="BD70" i="14"/>
  <c r="BC70" i="14"/>
  <c r="BB70" i="14"/>
  <c r="BA70" i="14"/>
  <c r="AZ70" i="14"/>
  <c r="AY70" i="14"/>
  <c r="AX70" i="14"/>
  <c r="AW70" i="14"/>
  <c r="AV70" i="14"/>
  <c r="AU70" i="14"/>
  <c r="AT70" i="14"/>
  <c r="AS70" i="14"/>
  <c r="AR70" i="14"/>
  <c r="AQ70" i="14"/>
  <c r="AP70" i="14"/>
  <c r="AO70" i="14"/>
  <c r="AN70" i="14"/>
  <c r="AM70" i="14"/>
  <c r="AL70" i="14"/>
  <c r="AK70" i="14"/>
  <c r="AJ70" i="14"/>
  <c r="AI70" i="14"/>
  <c r="AH70" i="14"/>
  <c r="AG70" i="14"/>
  <c r="AF70" i="14"/>
  <c r="AE70" i="14"/>
  <c r="AD70" i="14"/>
  <c r="AC70" i="14"/>
  <c r="AB70" i="14"/>
  <c r="AA70" i="14"/>
  <c r="Z70" i="14"/>
  <c r="Y70" i="14"/>
  <c r="X70" i="14"/>
  <c r="W70" i="14"/>
  <c r="V70" i="14"/>
  <c r="U70" i="14"/>
  <c r="T70" i="14"/>
  <c r="S70" i="14"/>
  <c r="R70" i="14"/>
  <c r="Q70" i="14"/>
  <c r="P70" i="14"/>
  <c r="O70" i="14"/>
  <c r="N70" i="14"/>
  <c r="M70" i="14"/>
  <c r="L70" i="14"/>
  <c r="K70" i="14"/>
  <c r="J70" i="14"/>
  <c r="I70" i="14"/>
  <c r="H70" i="14"/>
  <c r="G70" i="14"/>
  <c r="F70" i="14"/>
  <c r="E70" i="14"/>
  <c r="D18" i="14" s="1" a="1"/>
  <c r="D18" i="14" s="1"/>
  <c r="D70" i="14"/>
  <c r="BE69" i="14"/>
  <c r="BD69" i="14"/>
  <c r="BC69" i="14"/>
  <c r="BB69" i="14"/>
  <c r="BA69" i="14"/>
  <c r="AZ69" i="14"/>
  <c r="AY69" i="14"/>
  <c r="AX69" i="14"/>
  <c r="AW69" i="14"/>
  <c r="AV69" i="14"/>
  <c r="AU69" i="14"/>
  <c r="AT69" i="14"/>
  <c r="AS69" i="14"/>
  <c r="AR69" i="14"/>
  <c r="AQ69" i="14"/>
  <c r="AP69" i="14"/>
  <c r="AO69" i="14"/>
  <c r="AN69" i="14"/>
  <c r="AM69" i="14"/>
  <c r="AL69" i="14"/>
  <c r="AK69" i="14"/>
  <c r="AJ69" i="14"/>
  <c r="AI69" i="14"/>
  <c r="AH69" i="14"/>
  <c r="AG69" i="14"/>
  <c r="AF69" i="14"/>
  <c r="AE69" i="14"/>
  <c r="AD69" i="14"/>
  <c r="AC69" i="14"/>
  <c r="AB69" i="14"/>
  <c r="AA69" i="14"/>
  <c r="Z69" i="14"/>
  <c r="Y69" i="14"/>
  <c r="X69" i="14"/>
  <c r="W69" i="14"/>
  <c r="V69" i="14"/>
  <c r="U69" i="14"/>
  <c r="T69" i="14"/>
  <c r="S69" i="14"/>
  <c r="R69" i="14"/>
  <c r="Q69" i="14"/>
  <c r="P69" i="14"/>
  <c r="O69" i="14"/>
  <c r="N69" i="14"/>
  <c r="M69" i="14"/>
  <c r="L69" i="14"/>
  <c r="K69" i="14"/>
  <c r="J69" i="14"/>
  <c r="I69" i="14"/>
  <c r="H69" i="14"/>
  <c r="G69" i="14"/>
  <c r="F69" i="14"/>
  <c r="E69" i="14"/>
  <c r="D69" i="14"/>
  <c r="BE68" i="14"/>
  <c r="BD68" i="14"/>
  <c r="BC68" i="14"/>
  <c r="BB68" i="14"/>
  <c r="BA68" i="14"/>
  <c r="AZ68" i="14"/>
  <c r="AY68" i="14"/>
  <c r="AX68" i="14"/>
  <c r="AW68" i="14"/>
  <c r="AV68" i="14"/>
  <c r="AU68" i="14"/>
  <c r="AT68" i="14"/>
  <c r="AS68" i="14"/>
  <c r="AR68" i="14"/>
  <c r="AQ68" i="14"/>
  <c r="AP68" i="14"/>
  <c r="AO68" i="14"/>
  <c r="AN68" i="14"/>
  <c r="AM68" i="14"/>
  <c r="AL68" i="14"/>
  <c r="AK68" i="14"/>
  <c r="AJ68" i="14"/>
  <c r="AI68" i="14"/>
  <c r="AH68" i="14"/>
  <c r="AG68" i="14"/>
  <c r="AF68" i="14"/>
  <c r="AE68" i="14"/>
  <c r="AD68" i="14"/>
  <c r="AC68" i="14"/>
  <c r="AB68" i="14"/>
  <c r="AA68" i="14"/>
  <c r="Z68" i="14"/>
  <c r="Y68" i="14"/>
  <c r="X68" i="14"/>
  <c r="W68" i="14"/>
  <c r="V68" i="14"/>
  <c r="U68" i="14"/>
  <c r="T68" i="14"/>
  <c r="S68" i="14"/>
  <c r="R68" i="14"/>
  <c r="Q68" i="14"/>
  <c r="P68" i="14"/>
  <c r="O68" i="14"/>
  <c r="N68" i="14"/>
  <c r="M68" i="14"/>
  <c r="L68" i="14"/>
  <c r="K68" i="14"/>
  <c r="J68" i="14"/>
  <c r="I68" i="14"/>
  <c r="H68" i="14"/>
  <c r="G68" i="14"/>
  <c r="F68" i="14"/>
  <c r="E68" i="14"/>
  <c r="D16" i="14" s="1" a="1"/>
  <c r="D16" i="14" s="1"/>
  <c r="D68" i="14"/>
  <c r="BE67" i="14"/>
  <c r="BD67" i="14"/>
  <c r="BC67" i="14"/>
  <c r="BB67" i="14"/>
  <c r="BA67" i="14"/>
  <c r="AZ67" i="14"/>
  <c r="AY67" i="14"/>
  <c r="AX67" i="14"/>
  <c r="AW67" i="14"/>
  <c r="AV67" i="14"/>
  <c r="AU67" i="14"/>
  <c r="AT67" i="14"/>
  <c r="AS67" i="14"/>
  <c r="AR67" i="14"/>
  <c r="AQ67" i="14"/>
  <c r="AP67" i="14"/>
  <c r="AO67" i="14"/>
  <c r="AN67" i="14"/>
  <c r="AM67" i="14"/>
  <c r="AL67" i="14"/>
  <c r="AK67" i="14"/>
  <c r="AJ67" i="14"/>
  <c r="AI67" i="14"/>
  <c r="AH67" i="14"/>
  <c r="AG67" i="14"/>
  <c r="AF67" i="14"/>
  <c r="AE67" i="14"/>
  <c r="AD67" i="14"/>
  <c r="AC67" i="14"/>
  <c r="AB67" i="14"/>
  <c r="AA67" i="14"/>
  <c r="Z67" i="14"/>
  <c r="Y67" i="14"/>
  <c r="X67" i="14"/>
  <c r="W67" i="14"/>
  <c r="V67" i="14"/>
  <c r="U67" i="14"/>
  <c r="T67" i="14"/>
  <c r="S67" i="14"/>
  <c r="R67" i="14"/>
  <c r="Q67" i="14"/>
  <c r="P67" i="14"/>
  <c r="O67" i="14"/>
  <c r="N67" i="14"/>
  <c r="M67" i="14"/>
  <c r="L67" i="14"/>
  <c r="K67" i="14"/>
  <c r="J67" i="14"/>
  <c r="I67" i="14"/>
  <c r="H67" i="14"/>
  <c r="G67" i="14"/>
  <c r="F67" i="14"/>
  <c r="E67" i="14"/>
  <c r="D67" i="14"/>
  <c r="D55" i="14"/>
  <c r="C55" i="14"/>
  <c r="C40" i="14" s="1" a="1"/>
  <c r="C46" i="14"/>
  <c r="C47" i="14" s="1"/>
  <c r="C48" i="14" s="1"/>
  <c r="C49" i="14" s="1"/>
  <c r="C50" i="14" s="1"/>
  <c r="C51" i="14" s="1"/>
  <c r="C52" i="14" s="1"/>
  <c r="C53" i="14" s="1"/>
  <c r="J40" i="14" a="1"/>
  <c r="J40" i="14" s="1"/>
  <c r="D40" i="14" a="1"/>
  <c r="D40" i="14" s="1"/>
  <c r="C40" i="14"/>
  <c r="K39" i="14" a="1"/>
  <c r="K39" i="14" s="1"/>
  <c r="J39" i="14" a="1"/>
  <c r="J39" i="14" s="1"/>
  <c r="C39" i="14" a="1"/>
  <c r="C39" i="14" s="1"/>
  <c r="K38" i="14" a="1"/>
  <c r="K38" i="14" s="1"/>
  <c r="J38" i="14" a="1"/>
  <c r="J38" i="14" s="1"/>
  <c r="D38" i="14" a="1"/>
  <c r="D38" i="14" s="1"/>
  <c r="C38" i="14"/>
  <c r="C38" i="14" a="1"/>
  <c r="K37" i="14" a="1"/>
  <c r="K37" i="14" s="1"/>
  <c r="J37" i="14" a="1"/>
  <c r="J37" i="14" s="1"/>
  <c r="C37" i="14" a="1"/>
  <c r="C37" i="14" s="1"/>
  <c r="K36" i="14" a="1"/>
  <c r="K36" i="14" s="1"/>
  <c r="J36" i="14" a="1"/>
  <c r="J36" i="14" s="1"/>
  <c r="D36" i="14" a="1"/>
  <c r="D36" i="14" s="1"/>
  <c r="C36" i="14"/>
  <c r="C36" i="14" a="1"/>
  <c r="K35" i="14" a="1"/>
  <c r="K35" i="14" s="1"/>
  <c r="J35" i="14" a="1"/>
  <c r="J35" i="14" s="1"/>
  <c r="C35" i="14" a="1"/>
  <c r="C35" i="14" s="1"/>
  <c r="K34" i="14" a="1"/>
  <c r="K34" i="14" s="1"/>
  <c r="J34" i="14" a="1"/>
  <c r="J34" i="14" s="1"/>
  <c r="D34" i="14" a="1"/>
  <c r="D34" i="14" s="1"/>
  <c r="C34" i="14"/>
  <c r="C34" i="14" a="1"/>
  <c r="K33" i="14" a="1"/>
  <c r="K33" i="14" s="1"/>
  <c r="J33" i="14" a="1"/>
  <c r="J33" i="14" s="1"/>
  <c r="C33" i="14" a="1"/>
  <c r="C33" i="14" s="1"/>
  <c r="K31" i="14" a="1"/>
  <c r="K31" i="14" s="1"/>
  <c r="J31" i="14" a="1"/>
  <c r="J31" i="14" s="1"/>
  <c r="D31" i="14" a="1"/>
  <c r="D31" i="14" s="1"/>
  <c r="C31" i="14"/>
  <c r="C31" i="14" a="1"/>
  <c r="K30" i="14" a="1"/>
  <c r="K30" i="14" s="1"/>
  <c r="J30" i="14" a="1"/>
  <c r="J30" i="14" s="1"/>
  <c r="C30" i="14" a="1"/>
  <c r="C30" i="14" s="1"/>
  <c r="K29" i="14" a="1"/>
  <c r="K29" i="14" s="1"/>
  <c r="J29" i="14" a="1"/>
  <c r="J29" i="14" s="1"/>
  <c r="D29" i="14" a="1"/>
  <c r="D29" i="14" s="1"/>
  <c r="C29" i="14"/>
  <c r="C29" i="14" a="1"/>
  <c r="K28" i="14" a="1"/>
  <c r="K28" i="14" s="1"/>
  <c r="J28" i="14" a="1"/>
  <c r="J28" i="14" s="1"/>
  <c r="C28" i="14" a="1"/>
  <c r="C28" i="14" s="1"/>
  <c r="K27" i="14" a="1"/>
  <c r="K27" i="14" s="1"/>
  <c r="J27" i="14" a="1"/>
  <c r="J27" i="14" s="1"/>
  <c r="D27" i="14" a="1"/>
  <c r="D27" i="14" s="1"/>
  <c r="C27" i="14"/>
  <c r="C27" i="14" a="1"/>
  <c r="K26" i="14" a="1"/>
  <c r="K26" i="14" s="1"/>
  <c r="J26" i="14" a="1"/>
  <c r="J26" i="14" s="1"/>
  <c r="C26" i="14" a="1"/>
  <c r="C26" i="14" s="1"/>
  <c r="K25" i="14" a="1"/>
  <c r="K25" i="14" s="1"/>
  <c r="J25" i="14" a="1"/>
  <c r="J25" i="14" s="1"/>
  <c r="D25" i="14" a="1"/>
  <c r="D25" i="14" s="1"/>
  <c r="C25" i="14" a="1"/>
  <c r="C25" i="14" s="1"/>
  <c r="K24" i="14"/>
  <c r="K24" i="14" a="1"/>
  <c r="J24" i="14" a="1"/>
  <c r="J24" i="14" s="1"/>
  <c r="C24" i="14" a="1"/>
  <c r="C24" i="14" s="1"/>
  <c r="K23" i="14" a="1"/>
  <c r="K23" i="14" s="1"/>
  <c r="J23" i="14" a="1"/>
  <c r="J23" i="14" s="1"/>
  <c r="D23" i="14" a="1"/>
  <c r="D23" i="14" s="1"/>
  <c r="C23" i="14" a="1"/>
  <c r="C23" i="14" s="1"/>
  <c r="K22" i="14"/>
  <c r="K22" i="14" a="1"/>
  <c r="J22" i="14" a="1"/>
  <c r="J22" i="14" s="1"/>
  <c r="C22" i="14" a="1"/>
  <c r="C22" i="14" s="1"/>
  <c r="K21" i="14" a="1"/>
  <c r="K21" i="14" s="1"/>
  <c r="J21" i="14" a="1"/>
  <c r="J21" i="14" s="1"/>
  <c r="D21" i="14" a="1"/>
  <c r="D21" i="14" s="1"/>
  <c r="C21" i="14" a="1"/>
  <c r="C21" i="14" s="1"/>
  <c r="K20" i="14"/>
  <c r="K20" i="14" a="1"/>
  <c r="J20" i="14" a="1"/>
  <c r="J20" i="14" s="1"/>
  <c r="C20" i="14" a="1"/>
  <c r="C20" i="14" s="1"/>
  <c r="K19" i="14"/>
  <c r="K19" i="14" a="1"/>
  <c r="J19" i="14" a="1"/>
  <c r="J19" i="14" s="1"/>
  <c r="D19" i="14"/>
  <c r="D19" i="14" a="1"/>
  <c r="C19" i="14" a="1"/>
  <c r="C19" i="14" s="1"/>
  <c r="K18" i="14"/>
  <c r="K18" i="14" a="1"/>
  <c r="J18" i="14" a="1"/>
  <c r="J18" i="14" s="1"/>
  <c r="C18" i="14" a="1"/>
  <c r="C18" i="14" s="1"/>
  <c r="K17" i="14"/>
  <c r="K17" i="14" a="1"/>
  <c r="J17" i="14" a="1"/>
  <c r="J17" i="14" s="1"/>
  <c r="D17" i="14"/>
  <c r="D17" i="14" a="1"/>
  <c r="C17" i="14" a="1"/>
  <c r="C17" i="14" s="1"/>
  <c r="K16" i="14"/>
  <c r="K16" i="14" a="1"/>
  <c r="J16" i="14" a="1"/>
  <c r="J16" i="14" s="1"/>
  <c r="C16" i="14" a="1"/>
  <c r="C16" i="14" s="1"/>
  <c r="K15" i="14"/>
  <c r="K15" i="14" a="1"/>
  <c r="J15" i="14" a="1"/>
  <c r="J15" i="14" s="1"/>
  <c r="D15" i="14"/>
  <c r="D15" i="14" a="1"/>
  <c r="C15" i="14" a="1"/>
  <c r="C15" i="14" s="1"/>
  <c r="A8" i="14"/>
  <c r="B7" i="14"/>
  <c r="B6" i="14"/>
  <c r="B5" i="14"/>
  <c r="AJ89" i="13"/>
  <c r="AI89" i="13"/>
  <c r="AH89" i="13"/>
  <c r="AD89" i="13"/>
  <c r="AC89" i="13"/>
  <c r="AB89" i="13"/>
  <c r="X89" i="13"/>
  <c r="W89" i="13"/>
  <c r="V89" i="13"/>
  <c r="R89" i="13"/>
  <c r="Q89" i="13"/>
  <c r="P89" i="13"/>
  <c r="L89" i="13"/>
  <c r="K89" i="13"/>
  <c r="J89" i="13"/>
  <c r="F89" i="13"/>
  <c r="E89" i="13"/>
  <c r="D40" i="13" s="1" a="1"/>
  <c r="D40" i="13" s="1"/>
  <c r="D89" i="13"/>
  <c r="AM88" i="13"/>
  <c r="AL88" i="13"/>
  <c r="AK88" i="13"/>
  <c r="AJ88" i="13"/>
  <c r="AI88" i="13"/>
  <c r="AH88" i="13"/>
  <c r="AG88" i="13"/>
  <c r="AF88" i="13"/>
  <c r="AE88" i="13"/>
  <c r="AD88" i="13"/>
  <c r="AC88" i="13"/>
  <c r="AB88" i="13"/>
  <c r="AA88" i="13"/>
  <c r="Z88" i="13"/>
  <c r="Y88" i="13"/>
  <c r="X88" i="13"/>
  <c r="W88" i="13"/>
  <c r="V88" i="13"/>
  <c r="U88" i="13"/>
  <c r="T88" i="13"/>
  <c r="S88" i="13"/>
  <c r="R88" i="13"/>
  <c r="Q88" i="13"/>
  <c r="P88" i="13"/>
  <c r="O88" i="13"/>
  <c r="N88" i="13"/>
  <c r="M88" i="13"/>
  <c r="L88" i="13"/>
  <c r="K88" i="13"/>
  <c r="J88" i="13"/>
  <c r="I88" i="13"/>
  <c r="H88" i="13"/>
  <c r="G88" i="13"/>
  <c r="F88" i="13"/>
  <c r="E88" i="13"/>
  <c r="D39" i="13" s="1" a="1"/>
  <c r="D39" i="13" s="1"/>
  <c r="D88" i="13"/>
  <c r="AM87" i="13"/>
  <c r="AL87" i="13"/>
  <c r="AK87" i="13"/>
  <c r="AJ87" i="13"/>
  <c r="AI87" i="13"/>
  <c r="AH87" i="13"/>
  <c r="AG87" i="13"/>
  <c r="AF87" i="13"/>
  <c r="AE87" i="13"/>
  <c r="AD87" i="13"/>
  <c r="AC87" i="13"/>
  <c r="AB87" i="13"/>
  <c r="AA87" i="13"/>
  <c r="Z87" i="13"/>
  <c r="Y87" i="13"/>
  <c r="X87" i="13"/>
  <c r="W87" i="13"/>
  <c r="V87" i="13"/>
  <c r="U87" i="13"/>
  <c r="T87" i="13"/>
  <c r="S87" i="13"/>
  <c r="R87" i="13"/>
  <c r="Q87" i="13"/>
  <c r="P87" i="13"/>
  <c r="O87" i="13"/>
  <c r="N87" i="13"/>
  <c r="M87" i="13"/>
  <c r="L87" i="13"/>
  <c r="K87" i="13"/>
  <c r="J87" i="13"/>
  <c r="I87" i="13"/>
  <c r="H87" i="13"/>
  <c r="G87" i="13"/>
  <c r="F87" i="13"/>
  <c r="E87" i="13"/>
  <c r="D38" i="13" s="1" a="1"/>
  <c r="D38" i="13" s="1"/>
  <c r="D87" i="13"/>
  <c r="AM86" i="13"/>
  <c r="AL86" i="13"/>
  <c r="AK86" i="13"/>
  <c r="AJ86" i="13"/>
  <c r="AI86" i="13"/>
  <c r="AH86" i="13"/>
  <c r="AG86" i="13"/>
  <c r="AF86" i="13"/>
  <c r="AE86" i="13"/>
  <c r="AD86" i="13"/>
  <c r="AC86" i="13"/>
  <c r="AB86" i="13"/>
  <c r="AA86" i="13"/>
  <c r="Z86" i="13"/>
  <c r="Y86" i="13"/>
  <c r="X86" i="13"/>
  <c r="W86" i="13"/>
  <c r="V86" i="13"/>
  <c r="U86" i="13"/>
  <c r="T86" i="13"/>
  <c r="S86" i="13"/>
  <c r="R86" i="13"/>
  <c r="Q86" i="13"/>
  <c r="P86" i="13"/>
  <c r="O86" i="13"/>
  <c r="N86" i="13"/>
  <c r="M86" i="13"/>
  <c r="L86" i="13"/>
  <c r="K86" i="13"/>
  <c r="J86" i="13"/>
  <c r="I86" i="13"/>
  <c r="H86" i="13"/>
  <c r="G86" i="13"/>
  <c r="F86" i="13"/>
  <c r="E86" i="13"/>
  <c r="D37" i="13" s="1" a="1"/>
  <c r="D37" i="13" s="1"/>
  <c r="D86" i="13"/>
  <c r="AM85" i="13"/>
  <c r="AL85" i="13"/>
  <c r="AK85" i="13"/>
  <c r="AJ85" i="13"/>
  <c r="AI85" i="13"/>
  <c r="AH85" i="13"/>
  <c r="AG85" i="13"/>
  <c r="AF85" i="13"/>
  <c r="AE85" i="13"/>
  <c r="AD85" i="13"/>
  <c r="AC85" i="13"/>
  <c r="AB85" i="13"/>
  <c r="AA85" i="13"/>
  <c r="Z85" i="13"/>
  <c r="Y85" i="13"/>
  <c r="X85" i="13"/>
  <c r="W85" i="13"/>
  <c r="V85" i="13"/>
  <c r="U85" i="13"/>
  <c r="T85" i="13"/>
  <c r="S85" i="13"/>
  <c r="R85" i="13"/>
  <c r="Q85" i="13"/>
  <c r="P85" i="13"/>
  <c r="O85" i="13"/>
  <c r="N85" i="13"/>
  <c r="M85" i="13"/>
  <c r="L85" i="13"/>
  <c r="K85" i="13"/>
  <c r="J85" i="13"/>
  <c r="I85" i="13"/>
  <c r="H85" i="13"/>
  <c r="G85" i="13"/>
  <c r="F85" i="13"/>
  <c r="E85" i="13"/>
  <c r="D36" i="13" s="1" a="1"/>
  <c r="D36" i="13" s="1"/>
  <c r="D85" i="13"/>
  <c r="AM84" i="13"/>
  <c r="AL84" i="13"/>
  <c r="AK84" i="13"/>
  <c r="AJ84" i="13"/>
  <c r="AI84" i="13"/>
  <c r="AH84" i="13"/>
  <c r="AG84" i="13"/>
  <c r="AF84" i="13"/>
  <c r="AE84" i="13"/>
  <c r="AD84" i="13"/>
  <c r="AC84" i="13"/>
  <c r="AB84" i="13"/>
  <c r="AA84" i="13"/>
  <c r="Z84" i="13"/>
  <c r="Y84" i="13"/>
  <c r="X84" i="13"/>
  <c r="W84" i="13"/>
  <c r="V84" i="13"/>
  <c r="U84" i="13"/>
  <c r="T84" i="13"/>
  <c r="S84" i="13"/>
  <c r="R84" i="13"/>
  <c r="Q84" i="13"/>
  <c r="P84" i="13"/>
  <c r="O84" i="13"/>
  <c r="N84" i="13"/>
  <c r="M84" i="13"/>
  <c r="L84" i="13"/>
  <c r="K84" i="13"/>
  <c r="J84" i="13"/>
  <c r="I84" i="13"/>
  <c r="H84" i="13"/>
  <c r="G84" i="13"/>
  <c r="F84" i="13"/>
  <c r="E84" i="13"/>
  <c r="D35" i="13" s="1" a="1"/>
  <c r="D35" i="13" s="1"/>
  <c r="D84" i="13"/>
  <c r="AM83" i="13"/>
  <c r="AL83" i="13"/>
  <c r="AK83" i="13"/>
  <c r="AJ83" i="13"/>
  <c r="AI83" i="13"/>
  <c r="AH83" i="13"/>
  <c r="AG83" i="13"/>
  <c r="AF83" i="13"/>
  <c r="AE83" i="13"/>
  <c r="AD83" i="13"/>
  <c r="AC83" i="13"/>
  <c r="AB83" i="13"/>
  <c r="AA83" i="13"/>
  <c r="Z83" i="13"/>
  <c r="Y83" i="13"/>
  <c r="X83" i="13"/>
  <c r="W83" i="13"/>
  <c r="V83" i="13"/>
  <c r="U83" i="13"/>
  <c r="T83" i="13"/>
  <c r="S83" i="13"/>
  <c r="R83" i="13"/>
  <c r="Q83" i="13"/>
  <c r="P83" i="13"/>
  <c r="O83" i="13"/>
  <c r="N83" i="13"/>
  <c r="M83" i="13"/>
  <c r="L83" i="13"/>
  <c r="K83" i="13"/>
  <c r="J83" i="13"/>
  <c r="I83" i="13"/>
  <c r="H83" i="13"/>
  <c r="G83" i="13"/>
  <c r="F83" i="13"/>
  <c r="E83" i="13"/>
  <c r="D34" i="13" s="1" a="1"/>
  <c r="D34" i="13" s="1"/>
  <c r="D83" i="13"/>
  <c r="AM82" i="13"/>
  <c r="AL82" i="13"/>
  <c r="AK82" i="13"/>
  <c r="AJ82" i="13"/>
  <c r="AI82" i="13"/>
  <c r="AH82" i="13"/>
  <c r="AG82" i="13"/>
  <c r="AF82" i="13"/>
  <c r="AE82" i="13"/>
  <c r="AD82" i="13"/>
  <c r="AC82" i="13"/>
  <c r="AB82" i="13"/>
  <c r="AA82" i="13"/>
  <c r="Z82" i="13"/>
  <c r="Y82" i="13"/>
  <c r="X82" i="13"/>
  <c r="W82" i="13"/>
  <c r="V82" i="13"/>
  <c r="U82" i="13"/>
  <c r="T82" i="13"/>
  <c r="S82" i="13"/>
  <c r="R82" i="13"/>
  <c r="Q82" i="13"/>
  <c r="P82" i="13"/>
  <c r="O82" i="13"/>
  <c r="N82" i="13"/>
  <c r="M82" i="13"/>
  <c r="L82" i="13"/>
  <c r="K82" i="13"/>
  <c r="J82" i="13"/>
  <c r="I82" i="13"/>
  <c r="H82" i="13"/>
  <c r="G82" i="13"/>
  <c r="F82" i="13"/>
  <c r="E82" i="13"/>
  <c r="D33" i="13" s="1" a="1"/>
  <c r="D33" i="13" s="1"/>
  <c r="D82" i="13"/>
  <c r="AM80" i="13"/>
  <c r="AL80" i="13"/>
  <c r="AK80" i="13"/>
  <c r="AJ80" i="13"/>
  <c r="AI80" i="13"/>
  <c r="AH80" i="13"/>
  <c r="AG80" i="13"/>
  <c r="AF80" i="13"/>
  <c r="AE80" i="13"/>
  <c r="AD80" i="13"/>
  <c r="AC80" i="13"/>
  <c r="AB80" i="13"/>
  <c r="AA80" i="13"/>
  <c r="Z80" i="13"/>
  <c r="Y80" i="13"/>
  <c r="X80" i="13"/>
  <c r="W80" i="13"/>
  <c r="V80" i="13"/>
  <c r="U80" i="13"/>
  <c r="T80" i="13"/>
  <c r="S80" i="13"/>
  <c r="R80" i="13"/>
  <c r="Q80" i="13"/>
  <c r="P80" i="13"/>
  <c r="O80" i="13"/>
  <c r="N80" i="13"/>
  <c r="M80" i="13"/>
  <c r="L80" i="13"/>
  <c r="K80" i="13"/>
  <c r="J80" i="13"/>
  <c r="I80" i="13"/>
  <c r="H80" i="13"/>
  <c r="G80" i="13"/>
  <c r="F80" i="13"/>
  <c r="E80" i="13"/>
  <c r="D31" i="13" s="1" a="1"/>
  <c r="D31" i="13" s="1"/>
  <c r="D80" i="13"/>
  <c r="AM79" i="13"/>
  <c r="AL79" i="13"/>
  <c r="AK79" i="13"/>
  <c r="AJ79" i="13"/>
  <c r="AI79" i="13"/>
  <c r="AH79" i="13"/>
  <c r="AG79" i="13"/>
  <c r="AF79" i="13"/>
  <c r="AE79" i="13"/>
  <c r="AD79" i="13"/>
  <c r="AC79" i="13"/>
  <c r="AB79" i="13"/>
  <c r="AA79" i="13"/>
  <c r="Z79" i="13"/>
  <c r="Y79" i="13"/>
  <c r="X79" i="13"/>
  <c r="W79" i="13"/>
  <c r="V79" i="13"/>
  <c r="U79" i="13"/>
  <c r="T79" i="13"/>
  <c r="S79" i="13"/>
  <c r="R79" i="13"/>
  <c r="Q79" i="13"/>
  <c r="P79" i="13"/>
  <c r="O79" i="13"/>
  <c r="N79" i="13"/>
  <c r="M79" i="13"/>
  <c r="L79" i="13"/>
  <c r="K79" i="13"/>
  <c r="J79" i="13"/>
  <c r="I79" i="13"/>
  <c r="H79" i="13"/>
  <c r="G79" i="13"/>
  <c r="F79" i="13"/>
  <c r="E79" i="13"/>
  <c r="D30" i="13" s="1" a="1"/>
  <c r="D30" i="13" s="1"/>
  <c r="D79" i="13"/>
  <c r="AM78" i="13"/>
  <c r="AL78" i="13"/>
  <c r="AK78" i="13"/>
  <c r="AJ78" i="13"/>
  <c r="AI78" i="13"/>
  <c r="AH78" i="13"/>
  <c r="AG78" i="13"/>
  <c r="AF78" i="13"/>
  <c r="AE78" i="13"/>
  <c r="AD78" i="13"/>
  <c r="AC78" i="13"/>
  <c r="AB78" i="13"/>
  <c r="AA78" i="13"/>
  <c r="Z78" i="13"/>
  <c r="Y78" i="13"/>
  <c r="X78" i="13"/>
  <c r="W78" i="13"/>
  <c r="V78" i="13"/>
  <c r="U78" i="13"/>
  <c r="T78" i="13"/>
  <c r="S78" i="13"/>
  <c r="R78" i="13"/>
  <c r="Q78" i="13"/>
  <c r="P78" i="13"/>
  <c r="O78" i="13"/>
  <c r="N78" i="13"/>
  <c r="M78" i="13"/>
  <c r="L78" i="13"/>
  <c r="K78" i="13"/>
  <c r="J78" i="13"/>
  <c r="I78" i="13"/>
  <c r="H78" i="13"/>
  <c r="G78" i="13"/>
  <c r="F78" i="13"/>
  <c r="E78" i="13"/>
  <c r="D29" i="13" s="1" a="1"/>
  <c r="D29" i="13" s="1"/>
  <c r="D78" i="13"/>
  <c r="AM77" i="13"/>
  <c r="AL77" i="13"/>
  <c r="AK77" i="13"/>
  <c r="AJ77" i="13"/>
  <c r="AI77" i="13"/>
  <c r="AH77" i="13"/>
  <c r="AG77" i="13"/>
  <c r="AF77" i="13"/>
  <c r="AE77" i="13"/>
  <c r="AD77" i="13"/>
  <c r="AC77" i="13"/>
  <c r="AB77" i="13"/>
  <c r="AA77" i="13"/>
  <c r="Z77" i="13"/>
  <c r="Y77" i="13"/>
  <c r="X77" i="13"/>
  <c r="W77" i="13"/>
  <c r="V77" i="13"/>
  <c r="U77" i="13"/>
  <c r="T77" i="13"/>
  <c r="S77" i="13"/>
  <c r="R77" i="13"/>
  <c r="Q77" i="13"/>
  <c r="P77" i="13"/>
  <c r="O77" i="13"/>
  <c r="N77" i="13"/>
  <c r="M77" i="13"/>
  <c r="L77" i="13"/>
  <c r="K77" i="13"/>
  <c r="J77" i="13"/>
  <c r="I77" i="13"/>
  <c r="H77" i="13"/>
  <c r="G77" i="13"/>
  <c r="F77" i="13"/>
  <c r="E77" i="13"/>
  <c r="D28" i="13" s="1" a="1"/>
  <c r="D28" i="13" s="1"/>
  <c r="D77" i="13"/>
  <c r="AM76" i="13"/>
  <c r="AL76" i="13"/>
  <c r="AK76" i="13"/>
  <c r="AJ76" i="13"/>
  <c r="AI76" i="13"/>
  <c r="AH76" i="13"/>
  <c r="AG76" i="13"/>
  <c r="AF76" i="13"/>
  <c r="AE76" i="13"/>
  <c r="AD76" i="13"/>
  <c r="AC76" i="13"/>
  <c r="AB76" i="13"/>
  <c r="AA76" i="13"/>
  <c r="Z76" i="13"/>
  <c r="Y76" i="13"/>
  <c r="X76" i="13"/>
  <c r="W76" i="13"/>
  <c r="V76" i="13"/>
  <c r="U76" i="13"/>
  <c r="T76" i="13"/>
  <c r="S76" i="13"/>
  <c r="R76" i="13"/>
  <c r="Q76" i="13"/>
  <c r="P76" i="13"/>
  <c r="O76" i="13"/>
  <c r="N76" i="13"/>
  <c r="M76" i="13"/>
  <c r="L76" i="13"/>
  <c r="K76" i="13"/>
  <c r="J76" i="13"/>
  <c r="I76" i="13"/>
  <c r="H76" i="13"/>
  <c r="G76" i="13"/>
  <c r="F76" i="13"/>
  <c r="E76" i="13"/>
  <c r="D27" i="13" s="1" a="1"/>
  <c r="D27" i="13" s="1"/>
  <c r="D76" i="13"/>
  <c r="AM75" i="13"/>
  <c r="AL75" i="13"/>
  <c r="AK75" i="13"/>
  <c r="AJ75" i="13"/>
  <c r="AI75" i="13"/>
  <c r="AH75" i="13"/>
  <c r="AG75" i="13"/>
  <c r="AF75" i="13"/>
  <c r="AE75" i="13"/>
  <c r="AD75" i="13"/>
  <c r="AC75" i="13"/>
  <c r="AB75" i="13"/>
  <c r="AA75" i="13"/>
  <c r="Z75" i="13"/>
  <c r="Y75" i="13"/>
  <c r="X75" i="13"/>
  <c r="W75" i="13"/>
  <c r="V75" i="13"/>
  <c r="U75" i="13"/>
  <c r="T75" i="13"/>
  <c r="S75" i="13"/>
  <c r="R75" i="13"/>
  <c r="Q75" i="13"/>
  <c r="P75" i="13"/>
  <c r="O75" i="13"/>
  <c r="N75" i="13"/>
  <c r="M75" i="13"/>
  <c r="L75" i="13"/>
  <c r="K75" i="13"/>
  <c r="J75" i="13"/>
  <c r="I75" i="13"/>
  <c r="H75" i="13"/>
  <c r="G75" i="13"/>
  <c r="F75" i="13"/>
  <c r="E75" i="13"/>
  <c r="D26" i="13" s="1" a="1"/>
  <c r="D26" i="13" s="1"/>
  <c r="D75" i="13"/>
  <c r="AM74" i="13"/>
  <c r="AL74" i="13"/>
  <c r="AK74" i="13"/>
  <c r="AJ74" i="13"/>
  <c r="AI74" i="13"/>
  <c r="AH74" i="13"/>
  <c r="AG74" i="13"/>
  <c r="AF74" i="13"/>
  <c r="AE74" i="13"/>
  <c r="AD74" i="13"/>
  <c r="AC74" i="13"/>
  <c r="AB74" i="13"/>
  <c r="AA74" i="13"/>
  <c r="Z74" i="13"/>
  <c r="Y74" i="13"/>
  <c r="X74" i="13"/>
  <c r="W74" i="13"/>
  <c r="V74" i="13"/>
  <c r="U74" i="13"/>
  <c r="T74" i="13"/>
  <c r="S74" i="13"/>
  <c r="R74" i="13"/>
  <c r="Q74" i="13"/>
  <c r="P74" i="13"/>
  <c r="O74" i="13"/>
  <c r="N74" i="13"/>
  <c r="M74" i="13"/>
  <c r="L74" i="13"/>
  <c r="K74" i="13"/>
  <c r="J74" i="13"/>
  <c r="I74" i="13"/>
  <c r="H74" i="13"/>
  <c r="G74" i="13"/>
  <c r="F74" i="13"/>
  <c r="E74" i="13"/>
  <c r="D74" i="13"/>
  <c r="AM73" i="13"/>
  <c r="AL73" i="13"/>
  <c r="AK73" i="13"/>
  <c r="AJ73" i="13"/>
  <c r="AI73" i="13"/>
  <c r="AH73" i="13"/>
  <c r="AG73" i="13"/>
  <c r="AF73" i="13"/>
  <c r="AE73" i="13"/>
  <c r="AD73" i="13"/>
  <c r="AC73" i="13"/>
  <c r="AB73" i="13"/>
  <c r="AA73" i="13"/>
  <c r="Z73" i="13"/>
  <c r="Y73" i="13"/>
  <c r="X73" i="13"/>
  <c r="W73" i="13"/>
  <c r="V73" i="13"/>
  <c r="U73" i="13"/>
  <c r="T73" i="13"/>
  <c r="S73" i="13"/>
  <c r="R73" i="13"/>
  <c r="Q73" i="13"/>
  <c r="P73" i="13"/>
  <c r="O73" i="13"/>
  <c r="N73" i="13"/>
  <c r="M73" i="13"/>
  <c r="L73" i="13"/>
  <c r="K73" i="13"/>
  <c r="J73" i="13"/>
  <c r="I73" i="13"/>
  <c r="H73" i="13"/>
  <c r="G73" i="13"/>
  <c r="F73" i="13"/>
  <c r="E73" i="13"/>
  <c r="D73" i="13"/>
  <c r="AM72" i="13"/>
  <c r="AL72" i="13"/>
  <c r="AK72" i="13"/>
  <c r="AJ72" i="13"/>
  <c r="AI72" i="13"/>
  <c r="AH72" i="13"/>
  <c r="AG72" i="13"/>
  <c r="AF72" i="13"/>
  <c r="AE72" i="13"/>
  <c r="AD72" i="13"/>
  <c r="AC72" i="13"/>
  <c r="AB72" i="13"/>
  <c r="AA72" i="13"/>
  <c r="Z72" i="13"/>
  <c r="Y72" i="13"/>
  <c r="X72" i="13"/>
  <c r="W72" i="13"/>
  <c r="V72" i="13"/>
  <c r="U72" i="13"/>
  <c r="T72" i="13"/>
  <c r="S72" i="13"/>
  <c r="R72" i="13"/>
  <c r="Q72" i="13"/>
  <c r="P72" i="13"/>
  <c r="O72" i="13"/>
  <c r="N72" i="13"/>
  <c r="M72" i="13"/>
  <c r="L72" i="13"/>
  <c r="K72" i="13"/>
  <c r="J72" i="13"/>
  <c r="I72" i="13"/>
  <c r="H72" i="13"/>
  <c r="G72" i="13"/>
  <c r="F72" i="13"/>
  <c r="E72" i="13"/>
  <c r="D72" i="13"/>
  <c r="AM71" i="13"/>
  <c r="AL71" i="13"/>
  <c r="AK71" i="13"/>
  <c r="AJ71" i="13"/>
  <c r="AI71" i="13"/>
  <c r="AH71" i="13"/>
  <c r="AG71" i="13"/>
  <c r="AF71" i="13"/>
  <c r="AE71" i="13"/>
  <c r="AD71" i="13"/>
  <c r="AC71" i="13"/>
  <c r="AB71" i="13"/>
  <c r="AA71" i="13"/>
  <c r="Z71" i="13"/>
  <c r="Y71" i="13"/>
  <c r="X71" i="13"/>
  <c r="W71" i="13"/>
  <c r="V71" i="13"/>
  <c r="U71" i="13"/>
  <c r="T71" i="13"/>
  <c r="S71" i="13"/>
  <c r="R71" i="13"/>
  <c r="Q71" i="13"/>
  <c r="P71" i="13"/>
  <c r="O71" i="13"/>
  <c r="N71" i="13"/>
  <c r="M71" i="13"/>
  <c r="L71" i="13"/>
  <c r="K71" i="13"/>
  <c r="J71" i="13"/>
  <c r="I71" i="13"/>
  <c r="H71" i="13"/>
  <c r="G71" i="13"/>
  <c r="F71" i="13"/>
  <c r="E71" i="13"/>
  <c r="D71" i="13"/>
  <c r="AM70" i="13"/>
  <c r="AL70" i="13"/>
  <c r="AK70" i="13"/>
  <c r="AJ70" i="13"/>
  <c r="AI70" i="13"/>
  <c r="AH70" i="13"/>
  <c r="AG70" i="13"/>
  <c r="AF70" i="13"/>
  <c r="AE70" i="13"/>
  <c r="AD70" i="13"/>
  <c r="AC70" i="13"/>
  <c r="AB70" i="13"/>
  <c r="AA70" i="13"/>
  <c r="Z70" i="13"/>
  <c r="Y70" i="13"/>
  <c r="X70" i="13"/>
  <c r="W70" i="13"/>
  <c r="V70" i="13"/>
  <c r="U70" i="13"/>
  <c r="T70" i="13"/>
  <c r="S70" i="13"/>
  <c r="R70" i="13"/>
  <c r="Q70" i="13"/>
  <c r="P70" i="13"/>
  <c r="O70" i="13"/>
  <c r="N70" i="13"/>
  <c r="M70" i="13"/>
  <c r="L70" i="13"/>
  <c r="K70" i="13"/>
  <c r="J70" i="13"/>
  <c r="I70" i="13"/>
  <c r="H70" i="13"/>
  <c r="G70" i="13"/>
  <c r="F70" i="13"/>
  <c r="E70" i="13"/>
  <c r="D70" i="13"/>
  <c r="AM69" i="13"/>
  <c r="AL69" i="13"/>
  <c r="AK69" i="13"/>
  <c r="AJ69" i="13"/>
  <c r="AI69" i="13"/>
  <c r="AH69" i="13"/>
  <c r="AG69" i="13"/>
  <c r="AF69" i="13"/>
  <c r="AE69" i="13"/>
  <c r="AD69" i="13"/>
  <c r="AC69" i="13"/>
  <c r="AB69" i="13"/>
  <c r="AA69" i="13"/>
  <c r="Z69" i="13"/>
  <c r="Y69" i="13"/>
  <c r="X69" i="13"/>
  <c r="W69" i="13"/>
  <c r="V69" i="13"/>
  <c r="U69" i="13"/>
  <c r="T69" i="13"/>
  <c r="S69" i="13"/>
  <c r="R69" i="13"/>
  <c r="Q69" i="13"/>
  <c r="P69" i="13"/>
  <c r="O69" i="13"/>
  <c r="N69" i="13"/>
  <c r="M69" i="13"/>
  <c r="L69" i="13"/>
  <c r="K69" i="13"/>
  <c r="J69" i="13"/>
  <c r="I69" i="13"/>
  <c r="H69" i="13"/>
  <c r="G69" i="13"/>
  <c r="F69" i="13"/>
  <c r="E69" i="13"/>
  <c r="D69" i="13"/>
  <c r="AM68" i="13"/>
  <c r="AL68" i="13"/>
  <c r="AK68" i="13"/>
  <c r="AJ68" i="13"/>
  <c r="AI68" i="13"/>
  <c r="AH68" i="13"/>
  <c r="AG68" i="13"/>
  <c r="AF68" i="13"/>
  <c r="AE68" i="13"/>
  <c r="AD68" i="13"/>
  <c r="AC68" i="13"/>
  <c r="AB68" i="13"/>
  <c r="AA68" i="13"/>
  <c r="Z68" i="13"/>
  <c r="Y68" i="13"/>
  <c r="X68" i="13"/>
  <c r="W68" i="13"/>
  <c r="V68" i="13"/>
  <c r="U68" i="13"/>
  <c r="T68" i="13"/>
  <c r="S68" i="13"/>
  <c r="R68" i="13"/>
  <c r="Q68" i="13"/>
  <c r="P68" i="13"/>
  <c r="O68" i="13"/>
  <c r="N68" i="13"/>
  <c r="M68" i="13"/>
  <c r="L68" i="13"/>
  <c r="K68" i="13"/>
  <c r="J68" i="13"/>
  <c r="I68" i="13"/>
  <c r="H68" i="13"/>
  <c r="G68" i="13"/>
  <c r="F68" i="13"/>
  <c r="E68" i="13"/>
  <c r="D68" i="13"/>
  <c r="AM67" i="13"/>
  <c r="AL67" i="13"/>
  <c r="AK67" i="13"/>
  <c r="AJ67" i="13"/>
  <c r="AI67" i="13"/>
  <c r="AH67" i="13"/>
  <c r="AG67" i="13"/>
  <c r="AF67" i="13"/>
  <c r="AE67" i="13"/>
  <c r="AD67" i="13"/>
  <c r="AC67" i="13"/>
  <c r="AB67" i="13"/>
  <c r="AA67" i="13"/>
  <c r="Z67" i="13"/>
  <c r="Y67" i="13"/>
  <c r="X67" i="13"/>
  <c r="W67" i="13"/>
  <c r="V67" i="13"/>
  <c r="U67" i="13"/>
  <c r="T67" i="13"/>
  <c r="S67" i="13"/>
  <c r="R67" i="13"/>
  <c r="Q67" i="13"/>
  <c r="P67" i="13"/>
  <c r="O67" i="13"/>
  <c r="N67" i="13"/>
  <c r="M67" i="13"/>
  <c r="L67" i="13"/>
  <c r="K67" i="13"/>
  <c r="J67" i="13"/>
  <c r="I67" i="13"/>
  <c r="H67" i="13"/>
  <c r="G67" i="13"/>
  <c r="F67" i="13"/>
  <c r="E18" i="13" s="1" a="1"/>
  <c r="E18" i="13" s="1"/>
  <c r="E67" i="13"/>
  <c r="D67" i="13"/>
  <c r="AM66" i="13"/>
  <c r="AL66" i="13"/>
  <c r="AK66" i="13"/>
  <c r="AJ66" i="13"/>
  <c r="AI66" i="13"/>
  <c r="AH66" i="13"/>
  <c r="AG66" i="13"/>
  <c r="AF66" i="13"/>
  <c r="AE66" i="13"/>
  <c r="AD66" i="13"/>
  <c r="AC66" i="13"/>
  <c r="AB66" i="13"/>
  <c r="AA66" i="13"/>
  <c r="Z66" i="13"/>
  <c r="Y66" i="13"/>
  <c r="X66" i="13"/>
  <c r="W66" i="13"/>
  <c r="V66" i="13"/>
  <c r="U66" i="13"/>
  <c r="T66" i="13"/>
  <c r="S66" i="13"/>
  <c r="R66" i="13"/>
  <c r="Q66" i="13"/>
  <c r="P66" i="13"/>
  <c r="O66" i="13"/>
  <c r="N66" i="13"/>
  <c r="M66" i="13"/>
  <c r="L66" i="13"/>
  <c r="K66" i="13"/>
  <c r="J66" i="13"/>
  <c r="I66" i="13"/>
  <c r="H66" i="13"/>
  <c r="G66" i="13"/>
  <c r="F66" i="13"/>
  <c r="E66" i="13"/>
  <c r="D66" i="13"/>
  <c r="AM65" i="13"/>
  <c r="AL65" i="13"/>
  <c r="AK65" i="13"/>
  <c r="AJ65" i="13"/>
  <c r="AI65" i="13"/>
  <c r="AH65" i="13"/>
  <c r="AG65" i="13"/>
  <c r="AF65" i="13"/>
  <c r="AE65" i="13"/>
  <c r="AD65" i="13"/>
  <c r="AC65" i="13"/>
  <c r="AB65" i="13"/>
  <c r="AA65" i="13"/>
  <c r="Z65" i="13"/>
  <c r="Y65" i="13"/>
  <c r="X65" i="13"/>
  <c r="W65" i="13"/>
  <c r="V65" i="13"/>
  <c r="U65" i="13"/>
  <c r="T65" i="13"/>
  <c r="S65" i="13"/>
  <c r="R65" i="13"/>
  <c r="Q65" i="13"/>
  <c r="P65" i="13"/>
  <c r="O65" i="13"/>
  <c r="N65" i="13"/>
  <c r="M65" i="13"/>
  <c r="L65" i="13"/>
  <c r="K65" i="13"/>
  <c r="J65" i="13"/>
  <c r="I65" i="13"/>
  <c r="H65" i="13"/>
  <c r="G65" i="13"/>
  <c r="F65" i="13"/>
  <c r="E16" i="13" s="1" a="1"/>
  <c r="E16" i="13" s="1"/>
  <c r="E65" i="13"/>
  <c r="D65" i="13"/>
  <c r="AM64" i="13"/>
  <c r="AL64" i="13"/>
  <c r="AK64" i="13"/>
  <c r="AJ64" i="13"/>
  <c r="AI64" i="13"/>
  <c r="AH64" i="13"/>
  <c r="AG64" i="13"/>
  <c r="AF64" i="13"/>
  <c r="AE64" i="13"/>
  <c r="AD64" i="13"/>
  <c r="AC64" i="13"/>
  <c r="AB64" i="13"/>
  <c r="AA64" i="13"/>
  <c r="Z64" i="13"/>
  <c r="Y64" i="13"/>
  <c r="X64" i="13"/>
  <c r="W64" i="13"/>
  <c r="V64" i="13"/>
  <c r="U64" i="13"/>
  <c r="T64" i="13"/>
  <c r="S64" i="13"/>
  <c r="R64" i="13"/>
  <c r="Q64" i="13"/>
  <c r="P64" i="13"/>
  <c r="O64" i="13"/>
  <c r="N64" i="13"/>
  <c r="M64" i="13"/>
  <c r="L64" i="13"/>
  <c r="K64" i="13"/>
  <c r="J64" i="13"/>
  <c r="I64" i="13"/>
  <c r="H64" i="13"/>
  <c r="G64" i="13"/>
  <c r="F64" i="13"/>
  <c r="E64" i="13"/>
  <c r="D64" i="13"/>
  <c r="C52" i="13"/>
  <c r="D52" i="13" s="1"/>
  <c r="E52" i="13" s="1"/>
  <c r="C49" i="13"/>
  <c r="C50" i="13" s="1"/>
  <c r="C47" i="13"/>
  <c r="C48" i="13" s="1"/>
  <c r="C46" i="13"/>
  <c r="K40" i="13" a="1"/>
  <c r="K40" i="13" s="1"/>
  <c r="C40" i="13" a="1"/>
  <c r="C40" i="13" s="1"/>
  <c r="J39" i="13" a="1"/>
  <c r="J39" i="13" s="1"/>
  <c r="C39" i="13" a="1"/>
  <c r="C39" i="13" s="1"/>
  <c r="K38" i="13" a="1"/>
  <c r="K38" i="13" s="1"/>
  <c r="E38" i="13" a="1"/>
  <c r="E38" i="13" s="1"/>
  <c r="C38" i="13" a="1"/>
  <c r="C38" i="13" s="1"/>
  <c r="J37" i="13" a="1"/>
  <c r="J37" i="13" s="1"/>
  <c r="C37" i="13" a="1"/>
  <c r="C37" i="13" s="1"/>
  <c r="K36" i="13" a="1"/>
  <c r="K36" i="13" s="1"/>
  <c r="E36" i="13" a="1"/>
  <c r="E36" i="13" s="1"/>
  <c r="C36" i="13" a="1"/>
  <c r="C36" i="13" s="1"/>
  <c r="J35" i="13" a="1"/>
  <c r="J35" i="13" s="1"/>
  <c r="C35" i="13" a="1"/>
  <c r="C35" i="13" s="1"/>
  <c r="K34" i="13" a="1"/>
  <c r="K34" i="13" s="1"/>
  <c r="E34" i="13" a="1"/>
  <c r="E34" i="13" s="1"/>
  <c r="C34" i="13" a="1"/>
  <c r="C34" i="13" s="1"/>
  <c r="L33" i="13" a="1"/>
  <c r="L33" i="13" s="1"/>
  <c r="J33" i="13" a="1"/>
  <c r="J33" i="13" s="1"/>
  <c r="C33" i="13" a="1"/>
  <c r="C33" i="13" s="1"/>
  <c r="K31" i="13" a="1"/>
  <c r="K31" i="13" s="1"/>
  <c r="E31" i="13" a="1"/>
  <c r="E31" i="13" s="1"/>
  <c r="C31" i="13" a="1"/>
  <c r="C31" i="13" s="1"/>
  <c r="L30" i="13" a="1"/>
  <c r="L30" i="13" s="1"/>
  <c r="J30" i="13" a="1"/>
  <c r="J30" i="13" s="1"/>
  <c r="C30" i="13"/>
  <c r="C30" i="13" a="1"/>
  <c r="K29" i="13" a="1"/>
  <c r="K29" i="13" s="1"/>
  <c r="E29" i="13" a="1"/>
  <c r="E29" i="13" s="1"/>
  <c r="C29" i="13" a="1"/>
  <c r="C29" i="13" s="1"/>
  <c r="L28" i="13" a="1"/>
  <c r="L28" i="13" s="1"/>
  <c r="J28" i="13" a="1"/>
  <c r="J28" i="13" s="1"/>
  <c r="C28" i="13"/>
  <c r="C28" i="13" a="1"/>
  <c r="K27" i="13" a="1"/>
  <c r="K27" i="13" s="1"/>
  <c r="E27" i="13" a="1"/>
  <c r="E27" i="13" s="1"/>
  <c r="C27" i="13" a="1"/>
  <c r="C27" i="13" s="1"/>
  <c r="L26" i="13" a="1"/>
  <c r="L26" i="13" s="1"/>
  <c r="J26" i="13" a="1"/>
  <c r="J26" i="13" s="1"/>
  <c r="C26" i="13" a="1"/>
  <c r="C26" i="13" s="1"/>
  <c r="L25" i="13" a="1"/>
  <c r="L25" i="13" s="1"/>
  <c r="J25" i="13" a="1"/>
  <c r="J25" i="13" s="1"/>
  <c r="E25" i="13" a="1"/>
  <c r="E25" i="13" s="1"/>
  <c r="C25" i="13" a="1"/>
  <c r="C25" i="13" s="1"/>
  <c r="L24" i="13" a="1"/>
  <c r="L24" i="13" s="1"/>
  <c r="J24" i="13" a="1"/>
  <c r="J24" i="13" s="1"/>
  <c r="E24" i="13" a="1"/>
  <c r="E24" i="13" s="1"/>
  <c r="C24" i="13" a="1"/>
  <c r="C24" i="13" s="1"/>
  <c r="L23" i="13" a="1"/>
  <c r="L23" i="13" s="1"/>
  <c r="J23" i="13" a="1"/>
  <c r="J23" i="13" s="1"/>
  <c r="E23" i="13" a="1"/>
  <c r="E23" i="13" s="1"/>
  <c r="C23" i="13" a="1"/>
  <c r="C23" i="13" s="1"/>
  <c r="L22" i="13" a="1"/>
  <c r="L22" i="13" s="1"/>
  <c r="J22" i="13" a="1"/>
  <c r="J22" i="13" s="1"/>
  <c r="E22" i="13" a="1"/>
  <c r="E22" i="13" s="1"/>
  <c r="C22" i="13" a="1"/>
  <c r="C22" i="13" s="1"/>
  <c r="L21" i="13" a="1"/>
  <c r="L21" i="13" s="1"/>
  <c r="J21" i="13"/>
  <c r="J21" i="13" a="1"/>
  <c r="E21" i="13" a="1"/>
  <c r="E21" i="13" s="1"/>
  <c r="C21" i="13" a="1"/>
  <c r="C21" i="13" s="1"/>
  <c r="L20" i="13" a="1"/>
  <c r="L20" i="13" s="1"/>
  <c r="J20" i="13"/>
  <c r="J20" i="13" a="1"/>
  <c r="E20" i="13" a="1"/>
  <c r="E20" i="13" s="1"/>
  <c r="C20" i="13" a="1"/>
  <c r="C20" i="13" s="1"/>
  <c r="L19" i="13" a="1"/>
  <c r="L19" i="13" s="1"/>
  <c r="J19" i="13"/>
  <c r="J19" i="13" a="1"/>
  <c r="E19" i="13" a="1"/>
  <c r="E19" i="13" s="1"/>
  <c r="C19" i="13" a="1"/>
  <c r="C19" i="13" s="1"/>
  <c r="L18" i="13" a="1"/>
  <c r="L18" i="13" s="1"/>
  <c r="J18" i="13"/>
  <c r="J18" i="13" a="1"/>
  <c r="C18" i="13" a="1"/>
  <c r="C18" i="13" s="1"/>
  <c r="L17" i="13" a="1"/>
  <c r="L17" i="13" s="1"/>
  <c r="J17" i="13"/>
  <c r="J17" i="13" a="1"/>
  <c r="E17" i="13" a="1"/>
  <c r="E17" i="13" s="1"/>
  <c r="C17" i="13" a="1"/>
  <c r="C17" i="13" s="1"/>
  <c r="L16" i="13" a="1"/>
  <c r="L16" i="13" s="1"/>
  <c r="J16" i="13"/>
  <c r="J16" i="13" a="1"/>
  <c r="C16" i="13" a="1"/>
  <c r="C16" i="13" s="1"/>
  <c r="L15" i="13" a="1"/>
  <c r="L15" i="13" s="1"/>
  <c r="J15" i="13"/>
  <c r="J15" i="13" a="1"/>
  <c r="E15" i="13" a="1"/>
  <c r="E15" i="13" s="1"/>
  <c r="C15" i="13" a="1"/>
  <c r="C15" i="13" s="1"/>
  <c r="A8" i="13"/>
  <c r="B7" i="13"/>
  <c r="B6" i="13"/>
  <c r="B5" i="13"/>
  <c r="B27" i="12"/>
  <c r="A43" i="14" s="1"/>
  <c r="A43" i="13" l="1"/>
  <c r="K40" i="14" a="1"/>
  <c r="K40" i="14" s="1"/>
  <c r="E55" i="14"/>
  <c r="E40" i="13" a="1"/>
  <c r="E40" i="13" s="1"/>
  <c r="L39" i="13" a="1"/>
  <c r="L39" i="13" s="1"/>
  <c r="L37" i="13" a="1"/>
  <c r="L37" i="13" s="1"/>
  <c r="L35" i="13" a="1"/>
  <c r="L35" i="13" s="1"/>
  <c r="E39" i="13" a="1"/>
  <c r="E39" i="13" s="1"/>
  <c r="E37" i="13" a="1"/>
  <c r="E37" i="13" s="1"/>
  <c r="E35" i="13" a="1"/>
  <c r="E35" i="13" s="1"/>
  <c r="E33" i="13" a="1"/>
  <c r="E33" i="13" s="1"/>
  <c r="E30" i="13" a="1"/>
  <c r="E30" i="13" s="1"/>
  <c r="E28" i="13" a="1"/>
  <c r="E28" i="13" s="1"/>
  <c r="E26" i="13" a="1"/>
  <c r="E26" i="13" s="1"/>
  <c r="L40" i="13" a="1"/>
  <c r="L40" i="13" s="1"/>
  <c r="L38" i="13" a="1"/>
  <c r="L38" i="13" s="1"/>
  <c r="L34" i="13" a="1"/>
  <c r="L34" i="13" s="1"/>
  <c r="L31" i="13" a="1"/>
  <c r="L31" i="13" s="1"/>
  <c r="L27" i="13" a="1"/>
  <c r="L27" i="13" s="1"/>
  <c r="F52" i="13"/>
  <c r="L36" i="13" a="1"/>
  <c r="L36" i="13" s="1"/>
  <c r="L29" i="13" a="1"/>
  <c r="L29" i="13" s="1"/>
  <c r="D15" i="13" a="1"/>
  <c r="D15" i="13" s="1"/>
  <c r="K15" i="13" a="1"/>
  <c r="K15" i="13" s="1"/>
  <c r="D16" i="13" a="1"/>
  <c r="D16" i="13" s="1"/>
  <c r="K16" i="13" a="1"/>
  <c r="K16" i="13" s="1"/>
  <c r="D17" i="13" a="1"/>
  <c r="D17" i="13" s="1"/>
  <c r="K17" i="13" a="1"/>
  <c r="K17" i="13" s="1"/>
  <c r="D18" i="13" a="1"/>
  <c r="D18" i="13" s="1"/>
  <c r="K18" i="13" a="1"/>
  <c r="K18" i="13" s="1"/>
  <c r="D19" i="13" a="1"/>
  <c r="D19" i="13" s="1"/>
  <c r="K19" i="13" a="1"/>
  <c r="K19" i="13" s="1"/>
  <c r="D20" i="13" a="1"/>
  <c r="D20" i="13" s="1"/>
  <c r="K20" i="13" a="1"/>
  <c r="K20" i="13" s="1"/>
  <c r="D21" i="13" a="1"/>
  <c r="D21" i="13" s="1"/>
  <c r="K21" i="13" a="1"/>
  <c r="K21" i="13" s="1"/>
  <c r="D22" i="13" a="1"/>
  <c r="D22" i="13" s="1"/>
  <c r="K22" i="13" a="1"/>
  <c r="K22" i="13" s="1"/>
  <c r="D23" i="13" a="1"/>
  <c r="D23" i="13" s="1"/>
  <c r="K23" i="13" a="1"/>
  <c r="K23" i="13" s="1"/>
  <c r="D24" i="13" a="1"/>
  <c r="D24" i="13" s="1"/>
  <c r="K24" i="13" a="1"/>
  <c r="K24" i="13" s="1"/>
  <c r="D25" i="13" a="1"/>
  <c r="D25" i="13" s="1"/>
  <c r="K25" i="13" a="1"/>
  <c r="K25" i="13" s="1"/>
  <c r="K26" i="13" a="1"/>
  <c r="K26" i="13" s="1"/>
  <c r="J27" i="13" a="1"/>
  <c r="J27" i="13" s="1"/>
  <c r="K28" i="13" a="1"/>
  <c r="K28" i="13" s="1"/>
  <c r="J29" i="13" a="1"/>
  <c r="J29" i="13" s="1"/>
  <c r="K30" i="13" a="1"/>
  <c r="K30" i="13" s="1"/>
  <c r="J31" i="13" a="1"/>
  <c r="J31" i="13" s="1"/>
  <c r="K33" i="13" a="1"/>
  <c r="K33" i="13" s="1"/>
  <c r="J34" i="13" a="1"/>
  <c r="J34" i="13" s="1"/>
  <c r="K35" i="13" a="1"/>
  <c r="K35" i="13" s="1"/>
  <c r="J36" i="13" a="1"/>
  <c r="J36" i="13" s="1"/>
  <c r="K37" i="13" a="1"/>
  <c r="K37" i="13" s="1"/>
  <c r="J38" i="13" a="1"/>
  <c r="J38" i="13" s="1"/>
  <c r="K39" i="13" a="1"/>
  <c r="K39" i="13" s="1"/>
  <c r="J40" i="13" a="1"/>
  <c r="J40" i="13" s="1"/>
  <c r="F55" i="14" l="1"/>
  <c r="E40" i="14" a="1"/>
  <c r="E40" i="14" s="1"/>
  <c r="L39" i="14" a="1"/>
  <c r="L39" i="14" s="1"/>
  <c r="L38" i="14" a="1"/>
  <c r="L38" i="14" s="1"/>
  <c r="L36" i="14" a="1"/>
  <c r="L36" i="14" s="1"/>
  <c r="L34" i="14" a="1"/>
  <c r="L34" i="14" s="1"/>
  <c r="L31" i="14" a="1"/>
  <c r="L31" i="14" s="1"/>
  <c r="L29" i="14" a="1"/>
  <c r="L29" i="14" s="1"/>
  <c r="L27" i="14" a="1"/>
  <c r="L27" i="14" s="1"/>
  <c r="L40" i="14" a="1"/>
  <c r="L40" i="14" s="1"/>
  <c r="L25" i="14" a="1"/>
  <c r="L25" i="14" s="1"/>
  <c r="L23" i="14" a="1"/>
  <c r="L23" i="14" s="1"/>
  <c r="L21" i="14" a="1"/>
  <c r="L21" i="14" s="1"/>
  <c r="E39" i="14" a="1"/>
  <c r="E39" i="14" s="1"/>
  <c r="E37" i="14" a="1"/>
  <c r="E37" i="14" s="1"/>
  <c r="E35" i="14" a="1"/>
  <c r="E35" i="14" s="1"/>
  <c r="E33" i="14" a="1"/>
  <c r="E33" i="14" s="1"/>
  <c r="E30" i="14" a="1"/>
  <c r="E30" i="14" s="1"/>
  <c r="E28" i="14" a="1"/>
  <c r="E28" i="14" s="1"/>
  <c r="E26" i="14" a="1"/>
  <c r="E26" i="14" s="1"/>
  <c r="E25" i="14" a="1"/>
  <c r="E25" i="14" s="1"/>
  <c r="E23" i="14" a="1"/>
  <c r="E23" i="14" s="1"/>
  <c r="E21" i="14" a="1"/>
  <c r="E21" i="14" s="1"/>
  <c r="E24" i="14" a="1"/>
  <c r="E24" i="14" s="1"/>
  <c r="E38" i="14" a="1"/>
  <c r="E38" i="14" s="1"/>
  <c r="L37" i="14" a="1"/>
  <c r="L37" i="14" s="1"/>
  <c r="E36" i="14" a="1"/>
  <c r="E36" i="14" s="1"/>
  <c r="L35" i="14" a="1"/>
  <c r="L35" i="14" s="1"/>
  <c r="E34" i="14" a="1"/>
  <c r="E34" i="14" s="1"/>
  <c r="L33" i="14" a="1"/>
  <c r="L33" i="14" s="1"/>
  <c r="E31" i="14" a="1"/>
  <c r="E31" i="14" s="1"/>
  <c r="L30" i="14" a="1"/>
  <c r="L30" i="14" s="1"/>
  <c r="E29" i="14" a="1"/>
  <c r="E29" i="14" s="1"/>
  <c r="L28" i="14" a="1"/>
  <c r="L28" i="14" s="1"/>
  <c r="E27" i="14" a="1"/>
  <c r="E27" i="14" s="1"/>
  <c r="L26" i="14" a="1"/>
  <c r="L26" i="14" s="1"/>
  <c r="L24" i="14" a="1"/>
  <c r="L24" i="14" s="1"/>
  <c r="L22" i="14" a="1"/>
  <c r="L22" i="14" s="1"/>
  <c r="L20" i="14" a="1"/>
  <c r="L20" i="14" s="1"/>
  <c r="E20" i="14" a="1"/>
  <c r="E20" i="14" s="1"/>
  <c r="L19" i="14" a="1"/>
  <c r="L19" i="14" s="1"/>
  <c r="E19" i="14" a="1"/>
  <c r="E19" i="14" s="1"/>
  <c r="L18" i="14" a="1"/>
  <c r="L18" i="14" s="1"/>
  <c r="E18" i="14" a="1"/>
  <c r="E18" i="14" s="1"/>
  <c r="L17" i="14" a="1"/>
  <c r="L17" i="14" s="1"/>
  <c r="E17" i="14" a="1"/>
  <c r="E17" i="14" s="1"/>
  <c r="L16" i="14" a="1"/>
  <c r="L16" i="14" s="1"/>
  <c r="E16" i="14" a="1"/>
  <c r="E16" i="14" s="1"/>
  <c r="L15" i="14" a="1"/>
  <c r="L15" i="14" s="1"/>
  <c r="E15" i="14" a="1"/>
  <c r="E15" i="14" s="1"/>
  <c r="E22" i="14" a="1"/>
  <c r="E22" i="14" s="1"/>
  <c r="F39" i="13" a="1"/>
  <c r="F39" i="13" s="1"/>
  <c r="M38" i="13" a="1"/>
  <c r="M38" i="13" s="1"/>
  <c r="M36" i="13" a="1"/>
  <c r="M36" i="13" s="1"/>
  <c r="G52" i="13"/>
  <c r="F38" i="13" a="1"/>
  <c r="F38" i="13" s="1"/>
  <c r="F36" i="13" a="1"/>
  <c r="F36" i="13" s="1"/>
  <c r="F34" i="13" a="1"/>
  <c r="F34" i="13" s="1"/>
  <c r="F31" i="13" a="1"/>
  <c r="F31" i="13" s="1"/>
  <c r="F29" i="13" a="1"/>
  <c r="F29" i="13" s="1"/>
  <c r="F27" i="13" a="1"/>
  <c r="F27" i="13" s="1"/>
  <c r="M25" i="13" a="1"/>
  <c r="M25" i="13" s="1"/>
  <c r="F25" i="13" a="1"/>
  <c r="F25" i="13" s="1"/>
  <c r="M24" i="13" a="1"/>
  <c r="M24" i="13" s="1"/>
  <c r="F24" i="13" a="1"/>
  <c r="F24" i="13" s="1"/>
  <c r="M23" i="13" a="1"/>
  <c r="M23" i="13" s="1"/>
  <c r="F23" i="13" a="1"/>
  <c r="F23" i="13" s="1"/>
  <c r="M22" i="13" a="1"/>
  <c r="M22" i="13" s="1"/>
  <c r="F22" i="13" a="1"/>
  <c r="F22" i="13" s="1"/>
  <c r="M21" i="13" a="1"/>
  <c r="M21" i="13" s="1"/>
  <c r="F21" i="13" a="1"/>
  <c r="F21" i="13" s="1"/>
  <c r="M20" i="13" a="1"/>
  <c r="M20" i="13" s="1"/>
  <c r="F20" i="13" a="1"/>
  <c r="F20" i="13" s="1"/>
  <c r="M19" i="13" a="1"/>
  <c r="M19" i="13" s="1"/>
  <c r="F19" i="13" a="1"/>
  <c r="F19" i="13" s="1"/>
  <c r="M18" i="13" a="1"/>
  <c r="M18" i="13" s="1"/>
  <c r="F18" i="13" a="1"/>
  <c r="F18" i="13" s="1"/>
  <c r="M17" i="13" a="1"/>
  <c r="M17" i="13" s="1"/>
  <c r="F17" i="13" a="1"/>
  <c r="F17" i="13" s="1"/>
  <c r="M16" i="13" a="1"/>
  <c r="M16" i="13" s="1"/>
  <c r="F16" i="13" a="1"/>
  <c r="F16" i="13" s="1"/>
  <c r="M15" i="13" a="1"/>
  <c r="M15" i="13" s="1"/>
  <c r="F15" i="13" a="1"/>
  <c r="F15" i="13" s="1"/>
  <c r="M35" i="13" a="1"/>
  <c r="M35" i="13" s="1"/>
  <c r="M28" i="13" a="1"/>
  <c r="M28" i="13" s="1"/>
  <c r="M39" i="13" a="1"/>
  <c r="M39" i="13" s="1"/>
  <c r="M37" i="13" a="1"/>
  <c r="M37" i="13" s="1"/>
  <c r="M33" i="13" a="1"/>
  <c r="M33" i="13" s="1"/>
  <c r="M30" i="13" a="1"/>
  <c r="M30" i="13" s="1"/>
  <c r="M26" i="13" a="1"/>
  <c r="M26" i="13" s="1"/>
  <c r="F37" i="13" a="1"/>
  <c r="F37" i="13" s="1"/>
  <c r="F33" i="13" a="1"/>
  <c r="F33" i="13" s="1"/>
  <c r="F30" i="13" a="1"/>
  <c r="F30" i="13" s="1"/>
  <c r="F28" i="13" a="1"/>
  <c r="F28" i="13" s="1"/>
  <c r="F26" i="13" a="1"/>
  <c r="F26" i="13" s="1"/>
  <c r="F35" i="13" a="1"/>
  <c r="F35" i="13" s="1"/>
  <c r="M34" i="13" a="1"/>
  <c r="M34" i="13" s="1"/>
  <c r="M31" i="13" a="1"/>
  <c r="M31" i="13" s="1"/>
  <c r="M29" i="13" a="1"/>
  <c r="M29" i="13" s="1"/>
  <c r="M27" i="13" a="1"/>
  <c r="M27" i="13" s="1"/>
  <c r="G55" i="14" l="1"/>
  <c r="M37" i="14" a="1"/>
  <c r="M37" i="14" s="1"/>
  <c r="M35" i="14" a="1"/>
  <c r="M35" i="14" s="1"/>
  <c r="M33" i="14" a="1"/>
  <c r="M33" i="14" s="1"/>
  <c r="M30" i="14" a="1"/>
  <c r="M30" i="14" s="1"/>
  <c r="M28" i="14" a="1"/>
  <c r="M28" i="14" s="1"/>
  <c r="M26" i="14" a="1"/>
  <c r="M26" i="14" s="1"/>
  <c r="M39" i="14" a="1"/>
  <c r="M39" i="14" s="1"/>
  <c r="F39" i="14" a="1"/>
  <c r="F39" i="14" s="1"/>
  <c r="F25" i="14" a="1"/>
  <c r="F25" i="14" s="1"/>
  <c r="F23" i="14" a="1"/>
  <c r="F23" i="14" s="1"/>
  <c r="F21" i="14" a="1"/>
  <c r="F21" i="14" s="1"/>
  <c r="F20" i="14" a="1"/>
  <c r="F20" i="14" s="1"/>
  <c r="M19" i="14" a="1"/>
  <c r="M19" i="14" s="1"/>
  <c r="F19" i="14" a="1"/>
  <c r="F19" i="14" s="1"/>
  <c r="M18" i="14" a="1"/>
  <c r="M18" i="14" s="1"/>
  <c r="F18" i="14" a="1"/>
  <c r="F18" i="14" s="1"/>
  <c r="M17" i="14" a="1"/>
  <c r="M17" i="14" s="1"/>
  <c r="F17" i="14" a="1"/>
  <c r="F17" i="14" s="1"/>
  <c r="M16" i="14" a="1"/>
  <c r="M16" i="14" s="1"/>
  <c r="F16" i="14" a="1"/>
  <c r="F16" i="14" s="1"/>
  <c r="M15" i="14" a="1"/>
  <c r="M15" i="14" s="1"/>
  <c r="F15" i="14" a="1"/>
  <c r="F15" i="14" s="1"/>
  <c r="F38" i="14" a="1"/>
  <c r="F38" i="14" s="1"/>
  <c r="F36" i="14" a="1"/>
  <c r="F36" i="14" s="1"/>
  <c r="F34" i="14" a="1"/>
  <c r="F34" i="14" s="1"/>
  <c r="F31" i="14" a="1"/>
  <c r="F31" i="14" s="1"/>
  <c r="F29" i="14" a="1"/>
  <c r="F29" i="14" s="1"/>
  <c r="F27" i="14" a="1"/>
  <c r="F27" i="14" s="1"/>
  <c r="M24" i="14" a="1"/>
  <c r="M24" i="14" s="1"/>
  <c r="M22" i="14" a="1"/>
  <c r="M22" i="14" s="1"/>
  <c r="M20" i="14" a="1"/>
  <c r="M20" i="14" s="1"/>
  <c r="F33" i="14" a="1"/>
  <c r="F33" i="14" s="1"/>
  <c r="F30" i="14" a="1"/>
  <c r="F30" i="14" s="1"/>
  <c r="F28" i="14" a="1"/>
  <c r="F28" i="14" s="1"/>
  <c r="M38" i="14" a="1"/>
  <c r="M38" i="14" s="1"/>
  <c r="M36" i="14" a="1"/>
  <c r="M36" i="14" s="1"/>
  <c r="M34" i="14" a="1"/>
  <c r="M34" i="14" s="1"/>
  <c r="M31" i="14" a="1"/>
  <c r="M31" i="14" s="1"/>
  <c r="M29" i="14" a="1"/>
  <c r="M29" i="14" s="1"/>
  <c r="M27" i="14" a="1"/>
  <c r="M27" i="14" s="1"/>
  <c r="F24" i="14" a="1"/>
  <c r="F24" i="14" s="1"/>
  <c r="F22" i="14" a="1"/>
  <c r="F22" i="14" s="1"/>
  <c r="F37" i="14" a="1"/>
  <c r="F37" i="14" s="1"/>
  <c r="F35" i="14" a="1"/>
  <c r="F35" i="14" s="1"/>
  <c r="F26" i="14" a="1"/>
  <c r="F26" i="14" s="1"/>
  <c r="M25" i="14" a="1"/>
  <c r="M25" i="14" s="1"/>
  <c r="M23" i="14" a="1"/>
  <c r="M23" i="14" s="1"/>
  <c r="M21" i="14" a="1"/>
  <c r="M21" i="14" s="1"/>
  <c r="H52" i="13"/>
  <c r="N38" i="13" a="1"/>
  <c r="N38" i="13" s="1"/>
  <c r="G38" i="13" a="1"/>
  <c r="G38" i="13" s="1"/>
  <c r="G36" i="13" a="1"/>
  <c r="G36" i="13" s="1"/>
  <c r="N39" i="13" a="1"/>
  <c r="N39" i="13" s="1"/>
  <c r="N37" i="13" a="1"/>
  <c r="N37" i="13" s="1"/>
  <c r="N35" i="13" a="1"/>
  <c r="N35" i="13" s="1"/>
  <c r="N33" i="13" a="1"/>
  <c r="N33" i="13" s="1"/>
  <c r="N30" i="13" a="1"/>
  <c r="N30" i="13" s="1"/>
  <c r="N28" i="13" a="1"/>
  <c r="N28" i="13" s="1"/>
  <c r="N26" i="13" a="1"/>
  <c r="N26" i="13" s="1"/>
  <c r="G35" i="13" a="1"/>
  <c r="G35" i="13" s="1"/>
  <c r="G33" i="13" a="1"/>
  <c r="G33" i="13" s="1"/>
  <c r="G28" i="13" a="1"/>
  <c r="G28" i="13" s="1"/>
  <c r="G26" i="13" a="1"/>
  <c r="G26" i="13" s="1"/>
  <c r="G39" i="13" a="1"/>
  <c r="G39" i="13" s="1"/>
  <c r="G37" i="13" a="1"/>
  <c r="G37" i="13" s="1"/>
  <c r="G30" i="13" a="1"/>
  <c r="G30" i="13" s="1"/>
  <c r="N36" i="13" a="1"/>
  <c r="N36" i="13" s="1"/>
  <c r="N20" i="13" a="1"/>
  <c r="N20" i="13" s="1"/>
  <c r="N18" i="13" a="1"/>
  <c r="N18" i="13" s="1"/>
  <c r="N16" i="13" a="1"/>
  <c r="N16" i="13" s="1"/>
  <c r="N25" i="13" a="1"/>
  <c r="N25" i="13" s="1"/>
  <c r="N24" i="13" a="1"/>
  <c r="N24" i="13" s="1"/>
  <c r="N23" i="13" a="1"/>
  <c r="N23" i="13" s="1"/>
  <c r="G16" i="13" a="1"/>
  <c r="G16" i="13" s="1"/>
  <c r="N34" i="13" a="1"/>
  <c r="N34" i="13" s="1"/>
  <c r="N31" i="13" a="1"/>
  <c r="N31" i="13" s="1"/>
  <c r="N29" i="13" a="1"/>
  <c r="N29" i="13" s="1"/>
  <c r="N27" i="13" a="1"/>
  <c r="N27" i="13" s="1"/>
  <c r="N22" i="13" a="1"/>
  <c r="N22" i="13" s="1"/>
  <c r="G34" i="13" a="1"/>
  <c r="G34" i="13" s="1"/>
  <c r="G31" i="13" a="1"/>
  <c r="G31" i="13" s="1"/>
  <c r="G29" i="13" a="1"/>
  <c r="G29" i="13" s="1"/>
  <c r="G27" i="13" a="1"/>
  <c r="G27" i="13" s="1"/>
  <c r="N21" i="13" a="1"/>
  <c r="N21" i="13" s="1"/>
  <c r="N19" i="13" a="1"/>
  <c r="N19" i="13" s="1"/>
  <c r="N17" i="13" a="1"/>
  <c r="N17" i="13" s="1"/>
  <c r="N15" i="13" a="1"/>
  <c r="N15" i="13" s="1"/>
  <c r="G18" i="13" a="1"/>
  <c r="G18" i="13" s="1"/>
  <c r="G25" i="13" a="1"/>
  <c r="G25" i="13" s="1"/>
  <c r="G24" i="13" a="1"/>
  <c r="G24" i="13" s="1"/>
  <c r="G23" i="13" a="1"/>
  <c r="G23" i="13" s="1"/>
  <c r="G22" i="13" a="1"/>
  <c r="G22" i="13" s="1"/>
  <c r="G21" i="13" a="1"/>
  <c r="G21" i="13" s="1"/>
  <c r="G19" i="13" a="1"/>
  <c r="G19" i="13" s="1"/>
  <c r="G17" i="13" a="1"/>
  <c r="G17" i="13" s="1"/>
  <c r="G15" i="13" a="1"/>
  <c r="G15" i="13" s="1"/>
  <c r="G20" i="13" a="1"/>
  <c r="G20" i="13" s="1"/>
  <c r="N39" i="14" l="1" a="1"/>
  <c r="N39" i="14" s="1"/>
  <c r="G39" i="14" a="1"/>
  <c r="G39" i="14" s="1"/>
  <c r="G37" i="14" a="1"/>
  <c r="G37" i="14" s="1"/>
  <c r="G35" i="14" a="1"/>
  <c r="G35" i="14" s="1"/>
  <c r="G33" i="14" a="1"/>
  <c r="G33" i="14" s="1"/>
  <c r="G30" i="14" a="1"/>
  <c r="G30" i="14" s="1"/>
  <c r="G28" i="14" a="1"/>
  <c r="G28" i="14" s="1"/>
  <c r="G26" i="14" a="1"/>
  <c r="G26" i="14" s="1"/>
  <c r="N38" i="14" a="1"/>
  <c r="N38" i="14" s="1"/>
  <c r="G38" i="14" a="1"/>
  <c r="G38" i="14" s="1"/>
  <c r="N37" i="14" a="1"/>
  <c r="N37" i="14" s="1"/>
  <c r="G36" i="14" a="1"/>
  <c r="G36" i="14" s="1"/>
  <c r="N35" i="14" a="1"/>
  <c r="N35" i="14" s="1"/>
  <c r="G34" i="14" a="1"/>
  <c r="G34" i="14" s="1"/>
  <c r="N33" i="14" a="1"/>
  <c r="N33" i="14" s="1"/>
  <c r="G31" i="14" a="1"/>
  <c r="G31" i="14" s="1"/>
  <c r="N30" i="14" a="1"/>
  <c r="N30" i="14" s="1"/>
  <c r="G29" i="14" a="1"/>
  <c r="G29" i="14" s="1"/>
  <c r="N28" i="14" a="1"/>
  <c r="N28" i="14" s="1"/>
  <c r="G27" i="14" a="1"/>
  <c r="G27" i="14" s="1"/>
  <c r="N26" i="14" a="1"/>
  <c r="N26" i="14" s="1"/>
  <c r="G24" i="14" a="1"/>
  <c r="G24" i="14" s="1"/>
  <c r="G22" i="14" a="1"/>
  <c r="G22" i="14" s="1"/>
  <c r="N36" i="14" a="1"/>
  <c r="N36" i="14" s="1"/>
  <c r="N34" i="14" a="1"/>
  <c r="N34" i="14" s="1"/>
  <c r="N31" i="14" a="1"/>
  <c r="N31" i="14" s="1"/>
  <c r="N29" i="14" a="1"/>
  <c r="N29" i="14" s="1"/>
  <c r="N27" i="14" a="1"/>
  <c r="N27" i="14" s="1"/>
  <c r="N25" i="14" a="1"/>
  <c r="N25" i="14" s="1"/>
  <c r="N23" i="14" a="1"/>
  <c r="N23" i="14" s="1"/>
  <c r="N21" i="14" a="1"/>
  <c r="N21" i="14" s="1"/>
  <c r="H55" i="14"/>
  <c r="N24" i="14" a="1"/>
  <c r="N24" i="14" s="1"/>
  <c r="G25" i="14" a="1"/>
  <c r="G25" i="14" s="1"/>
  <c r="G23" i="14" a="1"/>
  <c r="G23" i="14" s="1"/>
  <c r="G21" i="14" a="1"/>
  <c r="G21" i="14" s="1"/>
  <c r="G20" i="14" a="1"/>
  <c r="G20" i="14" s="1"/>
  <c r="N19" i="14" a="1"/>
  <c r="N19" i="14" s="1"/>
  <c r="G19" i="14" a="1"/>
  <c r="G19" i="14" s="1"/>
  <c r="N18" i="14" a="1"/>
  <c r="N18" i="14" s="1"/>
  <c r="G18" i="14" a="1"/>
  <c r="G18" i="14" s="1"/>
  <c r="N17" i="14" a="1"/>
  <c r="N17" i="14" s="1"/>
  <c r="G17" i="14" a="1"/>
  <c r="G17" i="14" s="1"/>
  <c r="N16" i="14" a="1"/>
  <c r="N16" i="14" s="1"/>
  <c r="G16" i="14" a="1"/>
  <c r="G16" i="14" s="1"/>
  <c r="N15" i="14" a="1"/>
  <c r="N15" i="14" s="1"/>
  <c r="G15" i="14" a="1"/>
  <c r="G15" i="14" s="1"/>
  <c r="N20" i="14" a="1"/>
  <c r="N20" i="14" s="1"/>
  <c r="N22" i="14" a="1"/>
  <c r="N22" i="14" s="1"/>
  <c r="O39" i="13" a="1"/>
  <c r="O39" i="13" s="1"/>
  <c r="H39" i="13" a="1"/>
  <c r="H39" i="13" s="1"/>
  <c r="H37" i="13" a="1"/>
  <c r="H37" i="13" s="1"/>
  <c r="H35" i="13" a="1"/>
  <c r="H35" i="13" s="1"/>
  <c r="O38" i="13" a="1"/>
  <c r="O38" i="13" s="1"/>
  <c r="O36" i="13" a="1"/>
  <c r="O36" i="13" s="1"/>
  <c r="O34" i="13" a="1"/>
  <c r="O34" i="13" s="1"/>
  <c r="O31" i="13" a="1"/>
  <c r="O31" i="13" s="1"/>
  <c r="O29" i="13" a="1"/>
  <c r="O29" i="13" s="1"/>
  <c r="O27" i="13" a="1"/>
  <c r="O27" i="13" s="1"/>
  <c r="O25" i="13" a="1"/>
  <c r="O25" i="13" s="1"/>
  <c r="H25" i="13" a="1"/>
  <c r="H25" i="13" s="1"/>
  <c r="O24" i="13" a="1"/>
  <c r="O24" i="13" s="1"/>
  <c r="H24" i="13" a="1"/>
  <c r="H24" i="13" s="1"/>
  <c r="O23" i="13" a="1"/>
  <c r="O23" i="13" s="1"/>
  <c r="H23" i="13" a="1"/>
  <c r="H23" i="13" s="1"/>
  <c r="O22" i="13" a="1"/>
  <c r="O22" i="13" s="1"/>
  <c r="H22" i="13" a="1"/>
  <c r="H22" i="13" s="1"/>
  <c r="O21" i="13" a="1"/>
  <c r="O21" i="13" s="1"/>
  <c r="H21" i="13" a="1"/>
  <c r="H21" i="13" s="1"/>
  <c r="O20" i="13" a="1"/>
  <c r="O20" i="13" s="1"/>
  <c r="H20" i="13" a="1"/>
  <c r="H20" i="13" s="1"/>
  <c r="O19" i="13" a="1"/>
  <c r="O19" i="13" s="1"/>
  <c r="H19" i="13" a="1"/>
  <c r="H19" i="13" s="1"/>
  <c r="O18" i="13" a="1"/>
  <c r="O18" i="13" s="1"/>
  <c r="H18" i="13" a="1"/>
  <c r="H18" i="13" s="1"/>
  <c r="O17" i="13" a="1"/>
  <c r="O17" i="13" s="1"/>
  <c r="H17" i="13" a="1"/>
  <c r="H17" i="13" s="1"/>
  <c r="O16" i="13" a="1"/>
  <c r="O16" i="13" s="1"/>
  <c r="H16" i="13" a="1"/>
  <c r="H16" i="13" s="1"/>
  <c r="O15" i="13" a="1"/>
  <c r="O15" i="13" s="1"/>
  <c r="H15" i="13" a="1"/>
  <c r="H15" i="13" s="1"/>
  <c r="H36" i="13" a="1"/>
  <c r="H36" i="13" s="1"/>
  <c r="H34" i="13" a="1"/>
  <c r="H34" i="13" s="1"/>
  <c r="H27" i="13" a="1"/>
  <c r="H27" i="13" s="1"/>
  <c r="H38" i="13" a="1"/>
  <c r="H38" i="13" s="1"/>
  <c r="H31" i="13" a="1"/>
  <c r="H31" i="13" s="1"/>
  <c r="H29" i="13" a="1"/>
  <c r="H29" i="13" s="1"/>
  <c r="O37" i="13" a="1"/>
  <c r="O37" i="13" s="1"/>
  <c r="O35" i="13" a="1"/>
  <c r="O35" i="13" s="1"/>
  <c r="O33" i="13" a="1"/>
  <c r="O33" i="13" s="1"/>
  <c r="O30" i="13" a="1"/>
  <c r="O30" i="13" s="1"/>
  <c r="O28" i="13" a="1"/>
  <c r="O28" i="13" s="1"/>
  <c r="O26" i="13" a="1"/>
  <c r="O26" i="13" s="1"/>
  <c r="H33" i="13" a="1"/>
  <c r="H33" i="13" s="1"/>
  <c r="H30" i="13" a="1"/>
  <c r="H30" i="13" s="1"/>
  <c r="H28" i="13" a="1"/>
  <c r="H28" i="13" s="1"/>
  <c r="H26" i="13" a="1"/>
  <c r="H26" i="13" s="1"/>
  <c r="H38" i="14" l="1" a="1"/>
  <c r="H38" i="14" s="1"/>
  <c r="H36" i="14" a="1"/>
  <c r="H36" i="14" s="1"/>
  <c r="H34" i="14" a="1"/>
  <c r="H34" i="14" s="1"/>
  <c r="H31" i="14" a="1"/>
  <c r="H31" i="14" s="1"/>
  <c r="H29" i="14" a="1"/>
  <c r="H29" i="14" s="1"/>
  <c r="H27" i="14" a="1"/>
  <c r="H27" i="14" s="1"/>
  <c r="O39" i="14" a="1"/>
  <c r="O39" i="14" s="1"/>
  <c r="H39" i="14" a="1"/>
  <c r="H39" i="14" s="1"/>
  <c r="O36" i="14" a="1"/>
  <c r="O36" i="14" s="1"/>
  <c r="O34" i="14" a="1"/>
  <c r="O34" i="14" s="1"/>
  <c r="O31" i="14" a="1"/>
  <c r="O31" i="14" s="1"/>
  <c r="O29" i="14" a="1"/>
  <c r="O29" i="14" s="1"/>
  <c r="O27" i="14" a="1"/>
  <c r="O27" i="14" s="1"/>
  <c r="O25" i="14" a="1"/>
  <c r="O25" i="14" s="1"/>
  <c r="O23" i="14" a="1"/>
  <c r="O23" i="14" s="1"/>
  <c r="O21" i="14" a="1"/>
  <c r="O21" i="14" s="1"/>
  <c r="H20" i="14" a="1"/>
  <c r="H20" i="14" s="1"/>
  <c r="O19" i="14" a="1"/>
  <c r="O19" i="14" s="1"/>
  <c r="H19" i="14" a="1"/>
  <c r="H19" i="14" s="1"/>
  <c r="O18" i="14" a="1"/>
  <c r="O18" i="14" s="1"/>
  <c r="H18" i="14" a="1"/>
  <c r="H18" i="14" s="1"/>
  <c r="O17" i="14" a="1"/>
  <c r="O17" i="14" s="1"/>
  <c r="H17" i="14" a="1"/>
  <c r="H17" i="14" s="1"/>
  <c r="O16" i="14" a="1"/>
  <c r="O16" i="14" s="1"/>
  <c r="H16" i="14" a="1"/>
  <c r="H16" i="14" s="1"/>
  <c r="O15" i="14" a="1"/>
  <c r="O15" i="14" s="1"/>
  <c r="H15" i="14" a="1"/>
  <c r="H15" i="14" s="1"/>
  <c r="H24" i="14" a="1"/>
  <c r="H24" i="14" s="1"/>
  <c r="O38" i="14" a="1"/>
  <c r="O38" i="14" s="1"/>
  <c r="H37" i="14" a="1"/>
  <c r="H37" i="14" s="1"/>
  <c r="H35" i="14" a="1"/>
  <c r="H35" i="14" s="1"/>
  <c r="H33" i="14" a="1"/>
  <c r="H33" i="14" s="1"/>
  <c r="H30" i="14" a="1"/>
  <c r="H30" i="14" s="1"/>
  <c r="H28" i="14" a="1"/>
  <c r="H28" i="14" s="1"/>
  <c r="H26" i="14" a="1"/>
  <c r="H26" i="14" s="1"/>
  <c r="H25" i="14" a="1"/>
  <c r="H25" i="14" s="1"/>
  <c r="H23" i="14" a="1"/>
  <c r="H23" i="14" s="1"/>
  <c r="H21" i="14" a="1"/>
  <c r="H21" i="14" s="1"/>
  <c r="O37" i="14" a="1"/>
  <c r="O37" i="14" s="1"/>
  <c r="O35" i="14" a="1"/>
  <c r="O35" i="14" s="1"/>
  <c r="O33" i="14" a="1"/>
  <c r="O33" i="14" s="1"/>
  <c r="O30" i="14" a="1"/>
  <c r="O30" i="14" s="1"/>
  <c r="O28" i="14" a="1"/>
  <c r="O28" i="14" s="1"/>
  <c r="O26" i="14" a="1"/>
  <c r="O26" i="14" s="1"/>
  <c r="O24" i="14" a="1"/>
  <c r="O24" i="14" s="1"/>
  <c r="O22" i="14" a="1"/>
  <c r="O22" i="14" s="1"/>
  <c r="O20" i="14" a="1"/>
  <c r="O20" i="14" s="1"/>
  <c r="H22" i="14" a="1"/>
  <c r="H22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9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900-00000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1" authorId="0" shapeId="0" xr:uid="{00000000-0006-0000-0900-00000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1" authorId="0" shapeId="0" xr:uid="{00000000-0006-0000-09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1" authorId="0" shapeId="0" xr:uid="{00000000-0006-0000-09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1" authorId="0" shapeId="0" xr:uid="{00000000-0006-0000-09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1" authorId="0" shapeId="0" xr:uid="{00000000-0006-0000-09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1" authorId="0" shapeId="0" xr:uid="{00000000-0006-0000-09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1" authorId="0" shapeId="0" xr:uid="{00000000-0006-0000-09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1" authorId="0" shapeId="0" xr:uid="{00000000-0006-0000-09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9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9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9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1" authorId="0" shapeId="0" xr:uid="{00000000-0006-0000-09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1" authorId="0" shapeId="0" xr:uid="{00000000-0006-0000-09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1" authorId="0" shapeId="0" xr:uid="{00000000-0006-0000-09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1" authorId="0" shapeId="0" xr:uid="{00000000-0006-0000-09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1" authorId="0" shapeId="0" xr:uid="{00000000-0006-0000-09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1" authorId="0" shapeId="0" xr:uid="{00000000-0006-0000-09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1" authorId="0" shapeId="0" xr:uid="{00000000-0006-0000-09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1" authorId="0" shapeId="0" xr:uid="{00000000-0006-0000-09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1" authorId="0" shapeId="0" xr:uid="{00000000-0006-0000-09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9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9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9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9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1" authorId="0" shapeId="0" xr:uid="{00000000-0006-0000-09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9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1" authorId="0" shapeId="0" xr:uid="{00000000-0006-0000-09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9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9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9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9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1" authorId="0" shapeId="0" xr:uid="{00000000-0006-0000-09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1" authorId="0" shapeId="0" xr:uid="{00000000-0006-0000-09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1" authorId="0" shapeId="0" xr:uid="{00000000-0006-0000-09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1" authorId="0" shapeId="0" xr:uid="{00000000-0006-0000-09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1" authorId="0" shapeId="0" xr:uid="{00000000-0006-0000-09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1" authorId="0" shapeId="0" xr:uid="{00000000-0006-0000-09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9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1" authorId="0" shapeId="0" xr:uid="{00000000-0006-0000-09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9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9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9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1" authorId="0" shapeId="0" xr:uid="{00000000-0006-0000-09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2" authorId="0" shapeId="0" xr:uid="{00000000-0006-0000-09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2" authorId="0" shapeId="0" xr:uid="{00000000-0006-0000-09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2" authorId="0" shapeId="0" xr:uid="{00000000-0006-0000-09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2" authorId="0" shapeId="0" xr:uid="{00000000-0006-0000-09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2" authorId="0" shapeId="0" xr:uid="{00000000-0006-0000-09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2" authorId="0" shapeId="0" xr:uid="{00000000-0006-0000-09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2" authorId="0" shapeId="0" xr:uid="{00000000-0006-0000-09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2" authorId="0" shapeId="0" xr:uid="{00000000-0006-0000-09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2" authorId="0" shapeId="0" xr:uid="{00000000-0006-0000-09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2" authorId="0" shapeId="0" xr:uid="{00000000-0006-0000-09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9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2" authorId="0" shapeId="0" xr:uid="{00000000-0006-0000-09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9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2" authorId="0" shapeId="0" xr:uid="{00000000-0006-0000-09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2" authorId="0" shapeId="0" xr:uid="{00000000-0006-0000-09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9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9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2" authorId="0" shapeId="0" xr:uid="{00000000-0006-0000-09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2" authorId="0" shapeId="0" xr:uid="{00000000-0006-0000-09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2" authorId="0" shapeId="0" xr:uid="{00000000-0006-0000-09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2" authorId="0" shapeId="0" xr:uid="{00000000-0006-0000-09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9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9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9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2" authorId="0" shapeId="0" xr:uid="{00000000-0006-0000-0900-00004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2" authorId="0" shapeId="0" xr:uid="{00000000-0006-0000-09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9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9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9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9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9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9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9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9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9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2" authorId="0" shapeId="0" xr:uid="{00000000-0006-0000-09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2" authorId="0" shapeId="0" xr:uid="{00000000-0006-0000-0900-00005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2" authorId="0" shapeId="0" xr:uid="{00000000-0006-0000-09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9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9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9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3" authorId="0" shapeId="0" xr:uid="{00000000-0006-0000-09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3" authorId="0" shapeId="0" xr:uid="{00000000-0006-0000-09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9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9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3" authorId="0" shapeId="0" xr:uid="{00000000-0006-0000-09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9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3" authorId="0" shapeId="0" xr:uid="{00000000-0006-0000-09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3" authorId="0" shapeId="0" xr:uid="{00000000-0006-0000-09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3" authorId="0" shapeId="0" xr:uid="{00000000-0006-0000-09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3" authorId="0" shapeId="0" xr:uid="{00000000-0006-0000-09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3" authorId="0" shapeId="0" xr:uid="{00000000-0006-0000-09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3" authorId="0" shapeId="0" xr:uid="{00000000-0006-0000-09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3" authorId="0" shapeId="0" xr:uid="{00000000-0006-0000-09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3" authorId="0" shapeId="0" xr:uid="{00000000-0006-0000-09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3" authorId="0" shapeId="0" xr:uid="{00000000-0006-0000-09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3" authorId="0" shapeId="0" xr:uid="{00000000-0006-0000-09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3" authorId="0" shapeId="0" xr:uid="{00000000-0006-0000-09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3" authorId="0" shapeId="0" xr:uid="{00000000-0006-0000-09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3" authorId="0" shapeId="0" xr:uid="{00000000-0006-0000-09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3" authorId="0" shapeId="0" xr:uid="{00000000-0006-0000-09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3" authorId="0" shapeId="0" xr:uid="{00000000-0006-0000-09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9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9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9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9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9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9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3" authorId="0" shapeId="0" xr:uid="{00000000-0006-0000-09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3" authorId="0" shapeId="0" xr:uid="{00000000-0006-0000-09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3" authorId="0" shapeId="0" xr:uid="{00000000-0006-0000-09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3" authorId="0" shapeId="0" xr:uid="{00000000-0006-0000-09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3" authorId="0" shapeId="0" xr:uid="{00000000-0006-0000-09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9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9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9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3" authorId="0" shapeId="0" xr:uid="{00000000-0006-0000-09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9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4" authorId="0" shapeId="0" xr:uid="{00000000-0006-0000-09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4" authorId="0" shapeId="0" xr:uid="{00000000-0006-0000-09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9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4" authorId="0" shapeId="0" xr:uid="{00000000-0006-0000-09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4" authorId="0" shapeId="0" xr:uid="{00000000-0006-0000-09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4" authorId="0" shapeId="0" xr:uid="{00000000-0006-0000-09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4" authorId="0" shapeId="0" xr:uid="{00000000-0006-0000-09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4" authorId="0" shapeId="0" xr:uid="{00000000-0006-0000-09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9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4" authorId="0" shapeId="0" xr:uid="{00000000-0006-0000-09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4" authorId="0" shapeId="0" xr:uid="{00000000-0006-0000-09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4" authorId="0" shapeId="0" xr:uid="{00000000-0006-0000-09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4" authorId="0" shapeId="0" xr:uid="{00000000-0006-0000-09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9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4" authorId="0" shapeId="0" xr:uid="{00000000-0006-0000-09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4" authorId="0" shapeId="0" xr:uid="{00000000-0006-0000-09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4" authorId="0" shapeId="0" xr:uid="{00000000-0006-0000-09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4" authorId="0" shapeId="0" xr:uid="{00000000-0006-0000-09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4" authorId="0" shapeId="0" xr:uid="{00000000-0006-0000-09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4" authorId="0" shapeId="0" xr:uid="{00000000-0006-0000-09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4" authorId="0" shapeId="0" xr:uid="{00000000-0006-0000-09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4" authorId="0" shapeId="0" xr:uid="{00000000-0006-0000-09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4" authorId="0" shapeId="0" xr:uid="{00000000-0006-0000-09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4" authorId="0" shapeId="0" xr:uid="{00000000-0006-0000-09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9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4" authorId="0" shapeId="0" xr:uid="{00000000-0006-0000-09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4" authorId="0" shapeId="0" xr:uid="{00000000-0006-0000-09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9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9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9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9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4" authorId="0" shapeId="0" xr:uid="{00000000-0006-0000-09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9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4" authorId="0" shapeId="0" xr:uid="{00000000-0006-0000-09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4" authorId="0" shapeId="0" xr:uid="{00000000-0006-0000-09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9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4" authorId="0" shapeId="0" xr:uid="{00000000-0006-0000-09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5" authorId="0" shapeId="0" xr:uid="{00000000-0006-0000-09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9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5" authorId="0" shapeId="0" xr:uid="{00000000-0006-0000-09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5" authorId="0" shapeId="0" xr:uid="{00000000-0006-0000-09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5" authorId="0" shapeId="0" xr:uid="{00000000-0006-0000-09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9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5" authorId="0" shapeId="0" xr:uid="{00000000-0006-0000-09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9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5" authorId="0" shapeId="0" xr:uid="{00000000-0006-0000-09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5" authorId="0" shapeId="0" xr:uid="{00000000-0006-0000-09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5" authorId="0" shapeId="0" xr:uid="{00000000-0006-0000-09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5" authorId="0" shapeId="0" xr:uid="{00000000-0006-0000-09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5" authorId="0" shapeId="0" xr:uid="{00000000-0006-0000-09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5" authorId="0" shapeId="0" xr:uid="{00000000-0006-0000-09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5" authorId="0" shapeId="0" xr:uid="{00000000-0006-0000-09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9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5" authorId="0" shapeId="0" xr:uid="{00000000-0006-0000-09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5" authorId="0" shapeId="0" xr:uid="{00000000-0006-0000-0900-0000B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5" authorId="0" shapeId="0" xr:uid="{00000000-0006-0000-09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5" authorId="0" shapeId="0" xr:uid="{00000000-0006-0000-09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9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9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9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9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9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9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9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5" authorId="0" shapeId="0" xr:uid="{00000000-0006-0000-09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5" authorId="0" shapeId="0" xr:uid="{00000000-0006-0000-09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9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9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5" authorId="0" shapeId="0" xr:uid="{00000000-0006-0000-09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5" authorId="0" shapeId="0" xr:uid="{00000000-0006-0000-09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9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9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5" authorId="0" shapeId="0" xr:uid="{00000000-0006-0000-09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6" authorId="0" shapeId="0" xr:uid="{00000000-0006-0000-09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9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6" authorId="0" shapeId="0" xr:uid="{00000000-0006-0000-09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6" authorId="0" shapeId="0" xr:uid="{00000000-0006-0000-09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9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9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6" authorId="0" shapeId="0" xr:uid="{00000000-0006-0000-09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6" authorId="0" shapeId="0" xr:uid="{00000000-0006-0000-09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9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6" authorId="0" shapeId="0" xr:uid="{00000000-0006-0000-09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6" authorId="0" shapeId="0" xr:uid="{00000000-0006-0000-09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6" authorId="0" shapeId="0" xr:uid="{00000000-0006-0000-09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9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9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6" authorId="0" shapeId="0" xr:uid="{00000000-0006-0000-09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6" authorId="0" shapeId="0" xr:uid="{00000000-0006-0000-09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6" authorId="0" shapeId="0" xr:uid="{00000000-0006-0000-09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9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6" authorId="0" shapeId="0" xr:uid="{00000000-0006-0000-09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6" authorId="0" shapeId="0" xr:uid="{00000000-0006-0000-09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9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900-0000D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6" authorId="0" shapeId="0" xr:uid="{00000000-0006-0000-09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6" authorId="0" shapeId="0" xr:uid="{00000000-0006-0000-09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6" authorId="0" shapeId="0" xr:uid="{00000000-0006-0000-09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9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6" authorId="0" shapeId="0" xr:uid="{00000000-0006-0000-09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9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6" authorId="0" shapeId="0" xr:uid="{00000000-0006-0000-09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6" authorId="0" shapeId="0" xr:uid="{00000000-0006-0000-09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7" authorId="0" shapeId="0" xr:uid="{00000000-0006-0000-09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7" authorId="0" shapeId="0" xr:uid="{00000000-0006-0000-09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7" authorId="0" shapeId="0" xr:uid="{00000000-0006-0000-09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7" authorId="0" shapeId="0" xr:uid="{00000000-0006-0000-0900-0000E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7" authorId="0" shapeId="0" xr:uid="{00000000-0006-0000-0900-0000E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7" authorId="0" shapeId="0" xr:uid="{00000000-0006-0000-09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7" authorId="0" shapeId="0" xr:uid="{00000000-0006-0000-09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9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9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7" authorId="0" shapeId="0" xr:uid="{00000000-0006-0000-09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7" authorId="0" shapeId="0" xr:uid="{00000000-0006-0000-09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9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9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7" authorId="0" shapeId="0" xr:uid="{00000000-0006-0000-09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7" authorId="0" shapeId="0" xr:uid="{00000000-0006-0000-09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7" authorId="0" shapeId="0" xr:uid="{00000000-0006-0000-09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7" authorId="0" shapeId="0" xr:uid="{00000000-0006-0000-0900-0000F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7" authorId="0" shapeId="0" xr:uid="{00000000-0006-0000-09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7" authorId="0" shapeId="0" xr:uid="{00000000-0006-0000-09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9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9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9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9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9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9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7" authorId="0" shapeId="0" xr:uid="{00000000-0006-0000-09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900-0000F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9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7" authorId="0" shapeId="0" xr:uid="{00000000-0006-0000-09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7" authorId="0" shapeId="0" xr:uid="{00000000-0006-0000-09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7" authorId="0" shapeId="0" xr:uid="{00000000-0006-0000-09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9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9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9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8" authorId="0" shapeId="0" xr:uid="{00000000-0006-0000-09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8" authorId="0" shapeId="0" xr:uid="{00000000-0006-0000-09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8" authorId="0" shapeId="0" xr:uid="{00000000-0006-0000-09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8" authorId="0" shapeId="0" xr:uid="{00000000-0006-0000-09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8" authorId="0" shapeId="0" xr:uid="{00000000-0006-0000-09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8" authorId="0" shapeId="0" xr:uid="{00000000-0006-0000-09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8" authorId="0" shapeId="0" xr:uid="{00000000-0006-0000-09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8" authorId="0" shapeId="0" xr:uid="{00000000-0006-0000-09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8" authorId="0" shapeId="0" xr:uid="{00000000-0006-0000-09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8" authorId="0" shapeId="0" xr:uid="{00000000-0006-0000-09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8" authorId="0" shapeId="0" xr:uid="{00000000-0006-0000-09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8" authorId="0" shapeId="0" xr:uid="{00000000-0006-0000-09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8" authorId="0" shapeId="0" xr:uid="{00000000-0006-0000-09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8" authorId="0" shapeId="0" xr:uid="{00000000-0006-0000-09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8" authorId="0" shapeId="0" xr:uid="{00000000-0006-0000-09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9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8" authorId="0" shapeId="0" xr:uid="{00000000-0006-0000-09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8" authorId="0" shapeId="0" xr:uid="{00000000-0006-0000-09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8" authorId="0" shapeId="0" xr:uid="{00000000-0006-0000-09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8" authorId="0" shapeId="0" xr:uid="{00000000-0006-0000-09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8" authorId="0" shapeId="0" xr:uid="{00000000-0006-0000-0900-00001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8" authorId="0" shapeId="0" xr:uid="{00000000-0006-0000-0900-00001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8" authorId="0" shapeId="0" xr:uid="{00000000-0006-0000-09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8" authorId="0" shapeId="0" xr:uid="{00000000-0006-0000-09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9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8" authorId="0" shapeId="0" xr:uid="{00000000-0006-0000-0900-00001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8" authorId="0" shapeId="0" xr:uid="{00000000-0006-0000-09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9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8" authorId="0" shapeId="0" xr:uid="{00000000-0006-0000-0900-00002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8" authorId="0" shapeId="0" xr:uid="{00000000-0006-0000-09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9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9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9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8" authorId="0" shapeId="0" xr:uid="{00000000-0006-0000-09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8" authorId="0" shapeId="0" xr:uid="{00000000-0006-0000-09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8" authorId="0" shapeId="0" xr:uid="{00000000-0006-0000-09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8" authorId="0" shapeId="0" xr:uid="{00000000-0006-0000-09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8" authorId="0" shapeId="0" xr:uid="{00000000-0006-0000-09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9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8" authorId="0" shapeId="0" xr:uid="{00000000-0006-0000-09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8" authorId="0" shapeId="0" xr:uid="{00000000-0006-0000-09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8" authorId="0" shapeId="0" xr:uid="{00000000-0006-0000-09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8" authorId="0" shapeId="0" xr:uid="{00000000-0006-0000-09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S11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1" authorId="0" shapeId="0" xr:uid="{00000000-0006-0000-01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1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1" authorId="0" shapeId="0" xr:uid="{00000000-0006-0000-01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1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1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1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1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1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1" authorId="0" shapeId="0" xr:uid="{00000000-0006-0000-01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2" authorId="0" shapeId="0" xr:uid="{00000000-0006-0000-01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1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1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1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1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1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1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2" authorId="0" shapeId="0" xr:uid="{00000000-0006-0000-01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2" authorId="0" shapeId="0" xr:uid="{00000000-0006-0000-01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1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2" authorId="0" shapeId="0" xr:uid="{00000000-0006-0000-01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1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1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1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1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2" authorId="0" shapeId="0" xr:uid="{00000000-0006-0000-01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2" authorId="0" shapeId="0" xr:uid="{00000000-0006-0000-01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1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2" authorId="0" shapeId="0" xr:uid="{00000000-0006-0000-01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1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1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1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1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1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2" authorId="0" shapeId="0" xr:uid="{00000000-0006-0000-01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1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2" authorId="0" shapeId="0" xr:uid="{00000000-0006-0000-01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1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1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1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1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2" authorId="0" shapeId="0" xr:uid="{00000000-0006-0000-01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3" authorId="0" shapeId="0" xr:uid="{00000000-0006-0000-01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1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1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1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1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1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1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3" authorId="0" shapeId="0" xr:uid="{00000000-0006-0000-01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1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1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1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1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1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1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1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1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1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1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1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3" authorId="0" shapeId="0" xr:uid="{00000000-0006-0000-01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1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1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1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1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1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1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3" authorId="0" shapeId="0" xr:uid="{00000000-0006-0000-01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1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1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3" authorId="0" shapeId="0" xr:uid="{00000000-0006-0000-01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1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1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1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1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1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1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4" authorId="0" shapeId="0" xr:uid="{00000000-0006-0000-01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1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1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1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4" authorId="0" shapeId="0" xr:uid="{00000000-0006-0000-01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4" authorId="0" shapeId="0" xr:uid="{00000000-0006-0000-01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4" authorId="0" shapeId="0" xr:uid="{00000000-0006-0000-01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1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1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4" authorId="0" shapeId="0" xr:uid="{00000000-0006-0000-01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1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1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1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1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1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1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4" authorId="0" shapeId="0" xr:uid="{00000000-0006-0000-01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1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1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1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1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1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1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1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1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4" authorId="0" shapeId="0" xr:uid="{00000000-0006-0000-01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1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1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1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1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1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4" authorId="0" shapeId="0" xr:uid="{00000000-0006-0000-01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1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1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5" authorId="0" shapeId="0" xr:uid="{00000000-0006-0000-01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1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1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1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5" authorId="0" shapeId="0" xr:uid="{00000000-0006-0000-01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5" authorId="0" shapeId="0" xr:uid="{00000000-0006-0000-01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1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1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1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1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1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1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1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1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1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1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1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5" authorId="0" shapeId="0" xr:uid="{00000000-0006-0000-01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1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1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1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1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1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1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1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1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1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5" authorId="0" shapeId="0" xr:uid="{00000000-0006-0000-01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1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1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5" authorId="0" shapeId="0" xr:uid="{00000000-0006-0000-01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1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1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1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1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1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1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1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1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1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1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1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1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1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1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1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1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1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1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1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6" authorId="0" shapeId="0" xr:uid="{00000000-0006-0000-01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1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1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1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1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6" authorId="0" shapeId="0" xr:uid="{00000000-0006-0000-01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1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1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1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1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1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1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1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1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6" authorId="0" shapeId="0" xr:uid="{00000000-0006-0000-01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1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1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1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1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1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1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1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1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1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1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1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1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1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7" authorId="0" shapeId="0" xr:uid="{00000000-0006-0000-01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1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1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1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1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1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1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1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1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1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1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1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1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1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8" authorId="0" shapeId="0" xr:uid="{00000000-0006-0000-01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8" authorId="0" shapeId="0" xr:uid="{00000000-0006-0000-01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8" authorId="0" shapeId="0" xr:uid="{00000000-0006-0000-01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1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8" authorId="0" shapeId="0" xr:uid="{00000000-0006-0000-01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1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1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1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1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8" authorId="0" shapeId="0" xr:uid="{00000000-0006-0000-01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8" authorId="0" shapeId="0" xr:uid="{00000000-0006-0000-01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1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8" authorId="0" shapeId="0" xr:uid="{00000000-0006-0000-01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1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1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8" authorId="0" shapeId="0" xr:uid="{00000000-0006-0000-01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8" authorId="0" shapeId="0" xr:uid="{00000000-0006-0000-01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1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8" authorId="0" shapeId="0" xr:uid="{00000000-0006-0000-01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1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1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8" authorId="0" shapeId="0" xr:uid="{00000000-0006-0000-01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1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8" authorId="0" shapeId="0" xr:uid="{00000000-0006-0000-01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8" authorId="0" shapeId="0" xr:uid="{00000000-0006-0000-01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8" authorId="0" shapeId="0" xr:uid="{00000000-0006-0000-01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8" authorId="0" shapeId="0" xr:uid="{00000000-0006-0000-01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1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1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1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1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1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1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8" authorId="0" shapeId="0" xr:uid="{00000000-0006-0000-01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8" authorId="0" shapeId="0" xr:uid="{00000000-0006-0000-01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8" authorId="0" shapeId="0" xr:uid="{00000000-0006-0000-01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1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8" authorId="0" shapeId="0" xr:uid="{00000000-0006-0000-01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8" authorId="0" shapeId="0" xr:uid="{00000000-0006-0000-01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8" authorId="0" shapeId="0" xr:uid="{00000000-0006-0000-01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8" authorId="0" shapeId="0" xr:uid="{00000000-0006-0000-01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1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8" authorId="0" shapeId="0" xr:uid="{00000000-0006-0000-01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8" authorId="0" shapeId="0" xr:uid="{00000000-0006-0000-01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8" authorId="0" shapeId="0" xr:uid="{00000000-0006-0000-01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1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1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1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J11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2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2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2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2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2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2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1" authorId="0" shapeId="0" xr:uid="{00000000-0006-0000-02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1" authorId="0" shapeId="0" xr:uid="{00000000-0006-0000-02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2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2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2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2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1" authorId="0" shapeId="0" xr:uid="{00000000-0006-0000-02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1" authorId="0" shapeId="0" xr:uid="{00000000-0006-0000-02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1" authorId="0" shapeId="0" xr:uid="{00000000-0006-0000-02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2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2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2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1" authorId="0" shapeId="0" xr:uid="{00000000-0006-0000-02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1" authorId="0" shapeId="0" xr:uid="{00000000-0006-0000-02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1" authorId="0" shapeId="0" xr:uid="{00000000-0006-0000-02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2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2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1" authorId="0" shapeId="0" xr:uid="{00000000-0006-0000-02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2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2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2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2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2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2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2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1" authorId="0" shapeId="0" xr:uid="{00000000-0006-0000-02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2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2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2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2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2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2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2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2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1" authorId="0" shapeId="0" xr:uid="{00000000-0006-0000-02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2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2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1" authorId="0" shapeId="0" xr:uid="{00000000-0006-0000-02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2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2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2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1" authorId="0" shapeId="0" xr:uid="{00000000-0006-0000-02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2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1" authorId="0" shapeId="0" xr:uid="{00000000-0006-0000-02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2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2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2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2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2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2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1" authorId="0" shapeId="0" xr:uid="{00000000-0006-0000-0200-00003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2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2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2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2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1" authorId="0" shapeId="0" xr:uid="{00000000-0006-0000-02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2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2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2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2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200-00004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1" authorId="0" shapeId="0" xr:uid="{00000000-0006-0000-02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1" authorId="0" shapeId="0" xr:uid="{00000000-0006-0000-02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2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2" authorId="0" shapeId="0" xr:uid="{00000000-0006-0000-02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2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2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2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2" authorId="0" shapeId="0" xr:uid="{00000000-0006-0000-02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2" authorId="0" shapeId="0" xr:uid="{00000000-0006-0000-02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2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2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2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2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2" authorId="0" shapeId="0" xr:uid="{00000000-0006-0000-02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2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2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2" authorId="0" shapeId="0" xr:uid="{00000000-0006-0000-02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2" authorId="0" shapeId="0" xr:uid="{00000000-0006-0000-02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2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2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2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2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2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2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2" authorId="0" shapeId="0" xr:uid="{00000000-0006-0000-02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2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2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2" authorId="0" shapeId="0" xr:uid="{00000000-0006-0000-02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2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2" authorId="0" shapeId="0" xr:uid="{00000000-0006-0000-02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2" authorId="0" shapeId="0" xr:uid="{00000000-0006-0000-02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2" authorId="0" shapeId="0" xr:uid="{00000000-0006-0000-02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2" authorId="0" shapeId="0" xr:uid="{00000000-0006-0000-02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2" authorId="0" shapeId="0" xr:uid="{00000000-0006-0000-02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2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2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2" authorId="0" shapeId="0" xr:uid="{00000000-0006-0000-02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2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2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2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2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2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2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2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2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2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2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2" authorId="0" shapeId="0" xr:uid="{00000000-0006-0000-02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2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2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2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2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2" authorId="0" shapeId="0" xr:uid="{00000000-0006-0000-02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2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2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2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2" authorId="0" shapeId="0" xr:uid="{00000000-0006-0000-02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2" authorId="0" shapeId="0" xr:uid="{00000000-0006-0000-02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2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2" authorId="0" shapeId="0" xr:uid="{00000000-0006-0000-02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2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2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2" authorId="0" shapeId="0" xr:uid="{00000000-0006-0000-02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2" authorId="0" shapeId="0" xr:uid="{00000000-0006-0000-02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2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2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2" authorId="0" shapeId="0" xr:uid="{00000000-0006-0000-02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2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2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2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2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2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2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2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2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2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2" authorId="0" shapeId="0" xr:uid="{00000000-0006-0000-02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2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2" authorId="0" shapeId="0" xr:uid="{00000000-0006-0000-02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2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2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2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2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2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2" authorId="0" shapeId="0" xr:uid="{00000000-0006-0000-02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2" authorId="0" shapeId="0" xr:uid="{00000000-0006-0000-02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2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2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3" authorId="0" shapeId="0" xr:uid="{00000000-0006-0000-02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2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2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2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2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2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3" authorId="0" shapeId="0" xr:uid="{00000000-0006-0000-02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2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2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2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2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2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2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2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2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2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3" authorId="0" shapeId="0" xr:uid="{00000000-0006-0000-02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3" authorId="0" shapeId="0" xr:uid="{00000000-0006-0000-02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3" authorId="0" shapeId="0" xr:uid="{00000000-0006-0000-02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2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2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2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3" authorId="0" shapeId="0" xr:uid="{00000000-0006-0000-02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3" authorId="0" shapeId="0" xr:uid="{00000000-0006-0000-02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3" authorId="0" shapeId="0" xr:uid="{00000000-0006-0000-02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3" authorId="0" shapeId="0" xr:uid="{00000000-0006-0000-02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3" authorId="0" shapeId="0" xr:uid="{00000000-0006-0000-02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2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2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3" authorId="0" shapeId="0" xr:uid="{00000000-0006-0000-02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2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2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2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3" authorId="0" shapeId="0" xr:uid="{00000000-0006-0000-02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3" authorId="0" shapeId="0" xr:uid="{00000000-0006-0000-02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2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2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2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2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2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2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2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3" authorId="0" shapeId="0" xr:uid="{00000000-0006-0000-02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3" authorId="0" shapeId="0" xr:uid="{00000000-0006-0000-02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3" authorId="0" shapeId="0" xr:uid="{00000000-0006-0000-02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2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2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2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2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2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2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3" authorId="0" shapeId="0" xr:uid="{00000000-0006-0000-02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3" authorId="0" shapeId="0" xr:uid="{00000000-0006-0000-02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2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3" authorId="0" shapeId="0" xr:uid="{00000000-0006-0000-02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3" authorId="0" shapeId="0" xr:uid="{00000000-0006-0000-02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3" authorId="0" shapeId="0" xr:uid="{00000000-0006-0000-02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2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2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200-0000D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3" authorId="0" shapeId="0" xr:uid="{00000000-0006-0000-02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2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2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2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2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2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2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2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2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2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2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3" authorId="0" shapeId="0" xr:uid="{00000000-0006-0000-02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2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2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2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3" authorId="0" shapeId="0" xr:uid="{00000000-0006-0000-02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2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3" authorId="0" shapeId="0" xr:uid="{00000000-0006-0000-02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2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2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3" authorId="0" shapeId="0" xr:uid="{00000000-0006-0000-02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3" authorId="0" shapeId="0" xr:uid="{00000000-0006-0000-02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2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2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2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2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4" authorId="0" shapeId="0" xr:uid="{00000000-0006-0000-02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2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2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2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2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2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4" authorId="0" shapeId="0" xr:uid="{00000000-0006-0000-02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4" authorId="0" shapeId="0" xr:uid="{00000000-0006-0000-02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4" authorId="0" shapeId="0" xr:uid="{00000000-0006-0000-02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2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2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4" authorId="0" shapeId="0" xr:uid="{00000000-0006-0000-02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4" authorId="0" shapeId="0" xr:uid="{00000000-0006-0000-02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2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2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2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2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4" authorId="0" shapeId="0" xr:uid="{00000000-0006-0000-02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4" authorId="0" shapeId="0" xr:uid="{00000000-0006-0000-02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4" authorId="0" shapeId="0" xr:uid="{00000000-0006-0000-02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4" authorId="0" shapeId="0" xr:uid="{00000000-0006-0000-02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4" authorId="0" shapeId="0" xr:uid="{00000000-0006-0000-02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4" authorId="0" shapeId="0" xr:uid="{00000000-0006-0000-02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4" authorId="0" shapeId="0" xr:uid="{00000000-0006-0000-02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4" authorId="0" shapeId="0" xr:uid="{00000000-0006-0000-02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4" authorId="0" shapeId="0" xr:uid="{00000000-0006-0000-02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2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4" authorId="0" shapeId="0" xr:uid="{00000000-0006-0000-02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2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2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2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2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4" authorId="0" shapeId="0" xr:uid="{00000000-0006-0000-02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2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2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2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2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2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2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2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2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4" authorId="0" shapeId="0" xr:uid="{00000000-0006-0000-02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2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2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2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2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4" authorId="0" shapeId="0" xr:uid="{00000000-0006-0000-02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2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2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2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2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4" authorId="0" shapeId="0" xr:uid="{00000000-0006-0000-02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4" authorId="0" shapeId="0" xr:uid="{00000000-0006-0000-02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2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2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4" authorId="0" shapeId="0" xr:uid="{00000000-0006-0000-02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4" authorId="0" shapeId="0" xr:uid="{00000000-0006-0000-02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2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2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2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2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2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4" authorId="0" shapeId="0" xr:uid="{00000000-0006-0000-02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2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2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2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2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2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2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200-00003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4" authorId="0" shapeId="0" xr:uid="{00000000-0006-0000-02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4" authorId="0" shapeId="0" xr:uid="{00000000-0006-0000-0200-00003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2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4" authorId="0" shapeId="0" xr:uid="{00000000-0006-0000-02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4" authorId="0" shapeId="0" xr:uid="{00000000-0006-0000-02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2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2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2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2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2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2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200-00004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200-00004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4" authorId="0" shapeId="0" xr:uid="{00000000-0006-0000-0200-00004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4" authorId="0" shapeId="0" xr:uid="{00000000-0006-0000-0200-00004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4" authorId="0" shapeId="0" xr:uid="{00000000-0006-0000-0200-00004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2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2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2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2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2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2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2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2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2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2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2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5" authorId="0" shapeId="0" xr:uid="{00000000-0006-0000-02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200-00005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5" authorId="0" shapeId="0" xr:uid="{00000000-0006-0000-02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2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5" authorId="0" shapeId="0" xr:uid="{00000000-0006-0000-02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5" authorId="0" shapeId="0" xr:uid="{00000000-0006-0000-02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5" authorId="0" shapeId="0" xr:uid="{00000000-0006-0000-02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2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5" authorId="0" shapeId="0" xr:uid="{00000000-0006-0000-02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2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2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5" authorId="0" shapeId="0" xr:uid="{00000000-0006-0000-02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2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2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2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200-00006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5" authorId="0" shapeId="0" xr:uid="{00000000-0006-0000-0200-00006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5" authorId="0" shapeId="0" xr:uid="{00000000-0006-0000-02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5" authorId="0" shapeId="0" xr:uid="{00000000-0006-0000-02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5" authorId="0" shapeId="0" xr:uid="{00000000-0006-0000-02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2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2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5" authorId="0" shapeId="0" xr:uid="{00000000-0006-0000-02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5" authorId="0" shapeId="0" xr:uid="{00000000-0006-0000-0200-00006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2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200-00006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5" authorId="0" shapeId="0" xr:uid="{00000000-0006-0000-02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2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5" authorId="0" shapeId="0" xr:uid="{00000000-0006-0000-02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5" authorId="0" shapeId="0" xr:uid="{00000000-0006-0000-02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5" authorId="0" shapeId="0" xr:uid="{00000000-0006-0000-0200-00007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5" authorId="0" shapeId="0" xr:uid="{00000000-0006-0000-0200-00007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5" authorId="0" shapeId="0" xr:uid="{00000000-0006-0000-02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2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2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2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200-00007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2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200-00007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2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5" authorId="0" shapeId="0" xr:uid="{00000000-0006-0000-02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2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2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2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2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2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2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2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5" authorId="0" shapeId="0" xr:uid="{00000000-0006-0000-02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2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200-00008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200-00008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5" authorId="0" shapeId="0" xr:uid="{00000000-0006-0000-0200-00008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5" authorId="0" shapeId="0" xr:uid="{00000000-0006-0000-02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5" authorId="0" shapeId="0" xr:uid="{00000000-0006-0000-02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2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5" authorId="0" shapeId="0" xr:uid="{00000000-0006-0000-0200-00008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200-00008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5" authorId="0" shapeId="0" xr:uid="{00000000-0006-0000-0200-00009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5" authorId="0" shapeId="0" xr:uid="{00000000-0006-0000-02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2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5" authorId="0" shapeId="0" xr:uid="{00000000-0006-0000-02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2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2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200-00009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5" authorId="0" shapeId="0" xr:uid="{00000000-0006-0000-0200-00009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200-00009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5" authorId="0" shapeId="0" xr:uid="{00000000-0006-0000-02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2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2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2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2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2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5" authorId="0" shapeId="0" xr:uid="{00000000-0006-0000-0200-00009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2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2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2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2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2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2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2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200-0000A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5" authorId="0" shapeId="0" xr:uid="{00000000-0006-0000-02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5" authorId="0" shapeId="0" xr:uid="{00000000-0006-0000-0200-0000A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2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2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2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5" authorId="0" shapeId="0" xr:uid="{00000000-0006-0000-0200-0000A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5" authorId="0" shapeId="0" xr:uid="{00000000-0006-0000-02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2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200-0000B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2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2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5" authorId="0" shapeId="0" xr:uid="{00000000-0006-0000-02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6" authorId="0" shapeId="0" xr:uid="{00000000-0006-0000-02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2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2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2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2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2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2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2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2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2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6" authorId="0" shapeId="0" xr:uid="{00000000-0006-0000-02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200-0000B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6" authorId="0" shapeId="0" xr:uid="{00000000-0006-0000-02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2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2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6" authorId="0" shapeId="0" xr:uid="{00000000-0006-0000-02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6" authorId="0" shapeId="0" xr:uid="{00000000-0006-0000-02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2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2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2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2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2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2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200-0000C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6" authorId="0" shapeId="0" xr:uid="{00000000-0006-0000-0200-0000C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6" authorId="0" shapeId="0" xr:uid="{00000000-0006-0000-0200-0000C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6" authorId="0" shapeId="0" xr:uid="{00000000-0006-0000-02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200-0000C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6" authorId="0" shapeId="0" xr:uid="{00000000-0006-0000-02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6" authorId="0" shapeId="0" xr:uid="{00000000-0006-0000-02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6" authorId="0" shapeId="0" xr:uid="{00000000-0006-0000-02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200-0000D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2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200-0000D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2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2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200-0000D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6" authorId="0" shapeId="0" xr:uid="{00000000-0006-0000-02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2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2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2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2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2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2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200-0000E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2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2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200-0000E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2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6" authorId="0" shapeId="0" xr:uid="{00000000-0006-0000-02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2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6" authorId="0" shapeId="0" xr:uid="{00000000-0006-0000-0200-0000E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2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2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2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2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200-0000E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200-0000E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6" authorId="0" shapeId="0" xr:uid="{00000000-0006-0000-0200-0000E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6" authorId="0" shapeId="0" xr:uid="{00000000-0006-0000-02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6" authorId="0" shapeId="0" xr:uid="{00000000-0006-0000-0200-0000F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200-0000F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6" authorId="0" shapeId="0" xr:uid="{00000000-0006-0000-0200-0000F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6" authorId="0" shapeId="0" xr:uid="{00000000-0006-0000-02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200-0000F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6" authorId="0" shapeId="0" xr:uid="{00000000-0006-0000-02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2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6" authorId="0" shapeId="0" xr:uid="{00000000-0006-0000-02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200-0000F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200-0000F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6" authorId="0" shapeId="0" xr:uid="{00000000-0006-0000-02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2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2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2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2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200-0000F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6" authorId="0" shapeId="0" xr:uid="{00000000-0006-0000-0200-00000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6" authorId="0" shapeId="0" xr:uid="{00000000-0006-0000-0200-00000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6" authorId="0" shapeId="0" xr:uid="{00000000-0006-0000-0200-00000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6" authorId="0" shapeId="0" xr:uid="{00000000-0006-0000-0200-00000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6" authorId="0" shapeId="0" xr:uid="{00000000-0006-0000-0200-00000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200-00000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6" authorId="0" shapeId="0" xr:uid="{00000000-0006-0000-02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2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2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2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200-00000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6" authorId="0" shapeId="0" xr:uid="{00000000-0006-0000-0200-00000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2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200-00000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2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2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2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2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6" authorId="0" shapeId="0" xr:uid="{00000000-0006-0000-02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200-00001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6" authorId="0" shapeId="0" xr:uid="{00000000-0006-0000-0200-00001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7" authorId="0" shapeId="0" xr:uid="{00000000-0006-0000-02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2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2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2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200-00001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2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2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2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2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2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200-00001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200-00002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7" authorId="0" shapeId="0" xr:uid="{00000000-0006-0000-02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2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2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2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200-00002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200-00002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7" authorId="0" shapeId="0" xr:uid="{00000000-0006-0000-0200-00002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7" authorId="0" shapeId="0" xr:uid="{00000000-0006-0000-02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7" authorId="0" shapeId="0" xr:uid="{00000000-0006-0000-02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7" authorId="0" shapeId="0" xr:uid="{00000000-0006-0000-02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200-00002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7" authorId="0" shapeId="0" xr:uid="{00000000-0006-0000-0200-00002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7" authorId="0" shapeId="0" xr:uid="{00000000-0006-0000-02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200-00002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200-00002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7" authorId="0" shapeId="0" xr:uid="{00000000-0006-0000-02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7" authorId="0" shapeId="0" xr:uid="{00000000-0006-0000-02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200-00003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2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2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2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2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200-00003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7" authorId="0" shapeId="0" xr:uid="{00000000-0006-0000-02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2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2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2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200-00003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200-00003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7" authorId="0" shapeId="0" xr:uid="{00000000-0006-0000-02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7" authorId="0" shapeId="0" xr:uid="{00000000-0006-0000-02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200-00004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200-00004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200-00004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200-00004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7" authorId="0" shapeId="0" xr:uid="{00000000-0006-0000-0200-00004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7" authorId="0" shapeId="0" xr:uid="{00000000-0006-0000-0200-00004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200-00004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7" authorId="0" shapeId="0" xr:uid="{00000000-0006-0000-0200-00004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7" authorId="0" shapeId="0" xr:uid="{00000000-0006-0000-0200-00004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7" authorId="0" shapeId="0" xr:uid="{00000000-0006-0000-0200-00004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7" authorId="0" shapeId="0" xr:uid="{00000000-0006-0000-02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200-00004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7" authorId="0" shapeId="0" xr:uid="{00000000-0006-0000-0200-00004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7" authorId="0" shapeId="0" xr:uid="{00000000-0006-0000-02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2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2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7" authorId="0" shapeId="0" xr:uid="{00000000-0006-0000-02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200-00005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7" authorId="0" shapeId="0" xr:uid="{00000000-0006-0000-0200-00005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200-00005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200-00005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7" authorId="0" shapeId="0" xr:uid="{00000000-0006-0000-0200-00005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200-00005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200-00005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200-00005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7" authorId="0" shapeId="0" xr:uid="{00000000-0006-0000-0200-00005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7" authorId="0" shapeId="0" xr:uid="{00000000-0006-0000-02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200-00005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7" authorId="0" shapeId="0" xr:uid="{00000000-0006-0000-0200-00005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7" authorId="0" shapeId="0" xr:uid="{00000000-0006-0000-0200-00005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200-00005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200-00005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200-00006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200-00006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200-00006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200-00006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7" authorId="0" shapeId="0" xr:uid="{00000000-0006-0000-0200-00006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7" authorId="0" shapeId="0" xr:uid="{00000000-0006-0000-0200-00006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7" authorId="0" shapeId="0" xr:uid="{00000000-0006-0000-02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2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200-00006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7" authorId="0" shapeId="0" xr:uid="{00000000-0006-0000-02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8" authorId="0" shapeId="0" xr:uid="{00000000-0006-0000-02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8" authorId="0" shapeId="0" xr:uid="{00000000-0006-0000-0200-00006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8" authorId="0" shapeId="0" xr:uid="{00000000-0006-0000-02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8" authorId="0" shapeId="0" xr:uid="{00000000-0006-0000-02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8" authorId="0" shapeId="0" xr:uid="{00000000-0006-0000-02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200-00006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8" authorId="0" shapeId="0" xr:uid="{00000000-0006-0000-02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200-00007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8" authorId="0" shapeId="0" xr:uid="{00000000-0006-0000-0200-00007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8" authorId="0" shapeId="0" xr:uid="{00000000-0006-0000-02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2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2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8" authorId="0" shapeId="0" xr:uid="{00000000-0006-0000-0200-00007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200-00007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8" authorId="0" shapeId="0" xr:uid="{00000000-0006-0000-02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2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8" authorId="0" shapeId="0" xr:uid="{00000000-0006-0000-0200-00007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8" authorId="0" shapeId="0" xr:uid="{00000000-0006-0000-02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2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8" authorId="0" shapeId="0" xr:uid="{00000000-0006-0000-0200-00007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8" authorId="0" shapeId="0" xr:uid="{00000000-0006-0000-0200-00007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8" authorId="0" shapeId="0" xr:uid="{00000000-0006-0000-0200-00007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8" authorId="0" shapeId="0" xr:uid="{00000000-0006-0000-02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2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8" authorId="0" shapeId="0" xr:uid="{00000000-0006-0000-02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8" authorId="0" shapeId="0" xr:uid="{00000000-0006-0000-02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200-00008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200-00008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8" authorId="0" shapeId="0" xr:uid="{00000000-0006-0000-0200-00008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200-00008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200-00008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200-00008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200-00008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8" authorId="0" shapeId="0" xr:uid="{00000000-0006-0000-0200-00008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8" authorId="0" shapeId="0" xr:uid="{00000000-0006-0000-0200-00008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8" authorId="0" shapeId="0" xr:uid="{00000000-0006-0000-0200-00008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8" authorId="0" shapeId="0" xr:uid="{00000000-0006-0000-02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8" authorId="0" shapeId="0" xr:uid="{00000000-0006-0000-02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8" authorId="0" shapeId="0" xr:uid="{00000000-0006-0000-02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8" authorId="0" shapeId="0" xr:uid="{00000000-0006-0000-0200-00009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8" authorId="0" shapeId="0" xr:uid="{00000000-0006-0000-0200-00009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8" authorId="0" shapeId="0" xr:uid="{00000000-0006-0000-0200-00009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200-00009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200-00009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8" authorId="0" shapeId="0" xr:uid="{00000000-0006-0000-02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2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8" authorId="0" shapeId="0" xr:uid="{00000000-0006-0000-0200-00009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8" authorId="0" shapeId="0" xr:uid="{00000000-0006-0000-02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2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8" authorId="0" shapeId="0" xr:uid="{00000000-0006-0000-0200-00009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8" authorId="0" shapeId="0" xr:uid="{00000000-0006-0000-02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2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200-00009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8" authorId="0" shapeId="0" xr:uid="{00000000-0006-0000-02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2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200-0000A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8" authorId="0" shapeId="0" xr:uid="{00000000-0006-0000-0200-0000A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8" authorId="0" shapeId="0" xr:uid="{00000000-0006-0000-0200-0000A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8" authorId="0" shapeId="0" xr:uid="{00000000-0006-0000-0200-0000A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8" authorId="0" shapeId="0" xr:uid="{00000000-0006-0000-0200-0000A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8" authorId="0" shapeId="0" xr:uid="{00000000-0006-0000-0200-0000A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8" authorId="0" shapeId="0" xr:uid="{00000000-0006-0000-0200-0000A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200-0000A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200-0000A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2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2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8" authorId="0" shapeId="0" xr:uid="{00000000-0006-0000-02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8" authorId="0" shapeId="0" xr:uid="{00000000-0006-0000-02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200-0000A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8" authorId="0" shapeId="0" xr:uid="{00000000-0006-0000-0200-0000A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8" authorId="0" shapeId="0" xr:uid="{00000000-0006-0000-0200-0000B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8" authorId="0" shapeId="0" xr:uid="{00000000-0006-0000-0200-0000B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8" authorId="0" shapeId="0" xr:uid="{00000000-0006-0000-0200-0000B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8" authorId="0" shapeId="0" xr:uid="{00000000-0006-0000-0200-0000B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200-0000B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200-0000B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8" authorId="0" shapeId="0" xr:uid="{00000000-0006-0000-0200-0000B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8" authorId="0" shapeId="0" xr:uid="{00000000-0006-0000-0200-0000B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8" authorId="0" shapeId="0" xr:uid="{00000000-0006-0000-0200-0000B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200-0000B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8" authorId="0" shapeId="0" xr:uid="{00000000-0006-0000-0200-0000B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200-0000B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8" authorId="0" shapeId="0" xr:uid="{00000000-0006-0000-0200-0000B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200-0000B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200-0000B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200-0000B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200-0000C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8" authorId="0" shapeId="0" xr:uid="{00000000-0006-0000-0200-0000C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8" authorId="0" shapeId="0" xr:uid="{00000000-0006-0000-0200-0000C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8" authorId="0" shapeId="0" xr:uid="{00000000-0006-0000-0200-0000C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8" authorId="0" shapeId="0" xr:uid="{00000000-0006-0000-0200-0000C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200-0000C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8" authorId="0" shapeId="0" xr:uid="{00000000-0006-0000-02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200-0000C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200-0000C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2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8" authorId="0" shapeId="0" xr:uid="{00000000-0006-0000-0200-0000C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8" authorId="0" shapeId="0" xr:uid="{00000000-0006-0000-02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8" authorId="0" shapeId="0" xr:uid="{00000000-0006-0000-02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8" authorId="0" shapeId="0" xr:uid="{00000000-0006-0000-02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2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8" authorId="0" shapeId="0" xr:uid="{00000000-0006-0000-02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8" authorId="0" shapeId="0" xr:uid="{00000000-0006-0000-02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8" authorId="0" shapeId="0" xr:uid="{00000000-0006-0000-0200-0000D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8" authorId="0" shapeId="0" xr:uid="{00000000-0006-0000-0200-0000D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8" authorId="0" shapeId="0" xr:uid="{00000000-0006-0000-0200-0000D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8" authorId="0" shapeId="0" xr:uid="{00000000-0006-0000-02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200-0000D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8" authorId="0" shapeId="0" xr:uid="{00000000-0006-0000-0200-0000D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8" authorId="0" shapeId="0" xr:uid="{00000000-0006-0000-0200-0000D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F11" authorId="0" shapeId="0" xr:uid="{00000000-0006-0000-03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1" authorId="0" shapeId="0" xr:uid="{00000000-0006-0000-03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1" authorId="0" shapeId="0" xr:uid="{00000000-0006-0000-03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3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3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3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3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3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3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3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3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1" authorId="0" shapeId="0" xr:uid="{00000000-0006-0000-03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1" authorId="0" shapeId="0" xr:uid="{00000000-0006-0000-03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3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1" authorId="0" shapeId="0" xr:uid="{00000000-0006-0000-03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3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3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3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1" authorId="0" shapeId="0" xr:uid="{00000000-0006-0000-03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3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1" authorId="0" shapeId="0" xr:uid="{00000000-0006-0000-03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1" authorId="0" shapeId="0" xr:uid="{00000000-0006-0000-03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3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3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3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3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1" authorId="0" shapeId="0" xr:uid="{00000000-0006-0000-03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3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3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3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3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3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3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3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1" authorId="0" shapeId="0" xr:uid="{00000000-0006-0000-03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3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1" authorId="0" shapeId="0" xr:uid="{00000000-0006-0000-03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1" authorId="0" shapeId="0" xr:uid="{00000000-0006-0000-03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3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3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3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3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3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1" authorId="0" shapeId="0" xr:uid="{00000000-0006-0000-03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3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3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3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1" authorId="0" shapeId="0" xr:uid="{00000000-0006-0000-03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3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1" authorId="0" shapeId="0" xr:uid="{00000000-0006-0000-03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3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3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3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3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3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3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3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3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1" authorId="0" shapeId="0" xr:uid="{00000000-0006-0000-03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1" authorId="0" shapeId="0" xr:uid="{00000000-0006-0000-03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3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3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3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3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3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3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1" authorId="0" shapeId="0" xr:uid="{00000000-0006-0000-03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3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3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1" authorId="0" shapeId="0" xr:uid="{00000000-0006-0000-03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3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3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3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3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3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3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3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3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3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1" authorId="0" shapeId="0" xr:uid="{00000000-0006-0000-03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3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3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3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3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3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3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3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3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1" authorId="0" shapeId="0" xr:uid="{00000000-0006-0000-03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3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1" authorId="0" shapeId="0" xr:uid="{00000000-0006-0000-03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1" authorId="0" shapeId="0" xr:uid="{00000000-0006-0000-03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1" authorId="0" shapeId="0" xr:uid="{00000000-0006-0000-03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3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3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1" authorId="0" shapeId="0" xr:uid="{00000000-0006-0000-03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3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3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3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2" authorId="0" shapeId="0" xr:uid="{00000000-0006-0000-03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2" authorId="0" shapeId="0" xr:uid="{00000000-0006-0000-03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3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3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3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2" authorId="0" shapeId="0" xr:uid="{00000000-0006-0000-03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3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2" authorId="0" shapeId="0" xr:uid="{00000000-0006-0000-03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3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3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3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3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3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3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3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2" authorId="0" shapeId="0" xr:uid="{00000000-0006-0000-03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3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2" authorId="0" shapeId="0" xr:uid="{00000000-0006-0000-03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2" authorId="0" shapeId="0" xr:uid="{00000000-0006-0000-03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3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3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2" authorId="0" shapeId="0" xr:uid="{00000000-0006-0000-03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3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3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2" authorId="0" shapeId="0" xr:uid="{00000000-0006-0000-03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3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3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2" authorId="0" shapeId="0" xr:uid="{00000000-0006-0000-03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2" authorId="0" shapeId="0" xr:uid="{00000000-0006-0000-03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2" authorId="0" shapeId="0" xr:uid="{00000000-0006-0000-03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3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3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3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3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3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3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2" authorId="0" shapeId="0" xr:uid="{00000000-0006-0000-03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3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3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2" authorId="0" shapeId="0" xr:uid="{00000000-0006-0000-03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2" authorId="0" shapeId="0" xr:uid="{00000000-0006-0000-03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3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3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2" authorId="0" shapeId="0" xr:uid="{00000000-0006-0000-03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2" authorId="0" shapeId="0" xr:uid="{00000000-0006-0000-03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3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2" authorId="0" shapeId="0" xr:uid="{00000000-0006-0000-03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3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3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2" authorId="0" shapeId="0" xr:uid="{00000000-0006-0000-03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3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2" authorId="0" shapeId="0" xr:uid="{00000000-0006-0000-03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3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2" authorId="0" shapeId="0" xr:uid="{00000000-0006-0000-03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3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3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3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2" authorId="0" shapeId="0" xr:uid="{00000000-0006-0000-03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2" authorId="0" shapeId="0" xr:uid="{00000000-0006-0000-03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3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2" authorId="0" shapeId="0" xr:uid="{00000000-0006-0000-03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2" authorId="0" shapeId="0" xr:uid="{00000000-0006-0000-03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2" authorId="0" shapeId="0" xr:uid="{00000000-0006-0000-03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2" authorId="0" shapeId="0" xr:uid="{00000000-0006-0000-03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3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3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2" authorId="0" shapeId="0" xr:uid="{00000000-0006-0000-03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3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3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3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3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2" authorId="0" shapeId="0" xr:uid="{00000000-0006-0000-03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3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3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2" authorId="0" shapeId="0" xr:uid="{00000000-0006-0000-03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2" authorId="0" shapeId="0" xr:uid="{00000000-0006-0000-03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3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2" authorId="0" shapeId="0" xr:uid="{00000000-0006-0000-03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3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3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3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3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3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3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2" authorId="0" shapeId="0" xr:uid="{00000000-0006-0000-03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3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3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3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3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2" authorId="0" shapeId="0" xr:uid="{00000000-0006-0000-03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3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3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300-0000C1000000}">
      <text>
        <r>
          <rPr>
            <sz val="8"/>
            <color indexed="81"/>
            <rFont val="Tahoma"/>
            <family val="2"/>
          </rPr>
          <t>nil or rounded to zero, including null cells</t>
        </r>
      </text>
    </comment>
    <comment ref="II12" authorId="0" shapeId="0" xr:uid="{00000000-0006-0000-03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3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2" authorId="0" shapeId="0" xr:uid="{00000000-0006-0000-03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2" authorId="0" shapeId="0" xr:uid="{00000000-0006-0000-03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2" authorId="0" shapeId="0" xr:uid="{00000000-0006-0000-03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3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3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3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3" authorId="0" shapeId="0" xr:uid="{00000000-0006-0000-03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3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3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3" authorId="0" shapeId="0" xr:uid="{00000000-0006-0000-03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3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3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3" authorId="0" shapeId="0" xr:uid="{00000000-0006-0000-03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3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3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3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3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3" authorId="0" shapeId="0" xr:uid="{00000000-0006-0000-03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3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3" authorId="0" shapeId="0" xr:uid="{00000000-0006-0000-03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3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3" authorId="0" shapeId="0" xr:uid="{00000000-0006-0000-03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3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3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3" authorId="0" shapeId="0" xr:uid="{00000000-0006-0000-03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3" authorId="0" shapeId="0" xr:uid="{00000000-0006-0000-03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3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3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3" authorId="0" shapeId="0" xr:uid="{00000000-0006-0000-03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3" authorId="0" shapeId="0" xr:uid="{00000000-0006-0000-03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3" authorId="0" shapeId="0" xr:uid="{00000000-0006-0000-03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3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3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3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3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3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3" authorId="0" shapeId="0" xr:uid="{00000000-0006-0000-03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3" authorId="0" shapeId="0" xr:uid="{00000000-0006-0000-03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3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3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3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3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3" authorId="0" shapeId="0" xr:uid="{00000000-0006-0000-03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3" authorId="0" shapeId="0" xr:uid="{00000000-0006-0000-03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3" authorId="0" shapeId="0" xr:uid="{00000000-0006-0000-03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3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3" authorId="0" shapeId="0" xr:uid="{00000000-0006-0000-03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3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3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3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3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3" authorId="0" shapeId="0" xr:uid="{00000000-0006-0000-03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3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3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3" authorId="0" shapeId="0" xr:uid="{00000000-0006-0000-03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3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3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3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3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3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3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3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3" authorId="0" shapeId="0" xr:uid="{00000000-0006-0000-03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3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3" authorId="0" shapeId="0" xr:uid="{00000000-0006-0000-03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3" authorId="0" shapeId="0" xr:uid="{00000000-0006-0000-03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3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3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3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3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3" authorId="0" shapeId="0" xr:uid="{00000000-0006-0000-03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3" authorId="0" shapeId="0" xr:uid="{00000000-0006-0000-03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3" authorId="0" shapeId="0" xr:uid="{00000000-0006-0000-03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3" authorId="0" shapeId="0" xr:uid="{00000000-0006-0000-03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3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3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3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3" authorId="0" shapeId="0" xr:uid="{00000000-0006-0000-03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3" authorId="0" shapeId="0" xr:uid="{00000000-0006-0000-03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3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3" authorId="0" shapeId="0" xr:uid="{00000000-0006-0000-03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3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3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3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3" authorId="0" shapeId="0" xr:uid="{00000000-0006-0000-03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3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3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3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3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3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300-00001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3" authorId="0" shapeId="0" xr:uid="{00000000-0006-0000-03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3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3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3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300-00002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4" authorId="0" shapeId="0" xr:uid="{00000000-0006-0000-03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4" authorId="0" shapeId="0" xr:uid="{00000000-0006-0000-03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3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3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3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4" authorId="0" shapeId="0" xr:uid="{00000000-0006-0000-03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4" authorId="0" shapeId="0" xr:uid="{00000000-0006-0000-03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4" authorId="0" shapeId="0" xr:uid="{00000000-0006-0000-03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4" authorId="0" shapeId="0" xr:uid="{00000000-0006-0000-03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4" authorId="0" shapeId="0" xr:uid="{00000000-0006-0000-03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4" authorId="0" shapeId="0" xr:uid="{00000000-0006-0000-03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3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4" authorId="0" shapeId="0" xr:uid="{00000000-0006-0000-03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3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4" authorId="0" shapeId="0" xr:uid="{00000000-0006-0000-03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4" authorId="0" shapeId="0" xr:uid="{00000000-0006-0000-03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3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4" authorId="0" shapeId="0" xr:uid="{00000000-0006-0000-03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3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4" authorId="0" shapeId="0" xr:uid="{00000000-0006-0000-0300-00003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4" authorId="0" shapeId="0" xr:uid="{00000000-0006-0000-03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4" authorId="0" shapeId="0" xr:uid="{00000000-0006-0000-03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3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3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3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3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4" authorId="0" shapeId="0" xr:uid="{00000000-0006-0000-03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4" authorId="0" shapeId="0" xr:uid="{00000000-0006-0000-03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3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3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3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300-00004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4" authorId="0" shapeId="0" xr:uid="{00000000-0006-0000-03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4" authorId="0" shapeId="0" xr:uid="{00000000-0006-0000-03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3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3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3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4" authorId="0" shapeId="0" xr:uid="{00000000-0006-0000-0300-00004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4" authorId="0" shapeId="0" xr:uid="{00000000-0006-0000-03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3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3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3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3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300-00004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300-00005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3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3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3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3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4" authorId="0" shapeId="0" xr:uid="{00000000-0006-0000-0300-00005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4" authorId="0" shapeId="0" xr:uid="{00000000-0006-0000-03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3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4" authorId="0" shapeId="0" xr:uid="{00000000-0006-0000-03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3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3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3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4" authorId="0" shapeId="0" xr:uid="{00000000-0006-0000-03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4" authorId="0" shapeId="0" xr:uid="{00000000-0006-0000-03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3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3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4" authorId="0" shapeId="0" xr:uid="{00000000-0006-0000-03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3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300-00006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4" authorId="0" shapeId="0" xr:uid="{00000000-0006-0000-03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3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4" authorId="0" shapeId="0" xr:uid="{00000000-0006-0000-03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3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3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4" authorId="0" shapeId="0" xr:uid="{00000000-0006-0000-03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4" authorId="0" shapeId="0" xr:uid="{00000000-0006-0000-03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3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3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3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3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300-00006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4" authorId="0" shapeId="0" xr:uid="{00000000-0006-0000-0300-00006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3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3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3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3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300-00007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4" authorId="0" shapeId="0" xr:uid="{00000000-0006-0000-0300-00007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4" authorId="0" shapeId="0" xr:uid="{00000000-0006-0000-03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3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3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3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300-00007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4" authorId="0" shapeId="0" xr:uid="{00000000-0006-0000-03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4" authorId="0" shapeId="0" xr:uid="{00000000-0006-0000-03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3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3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3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4" authorId="0" shapeId="0" xr:uid="{00000000-0006-0000-0300-00008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3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4" authorId="0" shapeId="0" xr:uid="{00000000-0006-0000-03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3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3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3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300-00008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5" authorId="0" shapeId="0" xr:uid="{00000000-0006-0000-03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5" authorId="0" shapeId="0" xr:uid="{00000000-0006-0000-03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3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3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300-00008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5" authorId="0" shapeId="0" xr:uid="{00000000-0006-0000-0300-00008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5" authorId="0" shapeId="0" xr:uid="{00000000-0006-0000-03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3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3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3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3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5" authorId="0" shapeId="0" xr:uid="{00000000-0006-0000-03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3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3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3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5" authorId="0" shapeId="0" xr:uid="{00000000-0006-0000-0300-00009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3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5" authorId="0" shapeId="0" xr:uid="{00000000-0006-0000-03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5" authorId="0" shapeId="0" xr:uid="{00000000-0006-0000-03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5" authorId="0" shapeId="0" xr:uid="{00000000-0006-0000-0300-00009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5" authorId="0" shapeId="0" xr:uid="{00000000-0006-0000-03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3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3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5" authorId="0" shapeId="0" xr:uid="{00000000-0006-0000-03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5" authorId="0" shapeId="0" xr:uid="{00000000-0006-0000-03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300-0000A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5" authorId="0" shapeId="0" xr:uid="{00000000-0006-0000-03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3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300-0000A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5" authorId="0" shapeId="0" xr:uid="{00000000-0006-0000-0300-0000A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3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3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300-0000A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300-0000A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5" authorId="0" shapeId="0" xr:uid="{00000000-0006-0000-03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3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3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5" authorId="0" shapeId="0" xr:uid="{00000000-0006-0000-0300-0000A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5" authorId="0" shapeId="0" xr:uid="{00000000-0006-0000-03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5" authorId="0" shapeId="0" xr:uid="{00000000-0006-0000-03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3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3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300-0000B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5" authorId="0" shapeId="0" xr:uid="{00000000-0006-0000-0300-0000B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5" authorId="0" shapeId="0" xr:uid="{00000000-0006-0000-03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300-0000B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5" authorId="0" shapeId="0" xr:uid="{00000000-0006-0000-0300-0000B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5" authorId="0" shapeId="0" xr:uid="{00000000-0006-0000-03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300-0000B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5" authorId="0" shapeId="0" xr:uid="{00000000-0006-0000-03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5" authorId="0" shapeId="0" xr:uid="{00000000-0006-0000-03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300-0000B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3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3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5" authorId="0" shapeId="0" xr:uid="{00000000-0006-0000-03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5" authorId="0" shapeId="0" xr:uid="{00000000-0006-0000-03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300-0000B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3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300-0000C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5" authorId="0" shapeId="0" xr:uid="{00000000-0006-0000-0300-0000C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300-0000C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5" authorId="0" shapeId="0" xr:uid="{00000000-0006-0000-03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5" authorId="0" shapeId="0" xr:uid="{00000000-0006-0000-03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5" authorId="0" shapeId="0" xr:uid="{00000000-0006-0000-03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3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300-0000C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5" authorId="0" shapeId="0" xr:uid="{00000000-0006-0000-03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3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3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300-0000C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5" authorId="0" shapeId="0" xr:uid="{00000000-0006-0000-03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5" authorId="0" shapeId="0" xr:uid="{00000000-0006-0000-03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3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3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3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5" authorId="0" shapeId="0" xr:uid="{00000000-0006-0000-0300-0000D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5" authorId="0" shapeId="0" xr:uid="{00000000-0006-0000-03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300-0000D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5" authorId="0" shapeId="0" xr:uid="{00000000-0006-0000-03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5" authorId="0" shapeId="0" xr:uid="{00000000-0006-0000-03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300-0000D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3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3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300-0000D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5" authorId="0" shapeId="0" xr:uid="{00000000-0006-0000-03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3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3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5" authorId="0" shapeId="0" xr:uid="{00000000-0006-0000-03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5" authorId="0" shapeId="0" xr:uid="{00000000-0006-0000-03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5" authorId="0" shapeId="0" xr:uid="{00000000-0006-0000-0300-0000E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300-0000E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5" authorId="0" shapeId="0" xr:uid="{00000000-0006-0000-03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300-0000E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3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3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300-0000E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5" authorId="0" shapeId="0" xr:uid="{00000000-0006-0000-03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5" authorId="0" shapeId="0" xr:uid="{00000000-0006-0000-03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5" authorId="0" shapeId="0" xr:uid="{00000000-0006-0000-03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300-0000E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6" authorId="0" shapeId="0" xr:uid="{00000000-0006-0000-03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3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3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3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3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3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3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3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3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300-0000F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300-0000F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300-0000F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300-0000F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6" authorId="0" shapeId="0" xr:uid="{00000000-0006-0000-0300-0000F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6" authorId="0" shapeId="0" xr:uid="{00000000-0006-0000-0300-0000F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6" authorId="0" shapeId="0" xr:uid="{00000000-0006-0000-0300-0000F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6" authorId="0" shapeId="0" xr:uid="{00000000-0006-0000-03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3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3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3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6" authorId="0" shapeId="0" xr:uid="{00000000-0006-0000-0300-0000F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6" authorId="0" shapeId="0" xr:uid="{00000000-0006-0000-03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6" authorId="0" shapeId="0" xr:uid="{00000000-0006-0000-03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6" authorId="0" shapeId="0" xr:uid="{00000000-0006-0000-0300-00000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6" authorId="0" shapeId="0" xr:uid="{00000000-0006-0000-03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3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3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3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3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6" authorId="0" shapeId="0" xr:uid="{00000000-0006-0000-0300-00000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6" authorId="0" shapeId="0" xr:uid="{00000000-0006-0000-0300-00000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6" authorId="0" shapeId="0" xr:uid="{00000000-0006-0000-0300-00000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300-00000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3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3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3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3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3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6" authorId="0" shapeId="0" xr:uid="{00000000-0006-0000-03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3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3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3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300-00001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6" authorId="0" shapeId="0" xr:uid="{00000000-0006-0000-03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3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3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6" authorId="0" shapeId="0" xr:uid="{00000000-0006-0000-0300-00001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3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3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6" authorId="0" shapeId="0" xr:uid="{00000000-0006-0000-03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6" authorId="0" shapeId="0" xr:uid="{00000000-0006-0000-0300-00001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6" authorId="0" shapeId="0" xr:uid="{00000000-0006-0000-03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3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300-00002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6" authorId="0" shapeId="0" xr:uid="{00000000-0006-0000-03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3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300-00002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3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3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300-00002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6" authorId="0" shapeId="0" xr:uid="{00000000-0006-0000-0300-00002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3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3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300-00002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3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3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3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3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3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6" authorId="0" shapeId="0" xr:uid="{00000000-0006-0000-0300-00003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6" authorId="0" shapeId="0" xr:uid="{00000000-0006-0000-03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300-00003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3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3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6" authorId="0" shapeId="0" xr:uid="{00000000-0006-0000-03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3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300-00003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6" authorId="0" shapeId="0" xr:uid="{00000000-0006-0000-03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3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3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3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3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300-00003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3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300-00003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6" authorId="0" shapeId="0" xr:uid="{00000000-0006-0000-0300-00004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300-00004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300-00004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6" authorId="0" shapeId="0" xr:uid="{00000000-0006-0000-0300-00004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300-00004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300-00004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6" authorId="0" shapeId="0" xr:uid="{00000000-0006-0000-0300-00004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300-00004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300-00004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300-00004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3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300-00004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300-00004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6" authorId="0" shapeId="0" xr:uid="{00000000-0006-0000-03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3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3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3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6" authorId="0" shapeId="0" xr:uid="{00000000-0006-0000-0300-00005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300-00005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6" authorId="0" shapeId="0" xr:uid="{00000000-0006-0000-0300-00005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300-00005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300-00005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300-00005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6" authorId="0" shapeId="0" xr:uid="{00000000-0006-0000-0300-00005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300-00005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7" authorId="0" shapeId="0" xr:uid="{00000000-0006-0000-0300-00005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7" authorId="0" shapeId="0" xr:uid="{00000000-0006-0000-03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300-00005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300-00005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300-00005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300-00005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300-00005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7" authorId="0" shapeId="0" xr:uid="{00000000-0006-0000-0300-00006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300-00006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7" authorId="0" shapeId="0" xr:uid="{00000000-0006-0000-0300-00006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7" authorId="0" shapeId="0" xr:uid="{00000000-0006-0000-0300-00006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300-00006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7" authorId="0" shapeId="0" xr:uid="{00000000-0006-0000-0300-00006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7" authorId="0" shapeId="0" xr:uid="{00000000-0006-0000-03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3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3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3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7" authorId="0" shapeId="0" xr:uid="{00000000-0006-0000-03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7" authorId="0" shapeId="0" xr:uid="{00000000-0006-0000-0300-00006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3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300-00006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7" authorId="0" shapeId="0" xr:uid="{00000000-0006-0000-0300-00006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7" authorId="0" shapeId="0" xr:uid="{00000000-0006-0000-0300-00006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3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300-00007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7" authorId="0" shapeId="0" xr:uid="{00000000-0006-0000-03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3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3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3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7" authorId="0" shapeId="0" xr:uid="{00000000-0006-0000-0300-00007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300-00007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7" authorId="0" shapeId="0" xr:uid="{00000000-0006-0000-03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3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300-00007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3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3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300-00007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3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7" authorId="0" shapeId="0" xr:uid="{00000000-0006-0000-0300-00007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7" authorId="0" shapeId="0" xr:uid="{00000000-0006-0000-03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3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7" authorId="0" shapeId="0" xr:uid="{00000000-0006-0000-0300-00008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3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300-00008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300-00008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7" authorId="0" shapeId="0" xr:uid="{00000000-0006-0000-0300-00008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300-00008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7" authorId="0" shapeId="0" xr:uid="{00000000-0006-0000-0300-00008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300-00008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300-00008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300-00008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7" authorId="0" shapeId="0" xr:uid="{00000000-0006-0000-0300-00008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300-00008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3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7" authorId="0" shapeId="0" xr:uid="{00000000-0006-0000-03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7" authorId="0" shapeId="0" xr:uid="{00000000-0006-0000-03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7" authorId="0" shapeId="0" xr:uid="{00000000-0006-0000-0300-00009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300-00009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300-00009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7" authorId="0" shapeId="0" xr:uid="{00000000-0006-0000-0300-00009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300-00009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3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7" authorId="0" shapeId="0" xr:uid="{00000000-0006-0000-03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7" authorId="0" shapeId="0" xr:uid="{00000000-0006-0000-0300-00009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3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300-00009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7" authorId="0" shapeId="0" xr:uid="{00000000-0006-0000-03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3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300-00009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7" authorId="0" shapeId="0" xr:uid="{00000000-0006-0000-03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3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7" authorId="0" shapeId="0" xr:uid="{00000000-0006-0000-0300-0000A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7" authorId="0" shapeId="0" xr:uid="{00000000-0006-0000-0300-0000A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300-0000A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7" authorId="0" shapeId="0" xr:uid="{00000000-0006-0000-0300-0000A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300-0000A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300-0000A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7" authorId="0" shapeId="0" xr:uid="{00000000-0006-0000-0300-0000A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7" authorId="0" shapeId="0" xr:uid="{00000000-0006-0000-0300-0000A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300-0000A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7" authorId="0" shapeId="0" xr:uid="{00000000-0006-0000-0300-0000A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3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3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7" authorId="0" shapeId="0" xr:uid="{00000000-0006-0000-03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3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300-0000AE020000}">
      <text>
        <r>
          <rPr>
            <sz val="8"/>
            <color indexed="81"/>
            <rFont val="Tahoma"/>
            <family val="2"/>
          </rPr>
          <t>nil or rounded to zero, including null cells</t>
        </r>
      </text>
    </comment>
    <comment ref="II17" authorId="0" shapeId="0" xr:uid="{00000000-0006-0000-0300-0000A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7" authorId="0" shapeId="0" xr:uid="{00000000-0006-0000-0300-0000B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300-0000B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300-0000B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7" authorId="0" shapeId="0" xr:uid="{00000000-0006-0000-0300-0000B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300-0000B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8" authorId="0" shapeId="0" xr:uid="{00000000-0006-0000-0300-0000B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8" authorId="0" shapeId="0" xr:uid="{00000000-0006-0000-0300-0000B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300-0000B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8" authorId="0" shapeId="0" xr:uid="{00000000-0006-0000-0300-0000B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300-0000B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300-0000B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8" authorId="0" shapeId="0" xr:uid="{00000000-0006-0000-03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8" authorId="0" shapeId="0" xr:uid="{00000000-0006-0000-0300-0000B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8" authorId="0" shapeId="0" xr:uid="{00000000-0006-0000-0300-0000B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8" authorId="0" shapeId="0" xr:uid="{00000000-0006-0000-0300-0000B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8" authorId="0" shapeId="0" xr:uid="{00000000-0006-0000-0300-0000B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8" authorId="0" shapeId="0" xr:uid="{00000000-0006-0000-0300-0000C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8" authorId="0" shapeId="0" xr:uid="{00000000-0006-0000-0300-0000C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8" authorId="0" shapeId="0" xr:uid="{00000000-0006-0000-03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300-0000C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3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8" authorId="0" shapeId="0" xr:uid="{00000000-0006-0000-0300-0000C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3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300-0000C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8" authorId="0" shapeId="0" xr:uid="{00000000-0006-0000-0300-0000C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8" authorId="0" shapeId="0" xr:uid="{00000000-0006-0000-03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8" authorId="0" shapeId="0" xr:uid="{00000000-0006-0000-0300-0000C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8" authorId="0" shapeId="0" xr:uid="{00000000-0006-0000-03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8" authorId="0" shapeId="0" xr:uid="{00000000-0006-0000-03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3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3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300-0000C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8" authorId="0" shapeId="0" xr:uid="{00000000-0006-0000-03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8" authorId="0" shapeId="0" xr:uid="{00000000-0006-0000-0300-0000D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8" authorId="0" shapeId="0" xr:uid="{00000000-0006-0000-0300-0000D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8" authorId="0" shapeId="0" xr:uid="{00000000-0006-0000-0300-0000D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8" authorId="0" shapeId="0" xr:uid="{00000000-0006-0000-03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3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8" authorId="0" shapeId="0" xr:uid="{00000000-0006-0000-0300-0000D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8" authorId="0" shapeId="0" xr:uid="{00000000-0006-0000-0300-0000D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8" authorId="0" shapeId="0" xr:uid="{00000000-0006-0000-03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3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3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8" authorId="0" shapeId="0" xr:uid="{00000000-0006-0000-0300-0000D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8" authorId="0" shapeId="0" xr:uid="{00000000-0006-0000-03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3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8" authorId="0" shapeId="0" xr:uid="{00000000-0006-0000-0300-0000D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8" authorId="0" shapeId="0" xr:uid="{00000000-0006-0000-03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8" authorId="0" shapeId="0" xr:uid="{00000000-0006-0000-0300-0000E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300-0000E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8" authorId="0" shapeId="0" xr:uid="{00000000-0006-0000-0300-0000E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8" authorId="0" shapeId="0" xr:uid="{00000000-0006-0000-0300-0000E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8" authorId="0" shapeId="0" xr:uid="{00000000-0006-0000-0300-0000E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8" authorId="0" shapeId="0" xr:uid="{00000000-0006-0000-0300-0000E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8" authorId="0" shapeId="0" xr:uid="{00000000-0006-0000-0300-0000E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8" authorId="0" shapeId="0" xr:uid="{00000000-0006-0000-0300-0000E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3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8" authorId="0" shapeId="0" xr:uid="{00000000-0006-0000-03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300-0000E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300-0000E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300-0000E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8" authorId="0" shapeId="0" xr:uid="{00000000-0006-0000-0300-0000E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300-0000E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8" authorId="0" shapeId="0" xr:uid="{00000000-0006-0000-0300-0000E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8" authorId="0" shapeId="0" xr:uid="{00000000-0006-0000-0300-0000F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8" authorId="0" shapeId="0" xr:uid="{00000000-0006-0000-03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8" authorId="0" shapeId="0" xr:uid="{00000000-0006-0000-03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8" authorId="0" shapeId="0" xr:uid="{00000000-0006-0000-03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3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300-0000F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8" authorId="0" shapeId="0" xr:uid="{00000000-0006-0000-0300-0000F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8" authorId="0" shapeId="0" xr:uid="{00000000-0006-0000-0300-0000F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8" authorId="0" shapeId="0" xr:uid="{00000000-0006-0000-0300-0000F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300-0000F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8" authorId="0" shapeId="0" xr:uid="{00000000-0006-0000-0300-0000F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3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300-0000F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8" authorId="0" shapeId="0" xr:uid="{00000000-0006-0000-03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8" authorId="0" shapeId="0" xr:uid="{00000000-0006-0000-0300-0000F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300-0000F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8" authorId="0" shapeId="0" xr:uid="{00000000-0006-0000-0300-00000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8" authorId="0" shapeId="0" xr:uid="{00000000-0006-0000-0300-00000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300-00000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8" authorId="0" shapeId="0" xr:uid="{00000000-0006-0000-0300-00000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8" authorId="0" shapeId="0" xr:uid="{00000000-0006-0000-0300-00000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8" authorId="0" shapeId="0" xr:uid="{00000000-0006-0000-0300-00000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8" authorId="0" shapeId="0" xr:uid="{00000000-0006-0000-0300-00000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8" authorId="0" shapeId="0" xr:uid="{00000000-0006-0000-0300-00000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8" authorId="0" shapeId="0" xr:uid="{00000000-0006-0000-0300-00000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8" authorId="0" shapeId="0" xr:uid="{00000000-0006-0000-0300-00000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300-00000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8" authorId="0" shapeId="0" xr:uid="{00000000-0006-0000-0300-00000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300-00000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300-00000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300-00000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300-00000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8" authorId="0" shapeId="0" xr:uid="{00000000-0006-0000-03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8" authorId="0" shapeId="0" xr:uid="{00000000-0006-0000-03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8" authorId="0" shapeId="0" xr:uid="{00000000-0006-0000-0300-00001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8" authorId="0" shapeId="0" xr:uid="{00000000-0006-0000-0300-00001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8" authorId="0" shapeId="0" xr:uid="{00000000-0006-0000-0300-00001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8" authorId="0" shapeId="0" xr:uid="{00000000-0006-0000-0300-00001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300-00001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8" authorId="0" shapeId="0" xr:uid="{00000000-0006-0000-0300-00001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8" authorId="0" shapeId="0" xr:uid="{00000000-0006-0000-03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300-00001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300-00001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8" authorId="0" shapeId="0" xr:uid="{00000000-0006-0000-0300-00001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8" authorId="0" shapeId="0" xr:uid="{00000000-0006-0000-0300-00001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8" authorId="0" shapeId="0" xr:uid="{00000000-0006-0000-0300-00001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300-00001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8" authorId="0" shapeId="0" xr:uid="{00000000-0006-0000-0300-00001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8" authorId="0" shapeId="0" xr:uid="{00000000-0006-0000-0300-00002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8" authorId="0" shapeId="0" xr:uid="{00000000-0006-0000-0300-00002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E11" authorId="0" shapeId="0" xr:uid="{00000000-0006-0000-04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4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1" authorId="0" shapeId="0" xr:uid="{00000000-0006-0000-04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1" authorId="0" shapeId="0" xr:uid="{00000000-0006-0000-04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4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4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1" authorId="0" shapeId="0" xr:uid="{00000000-0006-0000-04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1" authorId="0" shapeId="0" xr:uid="{00000000-0006-0000-04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1" authorId="0" shapeId="0" xr:uid="{00000000-0006-0000-04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1" authorId="0" shapeId="0" xr:uid="{00000000-0006-0000-04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1" authorId="0" shapeId="0" xr:uid="{00000000-0006-0000-04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1" authorId="0" shapeId="0" xr:uid="{00000000-0006-0000-04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1" authorId="0" shapeId="0" xr:uid="{00000000-0006-0000-04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4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1" authorId="0" shapeId="0" xr:uid="{00000000-0006-0000-04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4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4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4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1" authorId="0" shapeId="0" xr:uid="{00000000-0006-0000-04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4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1" authorId="0" shapeId="0" xr:uid="{00000000-0006-0000-04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1" authorId="0" shapeId="0" xr:uid="{00000000-0006-0000-04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1" authorId="0" shapeId="0" xr:uid="{00000000-0006-0000-04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1" authorId="0" shapeId="0" xr:uid="{00000000-0006-0000-04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4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4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4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1" authorId="0" shapeId="0" xr:uid="{00000000-0006-0000-04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4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1" authorId="0" shapeId="0" xr:uid="{00000000-0006-0000-04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4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1" authorId="0" shapeId="0" xr:uid="{00000000-0006-0000-04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1" authorId="0" shapeId="0" xr:uid="{00000000-0006-0000-04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4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1" authorId="0" shapeId="0" xr:uid="{00000000-0006-0000-04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1" authorId="0" shapeId="0" xr:uid="{00000000-0006-0000-04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4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4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1" authorId="0" shapeId="0" xr:uid="{00000000-0006-0000-04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1" authorId="0" shapeId="0" xr:uid="{00000000-0006-0000-04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1" authorId="0" shapeId="0" xr:uid="{00000000-0006-0000-04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1" authorId="0" shapeId="0" xr:uid="{00000000-0006-0000-04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1" authorId="0" shapeId="0" xr:uid="{00000000-0006-0000-04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1" authorId="0" shapeId="0" xr:uid="{00000000-0006-0000-04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1" authorId="0" shapeId="0" xr:uid="{00000000-0006-0000-04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4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1" authorId="0" shapeId="0" xr:uid="{00000000-0006-0000-04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1" authorId="0" shapeId="0" xr:uid="{00000000-0006-0000-04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4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1" authorId="0" shapeId="0" xr:uid="{00000000-0006-0000-04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4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4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4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1" authorId="0" shapeId="0" xr:uid="{00000000-0006-0000-04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4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4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1" authorId="0" shapeId="0" xr:uid="{00000000-0006-0000-04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1" authorId="0" shapeId="0" xr:uid="{00000000-0006-0000-04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1" authorId="0" shapeId="0" xr:uid="{00000000-0006-0000-04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4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1" authorId="0" shapeId="0" xr:uid="{00000000-0006-0000-04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4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1" authorId="0" shapeId="0" xr:uid="{00000000-0006-0000-04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1" authorId="0" shapeId="0" xr:uid="{00000000-0006-0000-04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4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4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1" authorId="0" shapeId="0" xr:uid="{00000000-0006-0000-04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1" authorId="0" shapeId="0" xr:uid="{00000000-0006-0000-04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1" authorId="0" shapeId="0" xr:uid="{00000000-0006-0000-04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4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4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1" authorId="0" shapeId="0" xr:uid="{00000000-0006-0000-04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1" authorId="0" shapeId="0" xr:uid="{00000000-0006-0000-04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4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4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4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4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4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4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1" authorId="0" shapeId="0" xr:uid="{00000000-0006-0000-04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4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4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1" authorId="0" shapeId="0" xr:uid="{00000000-0006-0000-04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1" authorId="0" shapeId="0" xr:uid="{00000000-0006-0000-04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4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4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4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4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4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1" authorId="0" shapeId="0" xr:uid="{00000000-0006-0000-04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1" authorId="0" shapeId="0" xr:uid="{00000000-0006-0000-04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4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4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4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4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1" authorId="0" shapeId="0" xr:uid="{00000000-0006-0000-04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1" authorId="0" shapeId="0" xr:uid="{00000000-0006-0000-04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1" authorId="0" shapeId="0" xr:uid="{00000000-0006-0000-04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4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4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1" authorId="0" shapeId="0" xr:uid="{00000000-0006-0000-04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4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4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1" authorId="0" shapeId="0" xr:uid="{00000000-0006-0000-04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4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4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4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4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1" authorId="0" shapeId="0" xr:uid="{00000000-0006-0000-04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1" authorId="0" shapeId="0" xr:uid="{00000000-0006-0000-04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1" authorId="0" shapeId="0" xr:uid="{00000000-0006-0000-04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1" authorId="0" shapeId="0" xr:uid="{00000000-0006-0000-04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4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4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2" authorId="0" shapeId="0" xr:uid="{00000000-0006-0000-04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4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4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4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2" authorId="0" shapeId="0" xr:uid="{00000000-0006-0000-04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2" authorId="0" shapeId="0" xr:uid="{00000000-0006-0000-04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4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2" authorId="0" shapeId="0" xr:uid="{00000000-0006-0000-04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4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2" authorId="0" shapeId="0" xr:uid="{00000000-0006-0000-04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4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2" authorId="0" shapeId="0" xr:uid="{00000000-0006-0000-04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4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4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4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4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4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2" authorId="0" shapeId="0" xr:uid="{00000000-0006-0000-04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2" authorId="0" shapeId="0" xr:uid="{00000000-0006-0000-04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2" authorId="0" shapeId="0" xr:uid="{00000000-0006-0000-04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4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4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4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4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2" authorId="0" shapeId="0" xr:uid="{00000000-0006-0000-04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4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4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2" authorId="0" shapeId="0" xr:uid="{00000000-0006-0000-04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4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4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4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4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2" authorId="0" shapeId="0" xr:uid="{00000000-0006-0000-04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4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4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4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2" authorId="0" shapeId="0" xr:uid="{00000000-0006-0000-04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2" authorId="0" shapeId="0" xr:uid="{00000000-0006-0000-04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2" authorId="0" shapeId="0" xr:uid="{00000000-0006-0000-04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4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2" authorId="0" shapeId="0" xr:uid="{00000000-0006-0000-04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2" authorId="0" shapeId="0" xr:uid="{00000000-0006-0000-04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2" authorId="0" shapeId="0" xr:uid="{00000000-0006-0000-04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2" authorId="0" shapeId="0" xr:uid="{00000000-0006-0000-04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2" authorId="0" shapeId="0" xr:uid="{00000000-0006-0000-04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4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4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4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2" authorId="0" shapeId="0" xr:uid="{00000000-0006-0000-04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4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2" authorId="0" shapeId="0" xr:uid="{00000000-0006-0000-04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4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4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2" authorId="0" shapeId="0" xr:uid="{00000000-0006-0000-04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2" authorId="0" shapeId="0" xr:uid="{00000000-0006-0000-04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4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4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4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4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2" authorId="0" shapeId="0" xr:uid="{00000000-0006-0000-04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4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4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2" authorId="0" shapeId="0" xr:uid="{00000000-0006-0000-04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4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4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4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4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2" authorId="0" shapeId="0" xr:uid="{00000000-0006-0000-04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2" authorId="0" shapeId="0" xr:uid="{00000000-0006-0000-04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4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4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4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2" authorId="0" shapeId="0" xr:uid="{00000000-0006-0000-04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4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4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2" authorId="0" shapeId="0" xr:uid="{00000000-0006-0000-04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4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4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2" authorId="0" shapeId="0" xr:uid="{00000000-0006-0000-04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4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4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4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2" authorId="0" shapeId="0" xr:uid="{00000000-0006-0000-04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2" authorId="0" shapeId="0" xr:uid="{00000000-0006-0000-04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2" authorId="0" shapeId="0" xr:uid="{00000000-0006-0000-04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2" authorId="0" shapeId="0" xr:uid="{00000000-0006-0000-04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4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4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2" authorId="0" shapeId="0" xr:uid="{00000000-0006-0000-04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4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2" authorId="0" shapeId="0" xr:uid="{00000000-0006-0000-04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2" authorId="0" shapeId="0" xr:uid="{00000000-0006-0000-04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2" authorId="0" shapeId="0" xr:uid="{00000000-0006-0000-04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4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4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4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4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4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4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4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2" authorId="0" shapeId="0" xr:uid="{00000000-0006-0000-04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2" authorId="0" shapeId="0" xr:uid="{00000000-0006-0000-04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400-0000D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2" authorId="0" shapeId="0" xr:uid="{00000000-0006-0000-04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4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4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4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4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2" authorId="0" shapeId="0" xr:uid="{00000000-0006-0000-04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2" authorId="0" shapeId="0" xr:uid="{00000000-0006-0000-04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2" authorId="0" shapeId="0" xr:uid="{00000000-0006-0000-04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400-0000E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2" authorId="0" shapeId="0" xr:uid="{00000000-0006-0000-04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4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4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4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4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2" authorId="0" shapeId="0" xr:uid="{00000000-0006-0000-04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4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2" authorId="0" shapeId="0" xr:uid="{00000000-0006-0000-04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2" authorId="0" shapeId="0" xr:uid="{00000000-0006-0000-04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4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4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2" authorId="0" shapeId="0" xr:uid="{00000000-0006-0000-04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3" authorId="0" shapeId="0" xr:uid="{00000000-0006-0000-04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4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3" authorId="0" shapeId="0" xr:uid="{00000000-0006-0000-04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3" authorId="0" shapeId="0" xr:uid="{00000000-0006-0000-0400-0000F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3" authorId="0" shapeId="0" xr:uid="{00000000-0006-0000-04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3" authorId="0" shapeId="0" xr:uid="{00000000-0006-0000-04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3" authorId="0" shapeId="0" xr:uid="{00000000-0006-0000-04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3" authorId="0" shapeId="0" xr:uid="{00000000-0006-0000-04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4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3" authorId="0" shapeId="0" xr:uid="{00000000-0006-0000-04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3" authorId="0" shapeId="0" xr:uid="{00000000-0006-0000-04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3" authorId="0" shapeId="0" xr:uid="{00000000-0006-0000-04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3" authorId="0" shapeId="0" xr:uid="{00000000-0006-0000-04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3" authorId="0" shapeId="0" xr:uid="{00000000-0006-0000-0400-0000F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3" authorId="0" shapeId="0" xr:uid="{00000000-0006-0000-04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4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3" authorId="0" shapeId="0" xr:uid="{00000000-0006-0000-04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4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4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3" authorId="0" shapeId="0" xr:uid="{00000000-0006-0000-04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3" authorId="0" shapeId="0" xr:uid="{00000000-0006-0000-04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4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4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4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4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4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3" authorId="0" shapeId="0" xr:uid="{00000000-0006-0000-04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3" authorId="0" shapeId="0" xr:uid="{00000000-0006-0000-04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3" authorId="0" shapeId="0" xr:uid="{00000000-0006-0000-04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3" authorId="0" shapeId="0" xr:uid="{00000000-0006-0000-04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400-00000E010000}">
      <text>
        <r>
          <rPr>
            <sz val="8"/>
            <color indexed="81"/>
            <rFont val="Tahoma"/>
            <family val="2"/>
          </rPr>
          <t>nil or rounded to zero, including null cells</t>
        </r>
      </text>
    </comment>
    <comment ref="BD13" authorId="0" shapeId="0" xr:uid="{00000000-0006-0000-04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4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4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4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4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3" authorId="0" shapeId="0" xr:uid="{00000000-0006-0000-04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4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3" authorId="0" shapeId="0" xr:uid="{00000000-0006-0000-04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3" authorId="0" shapeId="0" xr:uid="{00000000-0006-0000-04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4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3" authorId="0" shapeId="0" xr:uid="{00000000-0006-0000-0400-00001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3" authorId="0" shapeId="0" xr:uid="{00000000-0006-0000-04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4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3" authorId="0" shapeId="0" xr:uid="{00000000-0006-0000-04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3" authorId="0" shapeId="0" xr:uid="{00000000-0006-0000-0400-00001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3" authorId="0" shapeId="0" xr:uid="{00000000-0006-0000-0400-00001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3" authorId="0" shapeId="0" xr:uid="{00000000-0006-0000-04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3" authorId="0" shapeId="0" xr:uid="{00000000-0006-0000-04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3" authorId="0" shapeId="0" xr:uid="{00000000-0006-0000-04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3" authorId="0" shapeId="0" xr:uid="{00000000-0006-0000-04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3" authorId="0" shapeId="0" xr:uid="{00000000-0006-0000-0400-00002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3" authorId="0" shapeId="0" xr:uid="{00000000-0006-0000-04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3" authorId="0" shapeId="0" xr:uid="{00000000-0006-0000-0400-00002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4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4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3" authorId="0" shapeId="0" xr:uid="{00000000-0006-0000-04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3" authorId="0" shapeId="0" xr:uid="{00000000-0006-0000-04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3" authorId="0" shapeId="0" xr:uid="{00000000-0006-0000-04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3" authorId="0" shapeId="0" xr:uid="{00000000-0006-0000-04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4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3" authorId="0" shapeId="0" xr:uid="{00000000-0006-0000-04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3" authorId="0" shapeId="0" xr:uid="{00000000-0006-0000-04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4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4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4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4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4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3" authorId="0" shapeId="0" xr:uid="{00000000-0006-0000-04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3" authorId="0" shapeId="0" xr:uid="{00000000-0006-0000-04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3" authorId="0" shapeId="0" xr:uid="{00000000-0006-0000-04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3" authorId="0" shapeId="0" xr:uid="{00000000-0006-0000-04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4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4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3" authorId="0" shapeId="0" xr:uid="{00000000-0006-0000-04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4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400-00003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4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4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4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4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4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4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3" authorId="0" shapeId="0" xr:uid="{00000000-0006-0000-04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4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4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3" authorId="0" shapeId="0" xr:uid="{00000000-0006-0000-04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4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3" authorId="0" shapeId="0" xr:uid="{00000000-0006-0000-04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4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4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4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400-00004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4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4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3" authorId="0" shapeId="0" xr:uid="{00000000-0006-0000-04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3" authorId="0" shapeId="0" xr:uid="{00000000-0006-0000-0400-00005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4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3" authorId="0" shapeId="0" xr:uid="{00000000-0006-0000-04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3" authorId="0" shapeId="0" xr:uid="{00000000-0006-0000-04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400-00005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3" authorId="0" shapeId="0" xr:uid="{00000000-0006-0000-0400-00005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3" authorId="0" shapeId="0" xr:uid="{00000000-0006-0000-04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3" authorId="0" shapeId="0" xr:uid="{00000000-0006-0000-04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4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4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4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3" authorId="0" shapeId="0" xr:uid="{00000000-0006-0000-04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4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3" authorId="0" shapeId="0" xr:uid="{00000000-0006-0000-0400-00005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3" authorId="0" shapeId="0" xr:uid="{00000000-0006-0000-04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4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4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4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3" authorId="0" shapeId="0" xr:uid="{00000000-0006-0000-04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4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3" authorId="0" shapeId="0" xr:uid="{00000000-0006-0000-0400-00006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4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3" authorId="0" shapeId="0" xr:uid="{00000000-0006-0000-04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3" authorId="0" shapeId="0" xr:uid="{00000000-0006-0000-04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3" authorId="0" shapeId="0" xr:uid="{00000000-0006-0000-04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4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4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3" authorId="0" shapeId="0" xr:uid="{00000000-0006-0000-04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4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4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400-00006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3" authorId="0" shapeId="0" xr:uid="{00000000-0006-0000-04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4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3" authorId="0" shapeId="0" xr:uid="{00000000-0006-0000-04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400-00007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3" authorId="0" shapeId="0" xr:uid="{00000000-0006-0000-04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3" authorId="0" shapeId="0" xr:uid="{00000000-0006-0000-04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4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400-00007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4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4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400-00007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4" authorId="0" shapeId="0" xr:uid="{00000000-0006-0000-0400-00007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4" authorId="0" shapeId="0" xr:uid="{00000000-0006-0000-0400-00007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4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4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4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4" authorId="0" shapeId="0" xr:uid="{00000000-0006-0000-04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4" authorId="0" shapeId="0" xr:uid="{00000000-0006-0000-0400-00008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4" authorId="0" shapeId="0" xr:uid="{00000000-0006-0000-0400-00008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4" authorId="0" shapeId="0" xr:uid="{00000000-0006-0000-0400-00008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4" authorId="0" shapeId="0" xr:uid="{00000000-0006-0000-0400-00008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4" authorId="0" shapeId="0" xr:uid="{00000000-0006-0000-04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4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4" authorId="0" shapeId="0" xr:uid="{00000000-0006-0000-0400-00008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4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4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4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4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4" authorId="0" shapeId="0" xr:uid="{00000000-0006-0000-0400-00008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400-00008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4" authorId="0" shapeId="0" xr:uid="{00000000-0006-0000-04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4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400-00008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4" authorId="0" shapeId="0" xr:uid="{00000000-0006-0000-04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4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4" authorId="0" shapeId="0" xr:uid="{00000000-0006-0000-04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4" authorId="0" shapeId="0" xr:uid="{00000000-0006-0000-0400-00009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400-00009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4" authorId="0" shapeId="0" xr:uid="{00000000-0006-0000-0400-00009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4" authorId="0" shapeId="0" xr:uid="{00000000-0006-0000-04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400-00009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4" authorId="0" shapeId="0" xr:uid="{00000000-0006-0000-0400-00009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4" authorId="0" shapeId="0" xr:uid="{00000000-0006-0000-04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4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4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4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4" authorId="0" shapeId="0" xr:uid="{00000000-0006-0000-04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4" authorId="0" shapeId="0" xr:uid="{00000000-0006-0000-04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4" authorId="0" shapeId="0" xr:uid="{00000000-0006-0000-0400-00009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4" authorId="0" shapeId="0" xr:uid="{00000000-0006-0000-04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4" authorId="0" shapeId="0" xr:uid="{00000000-0006-0000-04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4" authorId="0" shapeId="0" xr:uid="{00000000-0006-0000-0400-0000A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4" authorId="0" shapeId="0" xr:uid="{00000000-0006-0000-0400-0000A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4" authorId="0" shapeId="0" xr:uid="{00000000-0006-0000-0400-0000A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400-0000A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4" authorId="0" shapeId="0" xr:uid="{00000000-0006-0000-0400-0000A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4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4" authorId="0" shapeId="0" xr:uid="{00000000-0006-0000-04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400-0000A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4" authorId="0" shapeId="0" xr:uid="{00000000-0006-0000-04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4" authorId="0" shapeId="0" xr:uid="{00000000-0006-0000-04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4" authorId="0" shapeId="0" xr:uid="{00000000-0006-0000-04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4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4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400-0000A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4" authorId="0" shapeId="0" xr:uid="{00000000-0006-0000-0400-0000B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4" authorId="0" shapeId="0" xr:uid="{00000000-0006-0000-04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4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4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4" authorId="0" shapeId="0" xr:uid="{00000000-0006-0000-04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4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400-0000B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400-0000B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400-0000B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4" authorId="0" shapeId="0" xr:uid="{00000000-0006-0000-0400-0000B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4" authorId="0" shapeId="0" xr:uid="{00000000-0006-0000-04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4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4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4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4" authorId="0" shapeId="0" xr:uid="{00000000-0006-0000-0400-0000B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4" authorId="0" shapeId="0" xr:uid="{00000000-0006-0000-04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4" authorId="0" shapeId="0" xr:uid="{00000000-0006-0000-04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4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400-0000C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4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4" authorId="0" shapeId="0" xr:uid="{00000000-0006-0000-04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4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4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4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4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4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4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400-0000C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4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400-0000C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4" authorId="0" shapeId="0" xr:uid="{00000000-0006-0000-0400-0000C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4" authorId="0" shapeId="0" xr:uid="{00000000-0006-0000-0400-0000C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4" authorId="0" shapeId="0" xr:uid="{00000000-0006-0000-04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4" authorId="0" shapeId="0" xr:uid="{00000000-0006-0000-04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4" authorId="0" shapeId="0" xr:uid="{00000000-0006-0000-04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4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4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400-0000D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400-0000D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4" authorId="0" shapeId="0" xr:uid="{00000000-0006-0000-04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400-0000D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4" authorId="0" shapeId="0" xr:uid="{00000000-0006-0000-04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4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4" authorId="0" shapeId="0" xr:uid="{00000000-0006-0000-04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4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4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400-0000D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4" authorId="0" shapeId="0" xr:uid="{00000000-0006-0000-0400-0000D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4" authorId="0" shapeId="0" xr:uid="{00000000-0006-0000-0400-0000E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4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4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4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4" authorId="0" shapeId="0" xr:uid="{00000000-0006-0000-04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4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4" authorId="0" shapeId="0" xr:uid="{00000000-0006-0000-04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400-0000E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4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4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4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4" authorId="0" shapeId="0" xr:uid="{00000000-0006-0000-0400-0000E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4" authorId="0" shapeId="0" xr:uid="{00000000-0006-0000-04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4" authorId="0" shapeId="0" xr:uid="{00000000-0006-0000-0400-0000E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400-0000E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4" authorId="0" shapeId="0" xr:uid="{00000000-0006-0000-0400-0000E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4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4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400-0000F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5" authorId="0" shapeId="0" xr:uid="{00000000-0006-0000-0400-0000F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5" authorId="0" shapeId="0" xr:uid="{00000000-0006-0000-0400-0000F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5" authorId="0" shapeId="0" xr:uid="{00000000-0006-0000-0400-0000F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5" authorId="0" shapeId="0" xr:uid="{00000000-0006-0000-0400-0000F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400-0000F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5" authorId="0" shapeId="0" xr:uid="{00000000-0006-0000-0400-0000F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5" authorId="0" shapeId="0" xr:uid="{00000000-0006-0000-0400-0000F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5" authorId="0" shapeId="0" xr:uid="{00000000-0006-0000-0400-0000F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5" authorId="0" shapeId="0" xr:uid="{00000000-0006-0000-0400-0000F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400-0000F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5" authorId="0" shapeId="0" xr:uid="{00000000-0006-0000-0400-0000F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5" authorId="0" shapeId="0" xr:uid="{00000000-0006-0000-0400-0000F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4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400-00000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5" authorId="0" shapeId="0" xr:uid="{00000000-0006-0000-0400-00000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5" authorId="0" shapeId="0" xr:uid="{00000000-0006-0000-04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400-00000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5" authorId="0" shapeId="0" xr:uid="{00000000-0006-0000-04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4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4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5" authorId="0" shapeId="0" xr:uid="{00000000-0006-0000-0400-00000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5" authorId="0" shapeId="0" xr:uid="{00000000-0006-0000-0400-00000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400-00000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5" authorId="0" shapeId="0" xr:uid="{00000000-0006-0000-0400-00000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400-00000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5" authorId="0" shapeId="0" xr:uid="{00000000-0006-0000-04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4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4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400-00000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4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4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400-00001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5" authorId="0" shapeId="0" xr:uid="{00000000-0006-0000-0400-00001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5" authorId="0" shapeId="0" xr:uid="{00000000-0006-0000-04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4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5" authorId="0" shapeId="0" xr:uid="{00000000-0006-0000-0400-00001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4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4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400-00001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5" authorId="0" shapeId="0" xr:uid="{00000000-0006-0000-0400-00001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400-00001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5" authorId="0" shapeId="0" xr:uid="{00000000-0006-0000-0400-00001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5" authorId="0" shapeId="0" xr:uid="{00000000-0006-0000-0400-00001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5" authorId="0" shapeId="0" xr:uid="{00000000-0006-0000-0400-00001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5" authorId="0" shapeId="0" xr:uid="{00000000-0006-0000-0400-00001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5" authorId="0" shapeId="0" xr:uid="{00000000-0006-0000-0400-00002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5" authorId="0" shapeId="0" xr:uid="{00000000-0006-0000-0400-00002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400-00002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400-00002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5" authorId="0" shapeId="0" xr:uid="{00000000-0006-0000-0400-00002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5" authorId="0" shapeId="0" xr:uid="{00000000-0006-0000-0400-00002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5" authorId="0" shapeId="0" xr:uid="{00000000-0006-0000-0400-00002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400-00002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400-00002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4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400-00002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5" authorId="0" shapeId="0" xr:uid="{00000000-0006-0000-04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4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4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400-00002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5" authorId="0" shapeId="0" xr:uid="{00000000-0006-0000-0400-00002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5" authorId="0" shapeId="0" xr:uid="{00000000-0006-0000-0400-00003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5" authorId="0" shapeId="0" xr:uid="{00000000-0006-0000-04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400-00003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4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4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4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400-00003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5" authorId="0" shapeId="0" xr:uid="{00000000-0006-0000-04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4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400-00003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4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4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4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400-00003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400-00003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5" authorId="0" shapeId="0" xr:uid="{00000000-0006-0000-04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400-00004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400-00004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4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400-00004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5" authorId="0" shapeId="0" xr:uid="{00000000-0006-0000-0400-00004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5" authorId="0" shapeId="0" xr:uid="{00000000-0006-0000-0400-00004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400-00004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400-00004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400-00004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400-00004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4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400-00004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400-00004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5" authorId="0" shapeId="0" xr:uid="{00000000-0006-0000-0400-00004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5" authorId="0" shapeId="0" xr:uid="{00000000-0006-0000-04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5" authorId="0" shapeId="0" xr:uid="{00000000-0006-0000-04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4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400-00005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5" authorId="0" shapeId="0" xr:uid="{00000000-0006-0000-0400-00005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400-00005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5" authorId="0" shapeId="0" xr:uid="{00000000-0006-0000-0400-00005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5" authorId="0" shapeId="0" xr:uid="{00000000-0006-0000-0400-00005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5" authorId="0" shapeId="0" xr:uid="{00000000-0006-0000-0400-00005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400-00005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400-00005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400-00005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4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400-00005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5" authorId="0" shapeId="0" xr:uid="{00000000-0006-0000-0400-00005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400-00005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400-00005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400-00005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400-00006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400-00006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400-00006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5" authorId="0" shapeId="0" xr:uid="{00000000-0006-0000-0400-00006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5" authorId="0" shapeId="0" xr:uid="{00000000-0006-0000-0400-00006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5" authorId="0" shapeId="0" xr:uid="{00000000-0006-0000-0400-00006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5" authorId="0" shapeId="0" xr:uid="{00000000-0006-0000-04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4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5" authorId="0" shapeId="0" xr:uid="{00000000-0006-0000-04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4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5" authorId="0" shapeId="0" xr:uid="{00000000-0006-0000-04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400-00006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4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400-00006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4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400-00006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4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400-00007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5" authorId="0" shapeId="0" xr:uid="{00000000-0006-0000-0400-00007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4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5" authorId="0" shapeId="0" xr:uid="{00000000-0006-0000-04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5" authorId="0" shapeId="0" xr:uid="{00000000-0006-0000-04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5" authorId="0" shapeId="0" xr:uid="{00000000-0006-0000-0400-00007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5" authorId="0" shapeId="0" xr:uid="{00000000-0006-0000-0400-00007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400-00007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6" authorId="0" shapeId="0" xr:uid="{00000000-0006-0000-04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400-00007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400-00007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6" authorId="0" shapeId="0" xr:uid="{00000000-0006-0000-0400-00007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6" authorId="0" shapeId="0" xr:uid="{00000000-0006-0000-0400-00007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6" authorId="0" shapeId="0" xr:uid="{00000000-0006-0000-0400-00007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6" authorId="0" shapeId="0" xr:uid="{00000000-0006-0000-0400-00007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6" authorId="0" shapeId="0" xr:uid="{00000000-0006-0000-0400-00008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6" authorId="0" shapeId="0" xr:uid="{00000000-0006-0000-0400-00008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6" authorId="0" shapeId="0" xr:uid="{00000000-0006-0000-0400-00008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6" authorId="0" shapeId="0" xr:uid="{00000000-0006-0000-0400-00008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6" authorId="0" shapeId="0" xr:uid="{00000000-0006-0000-0400-00008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6" authorId="0" shapeId="0" xr:uid="{00000000-0006-0000-0400-00008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6" authorId="0" shapeId="0" xr:uid="{00000000-0006-0000-0400-00008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6" authorId="0" shapeId="0" xr:uid="{00000000-0006-0000-0400-00008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6" authorId="0" shapeId="0" xr:uid="{00000000-0006-0000-0400-00008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6" authorId="0" shapeId="0" xr:uid="{00000000-0006-0000-0400-00008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6" authorId="0" shapeId="0" xr:uid="{00000000-0006-0000-0400-00008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6" authorId="0" shapeId="0" xr:uid="{00000000-0006-0000-04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400-00008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400-00008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4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4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4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400-00009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6" authorId="0" shapeId="0" xr:uid="{00000000-0006-0000-0400-00009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6" authorId="0" shapeId="0" xr:uid="{00000000-0006-0000-0400-00009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6" authorId="0" shapeId="0" xr:uid="{00000000-0006-0000-0400-00009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400-00009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6" authorId="0" shapeId="0" xr:uid="{00000000-0006-0000-04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4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6" authorId="0" shapeId="0" xr:uid="{00000000-0006-0000-0400-00009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4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400-00009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6" authorId="0" shapeId="0" xr:uid="{00000000-0006-0000-04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400-00009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6" authorId="0" shapeId="0" xr:uid="{00000000-0006-0000-04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400-00009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6" authorId="0" shapeId="0" xr:uid="{00000000-0006-0000-0400-00009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6" authorId="0" shapeId="0" xr:uid="{00000000-0006-0000-04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6" authorId="0" shapeId="0" xr:uid="{00000000-0006-0000-0400-0000A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400-0000A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400-0000A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400-0000A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400-0000A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6" authorId="0" shapeId="0" xr:uid="{00000000-0006-0000-0400-0000A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6" authorId="0" shapeId="0" xr:uid="{00000000-0006-0000-0400-0000A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6" authorId="0" shapeId="0" xr:uid="{00000000-0006-0000-0400-0000A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6" authorId="0" shapeId="0" xr:uid="{00000000-0006-0000-0400-0000A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6" authorId="0" shapeId="0" xr:uid="{00000000-0006-0000-0400-0000A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6" authorId="0" shapeId="0" xr:uid="{00000000-0006-0000-0400-0000A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400-0000A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6" authorId="0" shapeId="0" xr:uid="{00000000-0006-0000-0400-0000A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6" authorId="0" shapeId="0" xr:uid="{00000000-0006-0000-0400-0000A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400-0000A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400-0000B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400-0000B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6" authorId="0" shapeId="0" xr:uid="{00000000-0006-0000-0400-0000B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6" authorId="0" shapeId="0" xr:uid="{00000000-0006-0000-0400-0000B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6" authorId="0" shapeId="0" xr:uid="{00000000-0006-0000-0400-0000B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400-0000B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400-0000B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400-0000B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6" authorId="0" shapeId="0" xr:uid="{00000000-0006-0000-0400-0000B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400-0000B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400-0000B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4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6" authorId="0" shapeId="0" xr:uid="{00000000-0006-0000-0400-0000B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6" authorId="0" shapeId="0" xr:uid="{00000000-0006-0000-0400-0000B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6" authorId="0" shapeId="0" xr:uid="{00000000-0006-0000-0400-0000B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6" authorId="0" shapeId="0" xr:uid="{00000000-0006-0000-0400-0000B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4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4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4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400-0000C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4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400-0000C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6" authorId="0" shapeId="0" xr:uid="{00000000-0006-0000-04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400-0000C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400-0000C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4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400-0000C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6" authorId="0" shapeId="0" xr:uid="{00000000-0006-0000-0400-0000C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400-0000C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6" authorId="0" shapeId="0" xr:uid="{00000000-0006-0000-04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4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4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4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6" authorId="0" shapeId="0" xr:uid="{00000000-0006-0000-0400-0000D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400-0000D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400-0000D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4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4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400-0000D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6" authorId="0" shapeId="0" xr:uid="{00000000-0006-0000-0400-0000D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4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400-0000D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6" authorId="0" shapeId="0" xr:uid="{00000000-0006-0000-04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6" authorId="0" shapeId="0" xr:uid="{00000000-0006-0000-04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6" authorId="0" shapeId="0" xr:uid="{00000000-0006-0000-04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6" authorId="0" shapeId="0" xr:uid="{00000000-0006-0000-04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4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6" authorId="0" shapeId="0" xr:uid="{00000000-0006-0000-0400-0000D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6" authorId="0" shapeId="0" xr:uid="{00000000-0006-0000-0400-0000E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400-0000E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6" authorId="0" shapeId="0" xr:uid="{00000000-0006-0000-0400-0000E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6" authorId="0" shapeId="0" xr:uid="{00000000-0006-0000-0400-0000E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6" authorId="0" shapeId="0" xr:uid="{00000000-0006-0000-04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400-0000E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6" authorId="0" shapeId="0" xr:uid="{00000000-0006-0000-0400-0000E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6" authorId="0" shapeId="0" xr:uid="{00000000-0006-0000-0400-0000E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6" authorId="0" shapeId="0" xr:uid="{00000000-0006-0000-04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4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400-0000E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400-0000E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400-0000E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400-0000E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400-0000E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6" authorId="0" shapeId="0" xr:uid="{00000000-0006-0000-04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6" authorId="0" shapeId="0" xr:uid="{00000000-0006-0000-0400-0000F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4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6" authorId="0" shapeId="0" xr:uid="{00000000-0006-0000-04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6" authorId="0" shapeId="0" xr:uid="{00000000-0006-0000-04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4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6" authorId="0" shapeId="0" xr:uid="{00000000-0006-0000-0400-0000F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400-0000F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400-0000F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6" authorId="0" shapeId="0" xr:uid="{00000000-0006-0000-0400-0000F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6" authorId="0" shapeId="0" xr:uid="{00000000-0006-0000-0400-0000F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400-0000F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400-0000F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6" authorId="0" shapeId="0" xr:uid="{00000000-0006-0000-0400-0000F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4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6" authorId="0" shapeId="0" xr:uid="{00000000-0006-0000-0400-0000F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6" authorId="0" shapeId="0" xr:uid="{00000000-0006-0000-04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6" authorId="0" shapeId="0" xr:uid="{00000000-0006-0000-0400-00000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6" authorId="0" shapeId="0" xr:uid="{00000000-0006-0000-0400-00000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6" authorId="0" shapeId="0" xr:uid="{00000000-0006-0000-0400-00000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400-00000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400-00000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7" authorId="0" shapeId="0" xr:uid="{00000000-0006-0000-0400-00000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7" authorId="0" shapeId="0" xr:uid="{00000000-0006-0000-0400-00000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400-00000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7" authorId="0" shapeId="0" xr:uid="{00000000-0006-0000-0400-00000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7" authorId="0" shapeId="0" xr:uid="{00000000-0006-0000-0400-00000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7" authorId="0" shapeId="0" xr:uid="{00000000-0006-0000-0400-00000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7" authorId="0" shapeId="0" xr:uid="{00000000-0006-0000-0400-00000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400-00000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400-00000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7" authorId="0" shapeId="0" xr:uid="{00000000-0006-0000-0400-00000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7" authorId="0" shapeId="0" xr:uid="{00000000-0006-0000-0400-00000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7" authorId="0" shapeId="0" xr:uid="{00000000-0006-0000-04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7" authorId="0" shapeId="0" xr:uid="{00000000-0006-0000-04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7" authorId="0" shapeId="0" xr:uid="{00000000-0006-0000-0400-00001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7" authorId="0" shapeId="0" xr:uid="{00000000-0006-0000-0400-00001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400-00001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400-00001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400-00001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7" authorId="0" shapeId="0" xr:uid="{00000000-0006-0000-0400-00001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400-00001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7" authorId="0" shapeId="0" xr:uid="{00000000-0006-0000-0400-00001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400-00001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400-00001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7" authorId="0" shapeId="0" xr:uid="{00000000-0006-0000-0400-00001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7" authorId="0" shapeId="0" xr:uid="{00000000-0006-0000-0400-00001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7" authorId="0" shapeId="0" xr:uid="{00000000-0006-0000-0400-00001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400-00001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400-00002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400-00002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400-00002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400-00002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400-00002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400-00002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400-00002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7" authorId="0" shapeId="0" xr:uid="{00000000-0006-0000-0400-00002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400-00002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7" authorId="0" shapeId="0" xr:uid="{00000000-0006-0000-0400-00002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7" authorId="0" shapeId="0" xr:uid="{00000000-0006-0000-0400-00002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400-00002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400-00002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400-00002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400-00002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4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400-00003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7" authorId="0" shapeId="0" xr:uid="{00000000-0006-0000-0400-00003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400-00003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7" authorId="0" shapeId="0" xr:uid="{00000000-0006-0000-0400-00003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7" authorId="0" shapeId="0" xr:uid="{00000000-0006-0000-0400-00003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7" authorId="0" shapeId="0" xr:uid="{00000000-0006-0000-0400-00003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7" authorId="0" shapeId="0" xr:uid="{00000000-0006-0000-0400-00003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7" authorId="0" shapeId="0" xr:uid="{00000000-0006-0000-0400-00003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7" authorId="0" shapeId="0" xr:uid="{00000000-0006-0000-0400-00003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400-00003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7" authorId="0" shapeId="0" xr:uid="{00000000-0006-0000-0400-00003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7" authorId="0" shapeId="0" xr:uid="{00000000-0006-0000-0400-00003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7" authorId="0" shapeId="0" xr:uid="{00000000-0006-0000-0400-00003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7" authorId="0" shapeId="0" xr:uid="{00000000-0006-0000-0400-00003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7" authorId="0" shapeId="0" xr:uid="{00000000-0006-0000-0400-00003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400-00003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7" authorId="0" shapeId="0" xr:uid="{00000000-0006-0000-0400-00004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400-00004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400-00004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400-00004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400-00004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7" authorId="0" shapeId="0" xr:uid="{00000000-0006-0000-0400-00004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400-00004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7" authorId="0" shapeId="0" xr:uid="{00000000-0006-0000-0400-00004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400-00004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7" authorId="0" shapeId="0" xr:uid="{00000000-0006-0000-0400-00004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400-00004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400-00004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400-00004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7" authorId="0" shapeId="0" xr:uid="{00000000-0006-0000-0400-00004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400-00004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7" authorId="0" shapeId="0" xr:uid="{00000000-0006-0000-0400-00004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4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400-00005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400-00005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400-00005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400-00005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7" authorId="0" shapeId="0" xr:uid="{00000000-0006-0000-0400-00005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7" authorId="0" shapeId="0" xr:uid="{00000000-0006-0000-04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4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400-00005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7" authorId="0" shapeId="0" xr:uid="{00000000-0006-0000-0400-00005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400-00005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400-00005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400-00005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400-00005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400-00005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400-00005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7" authorId="0" shapeId="0" xr:uid="{00000000-0006-0000-0400-00006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7" authorId="0" shapeId="0" xr:uid="{00000000-0006-0000-0400-00006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7" authorId="0" shapeId="0" xr:uid="{00000000-0006-0000-0400-00006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400-00006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400-00006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7" authorId="0" shapeId="0" xr:uid="{00000000-0006-0000-0400-00006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400-00006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400-00006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400-00006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400-00006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7" authorId="0" shapeId="0" xr:uid="{00000000-0006-0000-0400-00006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7" authorId="0" shapeId="0" xr:uid="{00000000-0006-0000-0400-00006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400-00006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400-00006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400-00006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400-00006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400-00007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400-00007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400-00007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400-00007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400-00007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400-00007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7" authorId="0" shapeId="0" xr:uid="{00000000-0006-0000-0400-00007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400-00007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7" authorId="0" shapeId="0" xr:uid="{00000000-0006-0000-0400-00007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400-00007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400-00007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400-00007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400-00007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400-00007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400-00007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400-00007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400-00008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7" authorId="0" shapeId="0" xr:uid="{00000000-0006-0000-0400-00008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7" authorId="0" shapeId="0" xr:uid="{00000000-0006-0000-0400-00008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7" authorId="0" shapeId="0" xr:uid="{00000000-0006-0000-0400-00008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7" authorId="0" shapeId="0" xr:uid="{00000000-0006-0000-0400-00008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7" authorId="0" shapeId="0" xr:uid="{00000000-0006-0000-0400-00008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7" authorId="0" shapeId="0" xr:uid="{00000000-0006-0000-0400-00008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400-00008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400-00008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8" authorId="0" shapeId="0" xr:uid="{00000000-0006-0000-0400-00008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400-00008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8" authorId="0" shapeId="0" xr:uid="{00000000-0006-0000-0400-00008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8" authorId="0" shapeId="0" xr:uid="{00000000-0006-0000-0400-00008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8" authorId="0" shapeId="0" xr:uid="{00000000-0006-0000-0400-00008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8" authorId="0" shapeId="0" xr:uid="{00000000-0006-0000-0400-00008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8" authorId="0" shapeId="0" xr:uid="{00000000-0006-0000-0400-00008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8" authorId="0" shapeId="0" xr:uid="{00000000-0006-0000-0400-00009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8" authorId="0" shapeId="0" xr:uid="{00000000-0006-0000-0400-00009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8" authorId="0" shapeId="0" xr:uid="{00000000-0006-0000-0400-00009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400-00009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8" authorId="0" shapeId="0" xr:uid="{00000000-0006-0000-0400-00009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8" authorId="0" shapeId="0" xr:uid="{00000000-0006-0000-0400-00009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8" authorId="0" shapeId="0" xr:uid="{00000000-0006-0000-0400-00009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8" authorId="0" shapeId="0" xr:uid="{00000000-0006-0000-0400-00009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8" authorId="0" shapeId="0" xr:uid="{00000000-0006-0000-0400-00009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8" authorId="0" shapeId="0" xr:uid="{00000000-0006-0000-0400-00009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8" authorId="0" shapeId="0" xr:uid="{00000000-0006-0000-0400-00009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8" authorId="0" shapeId="0" xr:uid="{00000000-0006-0000-0400-00009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400-00009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400-00009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8" authorId="0" shapeId="0" xr:uid="{00000000-0006-0000-0400-00009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8" authorId="0" shapeId="0" xr:uid="{00000000-0006-0000-0400-00009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8" authorId="0" shapeId="0" xr:uid="{00000000-0006-0000-0400-0000A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8" authorId="0" shapeId="0" xr:uid="{00000000-0006-0000-0400-0000A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8" authorId="0" shapeId="0" xr:uid="{00000000-0006-0000-0400-0000A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8" authorId="0" shapeId="0" xr:uid="{00000000-0006-0000-0400-0000A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400-0000A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400-0000A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8" authorId="0" shapeId="0" xr:uid="{00000000-0006-0000-0400-0000A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8" authorId="0" shapeId="0" xr:uid="{00000000-0006-0000-0400-0000A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8" authorId="0" shapeId="0" xr:uid="{00000000-0006-0000-0400-0000A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8" authorId="0" shapeId="0" xr:uid="{00000000-0006-0000-0400-0000A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8" authorId="0" shapeId="0" xr:uid="{00000000-0006-0000-0400-0000A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8" authorId="0" shapeId="0" xr:uid="{00000000-0006-0000-0400-0000A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8" authorId="0" shapeId="0" xr:uid="{00000000-0006-0000-0400-0000A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8" authorId="0" shapeId="0" xr:uid="{00000000-0006-0000-0400-0000A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8" authorId="0" shapeId="0" xr:uid="{00000000-0006-0000-0400-0000A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8" authorId="0" shapeId="0" xr:uid="{00000000-0006-0000-0400-0000A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8" authorId="0" shapeId="0" xr:uid="{00000000-0006-0000-0400-0000B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8" authorId="0" shapeId="0" xr:uid="{00000000-0006-0000-0400-0000B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400-0000B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8" authorId="0" shapeId="0" xr:uid="{00000000-0006-0000-0400-0000B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8" authorId="0" shapeId="0" xr:uid="{00000000-0006-0000-0400-0000B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8" authorId="0" shapeId="0" xr:uid="{00000000-0006-0000-0400-0000B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8" authorId="0" shapeId="0" xr:uid="{00000000-0006-0000-0400-0000B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8" authorId="0" shapeId="0" xr:uid="{00000000-0006-0000-0400-0000B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8" authorId="0" shapeId="0" xr:uid="{00000000-0006-0000-0400-0000B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8" authorId="0" shapeId="0" xr:uid="{00000000-0006-0000-0400-0000B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8" authorId="0" shapeId="0" xr:uid="{00000000-0006-0000-0400-0000B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8" authorId="0" shapeId="0" xr:uid="{00000000-0006-0000-0400-0000B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8" authorId="0" shapeId="0" xr:uid="{00000000-0006-0000-0400-0000B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8" authorId="0" shapeId="0" xr:uid="{00000000-0006-0000-0400-0000B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8" authorId="0" shapeId="0" xr:uid="{00000000-0006-0000-0400-0000B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400-0000B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400-0000C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8" authorId="0" shapeId="0" xr:uid="{00000000-0006-0000-0400-0000C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8" authorId="0" shapeId="0" xr:uid="{00000000-0006-0000-0400-0000C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8" authorId="0" shapeId="0" xr:uid="{00000000-0006-0000-0400-0000C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400-0000C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8" authorId="0" shapeId="0" xr:uid="{00000000-0006-0000-0400-0000C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8" authorId="0" shapeId="0" xr:uid="{00000000-0006-0000-0400-0000C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8" authorId="0" shapeId="0" xr:uid="{00000000-0006-0000-0400-0000C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8" authorId="0" shapeId="0" xr:uid="{00000000-0006-0000-0400-0000C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8" authorId="0" shapeId="0" xr:uid="{00000000-0006-0000-0400-0000C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8" authorId="0" shapeId="0" xr:uid="{00000000-0006-0000-0400-0000C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400-0000C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8" authorId="0" shapeId="0" xr:uid="{00000000-0006-0000-0400-0000C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8" authorId="0" shapeId="0" xr:uid="{00000000-0006-0000-0400-0000C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8" authorId="0" shapeId="0" xr:uid="{00000000-0006-0000-0400-0000C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400-0000C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400-0000D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8" authorId="0" shapeId="0" xr:uid="{00000000-0006-0000-0400-0000D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8" authorId="0" shapeId="0" xr:uid="{00000000-0006-0000-0400-0000D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8" authorId="0" shapeId="0" xr:uid="{00000000-0006-0000-0400-0000D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8" authorId="0" shapeId="0" xr:uid="{00000000-0006-0000-0400-0000D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400-0000D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400-0000D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400-0000D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8" authorId="0" shapeId="0" xr:uid="{00000000-0006-0000-0400-0000D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8" authorId="0" shapeId="0" xr:uid="{00000000-0006-0000-0400-0000D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8" authorId="0" shapeId="0" xr:uid="{00000000-0006-0000-0400-0000D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400-0000D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8" authorId="0" shapeId="0" xr:uid="{00000000-0006-0000-0400-0000D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8" authorId="0" shapeId="0" xr:uid="{00000000-0006-0000-0400-0000D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8" authorId="0" shapeId="0" xr:uid="{00000000-0006-0000-0400-0000D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8" authorId="0" shapeId="0" xr:uid="{00000000-0006-0000-0400-0000D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8" authorId="0" shapeId="0" xr:uid="{00000000-0006-0000-0400-0000E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400-0000E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400-0000E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400-0000E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8" authorId="0" shapeId="0" xr:uid="{00000000-0006-0000-0400-0000E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400-0000E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400-0000E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8" authorId="0" shapeId="0" xr:uid="{00000000-0006-0000-0400-0000E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400-0000E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8" authorId="0" shapeId="0" xr:uid="{00000000-0006-0000-0400-0000E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400-0000E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400-0000E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8" authorId="0" shapeId="0" xr:uid="{00000000-0006-0000-0400-0000E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400-0000E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8" authorId="0" shapeId="0" xr:uid="{00000000-0006-0000-0400-0000E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8" authorId="0" shapeId="0" xr:uid="{00000000-0006-0000-0400-0000E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400-0000F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400-0000F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400-0000F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8" authorId="0" shapeId="0" xr:uid="{00000000-0006-0000-0400-0000F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400-0000F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8" authorId="0" shapeId="0" xr:uid="{00000000-0006-0000-0400-0000F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400-0000F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8" authorId="0" shapeId="0" xr:uid="{00000000-0006-0000-0400-0000F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400-0000F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8" authorId="0" shapeId="0" xr:uid="{00000000-0006-0000-0400-0000F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400-0000F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400-0000F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8" authorId="0" shapeId="0" xr:uid="{00000000-0006-0000-0400-0000F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400-0000F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8" authorId="0" shapeId="0" xr:uid="{00000000-0006-0000-0400-0000F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8" authorId="0" shapeId="0" xr:uid="{00000000-0006-0000-0400-0000F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8" authorId="0" shapeId="0" xr:uid="{00000000-0006-0000-0400-00000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8" authorId="0" shapeId="0" xr:uid="{00000000-0006-0000-0400-00000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400-00000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400-00000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8" authorId="0" shapeId="0" xr:uid="{00000000-0006-0000-0400-00000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8" authorId="0" shapeId="0" xr:uid="{00000000-0006-0000-0400-00000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8" authorId="0" shapeId="0" xr:uid="{00000000-0006-0000-0400-00000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400-00000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400-00000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8" authorId="0" shapeId="0" xr:uid="{00000000-0006-0000-0400-00000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8" authorId="0" shapeId="0" xr:uid="{00000000-0006-0000-0400-00000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400-00000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8" authorId="0" shapeId="0" xr:uid="{00000000-0006-0000-0400-00000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8" authorId="0" shapeId="0" xr:uid="{00000000-0006-0000-0400-00000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8" authorId="0" shapeId="0" xr:uid="{00000000-0006-0000-0400-00000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400-00000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8" authorId="0" shapeId="0" xr:uid="{00000000-0006-0000-0400-00001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8" authorId="0" shapeId="0" xr:uid="{00000000-0006-0000-0400-00001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8" authorId="0" shapeId="0" xr:uid="{00000000-0006-0000-0400-00001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5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5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5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1" authorId="0" shapeId="0" xr:uid="{00000000-0006-0000-05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5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1" authorId="0" shapeId="0" xr:uid="{00000000-0006-0000-05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5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1" authorId="0" shapeId="0" xr:uid="{00000000-0006-0000-05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1" authorId="0" shapeId="0" xr:uid="{00000000-0006-0000-05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5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5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5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5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5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1" authorId="0" shapeId="0" xr:uid="{00000000-0006-0000-05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1" authorId="0" shapeId="0" xr:uid="{00000000-0006-0000-05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1" authorId="0" shapeId="0" xr:uid="{00000000-0006-0000-05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1" authorId="0" shapeId="0" xr:uid="{00000000-0006-0000-05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5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1" authorId="0" shapeId="0" xr:uid="{00000000-0006-0000-05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1" authorId="0" shapeId="0" xr:uid="{00000000-0006-0000-05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5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5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5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5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5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5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5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1" authorId="0" shapeId="0" xr:uid="{00000000-0006-0000-05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1" authorId="0" shapeId="0" xr:uid="{00000000-0006-0000-05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5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1" authorId="0" shapeId="0" xr:uid="{00000000-0006-0000-05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1" authorId="0" shapeId="0" xr:uid="{00000000-0006-0000-05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5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1" authorId="0" shapeId="0" xr:uid="{00000000-0006-0000-05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1" authorId="0" shapeId="0" xr:uid="{00000000-0006-0000-05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5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1" authorId="0" shapeId="0" xr:uid="{00000000-0006-0000-05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5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1" authorId="0" shapeId="0" xr:uid="{00000000-0006-0000-05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5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5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5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1" authorId="0" shapeId="0" xr:uid="{00000000-0006-0000-05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1" authorId="0" shapeId="0" xr:uid="{00000000-0006-0000-05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5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5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1" authorId="0" shapeId="0" xr:uid="{00000000-0006-0000-05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5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1" authorId="0" shapeId="0" xr:uid="{00000000-0006-0000-05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5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1" authorId="0" shapeId="0" xr:uid="{00000000-0006-0000-05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5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5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1" authorId="0" shapeId="0" xr:uid="{00000000-0006-0000-05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1" authorId="0" shapeId="0" xr:uid="{00000000-0006-0000-05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1" authorId="0" shapeId="0" xr:uid="{00000000-0006-0000-05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1" authorId="0" shapeId="0" xr:uid="{00000000-0006-0000-05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1" authorId="0" shapeId="0" xr:uid="{00000000-0006-0000-05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1" authorId="0" shapeId="0" xr:uid="{00000000-0006-0000-05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5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5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5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5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5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5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5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5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5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5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1" authorId="0" shapeId="0" xr:uid="{00000000-0006-0000-05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1" authorId="0" shapeId="0" xr:uid="{00000000-0006-0000-05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1" authorId="0" shapeId="0" xr:uid="{00000000-0006-0000-05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5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5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5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1" authorId="0" shapeId="0" xr:uid="{00000000-0006-0000-05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5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5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5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5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5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1" authorId="0" shapeId="0" xr:uid="{00000000-0006-0000-05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5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1" authorId="0" shapeId="0" xr:uid="{00000000-0006-0000-05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1" authorId="0" shapeId="0" xr:uid="{00000000-0006-0000-05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1" authorId="0" shapeId="0" xr:uid="{00000000-0006-0000-05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5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5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5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5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5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5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1" authorId="0" shapeId="0" xr:uid="{00000000-0006-0000-05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5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5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5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5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5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5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5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5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5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1" authorId="0" shapeId="0" xr:uid="{00000000-0006-0000-05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5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5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5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5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5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5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5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5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5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1" authorId="0" shapeId="0" xr:uid="{00000000-0006-0000-05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5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5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5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1" authorId="0" shapeId="0" xr:uid="{00000000-0006-0000-05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5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5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5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1" authorId="0" shapeId="0" xr:uid="{00000000-0006-0000-05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5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5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2" authorId="0" shapeId="0" xr:uid="{00000000-0006-0000-05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2" authorId="0" shapeId="0" xr:uid="{00000000-0006-0000-05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5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5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5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2" authorId="0" shapeId="0" xr:uid="{00000000-0006-0000-05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5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5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2" authorId="0" shapeId="0" xr:uid="{00000000-0006-0000-05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5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2" authorId="0" shapeId="0" xr:uid="{00000000-0006-0000-05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2" authorId="0" shapeId="0" xr:uid="{00000000-0006-0000-05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2" authorId="0" shapeId="0" xr:uid="{00000000-0006-0000-05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5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5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5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5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5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5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2" authorId="0" shapeId="0" xr:uid="{00000000-0006-0000-05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5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5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5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5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5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5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2" authorId="0" shapeId="0" xr:uid="{00000000-0006-0000-05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5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5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5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5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5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5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2" authorId="0" shapeId="0" xr:uid="{00000000-0006-0000-05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2" authorId="0" shapeId="0" xr:uid="{00000000-0006-0000-05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5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5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5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500-0000A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5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5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5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2" authorId="0" shapeId="0" xr:uid="{00000000-0006-0000-05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2" authorId="0" shapeId="0" xr:uid="{00000000-0006-0000-05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2" authorId="0" shapeId="0" xr:uid="{00000000-0006-0000-05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5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5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5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5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5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5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5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5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2" authorId="0" shapeId="0" xr:uid="{00000000-0006-0000-05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2" authorId="0" shapeId="0" xr:uid="{00000000-0006-0000-05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2" authorId="0" shapeId="0" xr:uid="{00000000-0006-0000-05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5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2" authorId="0" shapeId="0" xr:uid="{00000000-0006-0000-05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5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5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2" authorId="0" shapeId="0" xr:uid="{00000000-0006-0000-05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2" authorId="0" shapeId="0" xr:uid="{00000000-0006-0000-05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5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5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5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5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5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2" authorId="0" shapeId="0" xr:uid="{00000000-0006-0000-05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5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500-0000C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2" authorId="0" shapeId="0" xr:uid="{00000000-0006-0000-05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5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2" authorId="0" shapeId="0" xr:uid="{00000000-0006-0000-0500-0000C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2" authorId="0" shapeId="0" xr:uid="{00000000-0006-0000-05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2" authorId="0" shapeId="0" xr:uid="{00000000-0006-0000-05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5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5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5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5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5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5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5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5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5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2" authorId="0" shapeId="0" xr:uid="{00000000-0006-0000-05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5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5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2" authorId="0" shapeId="0" xr:uid="{00000000-0006-0000-05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5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5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2" authorId="0" shapeId="0" xr:uid="{00000000-0006-0000-05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5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5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2" authorId="0" shapeId="0" xr:uid="{00000000-0006-0000-0500-0000D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2" authorId="0" shapeId="0" xr:uid="{00000000-0006-0000-05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2" authorId="0" shapeId="0" xr:uid="{00000000-0006-0000-05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2" authorId="0" shapeId="0" xr:uid="{00000000-0006-0000-05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5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5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5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5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2" authorId="0" shapeId="0" xr:uid="{00000000-0006-0000-05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5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2" authorId="0" shapeId="0" xr:uid="{00000000-0006-0000-05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3" authorId="0" shapeId="0" xr:uid="{00000000-0006-0000-05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3" authorId="0" shapeId="0" xr:uid="{00000000-0006-0000-0500-0000E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3" authorId="0" shapeId="0" xr:uid="{00000000-0006-0000-05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5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5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5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3" authorId="0" shapeId="0" xr:uid="{00000000-0006-0000-05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3" authorId="0" shapeId="0" xr:uid="{00000000-0006-0000-05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5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5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5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5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5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5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3" authorId="0" shapeId="0" xr:uid="{00000000-0006-0000-0500-0000F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3" authorId="0" shapeId="0" xr:uid="{00000000-0006-0000-05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3" authorId="0" shapeId="0" xr:uid="{00000000-0006-0000-05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3" authorId="0" shapeId="0" xr:uid="{00000000-0006-0000-05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5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5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5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5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5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5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5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5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5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3" authorId="0" shapeId="0" xr:uid="{00000000-0006-0000-05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3" authorId="0" shapeId="0" xr:uid="{00000000-0006-0000-05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5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3" authorId="0" shapeId="0" xr:uid="{00000000-0006-0000-05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3" authorId="0" shapeId="0" xr:uid="{00000000-0006-0000-05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5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3" authorId="0" shapeId="0" xr:uid="{00000000-0006-0000-05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5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3" authorId="0" shapeId="0" xr:uid="{00000000-0006-0000-05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3" authorId="0" shapeId="0" xr:uid="{00000000-0006-0000-05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3" authorId="0" shapeId="0" xr:uid="{00000000-0006-0000-05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3" authorId="0" shapeId="0" xr:uid="{00000000-0006-0000-05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5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5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5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5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5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3" authorId="0" shapeId="0" xr:uid="{00000000-0006-0000-05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5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5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5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5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3" authorId="0" shapeId="0" xr:uid="{00000000-0006-0000-05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3" authorId="0" shapeId="0" xr:uid="{00000000-0006-0000-05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3" authorId="0" shapeId="0" xr:uid="{00000000-0006-0000-05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3" authorId="0" shapeId="0" xr:uid="{00000000-0006-0000-05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5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5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5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5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5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5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3" authorId="0" shapeId="0" xr:uid="{00000000-0006-0000-05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5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5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500-00002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5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3" authorId="0" shapeId="0" xr:uid="{00000000-0006-0000-0500-00002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3" authorId="0" shapeId="0" xr:uid="{00000000-0006-0000-05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5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5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3" authorId="0" shapeId="0" xr:uid="{00000000-0006-0000-05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5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3" authorId="0" shapeId="0" xr:uid="{00000000-0006-0000-05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3" authorId="0" shapeId="0" xr:uid="{00000000-0006-0000-05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3" authorId="0" shapeId="0" xr:uid="{00000000-0006-0000-05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5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5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5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5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5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5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5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3" authorId="0" shapeId="0" xr:uid="{00000000-0006-0000-05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5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3" authorId="0" shapeId="0" xr:uid="{00000000-0006-0000-0500-00003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3" authorId="0" shapeId="0" xr:uid="{00000000-0006-0000-05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3" authorId="0" shapeId="0" xr:uid="{00000000-0006-0000-05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5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5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3" authorId="0" shapeId="0" xr:uid="{00000000-0006-0000-05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5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5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5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3" authorId="0" shapeId="0" xr:uid="{00000000-0006-0000-05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5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5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3" authorId="0" shapeId="0" xr:uid="{00000000-0006-0000-05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5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500-00004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5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5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500-00004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5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5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3" authorId="0" shapeId="0" xr:uid="{00000000-0006-0000-05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500-00004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3" authorId="0" shapeId="0" xr:uid="{00000000-0006-0000-05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3" authorId="0" shapeId="0" xr:uid="{00000000-0006-0000-05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500-00004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5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3" authorId="0" shapeId="0" xr:uid="{00000000-0006-0000-05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5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5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500-00005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3" authorId="0" shapeId="0" xr:uid="{00000000-0006-0000-0500-00005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5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3" authorId="0" shapeId="0" xr:uid="{00000000-0006-0000-05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5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5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4" authorId="0" shapeId="0" xr:uid="{00000000-0006-0000-05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4" authorId="0" shapeId="0" xr:uid="{00000000-0006-0000-05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4" authorId="0" shapeId="0" xr:uid="{00000000-0006-0000-05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5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4" authorId="0" shapeId="0" xr:uid="{00000000-0006-0000-05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4" authorId="0" shapeId="0" xr:uid="{00000000-0006-0000-0500-00005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4" authorId="0" shapeId="0" xr:uid="{00000000-0006-0000-05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5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4" authorId="0" shapeId="0" xr:uid="{00000000-0006-0000-05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5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5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5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5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5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4" authorId="0" shapeId="0" xr:uid="{00000000-0006-0000-05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5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4" authorId="0" shapeId="0" xr:uid="{00000000-0006-0000-05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5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5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5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5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5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5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5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4" authorId="0" shapeId="0" xr:uid="{00000000-0006-0000-05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4" authorId="0" shapeId="0" xr:uid="{00000000-0006-0000-05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5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5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5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5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5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5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4" authorId="0" shapeId="0" xr:uid="{00000000-0006-0000-05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500-00007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500-00007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5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5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5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4" authorId="0" shapeId="0" xr:uid="{00000000-0006-0000-05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5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5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4" authorId="0" shapeId="0" xr:uid="{00000000-0006-0000-0500-00008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4" authorId="0" shapeId="0" xr:uid="{00000000-0006-0000-05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5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4" authorId="0" shapeId="0" xr:uid="{00000000-0006-0000-05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5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4" authorId="0" shapeId="0" xr:uid="{00000000-0006-0000-05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5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5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500-00008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4" authorId="0" shapeId="0" xr:uid="{00000000-0006-0000-0500-00008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4" authorId="0" shapeId="0" xr:uid="{00000000-0006-0000-0500-00008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4" authorId="0" shapeId="0" xr:uid="{00000000-0006-0000-05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5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4" authorId="0" shapeId="0" xr:uid="{00000000-0006-0000-05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5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5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5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5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5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5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5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5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5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5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5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4" authorId="0" shapeId="0" xr:uid="{00000000-0006-0000-05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5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5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500-00009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4" authorId="0" shapeId="0" xr:uid="{00000000-0006-0000-0500-0000A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4" authorId="0" shapeId="0" xr:uid="{00000000-0006-0000-05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4" authorId="0" shapeId="0" xr:uid="{00000000-0006-0000-05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500-0000A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4" authorId="0" shapeId="0" xr:uid="{00000000-0006-0000-05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5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5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5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5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500-0000A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5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5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5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4" authorId="0" shapeId="0" xr:uid="{00000000-0006-0000-05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5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4" authorId="0" shapeId="0" xr:uid="{00000000-0006-0000-0500-0000A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4" authorId="0" shapeId="0" xr:uid="{00000000-0006-0000-05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5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5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5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5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5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5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500-0000B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4" authorId="0" shapeId="0" xr:uid="{00000000-0006-0000-0500-0000B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5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500-0000B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5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5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500-0000B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4" authorId="0" shapeId="0" xr:uid="{00000000-0006-0000-05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5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500-0000C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4" authorId="0" shapeId="0" xr:uid="{00000000-0006-0000-0500-0000C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4" authorId="0" shapeId="0" xr:uid="{00000000-0006-0000-0500-0000C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5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5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500-0000C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500-0000C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5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4" authorId="0" shapeId="0" xr:uid="{00000000-0006-0000-05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500-0000C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5" authorId="0" shapeId="0" xr:uid="{00000000-0006-0000-0500-0000C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5" authorId="0" shapeId="0" xr:uid="{00000000-0006-0000-05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5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5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500-0000C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5" authorId="0" shapeId="0" xr:uid="{00000000-0006-0000-05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5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5" authorId="0" shapeId="0" xr:uid="{00000000-0006-0000-05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5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5" authorId="0" shapeId="0" xr:uid="{00000000-0006-0000-05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5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500-0000D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5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5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5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5" authorId="0" shapeId="0" xr:uid="{00000000-0006-0000-05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5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5" authorId="0" shapeId="0" xr:uid="{00000000-0006-0000-05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5" authorId="0" shapeId="0" xr:uid="{00000000-0006-0000-05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5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5" authorId="0" shapeId="0" xr:uid="{00000000-0006-0000-05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5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500-0000E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5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5" authorId="0" shapeId="0" xr:uid="{00000000-0006-0000-05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5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5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5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5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5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5" authorId="0" shapeId="0" xr:uid="{00000000-0006-0000-05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5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5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5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5" authorId="0" shapeId="0" xr:uid="{00000000-0006-0000-05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500-0000E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5" authorId="0" shapeId="0" xr:uid="{00000000-0006-0000-05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5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5" authorId="0" shapeId="0" xr:uid="{00000000-0006-0000-0500-0000F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5" authorId="0" shapeId="0" xr:uid="{00000000-0006-0000-0500-0000F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5" authorId="0" shapeId="0" xr:uid="{00000000-0006-0000-05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500-0000F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5" authorId="0" shapeId="0" xr:uid="{00000000-0006-0000-0500-0000F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5" authorId="0" shapeId="0" xr:uid="{00000000-0006-0000-0500-0000F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5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5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500-0000F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5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5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5" authorId="0" shapeId="0" xr:uid="{00000000-0006-0000-05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5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5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5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5" authorId="0" shapeId="0" xr:uid="{00000000-0006-0000-05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5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5" authorId="0" shapeId="0" xr:uid="{00000000-0006-0000-05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5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5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5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5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5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5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5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5" authorId="0" shapeId="0" xr:uid="{00000000-0006-0000-05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500-00000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500-00000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500-00000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5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5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5" authorId="0" shapeId="0" xr:uid="{00000000-0006-0000-05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5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5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500-00001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5" authorId="0" shapeId="0" xr:uid="{00000000-0006-0000-05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5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500-00001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5" authorId="0" shapeId="0" xr:uid="{00000000-0006-0000-0500-00001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5" authorId="0" shapeId="0" xr:uid="{00000000-0006-0000-05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500-00001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5" authorId="0" shapeId="0" xr:uid="{00000000-0006-0000-0500-00001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5" authorId="0" shapeId="0" xr:uid="{00000000-0006-0000-0500-00001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5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5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5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5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5" authorId="0" shapeId="0" xr:uid="{00000000-0006-0000-05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500-00002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5" authorId="0" shapeId="0" xr:uid="{00000000-0006-0000-0500-00002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5" authorId="0" shapeId="0" xr:uid="{00000000-0006-0000-05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5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5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5" authorId="0" shapeId="0" xr:uid="{00000000-0006-0000-05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500-00002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500-00002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5" authorId="0" shapeId="0" xr:uid="{00000000-0006-0000-0500-00002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5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5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5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5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5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5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5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5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5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500-00003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5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5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500-00003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5" authorId="0" shapeId="0" xr:uid="{00000000-0006-0000-05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5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5" authorId="0" shapeId="0" xr:uid="{00000000-0006-0000-0500-00003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5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5" authorId="0" shapeId="0" xr:uid="{00000000-0006-0000-05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500-00003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5" authorId="0" shapeId="0" xr:uid="{00000000-0006-0000-0500-00003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500-00003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5" authorId="0" shapeId="0" xr:uid="{00000000-0006-0000-05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500-00003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6" authorId="0" shapeId="0" xr:uid="{00000000-0006-0000-0500-00004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6" authorId="0" shapeId="0" xr:uid="{00000000-0006-0000-0500-00004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6" authorId="0" shapeId="0" xr:uid="{00000000-0006-0000-05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500-00004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5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500-00004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500-00004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500-00004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500-00004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500-00004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5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500-00004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500-00004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6" authorId="0" shapeId="0" xr:uid="{00000000-0006-0000-0500-00004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6" authorId="0" shapeId="0" xr:uid="{00000000-0006-0000-0500-00004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6" authorId="0" shapeId="0" xr:uid="{00000000-0006-0000-05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6" authorId="0" shapeId="0" xr:uid="{00000000-0006-0000-05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500-00005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6" authorId="0" shapeId="0" xr:uid="{00000000-0006-0000-0500-00005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500-00005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6" authorId="0" shapeId="0" xr:uid="{00000000-0006-0000-0500-00005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500-00005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6" authorId="0" shapeId="0" xr:uid="{00000000-0006-0000-0500-00005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500-00005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6" authorId="0" shapeId="0" xr:uid="{00000000-0006-0000-0500-00005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6" authorId="0" shapeId="0" xr:uid="{00000000-0006-0000-0500-00005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5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500-00005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500-00005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6" authorId="0" shapeId="0" xr:uid="{00000000-0006-0000-0500-00005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6" authorId="0" shapeId="0" xr:uid="{00000000-0006-0000-0500-00005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6" authorId="0" shapeId="0" xr:uid="{00000000-0006-0000-0500-00005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500-00006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6" authorId="0" shapeId="0" xr:uid="{00000000-0006-0000-0500-00006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500-00006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500-00006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6" authorId="0" shapeId="0" xr:uid="{00000000-0006-0000-0500-00006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500-00006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5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5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500-00006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5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5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500-00006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5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5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6" authorId="0" shapeId="0" xr:uid="{00000000-0006-0000-05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500-00006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500-00007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6" authorId="0" shapeId="0" xr:uid="{00000000-0006-0000-0500-00007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6" authorId="0" shapeId="0" xr:uid="{00000000-0006-0000-0500-00007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6" authorId="0" shapeId="0" xr:uid="{00000000-0006-0000-05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6" authorId="0" shapeId="0" xr:uid="{00000000-0006-0000-05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5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500-00007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500-00007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5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5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500-00007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5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500-00007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500-00007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5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5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5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5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6" authorId="0" shapeId="0" xr:uid="{00000000-0006-0000-05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5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6" authorId="0" shapeId="0" xr:uid="{00000000-0006-0000-0500-00008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6" authorId="0" shapeId="0" xr:uid="{00000000-0006-0000-0500-00008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500-00008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500-00008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6" authorId="0" shapeId="0" xr:uid="{00000000-0006-0000-0500-00008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6" authorId="0" shapeId="0" xr:uid="{00000000-0006-0000-0500-00008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500-00008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5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500-00008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500-00008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6" authorId="0" shapeId="0" xr:uid="{00000000-0006-0000-05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5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5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500-00009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500-00009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500-00009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500-00009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500-00009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6" authorId="0" shapeId="0" xr:uid="{00000000-0006-0000-0500-00009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6" authorId="0" shapeId="0" xr:uid="{00000000-0006-0000-05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500-00009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5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6" authorId="0" shapeId="0" xr:uid="{00000000-0006-0000-05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5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5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5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500-00009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6" authorId="0" shapeId="0" xr:uid="{00000000-0006-0000-05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5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500-0000A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6" authorId="0" shapeId="0" xr:uid="{00000000-0006-0000-0500-0000A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500-0000A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500-0000A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500-0000A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6" authorId="0" shapeId="0" xr:uid="{00000000-0006-0000-0500-0000A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500-0000A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500-0000A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500-0000A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500-0000A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5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6" authorId="0" shapeId="0" xr:uid="{00000000-0006-0000-05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5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500-0000A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500-0000A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6" authorId="0" shapeId="0" xr:uid="{00000000-0006-0000-0500-0000B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500-0000B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500-0000B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500-0000B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6" authorId="0" shapeId="0" xr:uid="{00000000-0006-0000-0500-0000B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500-0000B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500-0000B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500-0000B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7" authorId="0" shapeId="0" xr:uid="{00000000-0006-0000-0500-0000B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500-0000B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500-0000B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7" authorId="0" shapeId="0" xr:uid="{00000000-0006-0000-0500-0000B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500-0000B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500-0000B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500-0000B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500-0000B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5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5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7" authorId="0" shapeId="0" xr:uid="{00000000-0006-0000-0500-0000C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500-0000C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7" authorId="0" shapeId="0" xr:uid="{00000000-0006-0000-05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7" authorId="0" shapeId="0" xr:uid="{00000000-0006-0000-0500-0000C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5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500-0000C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500-0000C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5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500-0000C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5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5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5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7" authorId="0" shapeId="0" xr:uid="{00000000-0006-0000-05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5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5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500-0000D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500-0000D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500-0000D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500-0000D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7" authorId="0" shapeId="0" xr:uid="{00000000-0006-0000-05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5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500-0000D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7" authorId="0" shapeId="0" xr:uid="{00000000-0006-0000-0500-0000D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5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7" authorId="0" shapeId="0" xr:uid="{00000000-0006-0000-05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5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5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5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7" authorId="0" shapeId="0" xr:uid="{00000000-0006-0000-05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5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500-0000E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500-0000E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500-0000E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500-0000E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5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500-0000E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500-0000E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7" authorId="0" shapeId="0" xr:uid="{00000000-0006-0000-0500-0000E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7" authorId="0" shapeId="0" xr:uid="{00000000-0006-0000-05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7" authorId="0" shapeId="0" xr:uid="{00000000-0006-0000-05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500-0000E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500-0000E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500-0000E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500-0000E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500-0000E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5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500-0000F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5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5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7" authorId="0" shapeId="0" xr:uid="{00000000-0006-0000-05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7" authorId="0" shapeId="0" xr:uid="{00000000-0006-0000-05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500-0000F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500-0000F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7" authorId="0" shapeId="0" xr:uid="{00000000-0006-0000-0500-0000F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7" authorId="0" shapeId="0" xr:uid="{00000000-0006-0000-0500-0000F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500-0000F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500-0000F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7" authorId="0" shapeId="0" xr:uid="{00000000-0006-0000-0500-0000F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7" authorId="0" shapeId="0" xr:uid="{00000000-0006-0000-0500-0000F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7" authorId="0" shapeId="0" xr:uid="{00000000-0006-0000-05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500-0000F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5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500-00000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500-00000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500-00000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500-00000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7" authorId="0" shapeId="0" xr:uid="{00000000-0006-0000-0500-00000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7" authorId="0" shapeId="0" xr:uid="{00000000-0006-0000-0500-00000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7" authorId="0" shapeId="0" xr:uid="{00000000-0006-0000-0500-00000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500-00000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500-00000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500-00000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500-00000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7" authorId="0" shapeId="0" xr:uid="{00000000-0006-0000-0500-00000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500-00000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7" authorId="0" shapeId="0" xr:uid="{00000000-0006-0000-0500-00000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500-00000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500-00000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7" authorId="0" shapeId="0" xr:uid="{00000000-0006-0000-0500-00001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500-00001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500-00001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500-00001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500-00001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500-00001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500-00001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7" authorId="0" shapeId="0" xr:uid="{00000000-0006-0000-0500-00001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5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500-00001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500-00001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500-00001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500-00001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500-00001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7" authorId="0" shapeId="0" xr:uid="{00000000-0006-0000-0500-00001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500-00001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500-00002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500-00002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500-00002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500-00002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500-00002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500-00002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500-00002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500-00002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500-00002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500-00002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500-00002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500-00002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8" authorId="0" shapeId="0" xr:uid="{00000000-0006-0000-0500-00002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8" authorId="0" shapeId="0" xr:uid="{00000000-0006-0000-0500-00002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8" authorId="0" shapeId="0" xr:uid="{00000000-0006-0000-0500-00002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5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500-00003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500-00003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500-00003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8" authorId="0" shapeId="0" xr:uid="{00000000-0006-0000-0500-00003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8" authorId="0" shapeId="0" xr:uid="{00000000-0006-0000-0500-00003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8" authorId="0" shapeId="0" xr:uid="{00000000-0006-0000-0500-00003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500-00003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500-00003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8" authorId="0" shapeId="0" xr:uid="{00000000-0006-0000-0500-00003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8" authorId="0" shapeId="0" xr:uid="{00000000-0006-0000-0500-00003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8" authorId="0" shapeId="0" xr:uid="{00000000-0006-0000-0500-00003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8" authorId="0" shapeId="0" xr:uid="{00000000-0006-0000-0500-00003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8" authorId="0" shapeId="0" xr:uid="{00000000-0006-0000-0500-00003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500-00003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8" authorId="0" shapeId="0" xr:uid="{00000000-0006-0000-0500-00003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8" authorId="0" shapeId="0" xr:uid="{00000000-0006-0000-0500-00003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500-00004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500-00004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8" authorId="0" shapeId="0" xr:uid="{00000000-0006-0000-0500-00004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8" authorId="0" shapeId="0" xr:uid="{00000000-0006-0000-0500-00004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500-00004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8" authorId="0" shapeId="0" xr:uid="{00000000-0006-0000-0500-00004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8" authorId="0" shapeId="0" xr:uid="{00000000-0006-0000-0500-00004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8" authorId="0" shapeId="0" xr:uid="{00000000-0006-0000-0500-00004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8" authorId="0" shapeId="0" xr:uid="{00000000-0006-0000-0500-00004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500-00004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8" authorId="0" shapeId="0" xr:uid="{00000000-0006-0000-0500-00004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8" authorId="0" shapeId="0" xr:uid="{00000000-0006-0000-0500-00004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500-00004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8" authorId="0" shapeId="0" xr:uid="{00000000-0006-0000-0500-00004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8" authorId="0" shapeId="0" xr:uid="{00000000-0006-0000-0500-00004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500-00004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8" authorId="0" shapeId="0" xr:uid="{00000000-0006-0000-05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500-00005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8" authorId="0" shapeId="0" xr:uid="{00000000-0006-0000-0500-00005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8" authorId="0" shapeId="0" xr:uid="{00000000-0006-0000-0500-00005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500-00005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8" authorId="0" shapeId="0" xr:uid="{00000000-0006-0000-0500-00005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5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8" authorId="0" shapeId="0" xr:uid="{00000000-0006-0000-05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8" authorId="0" shapeId="0" xr:uid="{00000000-0006-0000-0500-00005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8" authorId="0" shapeId="0" xr:uid="{00000000-0006-0000-0500-00005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500-00005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500-00005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500-00005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500-00005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500-00005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8" authorId="0" shapeId="0" xr:uid="{00000000-0006-0000-0500-00005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8" authorId="0" shapeId="0" xr:uid="{00000000-0006-0000-0500-00006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8" authorId="0" shapeId="0" xr:uid="{00000000-0006-0000-0500-00006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8" authorId="0" shapeId="0" xr:uid="{00000000-0006-0000-0500-00006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8" authorId="0" shapeId="0" xr:uid="{00000000-0006-0000-0500-00006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8" authorId="0" shapeId="0" xr:uid="{00000000-0006-0000-0500-00006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8" authorId="0" shapeId="0" xr:uid="{00000000-0006-0000-0500-00006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500-00006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500-00006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8" authorId="0" shapeId="0" xr:uid="{00000000-0006-0000-0500-00006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500-00006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500-00006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500-00006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500-00006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8" authorId="0" shapeId="0" xr:uid="{00000000-0006-0000-0500-00006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500-00006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500-00006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8" authorId="0" shapeId="0" xr:uid="{00000000-0006-0000-0500-00007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500-00007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8" authorId="0" shapeId="0" xr:uid="{00000000-0006-0000-0500-00007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500-00007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8" authorId="0" shapeId="0" xr:uid="{00000000-0006-0000-0500-00007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8" authorId="0" shapeId="0" xr:uid="{00000000-0006-0000-0500-00007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8" authorId="0" shapeId="0" xr:uid="{00000000-0006-0000-0500-00007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500-00007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8" authorId="0" shapeId="0" xr:uid="{00000000-0006-0000-0500-00007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500-00007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500-00007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8" authorId="0" shapeId="0" xr:uid="{00000000-0006-0000-0500-00007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8" authorId="0" shapeId="0" xr:uid="{00000000-0006-0000-0500-00007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500-00007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500-00007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500-00007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500-00008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500-00008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500-00008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8" authorId="0" shapeId="0" xr:uid="{00000000-0006-0000-0500-00008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500-00008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8" authorId="0" shapeId="0" xr:uid="{00000000-0006-0000-0500-00008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8" authorId="0" shapeId="0" xr:uid="{00000000-0006-0000-0500-00008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8" authorId="0" shapeId="0" xr:uid="{00000000-0006-0000-0500-00008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500-00008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8" authorId="0" shapeId="0" xr:uid="{00000000-0006-0000-0500-00008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8" authorId="0" shapeId="0" xr:uid="{00000000-0006-0000-0500-00008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8" authorId="0" shapeId="0" xr:uid="{00000000-0006-0000-0500-00008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8" authorId="0" shapeId="0" xr:uid="{00000000-0006-0000-0500-00008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8" authorId="0" shapeId="0" xr:uid="{00000000-0006-0000-0500-00008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500-00008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500-00008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500-00009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500-00009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8" authorId="0" shapeId="0" xr:uid="{00000000-0006-0000-0500-00009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500-00009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500-00009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500-00009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500-00009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500-00009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8" authorId="0" shapeId="0" xr:uid="{00000000-0006-0000-0500-00009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500-00009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500-00009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500-00009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500-00009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8" authorId="0" shapeId="0" xr:uid="{00000000-0006-0000-0500-00009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500-00009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500-00009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8" authorId="0" shapeId="0" xr:uid="{00000000-0006-0000-0500-0000A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8" authorId="0" shapeId="0" xr:uid="{00000000-0006-0000-0500-0000A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8" authorId="0" shapeId="0" xr:uid="{00000000-0006-0000-0500-0000A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8" authorId="0" shapeId="0" xr:uid="{00000000-0006-0000-0500-0000A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500-0000A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500-0000A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8" authorId="0" shapeId="0" xr:uid="{00000000-0006-0000-0500-0000A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500-0000A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8" authorId="0" shapeId="0" xr:uid="{00000000-0006-0000-0500-0000A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500-0000A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500-0000A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8" authorId="0" shapeId="0" xr:uid="{00000000-0006-0000-0500-0000A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8" authorId="0" shapeId="0" xr:uid="{00000000-0006-0000-0500-0000A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6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6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6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1" authorId="0" shapeId="0" xr:uid="{00000000-0006-0000-06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6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6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6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6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6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6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6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6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6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1" authorId="0" shapeId="0" xr:uid="{00000000-0006-0000-06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6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6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1" authorId="0" shapeId="0" xr:uid="{00000000-0006-0000-06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1" authorId="0" shapeId="0" xr:uid="{00000000-0006-0000-06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6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1" authorId="0" shapeId="0" xr:uid="{00000000-0006-0000-06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6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6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6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6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1" authorId="0" shapeId="0" xr:uid="{00000000-0006-0000-06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6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1" authorId="0" shapeId="0" xr:uid="{00000000-0006-0000-06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6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6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6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6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6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6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6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1" authorId="0" shapeId="0" xr:uid="{00000000-0006-0000-06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1" authorId="0" shapeId="0" xr:uid="{00000000-0006-0000-06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6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1" authorId="0" shapeId="0" xr:uid="{00000000-0006-0000-06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1" authorId="0" shapeId="0" xr:uid="{00000000-0006-0000-06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1" authorId="0" shapeId="0" xr:uid="{00000000-0006-0000-06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6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6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6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1" authorId="0" shapeId="0" xr:uid="{00000000-0006-0000-06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1" authorId="0" shapeId="0" xr:uid="{00000000-0006-0000-06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1" authorId="0" shapeId="0" xr:uid="{00000000-0006-0000-06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6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1" authorId="0" shapeId="0" xr:uid="{00000000-0006-0000-06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1" authorId="0" shapeId="0" xr:uid="{00000000-0006-0000-06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6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6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6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6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6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1" authorId="0" shapeId="0" xr:uid="{00000000-0006-0000-06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1" authorId="0" shapeId="0" xr:uid="{00000000-0006-0000-06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1" authorId="0" shapeId="0" xr:uid="{00000000-0006-0000-06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6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6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600-00003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1" authorId="0" shapeId="0" xr:uid="{00000000-0006-0000-06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1" authorId="0" shapeId="0" xr:uid="{00000000-0006-0000-06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6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1" authorId="0" shapeId="0" xr:uid="{00000000-0006-0000-06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1" authorId="0" shapeId="0" xr:uid="{00000000-0006-0000-06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6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1" authorId="0" shapeId="0" xr:uid="{00000000-0006-0000-06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1" authorId="0" shapeId="0" xr:uid="{00000000-0006-0000-06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1" authorId="0" shapeId="0" xr:uid="{00000000-0006-0000-06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1" authorId="0" shapeId="0" xr:uid="{00000000-0006-0000-0600-00004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1" authorId="0" shapeId="0" xr:uid="{00000000-0006-0000-06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6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6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1" authorId="0" shapeId="0" xr:uid="{00000000-0006-0000-06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6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6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1" authorId="0" shapeId="0" xr:uid="{00000000-0006-0000-06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600-00004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6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1" authorId="0" shapeId="0" xr:uid="{00000000-0006-0000-06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6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1" authorId="0" shapeId="0" xr:uid="{00000000-0006-0000-06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6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6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1" authorId="0" shapeId="0" xr:uid="{00000000-0006-0000-06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6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6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1" authorId="0" shapeId="0" xr:uid="{00000000-0006-0000-06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6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6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6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6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6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6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6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6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6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6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6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6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6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6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1" authorId="0" shapeId="0" xr:uid="{00000000-0006-0000-06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6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6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1" authorId="0" shapeId="0" xr:uid="{00000000-0006-0000-06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1" authorId="0" shapeId="0" xr:uid="{00000000-0006-0000-06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6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1" authorId="0" shapeId="0" xr:uid="{00000000-0006-0000-06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1" authorId="0" shapeId="0" xr:uid="{00000000-0006-0000-06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6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1" authorId="0" shapeId="0" xr:uid="{00000000-0006-0000-06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1" authorId="0" shapeId="0" xr:uid="{00000000-0006-0000-06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6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1" authorId="0" shapeId="0" xr:uid="{00000000-0006-0000-06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1" authorId="0" shapeId="0" xr:uid="{00000000-0006-0000-06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6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6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1" authorId="0" shapeId="0" xr:uid="{00000000-0006-0000-06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6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6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6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6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6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6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6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1" authorId="0" shapeId="0" xr:uid="{00000000-0006-0000-06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6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6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6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1" authorId="0" shapeId="0" xr:uid="{00000000-0006-0000-06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6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6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1" authorId="0" shapeId="0" xr:uid="{00000000-0006-0000-06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1" authorId="0" shapeId="0" xr:uid="{00000000-0006-0000-06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1" authorId="0" shapeId="0" xr:uid="{00000000-0006-0000-06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6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1" authorId="0" shapeId="0" xr:uid="{00000000-0006-0000-06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1" authorId="0" shapeId="0" xr:uid="{00000000-0006-0000-06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1" authorId="0" shapeId="0" xr:uid="{00000000-0006-0000-06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1" authorId="0" shapeId="0" xr:uid="{00000000-0006-0000-06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1" authorId="0" shapeId="0" xr:uid="{00000000-0006-0000-06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6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6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6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6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6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6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6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6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2" authorId="0" shapeId="0" xr:uid="{00000000-0006-0000-06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2" authorId="0" shapeId="0" xr:uid="{00000000-0006-0000-06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6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6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6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6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6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6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6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2" authorId="0" shapeId="0" xr:uid="{00000000-0006-0000-06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2" authorId="0" shapeId="0" xr:uid="{00000000-0006-0000-06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2" authorId="0" shapeId="0" xr:uid="{00000000-0006-0000-06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6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6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6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2" authorId="0" shapeId="0" xr:uid="{00000000-0006-0000-06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6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2" authorId="0" shapeId="0" xr:uid="{00000000-0006-0000-06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6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6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6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2" authorId="0" shapeId="0" xr:uid="{00000000-0006-0000-06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6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2" authorId="0" shapeId="0" xr:uid="{00000000-0006-0000-06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2" authorId="0" shapeId="0" xr:uid="{00000000-0006-0000-06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6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2" authorId="0" shapeId="0" xr:uid="{00000000-0006-0000-06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600-0000B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2" authorId="0" shapeId="0" xr:uid="{00000000-0006-0000-06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2" authorId="0" shapeId="0" xr:uid="{00000000-0006-0000-06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2" authorId="0" shapeId="0" xr:uid="{00000000-0006-0000-06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6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6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2" authorId="0" shapeId="0" xr:uid="{00000000-0006-0000-06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2" authorId="0" shapeId="0" xr:uid="{00000000-0006-0000-06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2" authorId="0" shapeId="0" xr:uid="{00000000-0006-0000-06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2" authorId="0" shapeId="0" xr:uid="{00000000-0006-0000-06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2" authorId="0" shapeId="0" xr:uid="{00000000-0006-0000-06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6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6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2" authorId="0" shapeId="0" xr:uid="{00000000-0006-0000-06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6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6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6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6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6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2" authorId="0" shapeId="0" xr:uid="{00000000-0006-0000-06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6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2" authorId="0" shapeId="0" xr:uid="{00000000-0006-0000-06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2" authorId="0" shapeId="0" xr:uid="{00000000-0006-0000-06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6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2" authorId="0" shapeId="0" xr:uid="{00000000-0006-0000-06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6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2" authorId="0" shapeId="0" xr:uid="{00000000-0006-0000-06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2" authorId="0" shapeId="0" xr:uid="{00000000-0006-0000-06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2" authorId="0" shapeId="0" xr:uid="{00000000-0006-0000-06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2" authorId="0" shapeId="0" xr:uid="{00000000-0006-0000-06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2" authorId="0" shapeId="0" xr:uid="{00000000-0006-0000-06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6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6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6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6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6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6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2" authorId="0" shapeId="0" xr:uid="{00000000-0006-0000-06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2" authorId="0" shapeId="0" xr:uid="{00000000-0006-0000-06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6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2" authorId="0" shapeId="0" xr:uid="{00000000-0006-0000-0600-0000D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2" authorId="0" shapeId="0" xr:uid="{00000000-0006-0000-06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2" authorId="0" shapeId="0" xr:uid="{00000000-0006-0000-06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6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6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6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2" authorId="0" shapeId="0" xr:uid="{00000000-0006-0000-06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6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6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2" authorId="0" shapeId="0" xr:uid="{00000000-0006-0000-06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2" authorId="0" shapeId="0" xr:uid="{00000000-0006-0000-06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2" authorId="0" shapeId="0" xr:uid="{00000000-0006-0000-06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6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2" authorId="0" shapeId="0" xr:uid="{00000000-0006-0000-06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6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6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6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2" authorId="0" shapeId="0" xr:uid="{00000000-0006-0000-06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2" authorId="0" shapeId="0" xr:uid="{00000000-0006-0000-06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2" authorId="0" shapeId="0" xr:uid="{00000000-0006-0000-06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2" authorId="0" shapeId="0" xr:uid="{00000000-0006-0000-06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6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2" authorId="0" shapeId="0" xr:uid="{00000000-0006-0000-06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6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2" authorId="0" shapeId="0" xr:uid="{00000000-0006-0000-06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600-0000F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2" authorId="0" shapeId="0" xr:uid="{00000000-0006-0000-06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2" authorId="0" shapeId="0" xr:uid="{00000000-0006-0000-06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6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6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6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2" authorId="0" shapeId="0" xr:uid="{00000000-0006-0000-06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2" authorId="0" shapeId="0" xr:uid="{00000000-0006-0000-06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2" authorId="0" shapeId="0" xr:uid="{00000000-0006-0000-06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2" authorId="0" shapeId="0" xr:uid="{00000000-0006-0000-06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600-0000F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6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2" authorId="0" shapeId="0" xr:uid="{00000000-0006-0000-06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6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2" authorId="0" shapeId="0" xr:uid="{00000000-0006-0000-06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6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2" authorId="0" shapeId="0" xr:uid="{00000000-0006-0000-06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6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2" authorId="0" shapeId="0" xr:uid="{00000000-0006-0000-06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2" authorId="0" shapeId="0" xr:uid="{00000000-0006-0000-06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2" authorId="0" shapeId="0" xr:uid="{00000000-0006-0000-06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6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2" authorId="0" shapeId="0" xr:uid="{00000000-0006-0000-06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6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6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6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2" authorId="0" shapeId="0" xr:uid="{00000000-0006-0000-06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2" authorId="0" shapeId="0" xr:uid="{00000000-0006-0000-06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2" authorId="0" shapeId="0" xr:uid="{00000000-0006-0000-06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2" authorId="0" shapeId="0" xr:uid="{00000000-0006-0000-06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2" authorId="0" shapeId="0" xr:uid="{00000000-0006-0000-06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6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6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6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6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3" authorId="0" shapeId="0" xr:uid="{00000000-0006-0000-06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3" authorId="0" shapeId="0" xr:uid="{00000000-0006-0000-06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6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6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6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6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6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6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6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6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3" authorId="0" shapeId="0" xr:uid="{00000000-0006-0000-06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3" authorId="0" shapeId="0" xr:uid="{00000000-0006-0000-06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6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600-00002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6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6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6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3" authorId="0" shapeId="0" xr:uid="{00000000-0006-0000-06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6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6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6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3" authorId="0" shapeId="0" xr:uid="{00000000-0006-0000-06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6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3" authorId="0" shapeId="0" xr:uid="{00000000-0006-0000-06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3" authorId="0" shapeId="0" xr:uid="{00000000-0006-0000-06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3" authorId="0" shapeId="0" xr:uid="{00000000-0006-0000-06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6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6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6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3" authorId="0" shapeId="0" xr:uid="{00000000-0006-0000-06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3" authorId="0" shapeId="0" xr:uid="{00000000-0006-0000-06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3" authorId="0" shapeId="0" xr:uid="{00000000-0006-0000-06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3" authorId="0" shapeId="0" xr:uid="{00000000-0006-0000-06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6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3" authorId="0" shapeId="0" xr:uid="{00000000-0006-0000-06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6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3" authorId="0" shapeId="0" xr:uid="{00000000-0006-0000-0600-00003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3" authorId="0" shapeId="0" xr:uid="{00000000-0006-0000-06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3" authorId="0" shapeId="0" xr:uid="{00000000-0006-0000-06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6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6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3" authorId="0" shapeId="0" xr:uid="{00000000-0006-0000-06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600-00004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6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6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6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3" authorId="0" shapeId="0" xr:uid="{00000000-0006-0000-06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6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3" authorId="0" shapeId="0" xr:uid="{00000000-0006-0000-06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6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3" authorId="0" shapeId="0" xr:uid="{00000000-0006-0000-06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6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6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600-00004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3" authorId="0" shapeId="0" xr:uid="{00000000-0006-0000-0600-00004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3" authorId="0" shapeId="0" xr:uid="{00000000-0006-0000-06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6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6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600-00005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3" authorId="0" shapeId="0" xr:uid="{00000000-0006-0000-0600-00005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3" authorId="0" shapeId="0" xr:uid="{00000000-0006-0000-0600-00005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3" authorId="0" shapeId="0" xr:uid="{00000000-0006-0000-06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600-00005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6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6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3" authorId="0" shapeId="0" xr:uid="{00000000-0006-0000-0600-00005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3" authorId="0" shapeId="0" xr:uid="{00000000-0006-0000-06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6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6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6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6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6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3" authorId="0" shapeId="0" xr:uid="{00000000-0006-0000-0600-00005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3" authorId="0" shapeId="0" xr:uid="{00000000-0006-0000-06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600-00006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3" authorId="0" shapeId="0" xr:uid="{00000000-0006-0000-06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3" authorId="0" shapeId="0" xr:uid="{00000000-0006-0000-06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600-00006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3" authorId="0" shapeId="0" xr:uid="{00000000-0006-0000-0600-00006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3" authorId="0" shapeId="0" xr:uid="{00000000-0006-0000-06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3" authorId="0" shapeId="0" xr:uid="{00000000-0006-0000-06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6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3" authorId="0" shapeId="0" xr:uid="{00000000-0006-0000-06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3" authorId="0" shapeId="0" xr:uid="{00000000-0006-0000-06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6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3" authorId="0" shapeId="0" xr:uid="{00000000-0006-0000-06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6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3" authorId="0" shapeId="0" xr:uid="{00000000-0006-0000-0600-00006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3" authorId="0" shapeId="0" xr:uid="{00000000-0006-0000-06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6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6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3" authorId="0" shapeId="0" xr:uid="{00000000-0006-0000-06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6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6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6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6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6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3" authorId="0" shapeId="0" xr:uid="{00000000-0006-0000-06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3" authorId="0" shapeId="0" xr:uid="{00000000-0006-0000-0600-00007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3" authorId="0" shapeId="0" xr:uid="{00000000-0006-0000-0600-00007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3" authorId="0" shapeId="0" xr:uid="{00000000-0006-0000-06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6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6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6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6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3" authorId="0" shapeId="0" xr:uid="{00000000-0006-0000-06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3" authorId="0" shapeId="0" xr:uid="{00000000-0006-0000-06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600-00008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3" authorId="0" shapeId="0" xr:uid="{00000000-0006-0000-06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3" authorId="0" shapeId="0" xr:uid="{00000000-0006-0000-0600-00008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6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6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6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6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6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3" authorId="0" shapeId="0" xr:uid="{00000000-0006-0000-06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6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600-00008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3" authorId="0" shapeId="0" xr:uid="{00000000-0006-0000-06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600-00008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3" authorId="0" shapeId="0" xr:uid="{00000000-0006-0000-0600-00008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6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600-00009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6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6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3" authorId="0" shapeId="0" xr:uid="{00000000-0006-0000-0600-00009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600-00009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3" authorId="0" shapeId="0" xr:uid="{00000000-0006-0000-06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3" authorId="0" shapeId="0" xr:uid="{00000000-0006-0000-06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6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6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6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600-00009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3" authorId="0" shapeId="0" xr:uid="{00000000-0006-0000-06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6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6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3" authorId="0" shapeId="0" xr:uid="{00000000-0006-0000-06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3" authorId="0" shapeId="0" xr:uid="{00000000-0006-0000-06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6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3" authorId="0" shapeId="0" xr:uid="{00000000-0006-0000-06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6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600-0000A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4" authorId="0" shapeId="0" xr:uid="{00000000-0006-0000-06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6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6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600-0000A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600-0000A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4" authorId="0" shapeId="0" xr:uid="{00000000-0006-0000-06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6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6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6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6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6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6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600-0000B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4" authorId="0" shapeId="0" xr:uid="{00000000-0006-0000-0600-0000B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4" authorId="0" shapeId="0" xr:uid="{00000000-0006-0000-06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6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6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6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600-0000B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6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600-0000B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600-0000B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4" authorId="0" shapeId="0" xr:uid="{00000000-0006-0000-0600-0000B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4" authorId="0" shapeId="0" xr:uid="{00000000-0006-0000-06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4" authorId="0" shapeId="0" xr:uid="{00000000-0006-0000-06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4" authorId="0" shapeId="0" xr:uid="{00000000-0006-0000-06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600-0000B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4" authorId="0" shapeId="0" xr:uid="{00000000-0006-0000-06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4" authorId="0" shapeId="0" xr:uid="{00000000-0006-0000-06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4" authorId="0" shapeId="0" xr:uid="{00000000-0006-0000-06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6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4" authorId="0" shapeId="0" xr:uid="{00000000-0006-0000-06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4" authorId="0" shapeId="0" xr:uid="{00000000-0006-0000-06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6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4" authorId="0" shapeId="0" xr:uid="{00000000-0006-0000-06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4" authorId="0" shapeId="0" xr:uid="{00000000-0006-0000-06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4" authorId="0" shapeId="0" xr:uid="{00000000-0006-0000-06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4" authorId="0" shapeId="0" xr:uid="{00000000-0006-0000-06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600-0000C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4" authorId="0" shapeId="0" xr:uid="{00000000-0006-0000-0600-0000C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4" authorId="0" shapeId="0" xr:uid="{00000000-0006-0000-0600-0000C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4" authorId="0" shapeId="0" xr:uid="{00000000-0006-0000-06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6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600-0000C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4" authorId="0" shapeId="0" xr:uid="{00000000-0006-0000-06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4" authorId="0" shapeId="0" xr:uid="{00000000-0006-0000-06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6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6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6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4" authorId="0" shapeId="0" xr:uid="{00000000-0006-0000-0600-0000D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4" authorId="0" shapeId="0" xr:uid="{00000000-0006-0000-06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600-0000D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4" authorId="0" shapeId="0" xr:uid="{00000000-0006-0000-0600-0000D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4" authorId="0" shapeId="0" xr:uid="{00000000-0006-0000-0600-0000D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600-0000D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6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6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600-0000D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4" authorId="0" shapeId="0" xr:uid="{00000000-0006-0000-0600-0000D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4" authorId="0" shapeId="0" xr:uid="{00000000-0006-0000-0600-0000D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4" authorId="0" shapeId="0" xr:uid="{00000000-0006-0000-0600-0000E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4" authorId="0" shapeId="0" xr:uid="{00000000-0006-0000-0600-0000E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4" authorId="0" shapeId="0" xr:uid="{00000000-0006-0000-0600-0000E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6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600-0000E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4" authorId="0" shapeId="0" xr:uid="{00000000-0006-0000-06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6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4" authorId="0" shapeId="0" xr:uid="{00000000-0006-0000-06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4" authorId="0" shapeId="0" xr:uid="{00000000-0006-0000-0600-0000E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4" authorId="0" shapeId="0" xr:uid="{00000000-0006-0000-06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6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4" authorId="0" shapeId="0" xr:uid="{00000000-0006-0000-06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6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6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6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4" authorId="0" shapeId="0" xr:uid="{00000000-0006-0000-06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600-0000F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600-0000F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4" authorId="0" shapeId="0" xr:uid="{00000000-0006-0000-0600-0000F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4" authorId="0" shapeId="0" xr:uid="{00000000-0006-0000-06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600-0000F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4" authorId="0" shapeId="0" xr:uid="{00000000-0006-0000-0600-0000F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6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6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4" authorId="0" shapeId="0" xr:uid="{00000000-0006-0000-0600-0000F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4" authorId="0" shapeId="0" xr:uid="{00000000-0006-0000-06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6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6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6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4" authorId="0" shapeId="0" xr:uid="{00000000-0006-0000-0600-0000F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600-0000F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4" authorId="0" shapeId="0" xr:uid="{00000000-0006-0000-0600-0000F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4" authorId="0" shapeId="0" xr:uid="{00000000-0006-0000-06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6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600-00000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4" authorId="0" shapeId="0" xr:uid="{00000000-0006-0000-06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6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6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6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4" authorId="0" shapeId="0" xr:uid="{00000000-0006-0000-06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6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6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600-00000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6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4" authorId="0" shapeId="0" xr:uid="{00000000-0006-0000-0600-00000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4" authorId="0" shapeId="0" xr:uid="{00000000-0006-0000-0600-00000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4" authorId="0" shapeId="0" xr:uid="{00000000-0006-0000-06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4" authorId="0" shapeId="0" xr:uid="{00000000-0006-0000-06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600-00001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4" authorId="0" shapeId="0" xr:uid="{00000000-0006-0000-0600-00001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4" authorId="0" shapeId="0" xr:uid="{00000000-0006-0000-0600-00001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4" authorId="0" shapeId="0" xr:uid="{00000000-0006-0000-06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600-00001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4" authorId="0" shapeId="0" xr:uid="{00000000-0006-0000-0600-00001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4" authorId="0" shapeId="0" xr:uid="{00000000-0006-0000-06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600-00001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6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600-00001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4" authorId="0" shapeId="0" xr:uid="{00000000-0006-0000-0600-00001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4" authorId="0" shapeId="0" xr:uid="{00000000-0006-0000-0600-00001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4" authorId="0" shapeId="0" xr:uid="{00000000-0006-0000-06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6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6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6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600-00002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6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6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600-00002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4" authorId="0" shapeId="0" xr:uid="{00000000-0006-0000-0600-00002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4" authorId="0" shapeId="0" xr:uid="{00000000-0006-0000-0600-00002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600-00002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600-00002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4" authorId="0" shapeId="0" xr:uid="{00000000-0006-0000-0600-00002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4" authorId="0" shapeId="0" xr:uid="{00000000-0006-0000-06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6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6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600-00002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4" authorId="0" shapeId="0" xr:uid="{00000000-0006-0000-06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4" authorId="0" shapeId="0" xr:uid="{00000000-0006-0000-06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6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600-00003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4" authorId="0" shapeId="0" xr:uid="{00000000-0006-0000-0600-00003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4" authorId="0" shapeId="0" xr:uid="{00000000-0006-0000-0600-00003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4" authorId="0" shapeId="0" xr:uid="{00000000-0006-0000-06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6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6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6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4" authorId="0" shapeId="0" xr:uid="{00000000-0006-0000-06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4" authorId="0" shapeId="0" xr:uid="{00000000-0006-0000-06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4" authorId="0" shapeId="0" xr:uid="{00000000-0006-0000-06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4" authorId="0" shapeId="0" xr:uid="{00000000-0006-0000-06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4" authorId="0" shapeId="0" xr:uid="{00000000-0006-0000-06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6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600-00003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6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6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600-00004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600-00004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5" authorId="0" shapeId="0" xr:uid="{00000000-0006-0000-0600-00004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5" authorId="0" shapeId="0" xr:uid="{00000000-0006-0000-0600-00004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600-00004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600-00004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600-00004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600-00004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600-00004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5" authorId="0" shapeId="0" xr:uid="{00000000-0006-0000-0600-00004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5" authorId="0" shapeId="0" xr:uid="{00000000-0006-0000-06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600-00004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5" authorId="0" shapeId="0" xr:uid="{00000000-0006-0000-0600-00004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5" authorId="0" shapeId="0" xr:uid="{00000000-0006-0000-06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6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6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6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600-00005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600-00005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600-00005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600-00005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600-00005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600-00005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600-00005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600-00005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600-00005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6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5" authorId="0" shapeId="0" xr:uid="{00000000-0006-0000-0600-00005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600-00005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5" authorId="0" shapeId="0" xr:uid="{00000000-0006-0000-0600-00005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5" authorId="0" shapeId="0" xr:uid="{00000000-0006-0000-0600-00005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5" authorId="0" shapeId="0" xr:uid="{00000000-0006-0000-0600-00005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5" authorId="0" shapeId="0" xr:uid="{00000000-0006-0000-0600-00006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5" authorId="0" shapeId="0" xr:uid="{00000000-0006-0000-0600-00006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600-00006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5" authorId="0" shapeId="0" xr:uid="{00000000-0006-0000-0600-00006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600-00006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600-00006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5" authorId="0" shapeId="0" xr:uid="{00000000-0006-0000-0600-00006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5" authorId="0" shapeId="0" xr:uid="{00000000-0006-0000-0600-00006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5" authorId="0" shapeId="0" xr:uid="{00000000-0006-0000-0600-00006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5" authorId="0" shapeId="0" xr:uid="{00000000-0006-0000-0600-00006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5" authorId="0" shapeId="0" xr:uid="{00000000-0006-0000-0600-00006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5" authorId="0" shapeId="0" xr:uid="{00000000-0006-0000-0600-00006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6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5" authorId="0" shapeId="0" xr:uid="{00000000-0006-0000-06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6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600-00006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5" authorId="0" shapeId="0" xr:uid="{00000000-0006-0000-06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600-00007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6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5" authorId="0" shapeId="0" xr:uid="{00000000-0006-0000-06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600-00007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5" authorId="0" shapeId="0" xr:uid="{00000000-0006-0000-06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5" authorId="0" shapeId="0" xr:uid="{00000000-0006-0000-0600-00007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5" authorId="0" shapeId="0" xr:uid="{00000000-0006-0000-0600-00007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600-00007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5" authorId="0" shapeId="0" xr:uid="{00000000-0006-0000-0600-00007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5" authorId="0" shapeId="0" xr:uid="{00000000-0006-0000-0600-00007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5" authorId="0" shapeId="0" xr:uid="{00000000-0006-0000-06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600-00007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600-00007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5" authorId="0" shapeId="0" xr:uid="{00000000-0006-0000-06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6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600-00008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5" authorId="0" shapeId="0" xr:uid="{00000000-0006-0000-0600-00008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5" authorId="0" shapeId="0" xr:uid="{00000000-0006-0000-06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6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600-00008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600-00008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600-00008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600-00008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600-00008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600-00008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600-00008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5" authorId="0" shapeId="0" xr:uid="{00000000-0006-0000-0600-00008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5" authorId="0" shapeId="0" xr:uid="{00000000-0006-0000-0600-00008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600-00008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5" authorId="0" shapeId="0" xr:uid="{00000000-0006-0000-06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5" authorId="0" shapeId="0" xr:uid="{00000000-0006-0000-06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5" authorId="0" shapeId="0" xr:uid="{00000000-0006-0000-06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600-00009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5" authorId="0" shapeId="0" xr:uid="{00000000-0006-0000-0600-00009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600-00009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5" authorId="0" shapeId="0" xr:uid="{00000000-0006-0000-0600-00009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5" authorId="0" shapeId="0" xr:uid="{00000000-0006-0000-0600-00009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5" authorId="0" shapeId="0" xr:uid="{00000000-0006-0000-0600-00009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600-00009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5" authorId="0" shapeId="0" xr:uid="{00000000-0006-0000-0600-00009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6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5" authorId="0" shapeId="0" xr:uid="{00000000-0006-0000-06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5" authorId="0" shapeId="0" xr:uid="{00000000-0006-0000-06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5" authorId="0" shapeId="0" xr:uid="{00000000-0006-0000-06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5" authorId="0" shapeId="0" xr:uid="{00000000-0006-0000-06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6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6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6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600-0000A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5" authorId="0" shapeId="0" xr:uid="{00000000-0006-0000-0600-0000A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600-0000A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600-0000A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600-0000A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5" authorId="0" shapeId="0" xr:uid="{00000000-0006-0000-0600-0000A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5" authorId="0" shapeId="0" xr:uid="{00000000-0006-0000-0600-0000A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5" authorId="0" shapeId="0" xr:uid="{00000000-0006-0000-0600-0000A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600-0000A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5" authorId="0" shapeId="0" xr:uid="{00000000-0006-0000-0600-0000A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5" authorId="0" shapeId="0" xr:uid="{00000000-0006-0000-06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6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600-0000A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600-0000A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5" authorId="0" shapeId="0" xr:uid="{00000000-0006-0000-0600-0000A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600-0000B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600-0000B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600-0000B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600-0000B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5" authorId="0" shapeId="0" xr:uid="{00000000-0006-0000-0600-0000B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600-0000B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600-0000B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600-0000B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5" authorId="0" shapeId="0" xr:uid="{00000000-0006-0000-0600-0000B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600-0000B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600-0000B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5" authorId="0" shapeId="0" xr:uid="{00000000-0006-0000-0600-0000B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5" authorId="0" shapeId="0" xr:uid="{00000000-0006-0000-0600-0000B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600-0000B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600-0000B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600-0000B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6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6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5" authorId="0" shapeId="0" xr:uid="{00000000-0006-0000-0600-0000C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5" authorId="0" shapeId="0" xr:uid="{00000000-0006-0000-0600-0000C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5" authorId="0" shapeId="0" xr:uid="{00000000-0006-0000-06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600-0000C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6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600-0000C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5" authorId="0" shapeId="0" xr:uid="{00000000-0006-0000-0600-0000C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600-0000C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600-0000C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5" authorId="0" shapeId="0" xr:uid="{00000000-0006-0000-0600-0000C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5" authorId="0" shapeId="0" xr:uid="{00000000-0006-0000-06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6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600-0000C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6" authorId="0" shapeId="0" xr:uid="{00000000-0006-0000-06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6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600-0000D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600-0000D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600-0000D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6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600-0000D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6" authorId="0" shapeId="0" xr:uid="{00000000-0006-0000-0600-0000D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6" authorId="0" shapeId="0" xr:uid="{00000000-0006-0000-0600-0000D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6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6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6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6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6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6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600-0000D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6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600-0000E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600-0000E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6" authorId="0" shapeId="0" xr:uid="{00000000-0006-0000-0600-0000E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600-0000E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600-0000E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6" authorId="0" shapeId="0" xr:uid="{00000000-0006-0000-0600-0000E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6" authorId="0" shapeId="0" xr:uid="{00000000-0006-0000-0600-0000E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600-0000E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6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6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600-0000E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600-0000E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600-0000E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600-0000E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6" authorId="0" shapeId="0" xr:uid="{00000000-0006-0000-0600-0000E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6" authorId="0" shapeId="0" xr:uid="{00000000-0006-0000-06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600-0000F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6" authorId="0" shapeId="0" xr:uid="{00000000-0006-0000-06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6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600-0000F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6" authorId="0" shapeId="0" xr:uid="{00000000-0006-0000-06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6" authorId="0" shapeId="0" xr:uid="{00000000-0006-0000-0600-0000F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600-0000F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6" authorId="0" shapeId="0" xr:uid="{00000000-0006-0000-0600-0000F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600-0000F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6" authorId="0" shapeId="0" xr:uid="{00000000-0006-0000-0600-0000F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600-0000F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600-0000F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6" authorId="0" shapeId="0" xr:uid="{00000000-0006-0000-0600-0000F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600-0000F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6" authorId="0" shapeId="0" xr:uid="{00000000-0006-0000-0600-0000F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6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600-00000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600-00000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600-00000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6" authorId="0" shapeId="0" xr:uid="{00000000-0006-0000-0600-00000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6" authorId="0" shapeId="0" xr:uid="{00000000-0006-0000-0600-00000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6" authorId="0" shapeId="0" xr:uid="{00000000-0006-0000-0600-00000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600-00000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600-00000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6" authorId="0" shapeId="0" xr:uid="{00000000-0006-0000-0600-00000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6" authorId="0" shapeId="0" xr:uid="{00000000-0006-0000-0600-00000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600-00000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600-00000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600-00000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600-00000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6" authorId="0" shapeId="0" xr:uid="{00000000-0006-0000-0600-00000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600-00000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6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6" authorId="0" shapeId="0" xr:uid="{00000000-0006-0000-06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6" authorId="0" shapeId="0" xr:uid="{00000000-0006-0000-0600-00001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600-00001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600-00001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600-00001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6" authorId="0" shapeId="0" xr:uid="{00000000-0006-0000-0600-00001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6" authorId="0" shapeId="0" xr:uid="{00000000-0006-0000-0600-00001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6" authorId="0" shapeId="0" xr:uid="{00000000-0006-0000-06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6" authorId="0" shapeId="0" xr:uid="{00000000-0006-0000-0600-00001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6" authorId="0" shapeId="0" xr:uid="{00000000-0006-0000-0600-00001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600-00001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600-00001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600-00001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600-00001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600-00001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600-00002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6" authorId="0" shapeId="0" xr:uid="{00000000-0006-0000-0600-00002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600-00002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600-00002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6" authorId="0" shapeId="0" xr:uid="{00000000-0006-0000-0600-00002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6" authorId="0" shapeId="0" xr:uid="{00000000-0006-0000-0600-00002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6" authorId="0" shapeId="0" xr:uid="{00000000-0006-0000-0600-00002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600-00002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6" authorId="0" shapeId="0" xr:uid="{00000000-0006-0000-0600-00002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600-00002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600-00002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6" authorId="0" shapeId="0" xr:uid="{00000000-0006-0000-0600-00002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6" authorId="0" shapeId="0" xr:uid="{00000000-0006-0000-0600-00002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600-00002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6" authorId="0" shapeId="0" xr:uid="{00000000-0006-0000-0600-00002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6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600-00003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600-00003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600-00003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600-00003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6" authorId="0" shapeId="0" xr:uid="{00000000-0006-0000-0600-00003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6" authorId="0" shapeId="0" xr:uid="{00000000-0006-0000-0600-00003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6" authorId="0" shapeId="0" xr:uid="{00000000-0006-0000-0600-00003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600-00003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600-00003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6" authorId="0" shapeId="0" xr:uid="{00000000-0006-0000-0600-00003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600-00003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6" authorId="0" shapeId="0" xr:uid="{00000000-0006-0000-0600-00003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600-00003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600-00003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6" authorId="0" shapeId="0" xr:uid="{00000000-0006-0000-0600-00003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6" authorId="0" shapeId="0" xr:uid="{00000000-0006-0000-0600-00003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600-00004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6" authorId="0" shapeId="0" xr:uid="{00000000-0006-0000-0600-00004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600-00004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6" authorId="0" shapeId="0" xr:uid="{00000000-0006-0000-0600-00004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6" authorId="0" shapeId="0" xr:uid="{00000000-0006-0000-0600-00004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6" authorId="0" shapeId="0" xr:uid="{00000000-0006-0000-0600-00004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6" authorId="0" shapeId="0" xr:uid="{00000000-0006-0000-0600-00004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6" authorId="0" shapeId="0" xr:uid="{00000000-0006-0000-0600-00004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600-00004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600-00004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600-00004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600-00004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600-00004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6" authorId="0" shapeId="0" xr:uid="{00000000-0006-0000-0600-00004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6" authorId="0" shapeId="0" xr:uid="{00000000-0006-0000-0600-00004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600-00004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6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600-00005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6" authorId="0" shapeId="0" xr:uid="{00000000-0006-0000-0600-00005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6" authorId="0" shapeId="0" xr:uid="{00000000-0006-0000-0600-00005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600-00005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600-00005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6" authorId="0" shapeId="0" xr:uid="{00000000-0006-0000-06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6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600-00005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6" authorId="0" shapeId="0" xr:uid="{00000000-0006-0000-0600-00005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6" authorId="0" shapeId="0" xr:uid="{00000000-0006-0000-0600-00005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600-00005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600-00005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600-00005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600-00005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6" authorId="0" shapeId="0" xr:uid="{00000000-0006-0000-0600-00005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6" authorId="0" shapeId="0" xr:uid="{00000000-0006-0000-0600-00006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6" authorId="0" shapeId="0" xr:uid="{00000000-0006-0000-0600-00006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6" authorId="0" shapeId="0" xr:uid="{00000000-0006-0000-0600-00006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6" authorId="0" shapeId="0" xr:uid="{00000000-0006-0000-0600-00006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600-00006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7" authorId="0" shapeId="0" xr:uid="{00000000-0006-0000-0600-00006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7" authorId="0" shapeId="0" xr:uid="{00000000-0006-0000-0600-00006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600-00006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7" authorId="0" shapeId="0" xr:uid="{00000000-0006-0000-0600-00006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7" authorId="0" shapeId="0" xr:uid="{00000000-0006-0000-0600-00006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600-00006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600-00006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7" authorId="0" shapeId="0" xr:uid="{00000000-0006-0000-0600-00006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600-00006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600-00006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600-00006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600-00007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600-00007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600-00007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600-00007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600-00007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600-00007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7" authorId="0" shapeId="0" xr:uid="{00000000-0006-0000-0600-00007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7" authorId="0" shapeId="0" xr:uid="{00000000-0006-0000-0600-00007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600-00007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7" authorId="0" shapeId="0" xr:uid="{00000000-0006-0000-0600-00007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600-00007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7" authorId="0" shapeId="0" xr:uid="{00000000-0006-0000-0600-00007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600-00007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600-00007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600-00007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600-00007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600-00008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7" authorId="0" shapeId="0" xr:uid="{00000000-0006-0000-0600-00008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600-00008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600-00008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600-00008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600-00008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600-00008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600-00008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600-00008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600-00008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7" authorId="0" shapeId="0" xr:uid="{00000000-0006-0000-0600-00008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7" authorId="0" shapeId="0" xr:uid="{00000000-0006-0000-0600-00008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600-00008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7" authorId="0" shapeId="0" xr:uid="{00000000-0006-0000-0600-00008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7" authorId="0" shapeId="0" xr:uid="{00000000-0006-0000-0600-00008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7" authorId="0" shapeId="0" xr:uid="{00000000-0006-0000-0600-00008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7" authorId="0" shapeId="0" xr:uid="{00000000-0006-0000-0600-00009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600-00009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600-00009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7" authorId="0" shapeId="0" xr:uid="{00000000-0006-0000-0600-00009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600-00009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600-00009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600-00009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7" authorId="0" shapeId="0" xr:uid="{00000000-0006-0000-0600-00009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7" authorId="0" shapeId="0" xr:uid="{00000000-0006-0000-0600-00009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600-00009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7" authorId="0" shapeId="0" xr:uid="{00000000-0006-0000-0600-00009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600-00009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600-00009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600-00009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600-00009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600-00009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7" authorId="0" shapeId="0" xr:uid="{00000000-0006-0000-0600-0000A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600-0000A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600-0000A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600-0000A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600-0000A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7" authorId="0" shapeId="0" xr:uid="{00000000-0006-0000-0600-0000A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600-0000A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600-0000A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600-0000A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600-0000A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600-0000A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7" authorId="0" shapeId="0" xr:uid="{00000000-0006-0000-0600-0000A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600-0000A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7" authorId="0" shapeId="0" xr:uid="{00000000-0006-0000-0600-0000A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7" authorId="0" shapeId="0" xr:uid="{00000000-0006-0000-0600-0000A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600-0000A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7" authorId="0" shapeId="0" xr:uid="{00000000-0006-0000-0600-0000B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600-0000B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600-0000B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600-0000B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600-0000B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7" authorId="0" shapeId="0" xr:uid="{00000000-0006-0000-0600-0000B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600-0000B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600-0000B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7" authorId="0" shapeId="0" xr:uid="{00000000-0006-0000-0600-0000B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7" authorId="0" shapeId="0" xr:uid="{00000000-0006-0000-0600-0000B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7" authorId="0" shapeId="0" xr:uid="{00000000-0006-0000-0600-0000B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7" authorId="0" shapeId="0" xr:uid="{00000000-0006-0000-0600-0000B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7" authorId="0" shapeId="0" xr:uid="{00000000-0006-0000-0600-0000B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7" authorId="0" shapeId="0" xr:uid="{00000000-0006-0000-0600-0000B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7" authorId="0" shapeId="0" xr:uid="{00000000-0006-0000-0600-0000B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600-0000B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600-0000C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600-0000C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600-0000C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600-0000C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600-0000C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7" authorId="0" shapeId="0" xr:uid="{00000000-0006-0000-0600-0000C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7" authorId="0" shapeId="0" xr:uid="{00000000-0006-0000-0600-0000C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600-0000C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600-0000C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600-0000C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7" authorId="0" shapeId="0" xr:uid="{00000000-0006-0000-0600-0000C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600-0000C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7" authorId="0" shapeId="0" xr:uid="{00000000-0006-0000-0600-0000C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600-0000C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600-0000C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7" authorId="0" shapeId="0" xr:uid="{00000000-0006-0000-0600-0000C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600-0000D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7" authorId="0" shapeId="0" xr:uid="{00000000-0006-0000-0600-0000D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7" authorId="0" shapeId="0" xr:uid="{00000000-0006-0000-0600-0000D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600-0000D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7" authorId="0" shapeId="0" xr:uid="{00000000-0006-0000-0600-0000D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7" authorId="0" shapeId="0" xr:uid="{00000000-0006-0000-0600-0000D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600-0000D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7" authorId="0" shapeId="0" xr:uid="{00000000-0006-0000-0600-0000D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7" authorId="0" shapeId="0" xr:uid="{00000000-0006-0000-0600-0000D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7" authorId="0" shapeId="0" xr:uid="{00000000-0006-0000-0600-0000D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7" authorId="0" shapeId="0" xr:uid="{00000000-0006-0000-0600-0000D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600-0000D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600-0000D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600-0000D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7" authorId="0" shapeId="0" xr:uid="{00000000-0006-0000-0600-0000D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7" authorId="0" shapeId="0" xr:uid="{00000000-0006-0000-0600-0000D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600-0000E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600-0000E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600-0000E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600-0000E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7" authorId="0" shapeId="0" xr:uid="{00000000-0006-0000-0600-0000E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7" authorId="0" shapeId="0" xr:uid="{00000000-0006-0000-0600-0000E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600-0000E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600-0000E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600-0000E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7" authorId="0" shapeId="0" xr:uid="{00000000-0006-0000-0600-0000E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7" authorId="0" shapeId="0" xr:uid="{00000000-0006-0000-0600-0000E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600-0000E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600-0000E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600-0000E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600-0000E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7" authorId="0" shapeId="0" xr:uid="{00000000-0006-0000-0600-0000E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7" authorId="0" shapeId="0" xr:uid="{00000000-0006-0000-0600-0000F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7" authorId="0" shapeId="0" xr:uid="{00000000-0006-0000-0600-0000F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7" authorId="0" shapeId="0" xr:uid="{00000000-0006-0000-0600-0000F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600-0000F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600-0000F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600-0000F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8" authorId="0" shapeId="0" xr:uid="{00000000-0006-0000-0600-0000F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8" authorId="0" shapeId="0" xr:uid="{00000000-0006-0000-0600-0000F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8" authorId="0" shapeId="0" xr:uid="{00000000-0006-0000-0600-0000F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8" authorId="0" shapeId="0" xr:uid="{00000000-0006-0000-0600-0000F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8" authorId="0" shapeId="0" xr:uid="{00000000-0006-0000-0600-0000F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600-0000F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600-0000F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8" authorId="0" shapeId="0" xr:uid="{00000000-0006-0000-0600-0000F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8" authorId="0" shapeId="0" xr:uid="{00000000-0006-0000-0600-0000F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8" authorId="0" shapeId="0" xr:uid="{00000000-0006-0000-0600-0000F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8" authorId="0" shapeId="0" xr:uid="{00000000-0006-0000-0600-00000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600-00000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600-00000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8" authorId="0" shapeId="0" xr:uid="{00000000-0006-0000-0600-00000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600-00000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600-00000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600-00000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600-00000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8" authorId="0" shapeId="0" xr:uid="{00000000-0006-0000-0600-00000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8" authorId="0" shapeId="0" xr:uid="{00000000-0006-0000-0600-00000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8" authorId="0" shapeId="0" xr:uid="{00000000-0006-0000-0600-00000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600-00000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8" authorId="0" shapeId="0" xr:uid="{00000000-0006-0000-0600-00000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600-00000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600-00000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8" authorId="0" shapeId="0" xr:uid="{00000000-0006-0000-0600-00000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600-00001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8" authorId="0" shapeId="0" xr:uid="{00000000-0006-0000-0600-00001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8" authorId="0" shapeId="0" xr:uid="{00000000-0006-0000-0600-00001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8" authorId="0" shapeId="0" xr:uid="{00000000-0006-0000-0600-00001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8" authorId="0" shapeId="0" xr:uid="{00000000-0006-0000-0600-00001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8" authorId="0" shapeId="0" xr:uid="{00000000-0006-0000-0600-00001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600-00001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8" authorId="0" shapeId="0" xr:uid="{00000000-0006-0000-0600-00001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8" authorId="0" shapeId="0" xr:uid="{00000000-0006-0000-0600-00001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8" authorId="0" shapeId="0" xr:uid="{00000000-0006-0000-0600-00001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600-00001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8" authorId="0" shapeId="0" xr:uid="{00000000-0006-0000-0600-00001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600-00001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8" authorId="0" shapeId="0" xr:uid="{00000000-0006-0000-0600-00001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8" authorId="0" shapeId="0" xr:uid="{00000000-0006-0000-0600-00001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8" authorId="0" shapeId="0" xr:uid="{00000000-0006-0000-0600-00001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8" authorId="0" shapeId="0" xr:uid="{00000000-0006-0000-0600-00002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8" authorId="0" shapeId="0" xr:uid="{00000000-0006-0000-0600-00002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8" authorId="0" shapeId="0" xr:uid="{00000000-0006-0000-0600-00002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8" authorId="0" shapeId="0" xr:uid="{00000000-0006-0000-0600-00002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8" authorId="0" shapeId="0" xr:uid="{00000000-0006-0000-0600-00002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600-00002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8" authorId="0" shapeId="0" xr:uid="{00000000-0006-0000-0600-00002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8" authorId="0" shapeId="0" xr:uid="{00000000-0006-0000-0600-00002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8" authorId="0" shapeId="0" xr:uid="{00000000-0006-0000-0600-00002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8" authorId="0" shapeId="0" xr:uid="{00000000-0006-0000-0600-00002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600-00002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8" authorId="0" shapeId="0" xr:uid="{00000000-0006-0000-0600-00002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8" authorId="0" shapeId="0" xr:uid="{00000000-0006-0000-0600-00002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8" authorId="0" shapeId="0" xr:uid="{00000000-0006-0000-0600-00002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8" authorId="0" shapeId="0" xr:uid="{00000000-0006-0000-0600-00002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600-00002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8" authorId="0" shapeId="0" xr:uid="{00000000-0006-0000-0600-00003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8" authorId="0" shapeId="0" xr:uid="{00000000-0006-0000-0600-00003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8" authorId="0" shapeId="0" xr:uid="{00000000-0006-0000-0600-00003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8" authorId="0" shapeId="0" xr:uid="{00000000-0006-0000-0600-00003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600-00003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8" authorId="0" shapeId="0" xr:uid="{00000000-0006-0000-0600-00003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8" authorId="0" shapeId="0" xr:uid="{00000000-0006-0000-0600-00003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8" authorId="0" shapeId="0" xr:uid="{00000000-0006-0000-0600-00003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8" authorId="0" shapeId="0" xr:uid="{00000000-0006-0000-0600-00003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600-00003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600-00003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8" authorId="0" shapeId="0" xr:uid="{00000000-0006-0000-0600-00003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8" authorId="0" shapeId="0" xr:uid="{00000000-0006-0000-0600-00003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8" authorId="0" shapeId="0" xr:uid="{00000000-0006-0000-0600-00003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8" authorId="0" shapeId="0" xr:uid="{00000000-0006-0000-0600-00003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8" authorId="0" shapeId="0" xr:uid="{00000000-0006-0000-0600-00003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8" authorId="0" shapeId="0" xr:uid="{00000000-0006-0000-0600-00004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8" authorId="0" shapeId="0" xr:uid="{00000000-0006-0000-0600-00004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8" authorId="0" shapeId="0" xr:uid="{00000000-0006-0000-0600-00004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8" authorId="0" shapeId="0" xr:uid="{00000000-0006-0000-0600-00004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8" authorId="0" shapeId="0" xr:uid="{00000000-0006-0000-0600-00004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8" authorId="0" shapeId="0" xr:uid="{00000000-0006-0000-0600-00004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600-00004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600-00004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600-00004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8" authorId="0" shapeId="0" xr:uid="{00000000-0006-0000-0600-00004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600-00004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8" authorId="0" shapeId="0" xr:uid="{00000000-0006-0000-0600-00004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8" authorId="0" shapeId="0" xr:uid="{00000000-0006-0000-0600-00004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600-00004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8" authorId="0" shapeId="0" xr:uid="{00000000-0006-0000-0600-00004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8" authorId="0" shapeId="0" xr:uid="{00000000-0006-0000-0600-00004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600-00005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8" authorId="0" shapeId="0" xr:uid="{00000000-0006-0000-0600-00005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8" authorId="0" shapeId="0" xr:uid="{00000000-0006-0000-0600-00005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8" authorId="0" shapeId="0" xr:uid="{00000000-0006-0000-0600-00005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8" authorId="0" shapeId="0" xr:uid="{00000000-0006-0000-0600-00005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8" authorId="0" shapeId="0" xr:uid="{00000000-0006-0000-0600-00005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8" authorId="0" shapeId="0" xr:uid="{00000000-0006-0000-0600-00005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8" authorId="0" shapeId="0" xr:uid="{00000000-0006-0000-0600-00005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8" authorId="0" shapeId="0" xr:uid="{00000000-0006-0000-0600-00005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600-00005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600-00005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600-00005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600-00005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600-00005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600-00005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600-00005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8" authorId="0" shapeId="0" xr:uid="{00000000-0006-0000-0600-00006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8" authorId="0" shapeId="0" xr:uid="{00000000-0006-0000-0600-00006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8" authorId="0" shapeId="0" xr:uid="{00000000-0006-0000-0600-00006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8" authorId="0" shapeId="0" xr:uid="{00000000-0006-0000-0600-00006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8" authorId="0" shapeId="0" xr:uid="{00000000-0006-0000-0600-00006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8" authorId="0" shapeId="0" xr:uid="{00000000-0006-0000-0600-00006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600-00006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8" authorId="0" shapeId="0" xr:uid="{00000000-0006-0000-0600-00006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8" authorId="0" shapeId="0" xr:uid="{00000000-0006-0000-0600-00006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600-00006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8" authorId="0" shapeId="0" xr:uid="{00000000-0006-0000-0600-00006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8" authorId="0" shapeId="0" xr:uid="{00000000-0006-0000-0600-00006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8" authorId="0" shapeId="0" xr:uid="{00000000-0006-0000-0600-00006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600-00006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8" authorId="0" shapeId="0" xr:uid="{00000000-0006-0000-0600-00006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8" authorId="0" shapeId="0" xr:uid="{00000000-0006-0000-0600-00006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8" authorId="0" shapeId="0" xr:uid="{00000000-0006-0000-0600-00007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8" authorId="0" shapeId="0" xr:uid="{00000000-0006-0000-0600-00007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600-00007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8" authorId="0" shapeId="0" xr:uid="{00000000-0006-0000-0600-00007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600-00007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600-00007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600-00007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600-00007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8" authorId="0" shapeId="0" xr:uid="{00000000-0006-0000-0600-00007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8" authorId="0" shapeId="0" xr:uid="{00000000-0006-0000-0600-00007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8" authorId="0" shapeId="0" xr:uid="{00000000-0006-0000-0600-00007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8" authorId="0" shapeId="0" xr:uid="{00000000-0006-0000-0600-00007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600-00007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600-00007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8" authorId="0" shapeId="0" xr:uid="{00000000-0006-0000-0600-00007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600-00007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8" authorId="0" shapeId="0" xr:uid="{00000000-0006-0000-0600-00008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8" authorId="0" shapeId="0" xr:uid="{00000000-0006-0000-0600-00008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600-00008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600-00008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8" authorId="0" shapeId="0" xr:uid="{00000000-0006-0000-0600-00008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8" authorId="0" shapeId="0" xr:uid="{00000000-0006-0000-0600-00008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600-00008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8" authorId="0" shapeId="0" xr:uid="{00000000-0006-0000-0600-00008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8" authorId="0" shapeId="0" xr:uid="{00000000-0006-0000-0600-00008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8" authorId="0" shapeId="0" xr:uid="{00000000-0006-0000-0600-00008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8" authorId="0" shapeId="0" xr:uid="{00000000-0006-0000-0600-00008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600-00008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8" authorId="0" shapeId="0" xr:uid="{00000000-0006-0000-0600-00008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8" authorId="0" shapeId="0" xr:uid="{00000000-0006-0000-0600-00008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8" authorId="0" shapeId="0" xr:uid="{00000000-0006-0000-0600-00008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8" authorId="0" shapeId="0" xr:uid="{00000000-0006-0000-0600-00008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600-00009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8" authorId="0" shapeId="0" xr:uid="{00000000-0006-0000-0600-00009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8" authorId="0" shapeId="0" xr:uid="{00000000-0006-0000-0600-00009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8" authorId="0" shapeId="0" xr:uid="{00000000-0006-0000-0600-00009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8" authorId="0" shapeId="0" xr:uid="{00000000-0006-0000-0600-00009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7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7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7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1" authorId="0" shapeId="0" xr:uid="{00000000-0006-0000-07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1" authorId="0" shapeId="0" xr:uid="{00000000-0006-0000-07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1" authorId="0" shapeId="0" xr:uid="{00000000-0006-0000-07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1" authorId="0" shapeId="0" xr:uid="{00000000-0006-0000-07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1" authorId="0" shapeId="0" xr:uid="{00000000-0006-0000-07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1" authorId="0" shapeId="0" xr:uid="{00000000-0006-0000-07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1" authorId="0" shapeId="0" xr:uid="{00000000-0006-0000-07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1" authorId="0" shapeId="0" xr:uid="{00000000-0006-0000-07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7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1" authorId="0" shapeId="0" xr:uid="{00000000-0006-0000-07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7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7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7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7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1" authorId="0" shapeId="0" xr:uid="{00000000-0006-0000-07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7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7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1" authorId="0" shapeId="0" xr:uid="{00000000-0006-0000-07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7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7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7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7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7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7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1" authorId="0" shapeId="0" xr:uid="{00000000-0006-0000-07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7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7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7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7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7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1" authorId="0" shapeId="0" xr:uid="{00000000-0006-0000-07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1" authorId="0" shapeId="0" xr:uid="{00000000-0006-0000-07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7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7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1" authorId="0" shapeId="0" xr:uid="{00000000-0006-0000-07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7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1" authorId="0" shapeId="0" xr:uid="{00000000-0006-0000-07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7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1" authorId="0" shapeId="0" xr:uid="{00000000-0006-0000-07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1" authorId="0" shapeId="0" xr:uid="{00000000-0006-0000-07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7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1" authorId="0" shapeId="0" xr:uid="{00000000-0006-0000-07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1" authorId="0" shapeId="0" xr:uid="{00000000-0006-0000-07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7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1" authorId="0" shapeId="0" xr:uid="{00000000-0006-0000-07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7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7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7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1" authorId="0" shapeId="0" xr:uid="{00000000-0006-0000-07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1" authorId="0" shapeId="0" xr:uid="{00000000-0006-0000-07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7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1" authorId="0" shapeId="0" xr:uid="{00000000-0006-0000-07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7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1" authorId="0" shapeId="0" xr:uid="{00000000-0006-0000-07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1" authorId="0" shapeId="0" xr:uid="{00000000-0006-0000-07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1" authorId="0" shapeId="0" xr:uid="{00000000-0006-0000-07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1" authorId="0" shapeId="0" xr:uid="{00000000-0006-0000-07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1" authorId="0" shapeId="0" xr:uid="{00000000-0006-0000-07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1" authorId="0" shapeId="0" xr:uid="{00000000-0006-0000-07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1" authorId="0" shapeId="0" xr:uid="{00000000-0006-0000-07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7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7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1" authorId="0" shapeId="0" xr:uid="{00000000-0006-0000-07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1" authorId="0" shapeId="0" xr:uid="{00000000-0006-0000-07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1" authorId="0" shapeId="0" xr:uid="{00000000-0006-0000-07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1" authorId="0" shapeId="0" xr:uid="{00000000-0006-0000-07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1" authorId="0" shapeId="0" xr:uid="{00000000-0006-0000-07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7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1" authorId="0" shapeId="0" xr:uid="{00000000-0006-0000-07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7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1" authorId="0" shapeId="0" xr:uid="{00000000-0006-0000-07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1" authorId="0" shapeId="0" xr:uid="{00000000-0006-0000-07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1" authorId="0" shapeId="0" xr:uid="{00000000-0006-0000-07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7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1" authorId="0" shapeId="0" xr:uid="{00000000-0006-0000-07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7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7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1" authorId="0" shapeId="0" xr:uid="{00000000-0006-0000-07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1" authorId="0" shapeId="0" xr:uid="{00000000-0006-0000-07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7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1" authorId="0" shapeId="0" xr:uid="{00000000-0006-0000-07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7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7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7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7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1" authorId="0" shapeId="0" xr:uid="{00000000-0006-0000-07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7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1" authorId="0" shapeId="0" xr:uid="{00000000-0006-0000-07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1" authorId="0" shapeId="0" xr:uid="{00000000-0006-0000-07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7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7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7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7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7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7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1" authorId="0" shapeId="0" xr:uid="{00000000-0006-0000-07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7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7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7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7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1" authorId="0" shapeId="0" xr:uid="{00000000-0006-0000-07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1" authorId="0" shapeId="0" xr:uid="{00000000-0006-0000-07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1" authorId="0" shapeId="0" xr:uid="{00000000-0006-0000-07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7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1" authorId="0" shapeId="0" xr:uid="{00000000-0006-0000-07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7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1" authorId="0" shapeId="0" xr:uid="{00000000-0006-0000-07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7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7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7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7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1" authorId="0" shapeId="0" xr:uid="{00000000-0006-0000-07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7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7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7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7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7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7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1" authorId="0" shapeId="0" xr:uid="{00000000-0006-0000-07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1" authorId="0" shapeId="0" xr:uid="{00000000-0006-0000-07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1" authorId="0" shapeId="0" xr:uid="{00000000-0006-0000-07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1" authorId="0" shapeId="0" xr:uid="{00000000-0006-0000-07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7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7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7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1" authorId="0" shapeId="0" xr:uid="{00000000-0006-0000-07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7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7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1" authorId="0" shapeId="0" xr:uid="{00000000-0006-0000-07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7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1" authorId="0" shapeId="0" xr:uid="{00000000-0006-0000-07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7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7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7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1" authorId="0" shapeId="0" xr:uid="{00000000-0006-0000-07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7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7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1" authorId="0" shapeId="0" xr:uid="{00000000-0006-0000-07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7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7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1" authorId="0" shapeId="0" xr:uid="{00000000-0006-0000-07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7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7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7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7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1" authorId="0" shapeId="0" xr:uid="{00000000-0006-0000-07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7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7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1" authorId="0" shapeId="0" xr:uid="{00000000-0006-0000-07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7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1" authorId="0" shapeId="0" xr:uid="{00000000-0006-0000-07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7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1" authorId="0" shapeId="0" xr:uid="{00000000-0006-0000-07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7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1" authorId="0" shapeId="0" xr:uid="{00000000-0006-0000-07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7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7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1" authorId="0" shapeId="0" xr:uid="{00000000-0006-0000-07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1" authorId="0" shapeId="0" xr:uid="{00000000-0006-0000-07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700-0000A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1" authorId="0" shapeId="0" xr:uid="{00000000-0006-0000-07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1" authorId="0" shapeId="0" xr:uid="{00000000-0006-0000-07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1" authorId="0" shapeId="0" xr:uid="{00000000-0006-0000-07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7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7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7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7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2" authorId="0" shapeId="0" xr:uid="{00000000-0006-0000-07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2" authorId="0" shapeId="0" xr:uid="{00000000-0006-0000-07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2" authorId="0" shapeId="0" xr:uid="{00000000-0006-0000-07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7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7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7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7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7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2" authorId="0" shapeId="0" xr:uid="{00000000-0006-0000-07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2" authorId="0" shapeId="0" xr:uid="{00000000-0006-0000-07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2" authorId="0" shapeId="0" xr:uid="{00000000-0006-0000-07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2" authorId="0" shapeId="0" xr:uid="{00000000-0006-0000-07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7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7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7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7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7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7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7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7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7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7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2" authorId="0" shapeId="0" xr:uid="{00000000-0006-0000-07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2" authorId="0" shapeId="0" xr:uid="{00000000-0006-0000-07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2" authorId="0" shapeId="0" xr:uid="{00000000-0006-0000-07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7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7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7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7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7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7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7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7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2" authorId="0" shapeId="0" xr:uid="{00000000-0006-0000-07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2" authorId="0" shapeId="0" xr:uid="{00000000-0006-0000-07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7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2" authorId="0" shapeId="0" xr:uid="{00000000-0006-0000-07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7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7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2" authorId="0" shapeId="0" xr:uid="{00000000-0006-0000-07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7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2" authorId="0" shapeId="0" xr:uid="{00000000-0006-0000-07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7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7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7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7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7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7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2" authorId="0" shapeId="0" xr:uid="{00000000-0006-0000-07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2" authorId="0" shapeId="0" xr:uid="{00000000-0006-0000-07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2" authorId="0" shapeId="0" xr:uid="{00000000-0006-0000-0700-0000D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2" authorId="0" shapeId="0" xr:uid="{00000000-0006-0000-07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2" authorId="0" shapeId="0" xr:uid="{00000000-0006-0000-07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7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7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7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2" authorId="0" shapeId="0" xr:uid="{00000000-0006-0000-07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2" authorId="0" shapeId="0" xr:uid="{00000000-0006-0000-07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7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2" authorId="0" shapeId="0" xr:uid="{00000000-0006-0000-07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2" authorId="0" shapeId="0" xr:uid="{00000000-0006-0000-07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7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2" authorId="0" shapeId="0" xr:uid="{00000000-0006-0000-07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2" authorId="0" shapeId="0" xr:uid="{00000000-0006-0000-07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2" authorId="0" shapeId="0" xr:uid="{00000000-0006-0000-07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2" authorId="0" shapeId="0" xr:uid="{00000000-0006-0000-07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7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7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7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7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2" authorId="0" shapeId="0" xr:uid="{00000000-0006-0000-07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2" authorId="0" shapeId="0" xr:uid="{00000000-0006-0000-07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700-0000F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2" authorId="0" shapeId="0" xr:uid="{00000000-0006-0000-07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2" authorId="0" shapeId="0" xr:uid="{00000000-0006-0000-07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2" authorId="0" shapeId="0" xr:uid="{00000000-0006-0000-07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7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7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7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7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7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2" authorId="0" shapeId="0" xr:uid="{00000000-0006-0000-07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7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7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7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7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7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2" authorId="0" shapeId="0" xr:uid="{00000000-0006-0000-07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2" authorId="0" shapeId="0" xr:uid="{00000000-0006-0000-07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7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7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7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7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7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2" authorId="0" shapeId="0" xr:uid="{00000000-0006-0000-07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7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2" authorId="0" shapeId="0" xr:uid="{00000000-0006-0000-07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2" authorId="0" shapeId="0" xr:uid="{00000000-0006-0000-07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2" authorId="0" shapeId="0" xr:uid="{00000000-0006-0000-07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7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7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2" authorId="0" shapeId="0" xr:uid="{00000000-0006-0000-07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2" authorId="0" shapeId="0" xr:uid="{00000000-0006-0000-07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2" authorId="0" shapeId="0" xr:uid="{00000000-0006-0000-07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7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7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7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2" authorId="0" shapeId="0" xr:uid="{00000000-0006-0000-07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2" authorId="0" shapeId="0" xr:uid="{00000000-0006-0000-07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2" authorId="0" shapeId="0" xr:uid="{00000000-0006-0000-07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2" authorId="0" shapeId="0" xr:uid="{00000000-0006-0000-0700-00001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700-00001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2" authorId="0" shapeId="0" xr:uid="{00000000-0006-0000-07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7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2" authorId="0" shapeId="0" xr:uid="{00000000-0006-0000-07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7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7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7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700-00002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2" authorId="0" shapeId="0" xr:uid="{00000000-0006-0000-07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2" authorId="0" shapeId="0" xr:uid="{00000000-0006-0000-07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7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2" authorId="0" shapeId="0" xr:uid="{00000000-0006-0000-0700-00002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7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7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7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7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2" authorId="0" shapeId="0" xr:uid="{00000000-0006-0000-07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2" authorId="0" shapeId="0" xr:uid="{00000000-0006-0000-07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7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2" authorId="0" shapeId="0" xr:uid="{00000000-0006-0000-07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7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7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2" authorId="0" shapeId="0" xr:uid="{00000000-0006-0000-07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7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7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7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7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2" authorId="0" shapeId="0" xr:uid="{00000000-0006-0000-07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2" authorId="0" shapeId="0" xr:uid="{00000000-0006-0000-07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7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7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7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2" authorId="0" shapeId="0" xr:uid="{00000000-0006-0000-0700-00003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2" authorId="0" shapeId="0" xr:uid="{00000000-0006-0000-07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2" authorId="0" shapeId="0" xr:uid="{00000000-0006-0000-0700-00003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2" authorId="0" shapeId="0" xr:uid="{00000000-0006-0000-07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2" authorId="0" shapeId="0" xr:uid="{00000000-0006-0000-07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7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2" authorId="0" shapeId="0" xr:uid="{00000000-0006-0000-0700-00004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2" authorId="0" shapeId="0" xr:uid="{00000000-0006-0000-0700-00004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2" authorId="0" shapeId="0" xr:uid="{00000000-0006-0000-07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2" authorId="0" shapeId="0" xr:uid="{00000000-0006-0000-07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7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700-00004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7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700-00004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2" authorId="0" shapeId="0" xr:uid="{00000000-0006-0000-0700-00004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2" authorId="0" shapeId="0" xr:uid="{00000000-0006-0000-0700-00004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3" authorId="0" shapeId="0" xr:uid="{00000000-0006-0000-07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7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3" authorId="0" shapeId="0" xr:uid="{00000000-0006-0000-07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7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7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7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700-00005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3" authorId="0" shapeId="0" xr:uid="{00000000-0006-0000-0700-00005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700-00005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3" authorId="0" shapeId="0" xr:uid="{00000000-0006-0000-07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3" authorId="0" shapeId="0" xr:uid="{00000000-0006-0000-07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7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7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3" authorId="0" shapeId="0" xr:uid="{00000000-0006-0000-07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700-00005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3" authorId="0" shapeId="0" xr:uid="{00000000-0006-0000-07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3" authorId="0" shapeId="0" xr:uid="{00000000-0006-0000-07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3" authorId="0" shapeId="0" xr:uid="{00000000-0006-0000-07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3" authorId="0" shapeId="0" xr:uid="{00000000-0006-0000-07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7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7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7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7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7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3" authorId="0" shapeId="0" xr:uid="{00000000-0006-0000-0700-00006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700-00006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3" authorId="0" shapeId="0" xr:uid="{00000000-0006-0000-0700-00006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3" authorId="0" shapeId="0" xr:uid="{00000000-0006-0000-0700-00006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3" authorId="0" shapeId="0" xr:uid="{00000000-0006-0000-07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7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3" authorId="0" shapeId="0" xr:uid="{00000000-0006-0000-07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3" authorId="0" shapeId="0" xr:uid="{00000000-0006-0000-07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7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7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7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7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700-00006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3" authorId="0" shapeId="0" xr:uid="{00000000-0006-0000-07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7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700-00007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3" authorId="0" shapeId="0" xr:uid="{00000000-0006-0000-07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7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3" authorId="0" shapeId="0" xr:uid="{00000000-0006-0000-07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7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3" authorId="0" shapeId="0" xr:uid="{00000000-0006-0000-07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7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7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7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7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7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7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7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3" authorId="0" shapeId="0" xr:uid="{00000000-0006-0000-07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3" authorId="0" shapeId="0" xr:uid="{00000000-0006-0000-07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3" authorId="0" shapeId="0" xr:uid="{00000000-0006-0000-07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7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3" authorId="0" shapeId="0" xr:uid="{00000000-0006-0000-07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3" authorId="0" shapeId="0" xr:uid="{00000000-0006-0000-0700-00008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3" authorId="0" shapeId="0" xr:uid="{00000000-0006-0000-07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7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3" authorId="0" shapeId="0" xr:uid="{00000000-0006-0000-0700-00008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3" authorId="0" shapeId="0" xr:uid="{00000000-0006-0000-0700-00008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700-00008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3" authorId="0" shapeId="0" xr:uid="{00000000-0006-0000-07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7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3" authorId="0" shapeId="0" xr:uid="{00000000-0006-0000-07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7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7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700-00008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3" authorId="0" shapeId="0" xr:uid="{00000000-0006-0000-0700-00008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700-00009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3" authorId="0" shapeId="0" xr:uid="{00000000-0006-0000-07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3" authorId="0" shapeId="0" xr:uid="{00000000-0006-0000-07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3" authorId="0" shapeId="0" xr:uid="{00000000-0006-0000-07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7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7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700-00009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3" authorId="0" shapeId="0" xr:uid="{00000000-0006-0000-07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700-00009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3" authorId="0" shapeId="0" xr:uid="{00000000-0006-0000-0700-00009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700-00009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7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3" authorId="0" shapeId="0" xr:uid="{00000000-0006-0000-0700-00009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7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3" authorId="0" shapeId="0" xr:uid="{00000000-0006-0000-07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7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3" authorId="0" shapeId="0" xr:uid="{00000000-0006-0000-0700-0000A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3" authorId="0" shapeId="0" xr:uid="{00000000-0006-0000-07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7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7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7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7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7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7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700-0000A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3" authorId="0" shapeId="0" xr:uid="{00000000-0006-0000-07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7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3" authorId="0" shapeId="0" xr:uid="{00000000-0006-0000-0700-0000A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3" authorId="0" shapeId="0" xr:uid="{00000000-0006-0000-0700-0000A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3" authorId="0" shapeId="0" xr:uid="{00000000-0006-0000-0700-0000A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3" authorId="0" shapeId="0" xr:uid="{00000000-0006-0000-0700-0000A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700-0000A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3" authorId="0" shapeId="0" xr:uid="{00000000-0006-0000-0700-0000B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700-0000B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3" authorId="0" shapeId="0" xr:uid="{00000000-0006-0000-0700-0000B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3" authorId="0" shapeId="0" xr:uid="{00000000-0006-0000-07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3" authorId="0" shapeId="0" xr:uid="{00000000-0006-0000-07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700-0000B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7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7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700-0000B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3" authorId="0" shapeId="0" xr:uid="{00000000-0006-0000-07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7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7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700-0000B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3" authorId="0" shapeId="0" xr:uid="{00000000-0006-0000-0700-0000B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700-0000B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3" authorId="0" shapeId="0" xr:uid="{00000000-0006-0000-0700-0000B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3" authorId="0" shapeId="0" xr:uid="{00000000-0006-0000-07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7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7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700-0000C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3" authorId="0" shapeId="0" xr:uid="{00000000-0006-0000-07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7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7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700-0000C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3" authorId="0" shapeId="0" xr:uid="{00000000-0006-0000-07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700-0000C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3" authorId="0" shapeId="0" xr:uid="{00000000-0006-0000-0700-0000C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3" authorId="0" shapeId="0" xr:uid="{00000000-0006-0000-0700-0000C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3" authorId="0" shapeId="0" xr:uid="{00000000-0006-0000-0700-0000C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3" authorId="0" shapeId="0" xr:uid="{00000000-0006-0000-0700-0000C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3" authorId="0" shapeId="0" xr:uid="{00000000-0006-0000-0700-0000C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3" authorId="0" shapeId="0" xr:uid="{00000000-0006-0000-07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7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7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7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7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7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700-0000D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7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3" authorId="0" shapeId="0" xr:uid="{00000000-0006-0000-07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700-0000D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3" authorId="0" shapeId="0" xr:uid="{00000000-0006-0000-0700-0000D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7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700-0000D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700-0000D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3" authorId="0" shapeId="0" xr:uid="{00000000-0006-0000-0700-0000D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700-0000D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3" authorId="0" shapeId="0" xr:uid="{00000000-0006-0000-0700-0000D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7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3" authorId="0" shapeId="0" xr:uid="{00000000-0006-0000-0700-0000E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3" authorId="0" shapeId="0" xr:uid="{00000000-0006-0000-0700-0000E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3" authorId="0" shapeId="0" xr:uid="{00000000-0006-0000-0700-0000E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3" authorId="0" shapeId="0" xr:uid="{00000000-0006-0000-0700-0000E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3" authorId="0" shapeId="0" xr:uid="{00000000-0006-0000-07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700-0000E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3" authorId="0" shapeId="0" xr:uid="{00000000-0006-0000-0700-0000E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7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700-0000E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3" authorId="0" shapeId="0" xr:uid="{00000000-0006-0000-07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7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7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7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700-0000E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4" authorId="0" shapeId="0" xr:uid="{00000000-0006-0000-0700-0000E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700-0000F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4" authorId="0" shapeId="0" xr:uid="{00000000-0006-0000-07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700-0000F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4" authorId="0" shapeId="0" xr:uid="{00000000-0006-0000-07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7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7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4" authorId="0" shapeId="0" xr:uid="{00000000-0006-0000-07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7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700-0000F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7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7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7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700-0000F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4" authorId="0" shapeId="0" xr:uid="{00000000-0006-0000-0700-0000F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4" authorId="0" shapeId="0" xr:uid="{00000000-0006-0000-0700-0000F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7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7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700-00000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7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4" authorId="0" shapeId="0" xr:uid="{00000000-0006-0000-07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4" authorId="0" shapeId="0" xr:uid="{00000000-0006-0000-07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7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700-00000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4" authorId="0" shapeId="0" xr:uid="{00000000-0006-0000-07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7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4" authorId="0" shapeId="0" xr:uid="{00000000-0006-0000-07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700-00000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7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4" authorId="0" shapeId="0" xr:uid="{00000000-0006-0000-0700-00000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4" authorId="0" shapeId="0" xr:uid="{00000000-0006-0000-07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4" authorId="0" shapeId="0" xr:uid="{00000000-0006-0000-07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7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7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7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7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7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7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4" authorId="0" shapeId="0" xr:uid="{00000000-0006-0000-07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7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7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700-00001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4" authorId="0" shapeId="0" xr:uid="{00000000-0006-0000-0700-00001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4" authorId="0" shapeId="0" xr:uid="{00000000-0006-0000-0700-00001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4" authorId="0" shapeId="0" xr:uid="{00000000-0006-0000-07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4" authorId="0" shapeId="0" xr:uid="{00000000-0006-0000-0700-00001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4" authorId="0" shapeId="0" xr:uid="{00000000-0006-0000-07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4" authorId="0" shapeId="0" xr:uid="{00000000-0006-0000-07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4" authorId="0" shapeId="0" xr:uid="{00000000-0006-0000-07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4" authorId="0" shapeId="0" xr:uid="{00000000-0006-0000-0700-00002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7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4" authorId="0" shapeId="0" xr:uid="{00000000-0006-0000-07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7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7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7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4" authorId="0" shapeId="0" xr:uid="{00000000-0006-0000-0700-00002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4" authorId="0" shapeId="0" xr:uid="{00000000-0006-0000-0700-00002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700-00002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4" authorId="0" shapeId="0" xr:uid="{00000000-0006-0000-07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7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700-00002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4" authorId="0" shapeId="0" xr:uid="{00000000-0006-0000-07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7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7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7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700-00003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700-00003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4" authorId="0" shapeId="0" xr:uid="{00000000-0006-0000-0700-00003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4" authorId="0" shapeId="0" xr:uid="{00000000-0006-0000-0700-00003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4" authorId="0" shapeId="0" xr:uid="{00000000-0006-0000-0700-00003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4" authorId="0" shapeId="0" xr:uid="{00000000-0006-0000-0700-00003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700-00003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700-00003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4" authorId="0" shapeId="0" xr:uid="{00000000-0006-0000-07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7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7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4" authorId="0" shapeId="0" xr:uid="{00000000-0006-0000-07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7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700-00003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7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7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700-00004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4" authorId="0" shapeId="0" xr:uid="{00000000-0006-0000-0700-00004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7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700-00004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4" authorId="0" shapeId="0" xr:uid="{00000000-0006-0000-0700-00004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700-00004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4" authorId="0" shapeId="0" xr:uid="{00000000-0006-0000-0700-00004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700-00004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4" authorId="0" shapeId="0" xr:uid="{00000000-0006-0000-0700-00004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4" authorId="0" shapeId="0" xr:uid="{00000000-0006-0000-0700-00004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4" authorId="0" shapeId="0" xr:uid="{00000000-0006-0000-0700-00004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700-00004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700-00004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700-00004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4" authorId="0" shapeId="0" xr:uid="{00000000-0006-0000-0700-00004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4" authorId="0" shapeId="0" xr:uid="{00000000-0006-0000-07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7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700-00005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4" authorId="0" shapeId="0" xr:uid="{00000000-0006-0000-0700-00005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4" authorId="0" shapeId="0" xr:uid="{00000000-0006-0000-0700-00005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4" authorId="0" shapeId="0" xr:uid="{00000000-0006-0000-0700-00005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4" authorId="0" shapeId="0" xr:uid="{00000000-0006-0000-0700-00005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4" authorId="0" shapeId="0" xr:uid="{00000000-0006-0000-0700-00005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4" authorId="0" shapeId="0" xr:uid="{00000000-0006-0000-0700-00005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700-00005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700-00005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4" authorId="0" shapeId="0" xr:uid="{00000000-0006-0000-0700-00005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4" authorId="0" shapeId="0" xr:uid="{00000000-0006-0000-0700-00005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4" authorId="0" shapeId="0" xr:uid="{00000000-0006-0000-0700-00005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700-00005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700-00005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700-00005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700-00006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4" authorId="0" shapeId="0" xr:uid="{00000000-0006-0000-0700-00006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4" authorId="0" shapeId="0" xr:uid="{00000000-0006-0000-0700-00006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700-00006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4" authorId="0" shapeId="0" xr:uid="{00000000-0006-0000-0700-00006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4" authorId="0" shapeId="0" xr:uid="{00000000-0006-0000-0700-00006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700-00006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4" authorId="0" shapeId="0" xr:uid="{00000000-0006-0000-07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7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7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7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700-00006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4" authorId="0" shapeId="0" xr:uid="{00000000-0006-0000-07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7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7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700-00006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4" authorId="0" shapeId="0" xr:uid="{00000000-0006-0000-07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700-00007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700-00007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4" authorId="0" shapeId="0" xr:uid="{00000000-0006-0000-07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7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7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700-00007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4" authorId="0" shapeId="0" xr:uid="{00000000-0006-0000-0700-00007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4" authorId="0" shapeId="0" xr:uid="{00000000-0006-0000-07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700-00007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4" authorId="0" shapeId="0" xr:uid="{00000000-0006-0000-0700-00007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7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700-00007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4" authorId="0" shapeId="0" xr:uid="{00000000-0006-0000-0700-00007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4" authorId="0" shapeId="0" xr:uid="{00000000-0006-0000-07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7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7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4" authorId="0" shapeId="0" xr:uid="{00000000-0006-0000-0700-00008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5" authorId="0" shapeId="0" xr:uid="{00000000-0006-0000-07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7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5" authorId="0" shapeId="0" xr:uid="{00000000-0006-0000-0700-00008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700-00008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700-00008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700-00008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700-00008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5" authorId="0" shapeId="0" xr:uid="{00000000-0006-0000-0700-00008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5" authorId="0" shapeId="0" xr:uid="{00000000-0006-0000-0700-00008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5" authorId="0" shapeId="0" xr:uid="{00000000-0006-0000-07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5" authorId="0" shapeId="0" xr:uid="{00000000-0006-0000-0700-00008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5" authorId="0" shapeId="0" xr:uid="{00000000-0006-0000-0700-00008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700-00008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700-00008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5" authorId="0" shapeId="0" xr:uid="{00000000-0006-0000-0700-00009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5" authorId="0" shapeId="0" xr:uid="{00000000-0006-0000-0700-00009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5" authorId="0" shapeId="0" xr:uid="{00000000-0006-0000-0700-00009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700-00009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700-00009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700-00009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7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7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700-00009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700-00009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7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7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5" authorId="0" shapeId="0" xr:uid="{00000000-0006-0000-07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7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7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7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7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700-0000A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700-0000A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700-0000A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5" authorId="0" shapeId="0" xr:uid="{00000000-0006-0000-0700-0000A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700-0000A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700-0000A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700-0000A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700-0000A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700-0000A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5" authorId="0" shapeId="0" xr:uid="{00000000-0006-0000-0700-0000A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5" authorId="0" shapeId="0" xr:uid="{00000000-0006-0000-0700-0000A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5" authorId="0" shapeId="0" xr:uid="{00000000-0006-0000-07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5" authorId="0" shapeId="0" xr:uid="{00000000-0006-0000-07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700-0000A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700-0000A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700-0000B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700-0000B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700-0000B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700-0000B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700-0000B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700-0000B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5" authorId="0" shapeId="0" xr:uid="{00000000-0006-0000-0700-0000B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5" authorId="0" shapeId="0" xr:uid="{00000000-0006-0000-0700-0000B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700-0000B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5" authorId="0" shapeId="0" xr:uid="{00000000-0006-0000-0700-0000B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5" authorId="0" shapeId="0" xr:uid="{00000000-0006-0000-0700-0000B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5" authorId="0" shapeId="0" xr:uid="{00000000-0006-0000-07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5" authorId="0" shapeId="0" xr:uid="{00000000-0006-0000-0700-0000B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700-0000B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5" authorId="0" shapeId="0" xr:uid="{00000000-0006-0000-0700-0000B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700-0000B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7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7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5" authorId="0" shapeId="0" xr:uid="{00000000-0006-0000-07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700-0000C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7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5" authorId="0" shapeId="0" xr:uid="{00000000-0006-0000-0700-0000C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7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700-0000C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700-0000C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7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700-0000C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5" authorId="0" shapeId="0" xr:uid="{00000000-0006-0000-07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7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700-0000C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5" authorId="0" shapeId="0" xr:uid="{00000000-0006-0000-07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700-0000C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700-0000D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700-0000D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700-0000D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700-0000D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7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7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5" authorId="0" shapeId="0" xr:uid="{00000000-0006-0000-07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700-0000D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5" authorId="0" shapeId="0" xr:uid="{00000000-0006-0000-0700-0000D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7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7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7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700-0000D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5" authorId="0" shapeId="0" xr:uid="{00000000-0006-0000-0700-0000D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700-0000D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5" authorId="0" shapeId="0" xr:uid="{00000000-0006-0000-07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700-0000E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5" authorId="0" shapeId="0" xr:uid="{00000000-0006-0000-0700-0000E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700-0000E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5" authorId="0" shapeId="0" xr:uid="{00000000-0006-0000-0700-0000E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5" authorId="0" shapeId="0" xr:uid="{00000000-0006-0000-07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700-0000E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700-0000E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700-0000E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5" authorId="0" shapeId="0" xr:uid="{00000000-0006-0000-07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7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700-0000E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700-0000E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700-0000E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5" authorId="0" shapeId="0" xr:uid="{00000000-0006-0000-0700-0000E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700-0000E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7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700-0000F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7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700-0000F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7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7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700-0000F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5" authorId="0" shapeId="0" xr:uid="{00000000-0006-0000-0700-0000F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5" authorId="0" shapeId="0" xr:uid="{00000000-0006-0000-0700-0000F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700-0000F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700-0000F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5" authorId="0" shapeId="0" xr:uid="{00000000-0006-0000-0700-0000F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700-0000F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5" authorId="0" shapeId="0" xr:uid="{00000000-0006-0000-0700-0000F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5" authorId="0" shapeId="0" xr:uid="{00000000-0006-0000-07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700-0000F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7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700-00000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700-00000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700-00000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700-00000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700-00000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700-00000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700-00000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700-00000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700-00000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5" authorId="0" shapeId="0" xr:uid="{00000000-0006-0000-0700-00000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5" authorId="0" shapeId="0" xr:uid="{00000000-0006-0000-0700-00000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700-00000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5" authorId="0" shapeId="0" xr:uid="{00000000-0006-0000-0700-00000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5" authorId="0" shapeId="0" xr:uid="{00000000-0006-0000-0700-00000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5" authorId="0" shapeId="0" xr:uid="{00000000-0006-0000-0700-00000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5" authorId="0" shapeId="0" xr:uid="{00000000-0006-0000-0700-00000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700-00001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700-00001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700-00001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700-00001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5" authorId="0" shapeId="0" xr:uid="{00000000-0006-0000-0700-00001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5" authorId="0" shapeId="0" xr:uid="{00000000-0006-0000-0700-00001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700-00001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700-00001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700-00001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700-00001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700-00001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700-00001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700-00001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6" authorId="0" shapeId="0" xr:uid="{00000000-0006-0000-0700-00001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6" authorId="0" shapeId="0" xr:uid="{00000000-0006-0000-0700-00001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700-00001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700-00002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700-00002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6" authorId="0" shapeId="0" xr:uid="{00000000-0006-0000-0700-00002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6" authorId="0" shapeId="0" xr:uid="{00000000-0006-0000-0700-00002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6" authorId="0" shapeId="0" xr:uid="{00000000-0006-0000-0700-00002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6" authorId="0" shapeId="0" xr:uid="{00000000-0006-0000-0700-00002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6" authorId="0" shapeId="0" xr:uid="{00000000-0006-0000-0700-00002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700-00002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6" authorId="0" shapeId="0" xr:uid="{00000000-0006-0000-0700-00002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700-00002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6" authorId="0" shapeId="0" xr:uid="{00000000-0006-0000-0700-00002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6" authorId="0" shapeId="0" xr:uid="{00000000-0006-0000-0700-00002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700-00002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700-00002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700-00002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7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700-00003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700-00003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700-00003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700-00003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700-00003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700-00003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6" authorId="0" shapeId="0" xr:uid="{00000000-0006-0000-0700-00003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6" authorId="0" shapeId="0" xr:uid="{00000000-0006-0000-0700-00003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700-00003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700-00003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700-00003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6" authorId="0" shapeId="0" xr:uid="{00000000-0006-0000-0700-00003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700-00003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700-00003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700-00003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6" authorId="0" shapeId="0" xr:uid="{00000000-0006-0000-0700-00003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6" authorId="0" shapeId="0" xr:uid="{00000000-0006-0000-0700-00004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6" authorId="0" shapeId="0" xr:uid="{00000000-0006-0000-0700-00004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700-00004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700-00004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700-00004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700-00004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6" authorId="0" shapeId="0" xr:uid="{00000000-0006-0000-0700-00004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700-00004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700-00004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700-00004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6" authorId="0" shapeId="0" xr:uid="{00000000-0006-0000-0700-00004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700-00004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700-00004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700-00004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6" authorId="0" shapeId="0" xr:uid="{00000000-0006-0000-0700-00004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700-00004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7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700-00005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6" authorId="0" shapeId="0" xr:uid="{00000000-0006-0000-0700-00005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6" authorId="0" shapeId="0" xr:uid="{00000000-0006-0000-0700-00005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700-00005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6" authorId="0" shapeId="0" xr:uid="{00000000-0006-0000-0700-00005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6" authorId="0" shapeId="0" xr:uid="{00000000-0006-0000-07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700-00005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6" authorId="0" shapeId="0" xr:uid="{00000000-0006-0000-0700-00005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700-00005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6" authorId="0" shapeId="0" xr:uid="{00000000-0006-0000-0700-00005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6" authorId="0" shapeId="0" xr:uid="{00000000-0006-0000-0700-00005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700-00005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700-00005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700-00005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700-00005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6" authorId="0" shapeId="0" xr:uid="{00000000-0006-0000-0700-00006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700-00006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700-00006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6" authorId="0" shapeId="0" xr:uid="{00000000-0006-0000-0700-00006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700-00006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700-00006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6" authorId="0" shapeId="0" xr:uid="{00000000-0006-0000-0700-00006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6" authorId="0" shapeId="0" xr:uid="{00000000-0006-0000-0700-00006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700-00006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700-00006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6" authorId="0" shapeId="0" xr:uid="{00000000-0006-0000-0700-00006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700-00006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700-00006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700-00006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700-00006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6" authorId="0" shapeId="0" xr:uid="{00000000-0006-0000-0700-00006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700-00007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700-00007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700-00007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700-00007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700-00007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6" authorId="0" shapeId="0" xr:uid="{00000000-0006-0000-0700-00007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6" authorId="0" shapeId="0" xr:uid="{00000000-0006-0000-0700-00007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700-00007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700-00007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700-00007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700-00007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6" authorId="0" shapeId="0" xr:uid="{00000000-0006-0000-0700-00007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700-00007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700-00007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700-00007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6" authorId="0" shapeId="0" xr:uid="{00000000-0006-0000-0700-00007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700-00008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700-00008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6" authorId="0" shapeId="0" xr:uid="{00000000-0006-0000-0700-00008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6" authorId="0" shapeId="0" xr:uid="{00000000-0006-0000-0700-00008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6" authorId="0" shapeId="0" xr:uid="{00000000-0006-0000-0700-00008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6" authorId="0" shapeId="0" xr:uid="{00000000-0006-0000-0700-00008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6" authorId="0" shapeId="0" xr:uid="{00000000-0006-0000-0700-00008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700-00008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700-00008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700-00008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700-00008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700-00008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700-00008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700-00008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700-00008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700-00008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6" authorId="0" shapeId="0" xr:uid="{00000000-0006-0000-0700-00009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6" authorId="0" shapeId="0" xr:uid="{00000000-0006-0000-0700-00009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6" authorId="0" shapeId="0" xr:uid="{00000000-0006-0000-0700-00009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6" authorId="0" shapeId="0" xr:uid="{00000000-0006-0000-0700-00009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700-00009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700-00009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6" authorId="0" shapeId="0" xr:uid="{00000000-0006-0000-0700-00009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6" authorId="0" shapeId="0" xr:uid="{00000000-0006-0000-0700-00009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700-00009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700-00009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6" authorId="0" shapeId="0" xr:uid="{00000000-0006-0000-0700-00009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700-00009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6" authorId="0" shapeId="0" xr:uid="{00000000-0006-0000-0700-00009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6" authorId="0" shapeId="0" xr:uid="{00000000-0006-0000-0700-00009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700-00009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6" authorId="0" shapeId="0" xr:uid="{00000000-0006-0000-0700-00009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6" authorId="0" shapeId="0" xr:uid="{00000000-0006-0000-0700-0000A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700-0000A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6" authorId="0" shapeId="0" xr:uid="{00000000-0006-0000-0700-0000A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6" authorId="0" shapeId="0" xr:uid="{00000000-0006-0000-0700-0000A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700-0000A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700-0000A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700-0000A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700-0000A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700-0000A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6" authorId="0" shapeId="0" xr:uid="{00000000-0006-0000-0700-0000A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700-0000A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700-0000A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700-0000A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700-0000A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6" authorId="0" shapeId="0" xr:uid="{00000000-0006-0000-0700-0000A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6" authorId="0" shapeId="0" xr:uid="{00000000-0006-0000-0700-0000A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700-0000B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6" authorId="0" shapeId="0" xr:uid="{00000000-0006-0000-0700-0000B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700-0000B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6" authorId="0" shapeId="0" xr:uid="{00000000-0006-0000-0700-0000B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6" authorId="0" shapeId="0" xr:uid="{00000000-0006-0000-0700-0000B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700-0000B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700-0000B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6" authorId="0" shapeId="0" xr:uid="{00000000-0006-0000-0700-0000B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6" authorId="0" shapeId="0" xr:uid="{00000000-0006-0000-0700-0000B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6" authorId="0" shapeId="0" xr:uid="{00000000-0006-0000-0700-0000B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6" authorId="0" shapeId="0" xr:uid="{00000000-0006-0000-0700-0000B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700-0000B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700-0000B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700-0000B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700-0000B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700-0000B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700-0000C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7" authorId="0" shapeId="0" xr:uid="{00000000-0006-0000-0700-0000C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7" authorId="0" shapeId="0" xr:uid="{00000000-0006-0000-0700-0000C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7" authorId="0" shapeId="0" xr:uid="{00000000-0006-0000-0700-0000C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700-0000C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7" authorId="0" shapeId="0" xr:uid="{00000000-0006-0000-0700-0000C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7" authorId="0" shapeId="0" xr:uid="{00000000-0006-0000-0700-0000C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700-0000C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7" authorId="0" shapeId="0" xr:uid="{00000000-0006-0000-0700-0000C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700-0000C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700-0000C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7" authorId="0" shapeId="0" xr:uid="{00000000-0006-0000-0700-0000C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700-0000C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7" authorId="0" shapeId="0" xr:uid="{00000000-0006-0000-0700-0000C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7" authorId="0" shapeId="0" xr:uid="{00000000-0006-0000-0700-0000C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700-0000C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700-0000D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700-0000D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700-0000D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7" authorId="0" shapeId="0" xr:uid="{00000000-0006-0000-0700-0000D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700-0000D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700-0000D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700-0000D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700-0000D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700-0000D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7" authorId="0" shapeId="0" xr:uid="{00000000-0006-0000-0700-0000D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7" authorId="0" shapeId="0" xr:uid="{00000000-0006-0000-0700-0000D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700-0000D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700-0000D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7" authorId="0" shapeId="0" xr:uid="{00000000-0006-0000-0700-0000D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700-0000D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700-0000D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700-0000E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700-0000E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7" authorId="0" shapeId="0" xr:uid="{00000000-0006-0000-0700-0000E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700-0000E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700-0000E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7" authorId="0" shapeId="0" xr:uid="{00000000-0006-0000-0700-0000E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700-0000E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700-0000E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7" authorId="0" shapeId="0" xr:uid="{00000000-0006-0000-0700-0000E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700-0000E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7" authorId="0" shapeId="0" xr:uid="{00000000-0006-0000-0700-0000E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7" authorId="0" shapeId="0" xr:uid="{00000000-0006-0000-0700-0000E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700-0000E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700-0000E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700-0000E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700-0000E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700-0000F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7" authorId="0" shapeId="0" xr:uid="{00000000-0006-0000-0700-0000F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700-0000F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7" authorId="0" shapeId="0" xr:uid="{00000000-0006-0000-0700-0000F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700-0000F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7" authorId="0" shapeId="0" xr:uid="{00000000-0006-0000-0700-0000F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7" authorId="0" shapeId="0" xr:uid="{00000000-0006-0000-0700-0000F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7" authorId="0" shapeId="0" xr:uid="{00000000-0006-0000-0700-0000F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7" authorId="0" shapeId="0" xr:uid="{00000000-0006-0000-0700-0000F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7" authorId="0" shapeId="0" xr:uid="{00000000-0006-0000-0700-0000F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700-0000F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7" authorId="0" shapeId="0" xr:uid="{00000000-0006-0000-0700-0000F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700-0000F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700-0000F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700-0000F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7" authorId="0" shapeId="0" xr:uid="{00000000-0006-0000-0700-0000F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7" authorId="0" shapeId="0" xr:uid="{00000000-0006-0000-0700-00000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700-00000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700-00000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7" authorId="0" shapeId="0" xr:uid="{00000000-0006-0000-0700-00000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700-00000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700-00000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7" authorId="0" shapeId="0" xr:uid="{00000000-0006-0000-0700-00000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700-00000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7" authorId="0" shapeId="0" xr:uid="{00000000-0006-0000-0700-00000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700-00000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700-00000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700-00000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7" authorId="0" shapeId="0" xr:uid="{00000000-0006-0000-0700-00000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700-00000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7" authorId="0" shapeId="0" xr:uid="{00000000-0006-0000-0700-00000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700-00000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700-00001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700-00001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7" authorId="0" shapeId="0" xr:uid="{00000000-0006-0000-0700-00001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700-00001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7" authorId="0" shapeId="0" xr:uid="{00000000-0006-0000-0700-00001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7" authorId="0" shapeId="0" xr:uid="{00000000-0006-0000-0700-00001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700-00001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700-00001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700-00001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700-00001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700-00001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700-00001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7" authorId="0" shapeId="0" xr:uid="{00000000-0006-0000-0700-00001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7" authorId="0" shapeId="0" xr:uid="{00000000-0006-0000-0700-00001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700-00001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7" authorId="0" shapeId="0" xr:uid="{00000000-0006-0000-0700-00001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7" authorId="0" shapeId="0" xr:uid="{00000000-0006-0000-0700-00002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7" authorId="0" shapeId="0" xr:uid="{00000000-0006-0000-0700-00002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7" authorId="0" shapeId="0" xr:uid="{00000000-0006-0000-0700-00002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700-00002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7" authorId="0" shapeId="0" xr:uid="{00000000-0006-0000-0700-00002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7" authorId="0" shapeId="0" xr:uid="{00000000-0006-0000-0700-00002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700-00002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7" authorId="0" shapeId="0" xr:uid="{00000000-0006-0000-0700-00002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7" authorId="0" shapeId="0" xr:uid="{00000000-0006-0000-0700-00002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7" authorId="0" shapeId="0" xr:uid="{00000000-0006-0000-0700-00002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700-00002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7" authorId="0" shapeId="0" xr:uid="{00000000-0006-0000-0700-00002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700-00002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700-00002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7" authorId="0" shapeId="0" xr:uid="{00000000-0006-0000-0700-00002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700-00002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700-00003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700-00003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700-00003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700-00003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7" authorId="0" shapeId="0" xr:uid="{00000000-0006-0000-0700-00003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7" authorId="0" shapeId="0" xr:uid="{00000000-0006-0000-0700-00003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7" authorId="0" shapeId="0" xr:uid="{00000000-0006-0000-0700-00003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700-00003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700-00003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7" authorId="0" shapeId="0" xr:uid="{00000000-0006-0000-0700-00003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7" authorId="0" shapeId="0" xr:uid="{00000000-0006-0000-0700-00003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700-00003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7" authorId="0" shapeId="0" xr:uid="{00000000-0006-0000-0700-00003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7" authorId="0" shapeId="0" xr:uid="{00000000-0006-0000-0700-00003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700-00003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7" authorId="0" shapeId="0" xr:uid="{00000000-0006-0000-0700-00003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7" authorId="0" shapeId="0" xr:uid="{00000000-0006-0000-0700-00004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700-00004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7" authorId="0" shapeId="0" xr:uid="{00000000-0006-0000-0700-00004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7" authorId="0" shapeId="0" xr:uid="{00000000-0006-0000-0700-00004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700-00004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700-00004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7" authorId="0" shapeId="0" xr:uid="{00000000-0006-0000-0700-00004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700-00004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700-00004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700-00004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7" authorId="0" shapeId="0" xr:uid="{00000000-0006-0000-0700-00004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700-00004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7" authorId="0" shapeId="0" xr:uid="{00000000-0006-0000-0700-00004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700-00004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7" authorId="0" shapeId="0" xr:uid="{00000000-0006-0000-0700-00004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700-00004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7" authorId="0" shapeId="0" xr:uid="{00000000-0006-0000-0700-00005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700-00005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700-00005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7" authorId="0" shapeId="0" xr:uid="{00000000-0006-0000-0700-00005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700-00005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7" authorId="0" shapeId="0" xr:uid="{00000000-0006-0000-0700-00005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7" authorId="0" shapeId="0" xr:uid="{00000000-0006-0000-0700-00005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7" authorId="0" shapeId="0" xr:uid="{00000000-0006-0000-0700-00005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700-00005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7" authorId="0" shapeId="0" xr:uid="{00000000-0006-0000-0700-00005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700-00005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700-00005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7" authorId="0" shapeId="0" xr:uid="{00000000-0006-0000-0700-00005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700-00005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700-00005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8" authorId="0" shapeId="0" xr:uid="{00000000-0006-0000-0700-00005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8" authorId="0" shapeId="0" xr:uid="{00000000-0006-0000-0700-00006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8" authorId="0" shapeId="0" xr:uid="{00000000-0006-0000-0700-00006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700-00006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8" authorId="0" shapeId="0" xr:uid="{00000000-0006-0000-0700-00006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8" authorId="0" shapeId="0" xr:uid="{00000000-0006-0000-0700-00006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8" authorId="0" shapeId="0" xr:uid="{00000000-0006-0000-0700-00006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8" authorId="0" shapeId="0" xr:uid="{00000000-0006-0000-0700-00006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8" authorId="0" shapeId="0" xr:uid="{00000000-0006-0000-0700-00006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8" authorId="0" shapeId="0" xr:uid="{00000000-0006-0000-0700-00006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8" authorId="0" shapeId="0" xr:uid="{00000000-0006-0000-0700-00006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8" authorId="0" shapeId="0" xr:uid="{00000000-0006-0000-0700-00006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700-00006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8" authorId="0" shapeId="0" xr:uid="{00000000-0006-0000-0700-00006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700-00006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8" authorId="0" shapeId="0" xr:uid="{00000000-0006-0000-0700-00006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700-00006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8" authorId="0" shapeId="0" xr:uid="{00000000-0006-0000-0700-00007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8" authorId="0" shapeId="0" xr:uid="{00000000-0006-0000-0700-00007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700-00007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700-00007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700-00007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8" authorId="0" shapeId="0" xr:uid="{00000000-0006-0000-0700-00007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700-00007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700-00007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8" authorId="0" shapeId="0" xr:uid="{00000000-0006-0000-0700-00007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700-00007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8" authorId="0" shapeId="0" xr:uid="{00000000-0006-0000-0700-00007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8" authorId="0" shapeId="0" xr:uid="{00000000-0006-0000-0700-00007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8" authorId="0" shapeId="0" xr:uid="{00000000-0006-0000-0700-00007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8" authorId="0" shapeId="0" xr:uid="{00000000-0006-0000-0700-00007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8" authorId="0" shapeId="0" xr:uid="{00000000-0006-0000-0700-00007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8" authorId="0" shapeId="0" xr:uid="{00000000-0006-0000-0700-00007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8" authorId="0" shapeId="0" xr:uid="{00000000-0006-0000-0700-00008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8" authorId="0" shapeId="0" xr:uid="{00000000-0006-0000-0700-00008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700-00008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8" authorId="0" shapeId="0" xr:uid="{00000000-0006-0000-0700-00008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8" authorId="0" shapeId="0" xr:uid="{00000000-0006-0000-0700-00008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8" authorId="0" shapeId="0" xr:uid="{00000000-0006-0000-0700-00008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8" authorId="0" shapeId="0" xr:uid="{00000000-0006-0000-0700-00008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8" authorId="0" shapeId="0" xr:uid="{00000000-0006-0000-0700-00008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8" authorId="0" shapeId="0" xr:uid="{00000000-0006-0000-0700-00008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8" authorId="0" shapeId="0" xr:uid="{00000000-0006-0000-0700-00008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8" authorId="0" shapeId="0" xr:uid="{00000000-0006-0000-0700-00008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8" authorId="0" shapeId="0" xr:uid="{00000000-0006-0000-0700-00008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700-00008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8" authorId="0" shapeId="0" xr:uid="{00000000-0006-0000-0700-00008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8" authorId="0" shapeId="0" xr:uid="{00000000-0006-0000-0700-00008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8" authorId="0" shapeId="0" xr:uid="{00000000-0006-0000-0700-00008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8" authorId="0" shapeId="0" xr:uid="{00000000-0006-0000-0700-00009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8" authorId="0" shapeId="0" xr:uid="{00000000-0006-0000-0700-00009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8" authorId="0" shapeId="0" xr:uid="{00000000-0006-0000-0700-00009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700-00009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700-00009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8" authorId="0" shapeId="0" xr:uid="{00000000-0006-0000-0700-00009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700-00009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8" authorId="0" shapeId="0" xr:uid="{00000000-0006-0000-0700-00009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8" authorId="0" shapeId="0" xr:uid="{00000000-0006-0000-0700-00009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700-00009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8" authorId="0" shapeId="0" xr:uid="{00000000-0006-0000-0700-00009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8" authorId="0" shapeId="0" xr:uid="{00000000-0006-0000-0700-00009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8" authorId="0" shapeId="0" xr:uid="{00000000-0006-0000-0700-00009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8" authorId="0" shapeId="0" xr:uid="{00000000-0006-0000-0700-00009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8" authorId="0" shapeId="0" xr:uid="{00000000-0006-0000-0700-00009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8" authorId="0" shapeId="0" xr:uid="{00000000-0006-0000-0700-00009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8" authorId="0" shapeId="0" xr:uid="{00000000-0006-0000-0700-0000A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700-0000A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8" authorId="0" shapeId="0" xr:uid="{00000000-0006-0000-0700-0000A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8" authorId="0" shapeId="0" xr:uid="{00000000-0006-0000-0700-0000A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8" authorId="0" shapeId="0" xr:uid="{00000000-0006-0000-0700-0000A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8" authorId="0" shapeId="0" xr:uid="{00000000-0006-0000-0700-0000A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700-0000A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700-0000A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8" authorId="0" shapeId="0" xr:uid="{00000000-0006-0000-0700-0000A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8" authorId="0" shapeId="0" xr:uid="{00000000-0006-0000-0700-0000A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700-0000A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8" authorId="0" shapeId="0" xr:uid="{00000000-0006-0000-0700-0000A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8" authorId="0" shapeId="0" xr:uid="{00000000-0006-0000-0700-0000A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8" authorId="0" shapeId="0" xr:uid="{00000000-0006-0000-0700-0000A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8" authorId="0" shapeId="0" xr:uid="{00000000-0006-0000-0700-0000A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8" authorId="0" shapeId="0" xr:uid="{00000000-0006-0000-0700-0000A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8" authorId="0" shapeId="0" xr:uid="{00000000-0006-0000-0700-0000B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700-0000B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700-0000B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8" authorId="0" shapeId="0" xr:uid="{00000000-0006-0000-0700-0000B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8" authorId="0" shapeId="0" xr:uid="{00000000-0006-0000-0700-0000B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700-0000B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700-0000B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8" authorId="0" shapeId="0" xr:uid="{00000000-0006-0000-0700-0000B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8" authorId="0" shapeId="0" xr:uid="{00000000-0006-0000-0700-0000B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8" authorId="0" shapeId="0" xr:uid="{00000000-0006-0000-0700-0000B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700-0000B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700-0000B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8" authorId="0" shapeId="0" xr:uid="{00000000-0006-0000-0700-0000B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8" authorId="0" shapeId="0" xr:uid="{00000000-0006-0000-0700-0000B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8" authorId="0" shapeId="0" xr:uid="{00000000-0006-0000-0700-0000B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700-0000B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8" authorId="0" shapeId="0" xr:uid="{00000000-0006-0000-0700-0000C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8" authorId="0" shapeId="0" xr:uid="{00000000-0006-0000-0700-0000C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700-0000C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8" authorId="0" shapeId="0" xr:uid="{00000000-0006-0000-0700-0000C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8" authorId="0" shapeId="0" xr:uid="{00000000-0006-0000-0700-0000C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8" authorId="0" shapeId="0" xr:uid="{00000000-0006-0000-0700-0000C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8" authorId="0" shapeId="0" xr:uid="{00000000-0006-0000-0700-0000C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8" authorId="0" shapeId="0" xr:uid="{00000000-0006-0000-0700-0000C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8" authorId="0" shapeId="0" xr:uid="{00000000-0006-0000-0700-0000C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8" authorId="0" shapeId="0" xr:uid="{00000000-0006-0000-0700-0000C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8" authorId="0" shapeId="0" xr:uid="{00000000-0006-0000-0700-0000C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700-0000C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8" authorId="0" shapeId="0" xr:uid="{00000000-0006-0000-0700-0000C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8" authorId="0" shapeId="0" xr:uid="{00000000-0006-0000-0700-0000C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8" authorId="0" shapeId="0" xr:uid="{00000000-0006-0000-0700-0000C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8" authorId="0" shapeId="0" xr:uid="{00000000-0006-0000-0700-0000C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8" authorId="0" shapeId="0" xr:uid="{00000000-0006-0000-0700-0000D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8" authorId="0" shapeId="0" xr:uid="{00000000-0006-0000-0700-0000D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8" authorId="0" shapeId="0" xr:uid="{00000000-0006-0000-0700-0000D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8" authorId="0" shapeId="0" xr:uid="{00000000-0006-0000-0700-0000D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700-0000D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700-0000D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700-0000D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700-0000D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8" authorId="0" shapeId="0" xr:uid="{00000000-0006-0000-0700-0000D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700-0000D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8" authorId="0" shapeId="0" xr:uid="{00000000-0006-0000-0700-0000D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8" authorId="0" shapeId="0" xr:uid="{00000000-0006-0000-0700-0000D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8" authorId="0" shapeId="0" xr:uid="{00000000-0006-0000-0700-0000D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8" authorId="0" shapeId="0" xr:uid="{00000000-0006-0000-0700-0000D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8" authorId="0" shapeId="0" xr:uid="{00000000-0006-0000-0700-0000D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700-0000D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8" authorId="0" shapeId="0" xr:uid="{00000000-0006-0000-0700-0000E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700-0000E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700-0000E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700-0000E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700-0000E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8" authorId="0" shapeId="0" xr:uid="{00000000-0006-0000-0700-0000E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8" authorId="0" shapeId="0" xr:uid="{00000000-0006-0000-0700-0000E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8" authorId="0" shapeId="0" xr:uid="{00000000-0006-0000-0700-0000E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700-0000E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700-0000E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700-0000E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700-0000E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8" authorId="0" shapeId="0" xr:uid="{00000000-0006-0000-0700-0000E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700-0000E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8" authorId="0" shapeId="0" xr:uid="{00000000-0006-0000-0700-0000E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8" authorId="0" shapeId="0" xr:uid="{00000000-0006-0000-0700-0000E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700-0000F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700-0000F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8" authorId="0" shapeId="0" xr:uid="{00000000-0006-0000-0700-0000F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8" authorId="0" shapeId="0" xr:uid="{00000000-0006-0000-0700-0000F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8" authorId="0" shapeId="0" xr:uid="{00000000-0006-0000-0700-0000F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700-0000F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8" authorId="0" shapeId="0" xr:uid="{00000000-0006-0000-0700-0000F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8" authorId="0" shapeId="0" xr:uid="{00000000-0006-0000-0700-0000F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700-0000F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700-0000F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8" authorId="0" shapeId="0" xr:uid="{00000000-0006-0000-0700-0000F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8" authorId="0" shapeId="0" xr:uid="{00000000-0006-0000-0700-0000F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8" authorId="0" shapeId="0" xr:uid="{00000000-0006-0000-0700-0000F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8" authorId="0" shapeId="0" xr:uid="{00000000-0006-0000-0700-0000F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700-0000F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8" authorId="0" shapeId="0" xr:uid="{00000000-0006-0000-0700-0000F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8" authorId="0" shapeId="0" xr:uid="{00000000-0006-0000-0700-00000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8" authorId="0" shapeId="0" xr:uid="{00000000-0006-0000-0700-00000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700-000002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8" authorId="0" shapeId="0" xr:uid="{00000000-0006-0000-0700-000003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700-000004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8" authorId="0" shapeId="0" xr:uid="{00000000-0006-0000-0700-000005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8" authorId="0" shapeId="0" xr:uid="{00000000-0006-0000-0700-000006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8" authorId="0" shapeId="0" xr:uid="{00000000-0006-0000-0700-000007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8" authorId="0" shapeId="0" xr:uid="{00000000-0006-0000-0700-000008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700-000009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700-00000A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8" authorId="0" shapeId="0" xr:uid="{00000000-0006-0000-0700-00000B05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8" authorId="0" shapeId="0" xr:uid="{00000000-0006-0000-0700-00000C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8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800-00000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1" authorId="0" shapeId="0" xr:uid="{00000000-0006-0000-0800-00000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1" authorId="0" shapeId="0" xr:uid="{00000000-0006-0000-08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1" authorId="0" shapeId="0" xr:uid="{00000000-0006-0000-08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1" authorId="0" shapeId="0" xr:uid="{00000000-0006-0000-08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8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8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8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1" authorId="0" shapeId="0" xr:uid="{00000000-0006-0000-08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1" authorId="0" shapeId="0" xr:uid="{00000000-0006-0000-08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1" authorId="0" shapeId="0" xr:uid="{00000000-0006-0000-08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1" authorId="0" shapeId="0" xr:uid="{00000000-0006-0000-08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8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8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1" authorId="0" shapeId="0" xr:uid="{00000000-0006-0000-08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8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1" authorId="0" shapeId="0" xr:uid="{00000000-0006-0000-08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1" authorId="0" shapeId="0" xr:uid="{00000000-0006-0000-08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1" authorId="0" shapeId="0" xr:uid="{00000000-0006-0000-08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1" authorId="0" shapeId="0" xr:uid="{00000000-0006-0000-08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1" authorId="0" shapeId="0" xr:uid="{00000000-0006-0000-08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1" authorId="0" shapeId="0" xr:uid="{00000000-0006-0000-08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1" authorId="0" shapeId="0" xr:uid="{00000000-0006-0000-08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1" authorId="0" shapeId="0" xr:uid="{00000000-0006-0000-08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8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8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8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1" authorId="0" shapeId="0" xr:uid="{00000000-0006-0000-08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1" authorId="0" shapeId="0" xr:uid="{00000000-0006-0000-08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1" authorId="0" shapeId="0" xr:uid="{00000000-0006-0000-08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1" authorId="0" shapeId="0" xr:uid="{00000000-0006-0000-08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1" authorId="0" shapeId="0" xr:uid="{00000000-0006-0000-08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1" authorId="0" shapeId="0" xr:uid="{00000000-0006-0000-08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1" authorId="0" shapeId="0" xr:uid="{00000000-0006-0000-08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8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1" authorId="0" shapeId="0" xr:uid="{00000000-0006-0000-08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1" authorId="0" shapeId="0" xr:uid="{00000000-0006-0000-08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8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1" authorId="0" shapeId="0" xr:uid="{00000000-0006-0000-08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8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1" authorId="0" shapeId="0" xr:uid="{00000000-0006-0000-08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8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1" authorId="0" shapeId="0" xr:uid="{00000000-0006-0000-08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1" authorId="0" shapeId="0" xr:uid="{00000000-0006-0000-08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1" authorId="0" shapeId="0" xr:uid="{00000000-0006-0000-08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1" authorId="0" shapeId="0" xr:uid="{00000000-0006-0000-08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1" authorId="0" shapeId="0" xr:uid="{00000000-0006-0000-08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1" authorId="0" shapeId="0" xr:uid="{00000000-0006-0000-08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1" authorId="0" shapeId="0" xr:uid="{00000000-0006-0000-08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1" authorId="0" shapeId="0" xr:uid="{00000000-0006-0000-08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8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1" authorId="0" shapeId="0" xr:uid="{00000000-0006-0000-08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8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8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1" authorId="0" shapeId="0" xr:uid="{00000000-0006-0000-08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1" authorId="0" shapeId="0" xr:uid="{00000000-0006-0000-08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8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1" authorId="0" shapeId="0" xr:uid="{00000000-0006-0000-08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1" authorId="0" shapeId="0" xr:uid="{00000000-0006-0000-0800-00003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1" authorId="0" shapeId="0" xr:uid="{00000000-0006-0000-08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1" authorId="0" shapeId="0" xr:uid="{00000000-0006-0000-08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8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1" authorId="0" shapeId="0" xr:uid="{00000000-0006-0000-08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1" authorId="0" shapeId="0" xr:uid="{00000000-0006-0000-08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1" authorId="0" shapeId="0" xr:uid="{00000000-0006-0000-08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1" authorId="0" shapeId="0" xr:uid="{00000000-0006-0000-08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1" authorId="0" shapeId="0" xr:uid="{00000000-0006-0000-08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1" authorId="0" shapeId="0" xr:uid="{00000000-0006-0000-08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800-00004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1" authorId="0" shapeId="0" xr:uid="{00000000-0006-0000-08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1" authorId="0" shapeId="0" xr:uid="{00000000-0006-0000-08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1" authorId="0" shapeId="0" xr:uid="{00000000-0006-0000-08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1" authorId="0" shapeId="0" xr:uid="{00000000-0006-0000-08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1" authorId="0" shapeId="0" xr:uid="{00000000-0006-0000-08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8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1" authorId="0" shapeId="0" xr:uid="{00000000-0006-0000-08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8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1" authorId="0" shapeId="0" xr:uid="{00000000-0006-0000-08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8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8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800-00005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8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8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8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8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8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1" authorId="0" shapeId="0" xr:uid="{00000000-0006-0000-08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8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8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8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8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1" authorId="0" shapeId="0" xr:uid="{00000000-0006-0000-08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8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1" authorId="0" shapeId="0" xr:uid="{00000000-0006-0000-08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8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8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8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8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1" authorId="0" shapeId="0" xr:uid="{00000000-0006-0000-08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1" authorId="0" shapeId="0" xr:uid="{00000000-0006-0000-08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8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1" authorId="0" shapeId="0" xr:uid="{00000000-0006-0000-08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8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1" authorId="0" shapeId="0" xr:uid="{00000000-0006-0000-08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1" authorId="0" shapeId="0" xr:uid="{00000000-0006-0000-08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1" authorId="0" shapeId="0" xr:uid="{00000000-0006-0000-08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1" authorId="0" shapeId="0" xr:uid="{00000000-0006-0000-08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1" authorId="0" shapeId="0" xr:uid="{00000000-0006-0000-08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1" authorId="0" shapeId="0" xr:uid="{00000000-0006-0000-08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1" authorId="0" shapeId="0" xr:uid="{00000000-0006-0000-08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1" authorId="0" shapeId="0" xr:uid="{00000000-0006-0000-08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8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8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8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1" authorId="0" shapeId="0" xr:uid="{00000000-0006-0000-08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1" authorId="0" shapeId="0" xr:uid="{00000000-0006-0000-08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1" authorId="0" shapeId="0" xr:uid="{00000000-0006-0000-08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1" authorId="0" shapeId="0" xr:uid="{00000000-0006-0000-08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1" authorId="0" shapeId="0" xr:uid="{00000000-0006-0000-08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1" authorId="0" shapeId="0" xr:uid="{00000000-0006-0000-08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1" authorId="0" shapeId="0" xr:uid="{00000000-0006-0000-08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1" authorId="0" shapeId="0" xr:uid="{00000000-0006-0000-08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1" authorId="0" shapeId="0" xr:uid="{00000000-0006-0000-08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8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1" authorId="0" shapeId="0" xr:uid="{00000000-0006-0000-08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8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8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8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8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8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8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8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8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8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8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1" authorId="0" shapeId="0" xr:uid="{00000000-0006-0000-08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1" authorId="0" shapeId="0" xr:uid="{00000000-0006-0000-08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1" authorId="0" shapeId="0" xr:uid="{00000000-0006-0000-08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8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8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8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8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8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1" authorId="0" shapeId="0" xr:uid="{00000000-0006-0000-08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8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1" authorId="0" shapeId="0" xr:uid="{00000000-0006-0000-08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1" authorId="0" shapeId="0" xr:uid="{00000000-0006-0000-08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8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8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8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1" authorId="0" shapeId="0" xr:uid="{00000000-0006-0000-08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1" authorId="0" shapeId="0" xr:uid="{00000000-0006-0000-08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8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1" authorId="0" shapeId="0" xr:uid="{00000000-0006-0000-08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2" authorId="0" shapeId="0" xr:uid="{00000000-0006-0000-08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2" authorId="0" shapeId="0" xr:uid="{00000000-0006-0000-08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8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2" authorId="0" shapeId="0" xr:uid="{00000000-0006-0000-08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2" authorId="0" shapeId="0" xr:uid="{00000000-0006-0000-08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2" authorId="0" shapeId="0" xr:uid="{00000000-0006-0000-08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2" authorId="0" shapeId="0" xr:uid="{00000000-0006-0000-08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800-0000A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8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2" authorId="0" shapeId="0" xr:uid="{00000000-0006-0000-08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8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2" authorId="0" shapeId="0" xr:uid="{00000000-0006-0000-08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8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2" authorId="0" shapeId="0" xr:uid="{00000000-0006-0000-08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2" authorId="0" shapeId="0" xr:uid="{00000000-0006-0000-08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8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8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2" authorId="0" shapeId="0" xr:uid="{00000000-0006-0000-08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8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2" authorId="0" shapeId="0" xr:uid="{00000000-0006-0000-08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8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2" authorId="0" shapeId="0" xr:uid="{00000000-0006-0000-08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800-0000B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8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8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8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8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2" authorId="0" shapeId="0" xr:uid="{00000000-0006-0000-08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2" authorId="0" shapeId="0" xr:uid="{00000000-0006-0000-08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2" authorId="0" shapeId="0" xr:uid="{00000000-0006-0000-08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2" authorId="0" shapeId="0" xr:uid="{00000000-0006-0000-08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2" authorId="0" shapeId="0" xr:uid="{00000000-0006-0000-08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8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2" authorId="0" shapeId="0" xr:uid="{00000000-0006-0000-08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8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8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8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8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8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8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2" authorId="0" shapeId="0" xr:uid="{00000000-0006-0000-08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800-0000C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2" authorId="0" shapeId="0" xr:uid="{00000000-0006-0000-08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8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2" authorId="0" shapeId="0" xr:uid="{00000000-0006-0000-08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8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2" authorId="0" shapeId="0" xr:uid="{00000000-0006-0000-08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2" authorId="0" shapeId="0" xr:uid="{00000000-0006-0000-08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8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8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2" authorId="0" shapeId="0" xr:uid="{00000000-0006-0000-08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2" authorId="0" shapeId="0" xr:uid="{00000000-0006-0000-08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2" authorId="0" shapeId="0" xr:uid="{00000000-0006-0000-08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2" authorId="0" shapeId="0" xr:uid="{00000000-0006-0000-08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2" authorId="0" shapeId="0" xr:uid="{00000000-0006-0000-08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2" authorId="0" shapeId="0" xr:uid="{00000000-0006-0000-08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2" authorId="0" shapeId="0" xr:uid="{00000000-0006-0000-08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8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2" authorId="0" shapeId="0" xr:uid="{00000000-0006-0000-08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2" authorId="0" shapeId="0" xr:uid="{00000000-0006-0000-08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2" authorId="0" shapeId="0" xr:uid="{00000000-0006-0000-08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2" authorId="0" shapeId="0" xr:uid="{00000000-0006-0000-08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800-0000D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2" authorId="0" shapeId="0" xr:uid="{00000000-0006-0000-08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8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800-0000D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2" authorId="0" shapeId="0" xr:uid="{00000000-0006-0000-08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2" authorId="0" shapeId="0" xr:uid="{00000000-0006-0000-08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2" authorId="0" shapeId="0" xr:uid="{00000000-0006-0000-08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8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2" authorId="0" shapeId="0" xr:uid="{00000000-0006-0000-08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2" authorId="0" shapeId="0" xr:uid="{00000000-0006-0000-0800-0000E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2" authorId="0" shapeId="0" xr:uid="{00000000-0006-0000-08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2" authorId="0" shapeId="0" xr:uid="{00000000-0006-0000-08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2" authorId="0" shapeId="0" xr:uid="{00000000-0006-0000-0800-0000E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2" authorId="0" shapeId="0" xr:uid="{00000000-0006-0000-08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8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8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8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2" authorId="0" shapeId="0" xr:uid="{00000000-0006-0000-08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8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8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2" authorId="0" shapeId="0" xr:uid="{00000000-0006-0000-08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8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8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2" authorId="0" shapeId="0" xr:uid="{00000000-0006-0000-08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2" authorId="0" shapeId="0" xr:uid="{00000000-0006-0000-08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2" authorId="0" shapeId="0" xr:uid="{00000000-0006-0000-0800-0000F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2" authorId="0" shapeId="0" xr:uid="{00000000-0006-0000-08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8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2" authorId="0" shapeId="0" xr:uid="{00000000-0006-0000-08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2" authorId="0" shapeId="0" xr:uid="{00000000-0006-0000-08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8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8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2" authorId="0" shapeId="0" xr:uid="{00000000-0006-0000-08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2" authorId="0" shapeId="0" xr:uid="{00000000-0006-0000-08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2" authorId="0" shapeId="0" xr:uid="{00000000-0006-0000-08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2" authorId="0" shapeId="0" xr:uid="{00000000-0006-0000-0800-0000F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8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8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8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2" authorId="0" shapeId="0" xr:uid="{00000000-0006-0000-08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2" authorId="0" shapeId="0" xr:uid="{00000000-0006-0000-08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2" authorId="0" shapeId="0" xr:uid="{00000000-0006-0000-08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2" authorId="0" shapeId="0" xr:uid="{00000000-0006-0000-08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2" authorId="0" shapeId="0" xr:uid="{00000000-0006-0000-08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2" authorId="0" shapeId="0" xr:uid="{00000000-0006-0000-08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2" authorId="0" shapeId="0" xr:uid="{00000000-0006-0000-08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2" authorId="0" shapeId="0" xr:uid="{00000000-0006-0000-08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2" authorId="0" shapeId="0" xr:uid="{00000000-0006-0000-08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2" authorId="0" shapeId="0" xr:uid="{00000000-0006-0000-08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2" authorId="0" shapeId="0" xr:uid="{00000000-0006-0000-08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8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2" authorId="0" shapeId="0" xr:uid="{00000000-0006-0000-08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8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2" authorId="0" shapeId="0" xr:uid="{00000000-0006-0000-08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2" authorId="0" shapeId="0" xr:uid="{00000000-0006-0000-08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2" authorId="0" shapeId="0" xr:uid="{00000000-0006-0000-08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8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8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2" authorId="0" shapeId="0" xr:uid="{00000000-0006-0000-08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2" authorId="0" shapeId="0" xr:uid="{00000000-0006-0000-08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2" authorId="0" shapeId="0" xr:uid="{00000000-0006-0000-08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2" authorId="0" shapeId="0" xr:uid="{00000000-0006-0000-08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2" authorId="0" shapeId="0" xr:uid="{00000000-0006-0000-08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2" authorId="0" shapeId="0" xr:uid="{00000000-0006-0000-0800-00001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800-00001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8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2" authorId="0" shapeId="0" xr:uid="{00000000-0006-0000-08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2" authorId="0" shapeId="0" xr:uid="{00000000-0006-0000-08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8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8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8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2" authorId="0" shapeId="0" xr:uid="{00000000-0006-0000-08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8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2" authorId="0" shapeId="0" xr:uid="{00000000-0006-0000-08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8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2" authorId="0" shapeId="0" xr:uid="{00000000-0006-0000-08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8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8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2" authorId="0" shapeId="0" xr:uid="{00000000-0006-0000-08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8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8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2" authorId="0" shapeId="0" xr:uid="{00000000-0006-0000-08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2" authorId="0" shapeId="0" xr:uid="{00000000-0006-0000-08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8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8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2" authorId="0" shapeId="0" xr:uid="{00000000-0006-0000-08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8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8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8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2" authorId="0" shapeId="0" xr:uid="{00000000-0006-0000-08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8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8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2" authorId="0" shapeId="0" xr:uid="{00000000-0006-0000-08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3" authorId="0" shapeId="0" xr:uid="{00000000-0006-0000-08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8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3" authorId="0" shapeId="0" xr:uid="{00000000-0006-0000-08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3" authorId="0" shapeId="0" xr:uid="{00000000-0006-0000-0800-00003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3" authorId="0" shapeId="0" xr:uid="{00000000-0006-0000-08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8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3" authorId="0" shapeId="0" xr:uid="{00000000-0006-0000-08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8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3" authorId="0" shapeId="0" xr:uid="{00000000-0006-0000-08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3" authorId="0" shapeId="0" xr:uid="{00000000-0006-0000-08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800-00004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3" authorId="0" shapeId="0" xr:uid="{00000000-0006-0000-08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3" authorId="0" shapeId="0" xr:uid="{00000000-0006-0000-0800-00004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3" authorId="0" shapeId="0" xr:uid="{00000000-0006-0000-0800-00004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3" authorId="0" shapeId="0" xr:uid="{00000000-0006-0000-0800-00004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3" authorId="0" shapeId="0" xr:uid="{00000000-0006-0000-0800-00004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800-00004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3" authorId="0" shapeId="0" xr:uid="{00000000-0006-0000-0800-00004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800-00004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3" authorId="0" shapeId="0" xr:uid="{00000000-0006-0000-0800-00004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800-00004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8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8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8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3" authorId="0" shapeId="0" xr:uid="{00000000-0006-0000-08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800-00005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800-00005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3" authorId="0" shapeId="0" xr:uid="{00000000-0006-0000-0800-00005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3" authorId="0" shapeId="0" xr:uid="{00000000-0006-0000-0800-00005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3" authorId="0" shapeId="0" xr:uid="{00000000-0006-0000-0800-00005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3" authorId="0" shapeId="0" xr:uid="{00000000-0006-0000-08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8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3" authorId="0" shapeId="0" xr:uid="{00000000-0006-0000-08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8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8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3" authorId="0" shapeId="0" xr:uid="{00000000-0006-0000-08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8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8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3" authorId="0" shapeId="0" xr:uid="{00000000-0006-0000-0800-00005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3" authorId="0" shapeId="0" xr:uid="{00000000-0006-0000-08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3" authorId="0" shapeId="0" xr:uid="{00000000-0006-0000-0800-00005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3" authorId="0" shapeId="0" xr:uid="{00000000-0006-0000-08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8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3" authorId="0" shapeId="0" xr:uid="{00000000-0006-0000-0800-00006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3" authorId="0" shapeId="0" xr:uid="{00000000-0006-0000-08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3" authorId="0" shapeId="0" xr:uid="{00000000-0006-0000-0800-00006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3" authorId="0" shapeId="0" xr:uid="{00000000-0006-0000-0800-00006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3" authorId="0" shapeId="0" xr:uid="{00000000-0006-0000-08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8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3" authorId="0" shapeId="0" xr:uid="{00000000-0006-0000-08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3" authorId="0" shapeId="0" xr:uid="{00000000-0006-0000-08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3" authorId="0" shapeId="0" xr:uid="{00000000-0006-0000-08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3" authorId="0" shapeId="0" xr:uid="{00000000-0006-0000-08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8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3" authorId="0" shapeId="0" xr:uid="{00000000-0006-0000-0800-00006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800-00006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3" authorId="0" shapeId="0" xr:uid="{00000000-0006-0000-0800-00006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3" authorId="0" shapeId="0" xr:uid="{00000000-0006-0000-08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3" authorId="0" shapeId="0" xr:uid="{00000000-0006-0000-0800-00007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3" authorId="0" shapeId="0" xr:uid="{00000000-0006-0000-08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8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800-00007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3" authorId="0" shapeId="0" xr:uid="{00000000-0006-0000-08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800-00007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800-00007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3" authorId="0" shapeId="0" xr:uid="{00000000-0006-0000-0800-00007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3" authorId="0" shapeId="0" xr:uid="{00000000-0006-0000-0800-00007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3" authorId="0" shapeId="0" xr:uid="{00000000-0006-0000-0800-00007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3" authorId="0" shapeId="0" xr:uid="{00000000-0006-0000-08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3" authorId="0" shapeId="0" xr:uid="{00000000-0006-0000-0800-00007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3" authorId="0" shapeId="0" xr:uid="{00000000-0006-0000-08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8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8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8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8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800-00008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3" authorId="0" shapeId="0" xr:uid="{00000000-0006-0000-0800-00008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3" authorId="0" shapeId="0" xr:uid="{00000000-0006-0000-08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8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3" authorId="0" shapeId="0" xr:uid="{00000000-0006-0000-08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3" authorId="0" shapeId="0" xr:uid="{00000000-0006-0000-08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800-00008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3" authorId="0" shapeId="0" xr:uid="{00000000-0006-0000-08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3" authorId="0" shapeId="0" xr:uid="{00000000-0006-0000-0800-00008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3" authorId="0" shapeId="0" xr:uid="{00000000-0006-0000-0800-00008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8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8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800-00008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3" authorId="0" shapeId="0" xr:uid="{00000000-0006-0000-0800-00008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3" authorId="0" shapeId="0" xr:uid="{00000000-0006-0000-0800-00009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3" authorId="0" shapeId="0" xr:uid="{00000000-0006-0000-08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8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800-00009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800-00009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3" authorId="0" shapeId="0" xr:uid="{00000000-0006-0000-0800-00009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3" authorId="0" shapeId="0" xr:uid="{00000000-0006-0000-0800-00009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3" authorId="0" shapeId="0" xr:uid="{00000000-0006-0000-0800-00009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8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8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800-00009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3" authorId="0" shapeId="0" xr:uid="{00000000-0006-0000-08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3" authorId="0" shapeId="0" xr:uid="{00000000-0006-0000-0800-00009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3" authorId="0" shapeId="0" xr:uid="{00000000-0006-0000-08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8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3" authorId="0" shapeId="0" xr:uid="{00000000-0006-0000-0800-00009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800-0000A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3" authorId="0" shapeId="0" xr:uid="{00000000-0006-0000-0800-0000A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3" authorId="0" shapeId="0" xr:uid="{00000000-0006-0000-0800-0000A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800-0000A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3" authorId="0" shapeId="0" xr:uid="{00000000-0006-0000-0800-0000A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3" authorId="0" shapeId="0" xr:uid="{00000000-0006-0000-0800-0000A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3" authorId="0" shapeId="0" xr:uid="{00000000-0006-0000-0800-0000A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3" authorId="0" shapeId="0" xr:uid="{00000000-0006-0000-08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3" authorId="0" shapeId="0" xr:uid="{00000000-0006-0000-0800-0000A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3" authorId="0" shapeId="0" xr:uid="{00000000-0006-0000-0800-0000A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3" authorId="0" shapeId="0" xr:uid="{00000000-0006-0000-08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3" authorId="0" shapeId="0" xr:uid="{00000000-0006-0000-08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8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8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8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800-0000A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8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3" authorId="0" shapeId="0" xr:uid="{00000000-0006-0000-0800-0000B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800-0000B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8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800-0000B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3" authorId="0" shapeId="0" xr:uid="{00000000-0006-0000-0800-0000B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8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8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8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3" authorId="0" shapeId="0" xr:uid="{00000000-0006-0000-0800-0000B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3" authorId="0" shapeId="0" xr:uid="{00000000-0006-0000-0800-0000B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3" authorId="0" shapeId="0" xr:uid="{00000000-0006-0000-0800-0000B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3" authorId="0" shapeId="0" xr:uid="{00000000-0006-0000-08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8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800-0000B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3" authorId="0" shapeId="0" xr:uid="{00000000-0006-0000-08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800-0000C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3" authorId="0" shapeId="0" xr:uid="{00000000-0006-0000-0800-0000C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3" authorId="0" shapeId="0" xr:uid="{00000000-0006-0000-08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3" authorId="0" shapeId="0" xr:uid="{00000000-0006-0000-0800-0000C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800-0000C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3" authorId="0" shapeId="0" xr:uid="{00000000-0006-0000-0800-0000C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3" authorId="0" shapeId="0" xr:uid="{00000000-0006-0000-0800-0000C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4" authorId="0" shapeId="0" xr:uid="{00000000-0006-0000-0800-0000C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4" authorId="0" shapeId="0" xr:uid="{00000000-0006-0000-0800-0000C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4" authorId="0" shapeId="0" xr:uid="{00000000-0006-0000-0800-0000C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4" authorId="0" shapeId="0" xr:uid="{00000000-0006-0000-0800-0000C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4" authorId="0" shapeId="0" xr:uid="{00000000-0006-0000-08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8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800-0000C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800-0000C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4" authorId="0" shapeId="0" xr:uid="{00000000-0006-0000-0800-0000C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4" authorId="0" shapeId="0" xr:uid="{00000000-0006-0000-08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4" authorId="0" shapeId="0" xr:uid="{00000000-0006-0000-08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4" authorId="0" shapeId="0" xr:uid="{00000000-0006-0000-0800-0000D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4" authorId="0" shapeId="0" xr:uid="{00000000-0006-0000-0800-0000D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4" authorId="0" shapeId="0" xr:uid="{00000000-0006-0000-0800-0000D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4" authorId="0" shapeId="0" xr:uid="{00000000-0006-0000-08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4" authorId="0" shapeId="0" xr:uid="{00000000-0006-0000-0800-0000D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4" authorId="0" shapeId="0" xr:uid="{00000000-0006-0000-0800-0000D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4" authorId="0" shapeId="0" xr:uid="{00000000-0006-0000-0800-0000D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4" authorId="0" shapeId="0" xr:uid="{00000000-0006-0000-0800-0000D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4" authorId="0" shapeId="0" xr:uid="{00000000-0006-0000-08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8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800-0000D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4" authorId="0" shapeId="0" xr:uid="{00000000-0006-0000-0800-0000D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800-0000D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4" authorId="0" shapeId="0" xr:uid="{00000000-0006-0000-08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8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4" authorId="0" shapeId="0" xr:uid="{00000000-0006-0000-0800-0000E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800-0000E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4" authorId="0" shapeId="0" xr:uid="{00000000-0006-0000-0800-0000E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800-0000E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4" authorId="0" shapeId="0" xr:uid="{00000000-0006-0000-0800-0000E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4" authorId="0" shapeId="0" xr:uid="{00000000-0006-0000-0800-0000E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4" authorId="0" shapeId="0" xr:uid="{00000000-0006-0000-08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4" authorId="0" shapeId="0" xr:uid="{00000000-0006-0000-0800-0000E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800-0000E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4" authorId="0" shapeId="0" xr:uid="{00000000-0006-0000-08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800-0000E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4" authorId="0" shapeId="0" xr:uid="{00000000-0006-0000-08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8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8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8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8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800-0000F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4" authorId="0" shapeId="0" xr:uid="{00000000-0006-0000-0800-0000F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4" authorId="0" shapeId="0" xr:uid="{00000000-0006-0000-0800-0000F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4" authorId="0" shapeId="0" xr:uid="{00000000-0006-0000-08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4" authorId="0" shapeId="0" xr:uid="{00000000-0006-0000-0800-0000F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4" authorId="0" shapeId="0" xr:uid="{00000000-0006-0000-08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8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4" authorId="0" shapeId="0" xr:uid="{00000000-0006-0000-0800-0000F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4" authorId="0" shapeId="0" xr:uid="{00000000-0006-0000-08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4" authorId="0" shapeId="0" xr:uid="{00000000-0006-0000-0800-0000F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4" authorId="0" shapeId="0" xr:uid="{00000000-0006-0000-0800-0000F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4" authorId="0" shapeId="0" xr:uid="{00000000-0006-0000-08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800-0000F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4" authorId="0" shapeId="0" xr:uid="{00000000-0006-0000-0800-0000F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4" authorId="0" shapeId="0" xr:uid="{00000000-0006-0000-0800-0000F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4" authorId="0" shapeId="0" xr:uid="{00000000-0006-0000-0800-00000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800-00000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4" authorId="0" shapeId="0" xr:uid="{00000000-0006-0000-0800-00000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800-00000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4" authorId="0" shapeId="0" xr:uid="{00000000-0006-0000-0800-00000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800-00000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8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8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800-00000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4" authorId="0" shapeId="0" xr:uid="{00000000-0006-0000-0800-00000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4" authorId="0" shapeId="0" xr:uid="{00000000-0006-0000-0800-00000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4" authorId="0" shapeId="0" xr:uid="{00000000-0006-0000-0800-00000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800-00000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800-00000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4" authorId="0" shapeId="0" xr:uid="{00000000-0006-0000-0800-00000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4" authorId="0" shapeId="0" xr:uid="{00000000-0006-0000-0800-00000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4" authorId="0" shapeId="0" xr:uid="{00000000-0006-0000-0800-00001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4" authorId="0" shapeId="0" xr:uid="{00000000-0006-0000-0800-00001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4" authorId="0" shapeId="0" xr:uid="{00000000-0006-0000-0800-00001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4" authorId="0" shapeId="0" xr:uid="{00000000-0006-0000-0800-00001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800-00001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800-00001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4" authorId="0" shapeId="0" xr:uid="{00000000-0006-0000-08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800-00001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8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800-00001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8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8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4" authorId="0" shapeId="0" xr:uid="{00000000-0006-0000-08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800-00001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4" authorId="0" shapeId="0" xr:uid="{00000000-0006-0000-0800-00001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800-00001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4" authorId="0" shapeId="0" xr:uid="{00000000-0006-0000-0800-00002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800-00002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4" authorId="0" shapeId="0" xr:uid="{00000000-0006-0000-08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4" authorId="0" shapeId="0" xr:uid="{00000000-0006-0000-08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4" authorId="0" shapeId="0" xr:uid="{00000000-0006-0000-0800-00002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4" authorId="0" shapeId="0" xr:uid="{00000000-0006-0000-08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800-00002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4" authorId="0" shapeId="0" xr:uid="{00000000-0006-0000-0800-00002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4" authorId="0" shapeId="0" xr:uid="{00000000-0006-0000-08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800-00002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8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800-00002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4" authorId="0" shapeId="0" xr:uid="{00000000-0006-0000-0800-00002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4" authorId="0" shapeId="0" xr:uid="{00000000-0006-0000-0800-00002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800-00002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800-00002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800-00003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4" authorId="0" shapeId="0" xr:uid="{00000000-0006-0000-0800-00003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4" authorId="0" shapeId="0" xr:uid="{00000000-0006-0000-0800-00003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4" authorId="0" shapeId="0" xr:uid="{00000000-0006-0000-0800-00003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4" authorId="0" shapeId="0" xr:uid="{00000000-0006-0000-0800-00003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4" authorId="0" shapeId="0" xr:uid="{00000000-0006-0000-0800-00003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4" authorId="0" shapeId="0" xr:uid="{00000000-0006-0000-0800-00003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4" authorId="0" shapeId="0" xr:uid="{00000000-0006-0000-0800-00003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4" authorId="0" shapeId="0" xr:uid="{00000000-0006-0000-0800-00003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800-00003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800-00003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4" authorId="0" shapeId="0" xr:uid="{00000000-0006-0000-0800-00003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4" authorId="0" shapeId="0" xr:uid="{00000000-0006-0000-0800-00003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4" authorId="0" shapeId="0" xr:uid="{00000000-0006-0000-0800-00003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4" authorId="0" shapeId="0" xr:uid="{00000000-0006-0000-0800-00003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4" authorId="0" shapeId="0" xr:uid="{00000000-0006-0000-08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800-00004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800-00004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4" authorId="0" shapeId="0" xr:uid="{00000000-0006-0000-0800-00004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4" authorId="0" shapeId="0" xr:uid="{00000000-0006-0000-0800-00004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4" authorId="0" shapeId="0" xr:uid="{00000000-0006-0000-08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4" authorId="0" shapeId="0" xr:uid="{00000000-0006-0000-0800-00004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800-00004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4" authorId="0" shapeId="0" xr:uid="{00000000-0006-0000-0800-00004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4" authorId="0" shapeId="0" xr:uid="{00000000-0006-0000-0800-00004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800-00004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8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800-00004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4" authorId="0" shapeId="0" xr:uid="{00000000-0006-0000-0800-00004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4" authorId="0" shapeId="0" xr:uid="{00000000-0006-0000-08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8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8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800-00005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800-00005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4" authorId="0" shapeId="0" xr:uid="{00000000-0006-0000-0800-00005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4" authorId="0" shapeId="0" xr:uid="{00000000-0006-0000-0800-00005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4" authorId="0" shapeId="0" xr:uid="{00000000-0006-0000-0800-00005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4" authorId="0" shapeId="0" xr:uid="{00000000-0006-0000-0800-00005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4" authorId="0" shapeId="0" xr:uid="{00000000-0006-0000-0800-00005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4" authorId="0" shapeId="0" xr:uid="{00000000-0006-0000-0800-00005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4" authorId="0" shapeId="0" xr:uid="{00000000-0006-0000-0800-00005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800-00005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8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800-00005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800-00005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800-00005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800-00005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4" authorId="0" shapeId="0" xr:uid="{00000000-0006-0000-0800-00005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800-00006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800-00006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4" authorId="0" shapeId="0" xr:uid="{00000000-0006-0000-0800-00006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5" authorId="0" shapeId="0" xr:uid="{00000000-0006-0000-0800-00006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800-00006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5" authorId="0" shapeId="0" xr:uid="{00000000-0006-0000-0800-00006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800-00006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5" authorId="0" shapeId="0" xr:uid="{00000000-0006-0000-08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8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800-00006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5" authorId="0" shapeId="0" xr:uid="{00000000-0006-0000-08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800-00006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800-00006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800-00006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5" authorId="0" shapeId="0" xr:uid="{00000000-0006-0000-0800-00006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5" authorId="0" shapeId="0" xr:uid="{00000000-0006-0000-0800-00006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5" authorId="0" shapeId="0" xr:uid="{00000000-0006-0000-0800-00007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5" authorId="0" shapeId="0" xr:uid="{00000000-0006-0000-0800-00007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5" authorId="0" shapeId="0" xr:uid="{00000000-0006-0000-0800-00007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5" authorId="0" shapeId="0" xr:uid="{00000000-0006-0000-0800-00007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5" authorId="0" shapeId="0" xr:uid="{00000000-0006-0000-0800-00007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5" authorId="0" shapeId="0" xr:uid="{00000000-0006-0000-0800-00007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800-00007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5" authorId="0" shapeId="0" xr:uid="{00000000-0006-0000-0800-00007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8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800-00007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5" authorId="0" shapeId="0" xr:uid="{00000000-0006-0000-0800-00007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5" authorId="0" shapeId="0" xr:uid="{00000000-0006-0000-0800-00007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800-00007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5" authorId="0" shapeId="0" xr:uid="{00000000-0006-0000-0800-00007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800-00007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5" authorId="0" shapeId="0" xr:uid="{00000000-0006-0000-08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8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800-00008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5" authorId="0" shapeId="0" xr:uid="{00000000-0006-0000-08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800-00008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5" authorId="0" shapeId="0" xr:uid="{00000000-0006-0000-0800-00008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800-00008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5" authorId="0" shapeId="0" xr:uid="{00000000-0006-0000-0800-00008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800-00008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5" authorId="0" shapeId="0" xr:uid="{00000000-0006-0000-0800-00008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5" authorId="0" shapeId="0" xr:uid="{00000000-0006-0000-0800-00008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800-00008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5" authorId="0" shapeId="0" xr:uid="{00000000-0006-0000-08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5" authorId="0" shapeId="0" xr:uid="{00000000-0006-0000-0800-00008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5" authorId="0" shapeId="0" xr:uid="{00000000-0006-0000-0800-00008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8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5" authorId="0" shapeId="0" xr:uid="{00000000-0006-0000-0800-00008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5" authorId="0" shapeId="0" xr:uid="{00000000-0006-0000-08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800-00009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5" authorId="0" shapeId="0" xr:uid="{00000000-0006-0000-0800-00009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5" authorId="0" shapeId="0" xr:uid="{00000000-0006-0000-0800-00009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800-00009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5" authorId="0" shapeId="0" xr:uid="{00000000-0006-0000-0800-00009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8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5" authorId="0" shapeId="0" xr:uid="{00000000-0006-0000-0800-00009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800-00009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800-00009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5" authorId="0" shapeId="0" xr:uid="{00000000-0006-0000-0800-00009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5" authorId="0" shapeId="0" xr:uid="{00000000-0006-0000-0800-00009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5" authorId="0" shapeId="0" xr:uid="{00000000-0006-0000-0800-00009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800-00009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800-00009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5" authorId="0" shapeId="0" xr:uid="{00000000-0006-0000-0800-00009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5" authorId="0" shapeId="0" xr:uid="{00000000-0006-0000-0800-0000A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5" authorId="0" shapeId="0" xr:uid="{00000000-0006-0000-0800-0000A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5" authorId="0" shapeId="0" xr:uid="{00000000-0006-0000-0800-0000A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5" authorId="0" shapeId="0" xr:uid="{00000000-0006-0000-0800-0000A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800-0000A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5" authorId="0" shapeId="0" xr:uid="{00000000-0006-0000-0800-0000A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5" authorId="0" shapeId="0" xr:uid="{00000000-0006-0000-0800-0000A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5" authorId="0" shapeId="0" xr:uid="{00000000-0006-0000-0800-0000A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5" authorId="0" shapeId="0" xr:uid="{00000000-0006-0000-0800-0000A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5" authorId="0" shapeId="0" xr:uid="{00000000-0006-0000-0800-0000A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5" authorId="0" shapeId="0" xr:uid="{00000000-0006-0000-08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8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800-0000A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8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800-0000A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800-0000A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800-0000B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800-0000B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800-0000B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800-0000B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5" authorId="0" shapeId="0" xr:uid="{00000000-0006-0000-0800-0000B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5" authorId="0" shapeId="0" xr:uid="{00000000-0006-0000-0800-0000B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800-0000B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800-0000B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5" authorId="0" shapeId="0" xr:uid="{00000000-0006-0000-0800-0000B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5" authorId="0" shapeId="0" xr:uid="{00000000-0006-0000-0800-0000B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5" authorId="0" shapeId="0" xr:uid="{00000000-0006-0000-0800-0000B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5" authorId="0" shapeId="0" xr:uid="{00000000-0006-0000-0800-0000B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5" authorId="0" shapeId="0" xr:uid="{00000000-0006-0000-0800-0000B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5" authorId="0" shapeId="0" xr:uid="{00000000-0006-0000-0800-0000B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800-0000B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800-0000B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5" authorId="0" shapeId="0" xr:uid="{00000000-0006-0000-0800-0000C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5" authorId="0" shapeId="0" xr:uid="{00000000-0006-0000-0800-0000C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5" authorId="0" shapeId="0" xr:uid="{00000000-0006-0000-0800-0000C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5" authorId="0" shapeId="0" xr:uid="{00000000-0006-0000-0800-0000C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5" authorId="0" shapeId="0" xr:uid="{00000000-0006-0000-08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800-0000C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5" authorId="0" shapeId="0" xr:uid="{00000000-0006-0000-08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800-0000C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800-0000C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5" authorId="0" shapeId="0" xr:uid="{00000000-0006-0000-0800-0000C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800-0000C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5" authorId="0" shapeId="0" xr:uid="{00000000-0006-0000-0800-0000C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5" authorId="0" shapeId="0" xr:uid="{00000000-0006-0000-0800-0000C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5" authorId="0" shapeId="0" xr:uid="{00000000-0006-0000-0800-0000C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5" authorId="0" shapeId="0" xr:uid="{00000000-0006-0000-0800-0000C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5" authorId="0" shapeId="0" xr:uid="{00000000-0006-0000-0800-0000C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5" authorId="0" shapeId="0" xr:uid="{00000000-0006-0000-0800-0000D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5" authorId="0" shapeId="0" xr:uid="{00000000-0006-0000-0800-0000D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5" authorId="0" shapeId="0" xr:uid="{00000000-0006-0000-0800-0000D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5" authorId="0" shapeId="0" xr:uid="{00000000-0006-0000-0800-0000D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800-0000D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5" authorId="0" shapeId="0" xr:uid="{00000000-0006-0000-0800-0000D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800-0000D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5" authorId="0" shapeId="0" xr:uid="{00000000-0006-0000-0800-0000D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8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8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8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800-0000DB020000}">
      <text>
        <r>
          <rPr>
            <sz val="8"/>
            <color indexed="81"/>
            <rFont val="Tahoma"/>
            <family val="2"/>
          </rPr>
          <t>nil or rounded to zero, including null cells</t>
        </r>
      </text>
    </comment>
    <comment ref="HM15" authorId="0" shapeId="0" xr:uid="{00000000-0006-0000-08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5" authorId="0" shapeId="0" xr:uid="{00000000-0006-0000-08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8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5" authorId="0" shapeId="0" xr:uid="{00000000-0006-0000-08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5" authorId="0" shapeId="0" xr:uid="{00000000-0006-0000-0800-0000E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5" authorId="0" shapeId="0" xr:uid="{00000000-0006-0000-0800-0000E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800-0000E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5" authorId="0" shapeId="0" xr:uid="{00000000-0006-0000-0800-0000E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5" authorId="0" shapeId="0" xr:uid="{00000000-0006-0000-08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5" authorId="0" shapeId="0" xr:uid="{00000000-0006-0000-0800-0000E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800-0000E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800-0000E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5" authorId="0" shapeId="0" xr:uid="{00000000-0006-0000-0800-0000E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5" authorId="0" shapeId="0" xr:uid="{00000000-0006-0000-08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800-0000E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800-0000E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5" authorId="0" shapeId="0" xr:uid="{00000000-0006-0000-0800-0000E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5" authorId="0" shapeId="0" xr:uid="{00000000-0006-0000-0800-0000E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800-0000E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6" authorId="0" shapeId="0" xr:uid="{00000000-0006-0000-08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800-0000F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6" authorId="0" shapeId="0" xr:uid="{00000000-0006-0000-0800-0000F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6" authorId="0" shapeId="0" xr:uid="{00000000-0006-0000-0800-0000F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6" authorId="0" shapeId="0" xr:uid="{00000000-0006-0000-08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8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800-0000F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6" authorId="0" shapeId="0" xr:uid="{00000000-0006-0000-0800-0000F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800-0000F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800-0000F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6" authorId="0" shapeId="0" xr:uid="{00000000-0006-0000-0800-0000F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800-0000F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800-0000F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6" authorId="0" shapeId="0" xr:uid="{00000000-0006-0000-0800-0000F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800-0000F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800-0000F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800-0000F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6" authorId="0" shapeId="0" xr:uid="{00000000-0006-0000-0800-00000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6" authorId="0" shapeId="0" xr:uid="{00000000-0006-0000-0800-00000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6" authorId="0" shapeId="0" xr:uid="{00000000-0006-0000-0800-00000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6" authorId="0" shapeId="0" xr:uid="{00000000-0006-0000-0800-00000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800-00000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6" authorId="0" shapeId="0" xr:uid="{00000000-0006-0000-0800-00000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800-00000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6" authorId="0" shapeId="0" xr:uid="{00000000-0006-0000-0800-00000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6" authorId="0" shapeId="0" xr:uid="{00000000-0006-0000-0800-00000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800-00000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800-00000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6" authorId="0" shapeId="0" xr:uid="{00000000-0006-0000-0800-00000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800-00000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6" authorId="0" shapeId="0" xr:uid="{00000000-0006-0000-0800-00000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6" authorId="0" shapeId="0" xr:uid="{00000000-0006-0000-0800-00000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6" authorId="0" shapeId="0" xr:uid="{00000000-0006-0000-0800-00000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6" authorId="0" shapeId="0" xr:uid="{00000000-0006-0000-08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6" authorId="0" shapeId="0" xr:uid="{00000000-0006-0000-08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6" authorId="0" shapeId="0" xr:uid="{00000000-0006-0000-0800-00001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6" authorId="0" shapeId="0" xr:uid="{00000000-0006-0000-0800-00001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6" authorId="0" shapeId="0" xr:uid="{00000000-0006-0000-0800-00001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6" authorId="0" shapeId="0" xr:uid="{00000000-0006-0000-0800-00001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6" authorId="0" shapeId="0" xr:uid="{00000000-0006-0000-0800-00001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800-00001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8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6" authorId="0" shapeId="0" xr:uid="{00000000-0006-0000-0800-00001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800-00001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6" authorId="0" shapeId="0" xr:uid="{00000000-0006-0000-0800-00001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800-00001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800-00001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800-00001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6" authorId="0" shapeId="0" xr:uid="{00000000-0006-0000-0800-00001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800-00002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800-00002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6" authorId="0" shapeId="0" xr:uid="{00000000-0006-0000-0800-00002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800-00002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6" authorId="0" shapeId="0" xr:uid="{00000000-0006-0000-0800-00002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800-00002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800-00002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6" authorId="0" shapeId="0" xr:uid="{00000000-0006-0000-0800-00002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6" authorId="0" shapeId="0" xr:uid="{00000000-0006-0000-0800-00002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800-00002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800-00002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6" authorId="0" shapeId="0" xr:uid="{00000000-0006-0000-0800-00002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800-00002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800-00002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6" authorId="0" shapeId="0" xr:uid="{00000000-0006-0000-0800-00002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6" authorId="0" shapeId="0" xr:uid="{00000000-0006-0000-0800-00002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6" authorId="0" shapeId="0" xr:uid="{00000000-0006-0000-0800-00003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800-00003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800-00003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6" authorId="0" shapeId="0" xr:uid="{00000000-0006-0000-0800-00003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6" authorId="0" shapeId="0" xr:uid="{00000000-0006-0000-0800-00003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6" authorId="0" shapeId="0" xr:uid="{00000000-0006-0000-0800-00003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6" authorId="0" shapeId="0" xr:uid="{00000000-0006-0000-0800-00003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800-00003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6" authorId="0" shapeId="0" xr:uid="{00000000-0006-0000-0800-00003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6" authorId="0" shapeId="0" xr:uid="{00000000-0006-0000-0800-00003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800-00003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6" authorId="0" shapeId="0" xr:uid="{00000000-0006-0000-0800-00003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800-00003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800-00003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6" authorId="0" shapeId="0" xr:uid="{00000000-0006-0000-0800-00003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6" authorId="0" shapeId="0" xr:uid="{00000000-0006-0000-0800-00003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800-00004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6" authorId="0" shapeId="0" xr:uid="{00000000-0006-0000-0800-00004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6" authorId="0" shapeId="0" xr:uid="{00000000-0006-0000-0800-00004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6" authorId="0" shapeId="0" xr:uid="{00000000-0006-0000-0800-00004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6" authorId="0" shapeId="0" xr:uid="{00000000-0006-0000-0800-00004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800-00004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6" authorId="0" shapeId="0" xr:uid="{00000000-0006-0000-0800-00004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6" authorId="0" shapeId="0" xr:uid="{00000000-0006-0000-0800-00004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800-00004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800-00004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800-00004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800-00004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800-00004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800-00004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800-00004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800-00004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8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800-00005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6" authorId="0" shapeId="0" xr:uid="{00000000-0006-0000-0800-00005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800-00005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800-00005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6" authorId="0" shapeId="0" xr:uid="{00000000-0006-0000-0800-00005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8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6" authorId="0" shapeId="0" xr:uid="{00000000-0006-0000-0800-00005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6" authorId="0" shapeId="0" xr:uid="{00000000-0006-0000-0800-00005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6" authorId="0" shapeId="0" xr:uid="{00000000-0006-0000-0800-00005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800-00005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800-00005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800-00005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6" authorId="0" shapeId="0" xr:uid="{00000000-0006-0000-0800-00005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6" authorId="0" shapeId="0" xr:uid="{00000000-0006-0000-0800-00005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800-00005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6" authorId="0" shapeId="0" xr:uid="{00000000-0006-0000-0800-00006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6" authorId="0" shapeId="0" xr:uid="{00000000-0006-0000-0800-00006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800-00006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800-00006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6" authorId="0" shapeId="0" xr:uid="{00000000-0006-0000-0800-00006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6" authorId="0" shapeId="0" xr:uid="{00000000-0006-0000-0800-00006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6" authorId="0" shapeId="0" xr:uid="{00000000-0006-0000-0800-00006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800-00006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6" authorId="0" shapeId="0" xr:uid="{00000000-0006-0000-0800-00006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6" authorId="0" shapeId="0" xr:uid="{00000000-0006-0000-0800-00006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6" authorId="0" shapeId="0" xr:uid="{00000000-0006-0000-0800-00006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6" authorId="0" shapeId="0" xr:uid="{00000000-0006-0000-0800-00006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6" authorId="0" shapeId="0" xr:uid="{00000000-0006-0000-0800-00006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6" authorId="0" shapeId="0" xr:uid="{00000000-0006-0000-0800-00006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800-00006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6" authorId="0" shapeId="0" xr:uid="{00000000-0006-0000-0800-00006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6" authorId="0" shapeId="0" xr:uid="{00000000-0006-0000-0800-00007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6" authorId="0" shapeId="0" xr:uid="{00000000-0006-0000-0800-00007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800-00007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6" authorId="0" shapeId="0" xr:uid="{00000000-0006-0000-0800-00007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6" authorId="0" shapeId="0" xr:uid="{00000000-0006-0000-0800-00007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6" authorId="0" shapeId="0" xr:uid="{00000000-0006-0000-0800-00007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800-00007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800-00007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800-00007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6" authorId="0" shapeId="0" xr:uid="{00000000-0006-0000-0800-00007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6" authorId="0" shapeId="0" xr:uid="{00000000-0006-0000-0800-00007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6" authorId="0" shapeId="0" xr:uid="{00000000-0006-0000-0800-00007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6" authorId="0" shapeId="0" xr:uid="{00000000-0006-0000-0800-00007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800-00007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800-00007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800-00007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800-00008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7" authorId="0" shapeId="0" xr:uid="{00000000-0006-0000-0800-00008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800-00008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7" authorId="0" shapeId="0" xr:uid="{00000000-0006-0000-0800-00008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7" authorId="0" shapeId="0" xr:uid="{00000000-0006-0000-0800-00008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800-00008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7" authorId="0" shapeId="0" xr:uid="{00000000-0006-0000-0800-00008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7" authorId="0" shapeId="0" xr:uid="{00000000-0006-0000-0800-00008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800-00008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800-00008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800-00008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800-00008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7" authorId="0" shapeId="0" xr:uid="{00000000-0006-0000-0800-00008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7" authorId="0" shapeId="0" xr:uid="{00000000-0006-0000-0800-00008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800-00008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800-00008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7" authorId="0" shapeId="0" xr:uid="{00000000-0006-0000-0800-00009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7" authorId="0" shapeId="0" xr:uid="{00000000-0006-0000-0800-00009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7" authorId="0" shapeId="0" xr:uid="{00000000-0006-0000-0800-00009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800-00009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800-00009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800-00009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800-00009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7" authorId="0" shapeId="0" xr:uid="{00000000-0006-0000-0800-00009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7" authorId="0" shapeId="0" xr:uid="{00000000-0006-0000-0800-00009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800-00009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7" authorId="0" shapeId="0" xr:uid="{00000000-0006-0000-0800-00009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800-00009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800-00009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800-00009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800-00009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800-00009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7" authorId="0" shapeId="0" xr:uid="{00000000-0006-0000-0800-0000A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7" authorId="0" shapeId="0" xr:uid="{00000000-0006-0000-0800-0000A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7" authorId="0" shapeId="0" xr:uid="{00000000-0006-0000-0800-0000A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7" authorId="0" shapeId="0" xr:uid="{00000000-0006-0000-0800-0000A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7" authorId="0" shapeId="0" xr:uid="{00000000-0006-0000-0800-0000A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7" authorId="0" shapeId="0" xr:uid="{00000000-0006-0000-0800-0000A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7" authorId="0" shapeId="0" xr:uid="{00000000-0006-0000-0800-0000A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7" authorId="0" shapeId="0" xr:uid="{00000000-0006-0000-0800-0000A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800-0000A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7" authorId="0" shapeId="0" xr:uid="{00000000-0006-0000-0800-0000A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7" authorId="0" shapeId="0" xr:uid="{00000000-0006-0000-0800-0000A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7" authorId="0" shapeId="0" xr:uid="{00000000-0006-0000-0800-0000A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800-0000A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7" authorId="0" shapeId="0" xr:uid="{00000000-0006-0000-0800-0000A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7" authorId="0" shapeId="0" xr:uid="{00000000-0006-0000-0800-0000A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7" authorId="0" shapeId="0" xr:uid="{00000000-0006-0000-0800-0000A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800-0000B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800-0000B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800-0000B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800-0000B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800-0000B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7" authorId="0" shapeId="0" xr:uid="{00000000-0006-0000-0800-0000B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7" authorId="0" shapeId="0" xr:uid="{00000000-0006-0000-0800-0000B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7" authorId="0" shapeId="0" xr:uid="{00000000-0006-0000-0800-0000B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800-0000B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7" authorId="0" shapeId="0" xr:uid="{00000000-0006-0000-0800-0000B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7" authorId="0" shapeId="0" xr:uid="{00000000-0006-0000-0800-0000B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7" authorId="0" shapeId="0" xr:uid="{00000000-0006-0000-0800-0000B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7" authorId="0" shapeId="0" xr:uid="{00000000-0006-0000-0800-0000B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7" authorId="0" shapeId="0" xr:uid="{00000000-0006-0000-0800-0000B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800-0000B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7" authorId="0" shapeId="0" xr:uid="{00000000-0006-0000-0800-0000B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7" authorId="0" shapeId="0" xr:uid="{00000000-0006-0000-0800-0000C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7" authorId="0" shapeId="0" xr:uid="{00000000-0006-0000-0800-0000C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7" authorId="0" shapeId="0" xr:uid="{00000000-0006-0000-0800-0000C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800-0000C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800-0000C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800-0000C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800-0000C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7" authorId="0" shapeId="0" xr:uid="{00000000-0006-0000-0800-0000C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800-0000C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800-0000C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7" authorId="0" shapeId="0" xr:uid="{00000000-0006-0000-0800-0000C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800-0000C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7" authorId="0" shapeId="0" xr:uid="{00000000-0006-0000-0800-0000C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7" authorId="0" shapeId="0" xr:uid="{00000000-0006-0000-0800-0000C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7" authorId="0" shapeId="0" xr:uid="{00000000-0006-0000-0800-0000C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7" authorId="0" shapeId="0" xr:uid="{00000000-0006-0000-0800-0000C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7" authorId="0" shapeId="0" xr:uid="{00000000-0006-0000-0800-0000D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800-0000D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7" authorId="0" shapeId="0" xr:uid="{00000000-0006-0000-0800-0000D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7" authorId="0" shapeId="0" xr:uid="{00000000-0006-0000-0800-0000D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7" authorId="0" shapeId="0" xr:uid="{00000000-0006-0000-0800-0000D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800-0000D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7" authorId="0" shapeId="0" xr:uid="{00000000-0006-0000-0800-0000D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7" authorId="0" shapeId="0" xr:uid="{00000000-0006-0000-0800-0000D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7" authorId="0" shapeId="0" xr:uid="{00000000-0006-0000-0800-0000D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800-0000D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7" authorId="0" shapeId="0" xr:uid="{00000000-0006-0000-0800-0000D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7" authorId="0" shapeId="0" xr:uid="{00000000-0006-0000-0800-0000D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800-0000D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7" authorId="0" shapeId="0" xr:uid="{00000000-0006-0000-0800-0000D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7" authorId="0" shapeId="0" xr:uid="{00000000-0006-0000-0800-0000D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7" authorId="0" shapeId="0" xr:uid="{00000000-0006-0000-0800-0000D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7" authorId="0" shapeId="0" xr:uid="{00000000-0006-0000-0800-0000E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800-0000E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800-0000E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800-0000E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800-0000E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800-0000E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800-0000E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800-0000E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800-0000E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7" authorId="0" shapeId="0" xr:uid="{00000000-0006-0000-0800-0000E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7" authorId="0" shapeId="0" xr:uid="{00000000-0006-0000-0800-0000E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7" authorId="0" shapeId="0" xr:uid="{00000000-0006-0000-0800-0000E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7" authorId="0" shapeId="0" xr:uid="{00000000-0006-0000-0800-0000E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800-0000E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7" authorId="0" shapeId="0" xr:uid="{00000000-0006-0000-0800-0000E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7" authorId="0" shapeId="0" xr:uid="{00000000-0006-0000-0800-0000E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7" authorId="0" shapeId="0" xr:uid="{00000000-0006-0000-0800-0000F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7" authorId="0" shapeId="0" xr:uid="{00000000-0006-0000-0800-0000F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7" authorId="0" shapeId="0" xr:uid="{00000000-0006-0000-0800-0000F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800-0000F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800-0000F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800-0000F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7" authorId="0" shapeId="0" xr:uid="{00000000-0006-0000-0800-0000F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800-0000F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800-0000F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7" authorId="0" shapeId="0" xr:uid="{00000000-0006-0000-0800-0000F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7" authorId="0" shapeId="0" xr:uid="{00000000-0006-0000-0800-0000F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7" authorId="0" shapeId="0" xr:uid="{00000000-0006-0000-0800-0000F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800-0000F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800-0000F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7" authorId="0" shapeId="0" xr:uid="{00000000-0006-0000-0800-0000F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800-0000F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7" authorId="0" shapeId="0" xr:uid="{00000000-0006-0000-0800-00000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7" authorId="0" shapeId="0" xr:uid="{00000000-0006-0000-0800-00000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7" authorId="0" shapeId="0" xr:uid="{00000000-0006-0000-0800-00000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7" authorId="0" shapeId="0" xr:uid="{00000000-0006-0000-0800-00000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7" authorId="0" shapeId="0" xr:uid="{00000000-0006-0000-0800-00000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7" authorId="0" shapeId="0" xr:uid="{00000000-0006-0000-0800-00000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7" authorId="0" shapeId="0" xr:uid="{00000000-0006-0000-0800-00000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7" authorId="0" shapeId="0" xr:uid="{00000000-0006-0000-0800-00000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7" authorId="0" shapeId="0" xr:uid="{00000000-0006-0000-0800-00000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7" authorId="0" shapeId="0" xr:uid="{00000000-0006-0000-0800-00000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800-00000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800-00000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7" authorId="0" shapeId="0" xr:uid="{00000000-0006-0000-0800-00000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7" authorId="0" shapeId="0" xr:uid="{00000000-0006-0000-0800-00000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800-00000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7" authorId="0" shapeId="0" xr:uid="{00000000-0006-0000-0800-00000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800-00001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800-00001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800-00001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7" authorId="0" shapeId="0" xr:uid="{00000000-0006-0000-0800-00001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800-00001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800-00001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7" authorId="0" shapeId="0" xr:uid="{00000000-0006-0000-0800-00001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7" authorId="0" shapeId="0" xr:uid="{00000000-0006-0000-0800-00001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7" authorId="0" shapeId="0" xr:uid="{00000000-0006-0000-0800-00001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800-00001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800-00001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800-00001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7" authorId="0" shapeId="0" xr:uid="{00000000-0006-0000-0800-00001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800-00001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8" authorId="0" shapeId="0" xr:uid="{00000000-0006-0000-0800-00001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8" authorId="0" shapeId="0" xr:uid="{00000000-0006-0000-0800-00001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8" authorId="0" shapeId="0" xr:uid="{00000000-0006-0000-0800-00002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8" authorId="0" shapeId="0" xr:uid="{00000000-0006-0000-0800-00002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8" authorId="0" shapeId="0" xr:uid="{00000000-0006-0000-0800-00002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800-00002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8" authorId="0" shapeId="0" xr:uid="{00000000-0006-0000-0800-00002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8" authorId="0" shapeId="0" xr:uid="{00000000-0006-0000-0800-00002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8" authorId="0" shapeId="0" xr:uid="{00000000-0006-0000-0800-00002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8" authorId="0" shapeId="0" xr:uid="{00000000-0006-0000-0800-00002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8" authorId="0" shapeId="0" xr:uid="{00000000-0006-0000-0800-00002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8" authorId="0" shapeId="0" xr:uid="{00000000-0006-0000-0800-00002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8" authorId="0" shapeId="0" xr:uid="{00000000-0006-0000-0800-00002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8" authorId="0" shapeId="0" xr:uid="{00000000-0006-0000-0800-00002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8" authorId="0" shapeId="0" xr:uid="{00000000-0006-0000-0800-00002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8" authorId="0" shapeId="0" xr:uid="{00000000-0006-0000-0800-00002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8" authorId="0" shapeId="0" xr:uid="{00000000-0006-0000-0800-00002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8" authorId="0" shapeId="0" xr:uid="{00000000-0006-0000-0800-00002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8" authorId="0" shapeId="0" xr:uid="{00000000-0006-0000-0800-00003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8" authorId="0" shapeId="0" xr:uid="{00000000-0006-0000-0800-00003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8" authorId="0" shapeId="0" xr:uid="{00000000-0006-0000-0800-00003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8" authorId="0" shapeId="0" xr:uid="{00000000-0006-0000-0800-00003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8" authorId="0" shapeId="0" xr:uid="{00000000-0006-0000-0800-00003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8" authorId="0" shapeId="0" xr:uid="{00000000-0006-0000-0800-00003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8" authorId="0" shapeId="0" xr:uid="{00000000-0006-0000-0800-00003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8" authorId="0" shapeId="0" xr:uid="{00000000-0006-0000-0800-00003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8" authorId="0" shapeId="0" xr:uid="{00000000-0006-0000-0800-00003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8" authorId="0" shapeId="0" xr:uid="{00000000-0006-0000-0800-00003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8" authorId="0" shapeId="0" xr:uid="{00000000-0006-0000-0800-00003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8" authorId="0" shapeId="0" xr:uid="{00000000-0006-0000-0800-00003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8" authorId="0" shapeId="0" xr:uid="{00000000-0006-0000-0800-00003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8" authorId="0" shapeId="0" xr:uid="{00000000-0006-0000-0800-00003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8" authorId="0" shapeId="0" xr:uid="{00000000-0006-0000-0800-00003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8" authorId="0" shapeId="0" xr:uid="{00000000-0006-0000-0800-00003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800-00004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800-00004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8" authorId="0" shapeId="0" xr:uid="{00000000-0006-0000-0800-00004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8" authorId="0" shapeId="0" xr:uid="{00000000-0006-0000-0800-00004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800-00004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8" authorId="0" shapeId="0" xr:uid="{00000000-0006-0000-0800-00004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8" authorId="0" shapeId="0" xr:uid="{00000000-0006-0000-0800-00004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8" authorId="0" shapeId="0" xr:uid="{00000000-0006-0000-0800-00004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8" authorId="0" shapeId="0" xr:uid="{00000000-0006-0000-0800-00004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8" authorId="0" shapeId="0" xr:uid="{00000000-0006-0000-0800-00004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8" authorId="0" shapeId="0" xr:uid="{00000000-0006-0000-0800-00004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8" authorId="0" shapeId="0" xr:uid="{00000000-0006-0000-0800-00004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8" authorId="0" shapeId="0" xr:uid="{00000000-0006-0000-0800-00004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8" authorId="0" shapeId="0" xr:uid="{00000000-0006-0000-0800-00004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8" authorId="0" shapeId="0" xr:uid="{00000000-0006-0000-0800-00004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8" authorId="0" shapeId="0" xr:uid="{00000000-0006-0000-0800-00004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800-00005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8" authorId="0" shapeId="0" xr:uid="{00000000-0006-0000-0800-00005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800-00005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8" authorId="0" shapeId="0" xr:uid="{00000000-0006-0000-0800-00005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8" authorId="0" shapeId="0" xr:uid="{00000000-0006-0000-0800-00005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8" authorId="0" shapeId="0" xr:uid="{00000000-0006-0000-0800-00005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8" authorId="0" shapeId="0" xr:uid="{00000000-0006-0000-0800-00005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8" authorId="0" shapeId="0" xr:uid="{00000000-0006-0000-0800-00005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8" authorId="0" shapeId="0" xr:uid="{00000000-0006-0000-0800-00005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8" authorId="0" shapeId="0" xr:uid="{00000000-0006-0000-0800-00005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8" authorId="0" shapeId="0" xr:uid="{00000000-0006-0000-0800-00005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8" authorId="0" shapeId="0" xr:uid="{00000000-0006-0000-0800-00005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8" authorId="0" shapeId="0" xr:uid="{00000000-0006-0000-0800-00005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8" authorId="0" shapeId="0" xr:uid="{00000000-0006-0000-0800-00005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8" authorId="0" shapeId="0" xr:uid="{00000000-0006-0000-0800-00005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8" authorId="0" shapeId="0" xr:uid="{00000000-0006-0000-0800-00005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8" authorId="0" shapeId="0" xr:uid="{00000000-0006-0000-0800-00006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8" authorId="0" shapeId="0" xr:uid="{00000000-0006-0000-0800-00006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8" authorId="0" shapeId="0" xr:uid="{00000000-0006-0000-0800-00006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8" authorId="0" shapeId="0" xr:uid="{00000000-0006-0000-0800-00006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8" authorId="0" shapeId="0" xr:uid="{00000000-0006-0000-0800-00006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8" authorId="0" shapeId="0" xr:uid="{00000000-0006-0000-0800-00006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8" authorId="0" shapeId="0" xr:uid="{00000000-0006-0000-0800-00006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800-00006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8" authorId="0" shapeId="0" xr:uid="{00000000-0006-0000-0800-00006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8" authorId="0" shapeId="0" xr:uid="{00000000-0006-0000-0800-00006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8" authorId="0" shapeId="0" xr:uid="{00000000-0006-0000-0800-00006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8" authorId="0" shapeId="0" xr:uid="{00000000-0006-0000-0800-00006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8" authorId="0" shapeId="0" xr:uid="{00000000-0006-0000-0800-00006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8" authorId="0" shapeId="0" xr:uid="{00000000-0006-0000-0800-00006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8" authorId="0" shapeId="0" xr:uid="{00000000-0006-0000-0800-00006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8" authorId="0" shapeId="0" xr:uid="{00000000-0006-0000-0800-00006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8" authorId="0" shapeId="0" xr:uid="{00000000-0006-0000-0800-00007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8" authorId="0" shapeId="0" xr:uid="{00000000-0006-0000-0800-00007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8" authorId="0" shapeId="0" xr:uid="{00000000-0006-0000-0800-00007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8" authorId="0" shapeId="0" xr:uid="{00000000-0006-0000-0800-00007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8" authorId="0" shapeId="0" xr:uid="{00000000-0006-0000-0800-00007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8" authorId="0" shapeId="0" xr:uid="{00000000-0006-0000-0800-00007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8" authorId="0" shapeId="0" xr:uid="{00000000-0006-0000-0800-00007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8" authorId="0" shapeId="0" xr:uid="{00000000-0006-0000-0800-00007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8" authorId="0" shapeId="0" xr:uid="{00000000-0006-0000-0800-00007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8" authorId="0" shapeId="0" xr:uid="{00000000-0006-0000-0800-00007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8" authorId="0" shapeId="0" xr:uid="{00000000-0006-0000-0800-00007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8" authorId="0" shapeId="0" xr:uid="{00000000-0006-0000-0800-00007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8" authorId="0" shapeId="0" xr:uid="{00000000-0006-0000-0800-00007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8" authorId="0" shapeId="0" xr:uid="{00000000-0006-0000-0800-00007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8" authorId="0" shapeId="0" xr:uid="{00000000-0006-0000-0800-00007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8" authorId="0" shapeId="0" xr:uid="{00000000-0006-0000-0800-00007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8" authorId="0" shapeId="0" xr:uid="{00000000-0006-0000-0800-00008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8" authorId="0" shapeId="0" xr:uid="{00000000-0006-0000-0800-00008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8" authorId="0" shapeId="0" xr:uid="{00000000-0006-0000-0800-00008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8" authorId="0" shapeId="0" xr:uid="{00000000-0006-0000-0800-00008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800-00008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8" authorId="0" shapeId="0" xr:uid="{00000000-0006-0000-0800-00008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8" authorId="0" shapeId="0" xr:uid="{00000000-0006-0000-0800-00008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8" authorId="0" shapeId="0" xr:uid="{00000000-0006-0000-0800-00008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8" authorId="0" shapeId="0" xr:uid="{00000000-0006-0000-0800-00008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8" authorId="0" shapeId="0" xr:uid="{00000000-0006-0000-0800-00008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8" authorId="0" shapeId="0" xr:uid="{00000000-0006-0000-0800-00008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8" authorId="0" shapeId="0" xr:uid="{00000000-0006-0000-0800-00008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8" authorId="0" shapeId="0" xr:uid="{00000000-0006-0000-0800-00008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8" authorId="0" shapeId="0" xr:uid="{00000000-0006-0000-0800-00008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8" authorId="0" shapeId="0" xr:uid="{00000000-0006-0000-0800-00008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800-00008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8" authorId="0" shapeId="0" xr:uid="{00000000-0006-0000-0800-00009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800-00009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800-00009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8" authorId="0" shapeId="0" xr:uid="{00000000-0006-0000-0800-00009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8" authorId="0" shapeId="0" xr:uid="{00000000-0006-0000-0800-00009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8" authorId="0" shapeId="0" xr:uid="{00000000-0006-0000-0800-00009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8" authorId="0" shapeId="0" xr:uid="{00000000-0006-0000-0800-00009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8" authorId="0" shapeId="0" xr:uid="{00000000-0006-0000-0800-00009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8" authorId="0" shapeId="0" xr:uid="{00000000-0006-0000-0800-00009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8" authorId="0" shapeId="0" xr:uid="{00000000-0006-0000-0800-00009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8" authorId="0" shapeId="0" xr:uid="{00000000-0006-0000-0800-00009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8" authorId="0" shapeId="0" xr:uid="{00000000-0006-0000-0800-00009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8" authorId="0" shapeId="0" xr:uid="{00000000-0006-0000-0800-00009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8" authorId="0" shapeId="0" xr:uid="{00000000-0006-0000-0800-00009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8" authorId="0" shapeId="0" xr:uid="{00000000-0006-0000-0800-00009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8" authorId="0" shapeId="0" xr:uid="{00000000-0006-0000-0800-00009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8" authorId="0" shapeId="0" xr:uid="{00000000-0006-0000-0800-0000A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8" authorId="0" shapeId="0" xr:uid="{00000000-0006-0000-0800-0000A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800-0000A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8" authorId="0" shapeId="0" xr:uid="{00000000-0006-0000-0800-0000A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800-0000A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8" authorId="0" shapeId="0" xr:uid="{00000000-0006-0000-0800-0000A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8" authorId="0" shapeId="0" xr:uid="{00000000-0006-0000-0800-0000A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8" authorId="0" shapeId="0" xr:uid="{00000000-0006-0000-0800-0000A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8" authorId="0" shapeId="0" xr:uid="{00000000-0006-0000-0800-0000A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8" authorId="0" shapeId="0" xr:uid="{00000000-0006-0000-0800-0000A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8" authorId="0" shapeId="0" xr:uid="{00000000-0006-0000-0800-0000A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8" authorId="0" shapeId="0" xr:uid="{00000000-0006-0000-0800-0000A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<sst xmlns="http://schemas.openxmlformats.org/spreadsheetml/2006/main" count="27681" uniqueCount="4209">
  <si>
    <t>Unemployed total ;  Persons ;</t>
  </si>
  <si>
    <t>Unemployed total ;  &gt; Males ;</t>
  </si>
  <si>
    <t>Unemployed total ;  &gt; Females ;</t>
  </si>
  <si>
    <t>&gt; Had difficulty finding work ;  Persons ;</t>
  </si>
  <si>
    <t>&gt; Had difficulty finding work ;  &gt; Males ;</t>
  </si>
  <si>
    <t>&gt; Had difficulty finding work ;  &gt; Females ;</t>
  </si>
  <si>
    <t>&gt;&gt; Too many applicants for available jobs ;  Persons ;</t>
  </si>
  <si>
    <t>&gt;&gt; Too many applicants for available jobs ;  &gt; Males ;</t>
  </si>
  <si>
    <t>&gt;&gt; Too many applicants for available jobs ;  &gt; Females ;</t>
  </si>
  <si>
    <t>&gt;&gt; Lacked necessary skills or education ;  Persons ;</t>
  </si>
  <si>
    <t>&gt;&gt; Lacked necessary skills or education ;  &gt; Males ;</t>
  </si>
  <si>
    <t>&gt;&gt; Lacked necessary skills or education ;  &gt; Females ;</t>
  </si>
  <si>
    <t>&gt;&gt; Considered too young or too old by employers ;  Persons ;</t>
  </si>
  <si>
    <t>&gt;&gt; Considered too young or too old by employers ;  &gt; Males ;</t>
  </si>
  <si>
    <t>&gt;&gt; Considered too young or too old by employers ;  &gt; Females ;</t>
  </si>
  <si>
    <t>&gt;&gt;&gt; Considered too young by employers ;  Persons ;</t>
  </si>
  <si>
    <t>&gt;&gt;&gt; Considered too young by employers ;  &gt; Males ;</t>
  </si>
  <si>
    <t>&gt;&gt;&gt; Considered too young by employers ;  &gt; Females ;</t>
  </si>
  <si>
    <t>&gt;&gt;&gt; Considered too old by employers ;  Persons ;</t>
  </si>
  <si>
    <t>&gt;&gt;&gt; Considered too old by employers ;  &gt; Males ;</t>
  </si>
  <si>
    <t>&gt;&gt;&gt; Considered too old by employers ;  &gt; Females ;</t>
  </si>
  <si>
    <t>&gt;&gt; Insufficient work experience ;  Persons ;</t>
  </si>
  <si>
    <t>&gt;&gt; Insufficient work experience ;  &gt; Males ;</t>
  </si>
  <si>
    <t>&gt;&gt; Insufficient work experience ;  &gt; Females ;</t>
  </si>
  <si>
    <t>&gt;&gt; No vacancies at all ;  Persons ;</t>
  </si>
  <si>
    <t>&gt;&gt; No vacancies at all ;  &gt; Males ;</t>
  </si>
  <si>
    <t>&gt;&gt; No vacancies at all ;  &gt; Females ;</t>
  </si>
  <si>
    <t>&gt;&gt; No vacancies in line of work ;  Persons ;</t>
  </si>
  <si>
    <t>&gt;&gt; No vacancies in line of work ;  &gt; Males ;</t>
  </si>
  <si>
    <t>&gt;&gt; No vacancies in line of work ;  &gt; Females ;</t>
  </si>
  <si>
    <t>&gt;&gt; Too far to travel or transport problems ;  Persons ;</t>
  </si>
  <si>
    <t>&gt;&gt; Too far to travel or transport problems ;  &gt; Males ;</t>
  </si>
  <si>
    <t>&gt;&gt; Too far to travel or transport problems ;  &gt; Females ;</t>
  </si>
  <si>
    <t>&gt;&gt; Own ill health or disability ;  Persons ;</t>
  </si>
  <si>
    <t>&gt;&gt; Own ill health or disability ;  &gt; Males ;</t>
  </si>
  <si>
    <t>&gt;&gt; Own ill health or disability ;  &gt; Females ;</t>
  </si>
  <si>
    <t>&gt;&gt; Language difficulties ;  Persons ;</t>
  </si>
  <si>
    <t>&gt;&gt; Language difficulties ;  &gt; Males ;</t>
  </si>
  <si>
    <t>&gt;&gt; Language difficulties ;  &gt; Females ;</t>
  </si>
  <si>
    <t>&gt;&gt; No jobs with suitable hours ;  Persons ;</t>
  </si>
  <si>
    <t>&gt;&gt; No jobs with suitable hours ;  &gt; Males ;</t>
  </si>
  <si>
    <t>&gt;&gt; No jobs with suitable hours ;  &gt; Females ;</t>
  </si>
  <si>
    <t>&gt;&gt; Child care or other family considerations ;  Persons ;</t>
  </si>
  <si>
    <t>&gt;&gt; Child care or other family considerations ;  &gt; Males ;</t>
  </si>
  <si>
    <t>&gt;&gt; Child care or other family considerations ;  &gt; Females ;</t>
  </si>
  <si>
    <t>&gt;&gt; No feedback from employers ;  Persons ;</t>
  </si>
  <si>
    <t>&gt;&gt; No feedback from employers ;  &gt; Males ;</t>
  </si>
  <si>
    <t>&gt;&gt; No feedback from employers ;  &gt; Females ;</t>
  </si>
  <si>
    <t>&gt;&gt; Other difficulties ;  Persons ;</t>
  </si>
  <si>
    <t>&gt;&gt; Other difficulties ;  &gt; Males ;</t>
  </si>
  <si>
    <t>&gt;&gt; Other difficulties ;  &gt; Females ;</t>
  </si>
  <si>
    <t>&gt; Did not have difficulty finding work ;  Persons ;</t>
  </si>
  <si>
    <t>&gt; Did not have difficulty finding work ;  &gt; Males ;</t>
  </si>
  <si>
    <t>&gt; Did not have difficulty finding work ;  &gt; Females ;</t>
  </si>
  <si>
    <t>&gt; Looked for full-time work ;  Persons ;</t>
  </si>
  <si>
    <t>&gt; Looked for full-time work ;  &gt; Males ;</t>
  </si>
  <si>
    <t>&gt; Looked for full-time work ;  &gt; Females ;</t>
  </si>
  <si>
    <t>&gt;&gt; Looked for both full-time and part-time work ;  Persons ;</t>
  </si>
  <si>
    <t>&gt;&gt; Looked for both full-time and part-time work ;  &gt; Males ;</t>
  </si>
  <si>
    <t>&gt;&gt; Looked for both full-time and part-time work ;  &gt; Females ;</t>
  </si>
  <si>
    <t>&gt;&gt; Looked for only full-time work ;  Persons ;</t>
  </si>
  <si>
    <t>&gt;&gt; Looked for only full-time work ;  &gt; Males ;</t>
  </si>
  <si>
    <t>&gt;&gt; Looked for only full-time work ;  &gt; Females ;</t>
  </si>
  <si>
    <t>&gt;&gt; Waiting to start a full-time job ;  Persons ;</t>
  </si>
  <si>
    <t>&gt;&gt; Waiting to start a full-time job ;  &gt; Males ;</t>
  </si>
  <si>
    <t>&gt;&gt; Waiting to start a full-time job ;  &gt; Females ;</t>
  </si>
  <si>
    <t>&gt; Looked for part-time work ;  Persons ;</t>
  </si>
  <si>
    <t>&gt; Looked for part-time work ;  &gt; Males ;</t>
  </si>
  <si>
    <t>&gt; Looked for part-time work ;  &gt; Females ;</t>
  </si>
  <si>
    <t>&gt;&gt; Looked for only part-time work ;  Persons ;</t>
  </si>
  <si>
    <t>&gt;&gt; Looked for only part-time work ;  &gt; Males ;</t>
  </si>
  <si>
    <t>&gt;&gt; Looked for only part-time work ;  &gt; Females ;</t>
  </si>
  <si>
    <t>&gt;&gt; Waiting to start a part-time job ;  Persons ;</t>
  </si>
  <si>
    <t>&gt;&gt; Waiting to start a part-time job ;  &gt; Males ;</t>
  </si>
  <si>
    <t>&gt;&gt; Waiting to start a part-time job ;  &gt; Females ;</t>
  </si>
  <si>
    <t>Proportion of unemployed ;  &gt; Had difficulty finding work ;  Persons ;</t>
  </si>
  <si>
    <t>Proportion of unemployed ;  &gt; Had difficulty finding work ;  &gt; Males ;</t>
  </si>
  <si>
    <t>Proportion of unemployed ;  &gt; Had difficulty finding work ;  &gt; Females ;</t>
  </si>
  <si>
    <t>Proportion of unemployed ;  &gt;&gt; Too many applicants for available jobs ;  Persons ;</t>
  </si>
  <si>
    <t>Proportion of unemployed ;  &gt;&gt; Too many applicants for available jobs ;  &gt; Males ;</t>
  </si>
  <si>
    <t>Proportion of unemployed ;  &gt;&gt; Too many applicants for available jobs ;  &gt; Females ;</t>
  </si>
  <si>
    <t>Proportion of unemployed ;  &gt;&gt; Lacked necessary skills or education ;  Persons ;</t>
  </si>
  <si>
    <t>Proportion of unemployed ;  &gt;&gt; Lacked necessary skills or education ;  &gt; Males ;</t>
  </si>
  <si>
    <t>Proportion of unemployed ;  &gt;&gt; Lacked necessary skills or education ;  &gt; Females ;</t>
  </si>
  <si>
    <t>Proportion of unemployed ;  &gt;&gt; Considered too young or too old by employers ;  Persons ;</t>
  </si>
  <si>
    <t>Proportion of unemployed ;  &gt;&gt; Considered too young or too old by employers ;  &gt; Males ;</t>
  </si>
  <si>
    <t>Proportion of unemployed ;  &gt;&gt; Considered too young or too old by employers ;  &gt; Females ;</t>
  </si>
  <si>
    <t>Proportion of unemployed ;  &gt;&gt;&gt; Considered too young by employers ;  Persons ;</t>
  </si>
  <si>
    <t>Proportion of unemployed ;  &gt;&gt;&gt; Considered too young by employers ;  &gt; Males ;</t>
  </si>
  <si>
    <t>Proportion of unemployed ;  &gt;&gt;&gt; Considered too young by employers ;  &gt; Females ;</t>
  </si>
  <si>
    <t>Proportion of unemployed ;  &gt;&gt;&gt; Considered too old by employers ;  Persons ;</t>
  </si>
  <si>
    <t>Proportion of unemployed ;  &gt;&gt;&gt; Considered too old by employers ;  &gt; Males ;</t>
  </si>
  <si>
    <t>Proportion of unemployed ;  &gt;&gt;&gt; Considered too old by employers ;  &gt; Females ;</t>
  </si>
  <si>
    <t>Proportion of unemployed ;  &gt;&gt; Insufficient work experience ;  Persons ;</t>
  </si>
  <si>
    <t>Proportion of unemployed ;  &gt;&gt; Insufficient work experience ;  &gt; Males ;</t>
  </si>
  <si>
    <t>Proportion of unemployed ;  &gt;&gt; Insufficient work experience ;  &gt; Females ;</t>
  </si>
  <si>
    <t>Proportion of unemployed ;  &gt;&gt; No vacancies at all ;  Persons ;</t>
  </si>
  <si>
    <t>Proportion of unemployed ;  &gt;&gt; No vacancies at all ;  &gt; Males ;</t>
  </si>
  <si>
    <t>Proportion of unemployed ;  &gt;&gt; No vacancies at all ;  &gt; Females ;</t>
  </si>
  <si>
    <t>Proportion of unemployed ;  &gt;&gt; No vacancies in line of work ;  Persons ;</t>
  </si>
  <si>
    <t>Proportion of unemployed ;  &gt;&gt; No vacancies in line of work ;  &gt; Males ;</t>
  </si>
  <si>
    <t>Proportion of unemployed ;  &gt;&gt; No vacancies in line of work ;  &gt; Females ;</t>
  </si>
  <si>
    <t>Proportion of unemployed ;  &gt;&gt; Too far to travel or transport problems ;  Persons ;</t>
  </si>
  <si>
    <t>Proportion of unemployed ;  &gt;&gt; Too far to travel or transport problems ;  &gt; Males ;</t>
  </si>
  <si>
    <t>Proportion of unemployed ;  &gt;&gt; Too far to travel or transport problems ;  &gt; Females ;</t>
  </si>
  <si>
    <t>Proportion of unemployed ;  &gt;&gt; Own ill health or disability ;  Persons ;</t>
  </si>
  <si>
    <t>Proportion of unemployed ;  &gt;&gt; Own ill health or disability ;  &gt; Males ;</t>
  </si>
  <si>
    <t>Proportion of unemployed ;  &gt;&gt; Own ill health or disability ;  &gt; Females ;</t>
  </si>
  <si>
    <t>Proportion of unemployed ;  &gt;&gt; Language difficulties ;  Persons ;</t>
  </si>
  <si>
    <t>Proportion of unemployed ;  &gt;&gt; Language difficulties ;  &gt; Males ;</t>
  </si>
  <si>
    <t>Proportion of unemployed ;  &gt;&gt; Language difficulties ;  &gt; Females ;</t>
  </si>
  <si>
    <t>Proportion of unemployed ;  &gt;&gt; No jobs with suitable hours ;  Persons ;</t>
  </si>
  <si>
    <t>Proportion of unemployed ;  &gt;&gt; No jobs with suitable hours ;  &gt; Males ;</t>
  </si>
  <si>
    <t>Proportion of unemployed ;  &gt;&gt; No jobs with suitable hours ;  &gt; Females ;</t>
  </si>
  <si>
    <t>Proportion of unemployed ;  &gt;&gt; Child care or other family considerations ;  Persons ;</t>
  </si>
  <si>
    <t>Proportion of unemployed ;  &gt;&gt; Child care or other family considerations ;  &gt; Males ;</t>
  </si>
  <si>
    <t>Proportion of unemployed ;  &gt;&gt; Child care or other family considerations ;  &gt; Females ;</t>
  </si>
  <si>
    <t>Proportion of unemployed ;  &gt;&gt; No feedback from employers ;  Persons ;</t>
  </si>
  <si>
    <t>Proportion of unemployed ;  &gt;&gt; No feedback from employers ;  &gt; Males ;</t>
  </si>
  <si>
    <t>Proportion of unemployed ;  &gt;&gt; No feedback from employers ;  &gt; Females ;</t>
  </si>
  <si>
    <t>Proportion of unemployed ;  &gt;&gt; Other difficulties ;  Persons ;</t>
  </si>
  <si>
    <t>Proportion of unemployed ;  &gt;&gt; Other difficulties ;  &gt; Males ;</t>
  </si>
  <si>
    <t>Proportion of unemployed ;  &gt;&gt; Other difficulties ;  &gt; Females ;</t>
  </si>
  <si>
    <t>Proportion of unemployed ;  &gt; Did not have difficulty finding work ;  Persons ;</t>
  </si>
  <si>
    <t>Proportion of unemployed ;  &gt; Did not have difficulty finding work ;  &gt; Males ;</t>
  </si>
  <si>
    <t>Proportion of unemployed ;  &gt; Did not have difficulty finding work ;  &gt; Females ;</t>
  </si>
  <si>
    <t>Proportion of unemployed ;  &gt; Looked for full-time work ;  Persons ;</t>
  </si>
  <si>
    <t>Proportion of unemployed ;  &gt; Looked for full-time work ;  &gt; Males ;</t>
  </si>
  <si>
    <t>Proportion of unemployed ;  &gt; Looked for full-time work ;  &gt; Females ;</t>
  </si>
  <si>
    <t>Proportion of unemployed ;  &gt;&gt; Looked for both full-time and part-time work ;  Persons ;</t>
  </si>
  <si>
    <t>Proportion of unemployed ;  &gt;&gt; Looked for both full-time and part-time work ;  &gt; Males ;</t>
  </si>
  <si>
    <t>Proportion of unemployed ;  &gt;&gt; Looked for both full-time and part-time work ;  &gt; Females ;</t>
  </si>
  <si>
    <t>Proportion of unemployed ;  &gt;&gt; Looked for only full-time work ;  Persons ;</t>
  </si>
  <si>
    <t>Proportion of unemployed ;  &gt;&gt; Looked for only full-time work ;  &gt; Males ;</t>
  </si>
  <si>
    <t>Proportion of unemployed ;  &gt;&gt; Looked for only full-time work ;  &gt; Females ;</t>
  </si>
  <si>
    <t>Proportion of unemployed ;  &gt;&gt; Waiting to start a full-time job ;  Persons ;</t>
  </si>
  <si>
    <t>Proportion of unemployed ;  &gt;&gt; Waiting to start a full-time job ;  &gt; Males ;</t>
  </si>
  <si>
    <t>Proportion of unemployed ;  &gt;&gt; Waiting to start a full-time job ;  &gt; Females ;</t>
  </si>
  <si>
    <t>Proportion of unemployed ;  &gt; Looked for part-time work ;  Persons ;</t>
  </si>
  <si>
    <t>Proportion of unemployed ;  &gt; Looked for part-time work ;  &gt; Males ;</t>
  </si>
  <si>
    <t>Proportion of unemployed ;  &gt; Looked for part-time work ;  &gt; Females ;</t>
  </si>
  <si>
    <t>Proportion of unemployed ;  &gt;&gt; Looked for only part-time work ;  Persons ;</t>
  </si>
  <si>
    <t>Proportion of unemployed ;  &gt;&gt; Looked for only part-time work ;  &gt; Males ;</t>
  </si>
  <si>
    <t>Proportion of unemployed ;  &gt;&gt; Looked for only part-time work ;  &gt; Females ;</t>
  </si>
  <si>
    <t>Proportion of unemployed ;  &gt;&gt; Waiting to start a part-time job ;  Persons ;</t>
  </si>
  <si>
    <t>Proportion of unemployed ;  &gt;&gt; Waiting to start a part-time job ;  &gt; Males ;</t>
  </si>
  <si>
    <t>Proportion of unemployed ;  &gt;&gt; Waiting to start a part-time job ;  &gt; Females ;</t>
  </si>
  <si>
    <t>15-64 years ;  Unemployed total ;  Persons ;</t>
  </si>
  <si>
    <t>15-64 years ;  Unemployed total ;  &gt; Males ;</t>
  </si>
  <si>
    <t>15-64 years ;  Unemployed total ;  &gt; Females ;</t>
  </si>
  <si>
    <t>15-64 years ;  &gt; Had difficulty finding work ;  Persons ;</t>
  </si>
  <si>
    <t>15-64 years ;  &gt; Had difficulty finding work ;  &gt; Males ;</t>
  </si>
  <si>
    <t>15-64 years ;  &gt; Had difficulty finding work ;  &gt; Females ;</t>
  </si>
  <si>
    <t>15-64 years ;  &gt;&gt; Too many applicants for available jobs ;  Persons ;</t>
  </si>
  <si>
    <t>15-64 years ;  &gt;&gt; Too many applicants for available jobs ;  &gt; Males ;</t>
  </si>
  <si>
    <t>15-64 years ;  &gt;&gt; Too many applicants for available jobs ;  &gt; Females ;</t>
  </si>
  <si>
    <t>15-64 years ;  &gt;&gt; Lacked necessary skills or education ;  Persons ;</t>
  </si>
  <si>
    <t>15-64 years ;  &gt;&gt; Lacked necessary skills or education ;  &gt; Males ;</t>
  </si>
  <si>
    <t>15-64 years ;  &gt;&gt; Lacked necessary skills or education ;  &gt; Females ;</t>
  </si>
  <si>
    <t>15-64 years ;  &gt;&gt; Considered too young or too old by employers ;  Persons ;</t>
  </si>
  <si>
    <t>15-64 years ;  &gt;&gt; Considered too young or too old by employers ;  &gt; Males ;</t>
  </si>
  <si>
    <t>15-64 years ;  &gt;&gt; Considered too young or too old by employers ;  &gt; Females ;</t>
  </si>
  <si>
    <t>15-64 years ;  &gt;&gt;&gt; Considered too young by employers ;  Persons ;</t>
  </si>
  <si>
    <t>15-64 years ;  &gt;&gt;&gt; Considered too young by employers ;  &gt; Males ;</t>
  </si>
  <si>
    <t>15-64 years ;  &gt;&gt;&gt; Considered too young by employers ;  &gt; Females ;</t>
  </si>
  <si>
    <t>15-64 years ;  &gt;&gt;&gt; Considered too old by employers ;  Persons ;</t>
  </si>
  <si>
    <t>15-64 years ;  &gt;&gt;&gt; Considered too old by employers ;  &gt; Males ;</t>
  </si>
  <si>
    <t>15-64 years ;  &gt;&gt;&gt; Considered too old by employers ;  &gt; Females ;</t>
  </si>
  <si>
    <t>15-64 years ;  &gt;&gt; Insufficient work experience ;  Persons ;</t>
  </si>
  <si>
    <t>15-64 years ;  &gt;&gt; Insufficient work experience ;  &gt; Males ;</t>
  </si>
  <si>
    <t>15-64 years ;  &gt;&gt; Insufficient work experience ;  &gt; Females ;</t>
  </si>
  <si>
    <t>15-64 years ;  &gt;&gt; No vacancies at all ;  Persons ;</t>
  </si>
  <si>
    <t>15-64 years ;  &gt;&gt; No vacancies at all ;  &gt; Males ;</t>
  </si>
  <si>
    <t>15-64 years ;  &gt;&gt; No vacancies at all ;  &gt; Females ;</t>
  </si>
  <si>
    <t>15-64 years ;  &gt;&gt; No vacancies in line of work ;  Persons ;</t>
  </si>
  <si>
    <t>15-64 years ;  &gt;&gt; No vacancies in line of work ;  &gt; Males ;</t>
  </si>
  <si>
    <t>15-64 years ;  &gt;&gt; No vacancies in line of work ;  &gt; Females ;</t>
  </si>
  <si>
    <t>15-64 years ;  &gt;&gt; Too far to travel or transport problems ;  Persons ;</t>
  </si>
  <si>
    <t>15-64 years ;  &gt;&gt; Too far to travel or transport problems ;  &gt; Males ;</t>
  </si>
  <si>
    <t>15-64 years ;  &gt;&gt; Too far to travel or transport problems ;  &gt; Females ;</t>
  </si>
  <si>
    <t>15-64 years ;  &gt;&gt; Own ill health or disability ;  Persons ;</t>
  </si>
  <si>
    <t>15-64 years ;  &gt;&gt; Own ill health or disability ;  &gt; Males ;</t>
  </si>
  <si>
    <t>15-64 years ;  &gt;&gt; Own ill health or disability ;  &gt; Females ;</t>
  </si>
  <si>
    <t>15-64 years ;  &gt;&gt; Language difficulties ;  Persons ;</t>
  </si>
  <si>
    <t>15-64 years ;  &gt;&gt; Language difficulties ;  &gt; Males ;</t>
  </si>
  <si>
    <t>15-64 years ;  &gt;&gt; Language difficulties ;  &gt; Females ;</t>
  </si>
  <si>
    <t>15-64 years ;  &gt;&gt; No jobs with suitable hours ;  Persons ;</t>
  </si>
  <si>
    <t>15-64 years ;  &gt;&gt; No jobs with suitable hours ;  &gt; Males ;</t>
  </si>
  <si>
    <t>15-64 years ;  &gt;&gt; No jobs with suitable hours ;  &gt; Females ;</t>
  </si>
  <si>
    <t>15-64 years ;  &gt;&gt; Child care or other family considerations ;  Persons ;</t>
  </si>
  <si>
    <t>15-64 years ;  &gt;&gt; Child care or other family considerations ;  &gt; Males ;</t>
  </si>
  <si>
    <t>15-64 years ;  &gt;&gt; Child care or other family considerations ;  &gt; Females ;</t>
  </si>
  <si>
    <t>15-64 years ;  &gt;&gt; No feedback from employers ;  Persons ;</t>
  </si>
  <si>
    <t>15-64 years ;  &gt;&gt; No feedback from employers ;  &gt; Males ;</t>
  </si>
  <si>
    <t>15-64 years ;  &gt;&gt; No feedback from employers ;  &gt; Females ;</t>
  </si>
  <si>
    <t>15-64 years ;  &gt;&gt; Other difficulties ;  Persons ;</t>
  </si>
  <si>
    <t>15-64 years ;  &gt;&gt; Other difficulties ;  &gt; Males ;</t>
  </si>
  <si>
    <t>15-64 years ;  &gt;&gt; Other difficulties ;  &gt; Females ;</t>
  </si>
  <si>
    <t>15-64 years ;  &gt; Did not have difficulty finding work ;  Persons ;</t>
  </si>
  <si>
    <t>15-64 years ;  &gt; Did not have difficulty finding work ;  &gt; Males ;</t>
  </si>
  <si>
    <t>15-64 years ;  &gt; Did not have difficulty finding work ;  &gt; Females ;</t>
  </si>
  <si>
    <t>15-64 years ;  &gt; Looked for full-time work ;  Persons ;</t>
  </si>
  <si>
    <t>15-64 years ;  &gt; Looked for full-time work ;  &gt; Males ;</t>
  </si>
  <si>
    <t>15-64 years ;  &gt; Looked for full-time work ;  &gt; Females ;</t>
  </si>
  <si>
    <t>15-64 years ;  &gt;&gt; Looked for both full-time and part-time work ;  Persons ;</t>
  </si>
  <si>
    <t>15-64 years ;  &gt;&gt; Looked for both full-time and part-time work ;  &gt; Males ;</t>
  </si>
  <si>
    <t>15-64 years ;  &gt;&gt; Looked for both full-time and part-time work ;  &gt; Females ;</t>
  </si>
  <si>
    <t>15-64 years ;  &gt;&gt; Looked for only full-time work ;  Persons ;</t>
  </si>
  <si>
    <t>15-64 years ;  &gt;&gt; Looked for only full-time work ;  &gt; Males ;</t>
  </si>
  <si>
    <t>15-64 years ;  &gt;&gt; Looked for only full-time work ;  &gt; Females ;</t>
  </si>
  <si>
    <t>15-64 years ;  &gt;&gt; Waiting to start a full-time job ;  Persons ;</t>
  </si>
  <si>
    <t>15-64 years ;  &gt;&gt; Waiting to start a full-time job ;  &gt; Males ;</t>
  </si>
  <si>
    <t>15-64 years ;  &gt;&gt; Waiting to start a full-time job ;  &gt; Females ;</t>
  </si>
  <si>
    <t>15-64 years ;  &gt; Looked for part-time work ;  Persons ;</t>
  </si>
  <si>
    <t>15-64 years ;  &gt; Looked for part-time work ;  &gt; Males ;</t>
  </si>
  <si>
    <t>15-64 years ;  &gt; Looked for part-time work ;  &gt; Females ;</t>
  </si>
  <si>
    <t>15-64 years ;  &gt;&gt; Looked for only part-time work ;  Persons ;</t>
  </si>
  <si>
    <t>15-64 years ;  &gt;&gt; Looked for only part-time work ;  &gt; Males ;</t>
  </si>
  <si>
    <t>15-64 years ;  &gt;&gt; Looked for only part-time work ;  &gt; Females ;</t>
  </si>
  <si>
    <t>15-64 years ;  &gt;&gt; Waiting to start a part-time job ;  Persons ;</t>
  </si>
  <si>
    <t>15-64 years ;  &gt;&gt; Waiting to start a part-time job ;  &gt; Males ;</t>
  </si>
  <si>
    <t>15-64 years ;  &gt;&gt; Waiting to start a part-time job ;  &gt; Females ;</t>
  </si>
  <si>
    <t>Proportion of unemployed ;  15-64 years ;  &gt; Had difficulty finding work ;  Persons ;</t>
  </si>
  <si>
    <t>Proportion of unemployed ;  15-64 years ;  &gt; Had difficulty finding work ;  &gt; Males ;</t>
  </si>
  <si>
    <t>Proportion of unemployed ;  15-64 years ;  &gt; Had difficulty finding work ;  &gt; Females ;</t>
  </si>
  <si>
    <t>Proportion of unemployed ;  15-64 years ;  &gt;&gt; Too many applicants for available jobs ;  Persons ;</t>
  </si>
  <si>
    <t>Proportion of unemployed ;  15-64 years ;  &gt;&gt; Too many applicants for available jobs ;  &gt; Males ;</t>
  </si>
  <si>
    <t>Proportion of unemployed ;  15-64 years ;  &gt;&gt; Too many applicants for available jobs ;  &gt; Females ;</t>
  </si>
  <si>
    <t>Proportion of unemployed ;  15-64 years ;  &gt;&gt; Lacked necessary skills or education ;  Persons ;</t>
  </si>
  <si>
    <t>Proportion of unemployed ;  15-64 years ;  &gt;&gt; Lacked necessary skills or education ;  &gt; Males ;</t>
  </si>
  <si>
    <t>Proportion of unemployed ;  15-64 years ;  &gt;&gt; Lacked necessary skills or education ;  &gt; Females ;</t>
  </si>
  <si>
    <t>Proportion of unemployed ;  15-64 years ;  &gt;&gt; Considered too young or too old by employers ;  Persons ;</t>
  </si>
  <si>
    <t>Proportion of unemployed ;  15-64 years ;  &gt;&gt; Considered too young or too old by employers ;  &gt; Males ;</t>
  </si>
  <si>
    <t>Proportion of unemployed ;  15-64 years ;  &gt;&gt; Considered too young or too old by employers ;  &gt; Females ;</t>
  </si>
  <si>
    <t>Proportion of unemployed ;  15-64 years ;  &gt;&gt;&gt; Considered too young by employers ;  Persons ;</t>
  </si>
  <si>
    <t>Proportion of unemployed ;  15-64 years ;  &gt;&gt;&gt; Considered too young by employers ;  &gt; Males ;</t>
  </si>
  <si>
    <t>Proportion of unemployed ;  15-64 years ;  &gt;&gt;&gt; Considered too young by employers ;  &gt; Females ;</t>
  </si>
  <si>
    <t>Proportion of unemployed ;  15-64 years ;  &gt;&gt;&gt; Considered too old by employers ;  Persons ;</t>
  </si>
  <si>
    <t>Proportion of unemployed ;  15-64 years ;  &gt;&gt;&gt; Considered too old by employers ;  &gt; Males ;</t>
  </si>
  <si>
    <t>Proportion of unemployed ;  15-64 years ;  &gt;&gt;&gt; Considered too old by employers ;  &gt; Females ;</t>
  </si>
  <si>
    <t>Proportion of unemployed ;  15-64 years ;  &gt;&gt; Insufficient work experience ;  Persons ;</t>
  </si>
  <si>
    <t>Proportion of unemployed ;  15-64 years ;  &gt;&gt; Insufficient work experience ;  &gt; Males ;</t>
  </si>
  <si>
    <t>Proportion of unemployed ;  15-64 years ;  &gt;&gt; Insufficient work experience ;  &gt; Females ;</t>
  </si>
  <si>
    <t>Proportion of unemployed ;  15-64 years ;  &gt;&gt; No vacancies at all ;  Persons ;</t>
  </si>
  <si>
    <t>Proportion of unemployed ;  15-64 years ;  &gt;&gt; No vacancies at all ;  &gt; Males ;</t>
  </si>
  <si>
    <t>Proportion of unemployed ;  15-64 years ;  &gt;&gt; No vacancies at all ;  &gt; Females ;</t>
  </si>
  <si>
    <t>Proportion of unemployed ;  15-64 years ;  &gt;&gt; No vacancies in line of work ;  Persons ;</t>
  </si>
  <si>
    <t>Proportion of unemployed ;  15-64 years ;  &gt;&gt; No vacancies in line of work ;  &gt; Males ;</t>
  </si>
  <si>
    <t>Proportion of unemployed ;  15-64 years ;  &gt;&gt; No vacancies in line of work ;  &gt; Females ;</t>
  </si>
  <si>
    <t>Proportion of unemployed ;  15-64 years ;  &gt;&gt; Too far to travel or transport problems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</si>
  <si>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</si>
  <si>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</si>
  <si>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</si>
  <si>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</si>
  <si>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</si>
  <si>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</si>
  <si>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</si>
  <si>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</si>
  <si>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</si>
  <si>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</si>
  <si>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</si>
  <si>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</si>
  <si>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A125958320K</t>
  </si>
  <si>
    <t>A125979920F</t>
  </si>
  <si>
    <t>A125969120W</t>
  </si>
  <si>
    <t>A125958392W</t>
  </si>
  <si>
    <t>A125979992T</t>
  </si>
  <si>
    <t>A125969192J</t>
  </si>
  <si>
    <t>A125958328C</t>
  </si>
  <si>
    <t>A125979928X</t>
  </si>
  <si>
    <t>A125969128R</t>
  </si>
  <si>
    <t>A125958400K</t>
  </si>
  <si>
    <t>A125980000L</t>
  </si>
  <si>
    <t>A125969200W</t>
  </si>
  <si>
    <t>A125958408C</t>
  </si>
  <si>
    <t>A125980008F</t>
  </si>
  <si>
    <t>A125969208R</t>
  </si>
  <si>
    <t>A125958336C</t>
  </si>
  <si>
    <t>A125979936X</t>
  </si>
  <si>
    <t>A125969136R</t>
  </si>
  <si>
    <t>A125958344C</t>
  </si>
  <si>
    <t>A125979944X</t>
  </si>
  <si>
    <t>A125969144R</t>
  </si>
  <si>
    <t>A125958376W</t>
  </si>
  <si>
    <t>A125979976T</t>
  </si>
  <si>
    <t>A125969176J</t>
  </si>
  <si>
    <t>A125958304K</t>
  </si>
  <si>
    <t>A125979904F</t>
  </si>
  <si>
    <t>A125969104W</t>
  </si>
  <si>
    <t>A125958416C</t>
  </si>
  <si>
    <t>A125980016F</t>
  </si>
  <si>
    <t>A125969216R</t>
  </si>
  <si>
    <t>A125958384W</t>
  </si>
  <si>
    <t>A125979984T</t>
  </si>
  <si>
    <t>A125969184J</t>
  </si>
  <si>
    <t>A125958440C</t>
  </si>
  <si>
    <t>A125980040F</t>
  </si>
  <si>
    <t>A125969240R</t>
  </si>
  <si>
    <t>A125958312K</t>
  </si>
  <si>
    <t>A125979912F</t>
  </si>
  <si>
    <t>A125969112W</t>
  </si>
  <si>
    <t>A125958264C</t>
  </si>
  <si>
    <t>A125979864X</t>
  </si>
  <si>
    <t>A125969064R</t>
  </si>
  <si>
    <t>A125958280C</t>
  </si>
  <si>
    <t>A125979880X</t>
  </si>
  <si>
    <t>A125969080R</t>
  </si>
  <si>
    <t>A125958352C</t>
  </si>
  <si>
    <t>A125979952X</t>
  </si>
  <si>
    <t>A125969152R</t>
  </si>
  <si>
    <t>A125958288W</t>
  </si>
  <si>
    <t>A125979888T</t>
  </si>
  <si>
    <t>A125969088J</t>
  </si>
  <si>
    <t>A125958360C</t>
  </si>
  <si>
    <t>A125979960X</t>
  </si>
  <si>
    <t>A125969160R</t>
  </si>
  <si>
    <t>A125958368W</t>
  </si>
  <si>
    <t>A125979968T</t>
  </si>
  <si>
    <t>A125969168J</t>
  </si>
  <si>
    <t>A125958448W</t>
  </si>
  <si>
    <t>A125980048X</t>
  </si>
  <si>
    <t>A125969248J</t>
  </si>
  <si>
    <t>A125958272C</t>
  </si>
  <si>
    <t>A125979872X</t>
  </si>
  <si>
    <t>A125969072R</t>
  </si>
  <si>
    <t>A125958424C</t>
  </si>
  <si>
    <t>A125980024F</t>
  </si>
  <si>
    <t>A125969224R</t>
  </si>
  <si>
    <t>A125958432C</t>
  </si>
  <si>
    <t>A125980032F</t>
  </si>
  <si>
    <t>A125969232R</t>
  </si>
  <si>
    <t>A125958256C</t>
  </si>
  <si>
    <t>A125979856X</t>
  </si>
  <si>
    <t>A125969056R</t>
  </si>
  <si>
    <t>A125958296W</t>
  </si>
  <si>
    <t>A125979896T</t>
  </si>
  <si>
    <t>A125969096J</t>
  </si>
  <si>
    <t>Percent</t>
  </si>
  <si>
    <t>RATIO</t>
  </si>
  <si>
    <t>A125958393X</t>
  </si>
  <si>
    <t>A125979993V</t>
  </si>
  <si>
    <t>A125969193K</t>
  </si>
  <si>
    <t>A125958329F</t>
  </si>
  <si>
    <t>A125979929A</t>
  </si>
  <si>
    <t>A125969129T</t>
  </si>
  <si>
    <t>A125958401L</t>
  </si>
  <si>
    <t>A125980001R</t>
  </si>
  <si>
    <t>A125969201X</t>
  </si>
  <si>
    <t>A125958409F</t>
  </si>
  <si>
    <t>A125980009J</t>
  </si>
  <si>
    <t>A125969209T</t>
  </si>
  <si>
    <t>A125958337F</t>
  </si>
  <si>
    <t>A125979937A</t>
  </si>
  <si>
    <t>A125969137T</t>
  </si>
  <si>
    <t>A125958345F</t>
  </si>
  <si>
    <t>A125979945A</t>
  </si>
  <si>
    <t>A125969145T</t>
  </si>
  <si>
    <t>A125958377X</t>
  </si>
  <si>
    <t>A125979977V</t>
  </si>
  <si>
    <t>A125969177K</t>
  </si>
  <si>
    <t>A125958305L</t>
  </si>
  <si>
    <t>A125979905J</t>
  </si>
  <si>
    <t>A125969105X</t>
  </si>
  <si>
    <t>A125958417F</t>
  </si>
  <si>
    <t>A125980017J</t>
  </si>
  <si>
    <t>A125969217T</t>
  </si>
  <si>
    <t>A125958385X</t>
  </si>
  <si>
    <t>A125979985V</t>
  </si>
  <si>
    <t>A125969185K</t>
  </si>
  <si>
    <t>A125958441F</t>
  </si>
  <si>
    <t>A125980041J</t>
  </si>
  <si>
    <t>A125969241T</t>
  </si>
  <si>
    <t>A125958313L</t>
  </si>
  <si>
    <t>A125979913J</t>
  </si>
  <si>
    <t>A125969113X</t>
  </si>
  <si>
    <t>A125958265F</t>
  </si>
  <si>
    <t>A125979865A</t>
  </si>
  <si>
    <t>A125969065T</t>
  </si>
  <si>
    <t>A125958281F</t>
  </si>
  <si>
    <t>A125979881A</t>
  </si>
  <si>
    <t>A125969081T</t>
  </si>
  <si>
    <t>A125958353F</t>
  </si>
  <si>
    <t>A125979953A</t>
  </si>
  <si>
    <t>A125969153T</t>
  </si>
  <si>
    <t>A125958289X</t>
  </si>
  <si>
    <t>A125979889V</t>
  </si>
  <si>
    <t>A125969089K</t>
  </si>
  <si>
    <t>A125958361F</t>
  </si>
  <si>
    <t>A125979961A</t>
  </si>
  <si>
    <t>A125969161T</t>
  </si>
  <si>
    <t>A125958369X</t>
  </si>
  <si>
    <t>A125979969V</t>
  </si>
  <si>
    <t>A125969169K</t>
  </si>
  <si>
    <t>A125958449X</t>
  </si>
  <si>
    <t>A125980049A</t>
  </si>
  <si>
    <t>A125969249K</t>
  </si>
  <si>
    <t>A125958273F</t>
  </si>
  <si>
    <t>A125979873A</t>
  </si>
  <si>
    <t>A125969073T</t>
  </si>
  <si>
    <t>A125958425F</t>
  </si>
  <si>
    <t>A125980025J</t>
  </si>
  <si>
    <t>A125969225T</t>
  </si>
  <si>
    <t>A125958433F</t>
  </si>
  <si>
    <t>A125980033J</t>
  </si>
  <si>
    <t>A125969233T</t>
  </si>
  <si>
    <t>A125958257F</t>
  </si>
  <si>
    <t>A125979857A</t>
  </si>
  <si>
    <t>A125969057T</t>
  </si>
  <si>
    <t>A125958297X</t>
  </si>
  <si>
    <t>A125979897V</t>
  </si>
  <si>
    <t>A125969097K</t>
  </si>
  <si>
    <t>A125963720T</t>
  </si>
  <si>
    <t>A125985320R</t>
  </si>
  <si>
    <t>A125974520C</t>
  </si>
  <si>
    <t>A125963792C</t>
  </si>
  <si>
    <t>A125985392A</t>
  </si>
  <si>
    <t>A125974592R</t>
  </si>
  <si>
    <t>A125963728K</t>
  </si>
  <si>
    <t>A125985328J</t>
  </si>
  <si>
    <t>A125974528W</t>
  </si>
  <si>
    <t>A125963800T</t>
  </si>
  <si>
    <t>A125985400R</t>
  </si>
  <si>
    <t>A125974600C</t>
  </si>
  <si>
    <t>A125963808K</t>
  </si>
  <si>
    <t>A125985408J</t>
  </si>
  <si>
    <t>A125974608W</t>
  </si>
  <si>
    <t>A125963736K</t>
  </si>
  <si>
    <t>A125985336J</t>
  </si>
  <si>
    <t>A125974536W</t>
  </si>
  <si>
    <t>A125963744K</t>
  </si>
  <si>
    <t>A125985344J</t>
  </si>
  <si>
    <t>A125974544W</t>
  </si>
  <si>
    <t>A125963776C</t>
  </si>
  <si>
    <t>A125985376A</t>
  </si>
  <si>
    <t>A125974576R</t>
  </si>
  <si>
    <t>A125963704T</t>
  </si>
  <si>
    <t>A125985304R</t>
  </si>
  <si>
    <t>A125974504C</t>
  </si>
  <si>
    <t>A125963816K</t>
  </si>
  <si>
    <t>A125985416J</t>
  </si>
  <si>
    <t>A125974616W</t>
  </si>
  <si>
    <t>A125963784C</t>
  </si>
  <si>
    <t>A125985384A</t>
  </si>
  <si>
    <t>A125974584R</t>
  </si>
  <si>
    <t>A125963840K</t>
  </si>
  <si>
    <t>A125985440J</t>
  </si>
  <si>
    <t>A125974640W</t>
  </si>
  <si>
    <t>A125963712T</t>
  </si>
  <si>
    <t>A125985312R</t>
  </si>
  <si>
    <t>A125974512C</t>
  </si>
  <si>
    <t>A125963664K</t>
  </si>
  <si>
    <t>A125985264J</t>
  </si>
  <si>
    <t>A125974464W</t>
  </si>
  <si>
    <t>A125963680K</t>
  </si>
  <si>
    <t>A125985280J</t>
  </si>
  <si>
    <t>A125974480W</t>
  </si>
  <si>
    <t>A125963752K</t>
  </si>
  <si>
    <t>A125985352J</t>
  </si>
  <si>
    <t>A125974552W</t>
  </si>
  <si>
    <t>A125963688C</t>
  </si>
  <si>
    <t>A125985288A</t>
  </si>
  <si>
    <t>A125974488R</t>
  </si>
  <si>
    <t>A125963760K</t>
  </si>
  <si>
    <t>A125985360J</t>
  </si>
  <si>
    <t>A125974560W</t>
  </si>
  <si>
    <t>A125963768C</t>
  </si>
  <si>
    <t>A125985368A</t>
  </si>
  <si>
    <t>A125974568R</t>
  </si>
  <si>
    <t>A125963848C</t>
  </si>
  <si>
    <t>A125985448A</t>
  </si>
  <si>
    <t>A125974648R</t>
  </si>
  <si>
    <t>A125963672K</t>
  </si>
  <si>
    <t>A125985272J</t>
  </si>
  <si>
    <t>A125974472W</t>
  </si>
  <si>
    <t>A125963824K</t>
  </si>
  <si>
    <t>A125985424J</t>
  </si>
  <si>
    <t>A125974624W</t>
  </si>
  <si>
    <t>A125963832K</t>
  </si>
  <si>
    <t>A125985432J</t>
  </si>
  <si>
    <t>A125974632W</t>
  </si>
  <si>
    <t>A125963656K</t>
  </si>
  <si>
    <t>A125985256J</t>
  </si>
  <si>
    <t>A125974456W</t>
  </si>
  <si>
    <t>A125963696C</t>
  </si>
  <si>
    <t>A125985296A</t>
  </si>
  <si>
    <t>A125974496R</t>
  </si>
  <si>
    <t>A125963793F</t>
  </si>
  <si>
    <t>A125985393C</t>
  </si>
  <si>
    <t>A125974593T</t>
  </si>
  <si>
    <t>A125963729L</t>
  </si>
  <si>
    <t>A125985329K</t>
  </si>
  <si>
    <t>A125974529X</t>
  </si>
  <si>
    <t>A125963801V</t>
  </si>
  <si>
    <t>A125985401T</t>
  </si>
  <si>
    <t>A125974601F</t>
  </si>
  <si>
    <t>A125963809L</t>
  </si>
  <si>
    <t>A125985409K</t>
  </si>
  <si>
    <t>A125974609X</t>
  </si>
  <si>
    <t>A125963737L</t>
  </si>
  <si>
    <t>A125985337K</t>
  </si>
  <si>
    <t>A125974537X</t>
  </si>
  <si>
    <t>A125963745L</t>
  </si>
  <si>
    <t>A125985345K</t>
  </si>
  <si>
    <t>A125974545X</t>
  </si>
  <si>
    <t>A125963777F</t>
  </si>
  <si>
    <t>A125985377C</t>
  </si>
  <si>
    <t>A125974577T</t>
  </si>
  <si>
    <t>A125963705V</t>
  </si>
  <si>
    <t>A125985305T</t>
  </si>
  <si>
    <t>A125974505F</t>
  </si>
  <si>
    <t>A125963817L</t>
  </si>
  <si>
    <t>A125985417K</t>
  </si>
  <si>
    <t>A125974617X</t>
  </si>
  <si>
    <t>A125963785F</t>
  </si>
  <si>
    <t>Proportion of unemployed ;  15-64 years ;  &gt;&gt; Too far to travel or transport problems ;  &gt; Males ;</t>
  </si>
  <si>
    <t>Proportion of unemployed ;  15-64 years ;  &gt;&gt; Too far to travel or transport problems ;  &gt; Females ;</t>
  </si>
  <si>
    <t>Proportion of unemployed ;  15-64 years ;  &gt;&gt; Own ill health or disability ;  Persons ;</t>
  </si>
  <si>
    <t>Proportion of unemployed ;  15-64 years ;  &gt;&gt; Own ill health or disability ;  &gt; Males ;</t>
  </si>
  <si>
    <t>Proportion of unemployed ;  15-64 years ;  &gt;&gt; Own ill health or disability ;  &gt; Females ;</t>
  </si>
  <si>
    <t>Proportion of unemployed ;  15-64 years ;  &gt;&gt; Language difficulties ;  Persons ;</t>
  </si>
  <si>
    <t>Proportion of unemployed ;  15-64 years ;  &gt;&gt; Language difficulties ;  &gt; Males ;</t>
  </si>
  <si>
    <t>Proportion of unemployed ;  15-64 years ;  &gt;&gt; Language difficulties ;  &gt; Females ;</t>
  </si>
  <si>
    <t>Proportion of unemployed ;  15-64 years ;  &gt;&gt; No jobs with suitable hours ;  Persons ;</t>
  </si>
  <si>
    <t>Proportion of unemployed ;  15-64 years ;  &gt;&gt; No jobs with suitable hours ;  &gt; Males ;</t>
  </si>
  <si>
    <t>Proportion of unemployed ;  15-64 years ;  &gt;&gt; No jobs with suitable hours ;  &gt; Females ;</t>
  </si>
  <si>
    <t>Proportion of unemployed ;  15-64 years ;  &gt;&gt; Child care or other family considerations ;  Persons ;</t>
  </si>
  <si>
    <t>Proportion of unemployed ;  15-64 years ;  &gt;&gt; Child care or other family considerations ;  &gt; Males ;</t>
  </si>
  <si>
    <t>Proportion of unemployed ;  15-64 years ;  &gt;&gt; Child care or other family considerations ;  &gt; Females ;</t>
  </si>
  <si>
    <t>Proportion of unemployed ;  15-64 years ;  &gt;&gt; No feedback from employers ;  Persons ;</t>
  </si>
  <si>
    <t>Proportion of unemployed ;  15-64 years ;  &gt;&gt; No feedback from employers ;  &gt; Males ;</t>
  </si>
  <si>
    <t>Proportion of unemployed ;  15-64 years ;  &gt;&gt; No feedback from employers ;  &gt; Females ;</t>
  </si>
  <si>
    <t>Proportion of unemployed ;  15-64 years ;  &gt;&gt; Other difficulties ;  Persons ;</t>
  </si>
  <si>
    <t>Proportion of unemployed ;  15-64 years ;  &gt;&gt; Other difficulties ;  &gt; Males ;</t>
  </si>
  <si>
    <t>Proportion of unemployed ;  15-64 years ;  &gt;&gt; Other difficulties ;  &gt; Females ;</t>
  </si>
  <si>
    <t>Proportion of unemployed ;  15-64 years ;  &gt; Did not have difficulty finding work ;  Persons ;</t>
  </si>
  <si>
    <t>Proportion of unemployed ;  15-64 years ;  &gt; Did not have difficulty finding work ;  &gt; Males ;</t>
  </si>
  <si>
    <t>Proportion of unemployed ;  15-64 years ;  &gt; Did not have difficulty finding work ;  &gt; Females ;</t>
  </si>
  <si>
    <t>Proportion of unemployed ;  15-64 years ;  &gt; Looked for full-time work ;  Persons ;</t>
  </si>
  <si>
    <t>Proportion of unemployed ;  15-64 years ;  &gt; Looked for full-time work ;  &gt; Males ;</t>
  </si>
  <si>
    <t>Proportion of unemployed ;  15-64 years ;  &gt; Looked for full-time work ;  &gt; Females ;</t>
  </si>
  <si>
    <t>Proportion of unemployed ;  15-64 years ;  &gt;&gt; Looked for both full-time and part-time work ;  Persons ;</t>
  </si>
  <si>
    <t>Proportion of unemployed ;  15-64 years ;  &gt;&gt; Looked for both full-time and part-time work ;  &gt; Males ;</t>
  </si>
  <si>
    <t>Proportion of unemployed ;  15-64 years ;  &gt;&gt; Looked for both full-time and part-time work ;  &gt; Females ;</t>
  </si>
  <si>
    <t>Proportion of unemployed ;  15-64 years ;  &gt;&gt; Looked for only full-time work ;  Persons ;</t>
  </si>
  <si>
    <t>Proportion of unemployed ;  15-64 years ;  &gt;&gt; Looked for only full-time work ;  &gt; Males ;</t>
  </si>
  <si>
    <t>Proportion of unemployed ;  15-64 years ;  &gt;&gt; Looked for only full-time work ;  &gt; Females ;</t>
  </si>
  <si>
    <t>Proportion of unemployed ;  15-64 years ;  &gt;&gt; Waiting to start a full-time job ;  Persons ;</t>
  </si>
  <si>
    <t>Proportion of unemployed ;  15-64 years ;  &gt;&gt; Waiting to start a full-time job ;  &gt; Males ;</t>
  </si>
  <si>
    <t>Proportion of unemployed ;  15-64 years ;  &gt;&gt; Waiting to start a full-time job ;  &gt; Females ;</t>
  </si>
  <si>
    <t>Proportion of unemployed ;  15-64 years ;  &gt; Looked for part-time work ;  Persons ;</t>
  </si>
  <si>
    <t>Proportion of unemployed ;  15-64 years ;  &gt; Looked for part-time work ;  &gt; Males ;</t>
  </si>
  <si>
    <t>Proportion of unemployed ;  15-64 years ;  &gt; Looked for part-time work ;  &gt; Females ;</t>
  </si>
  <si>
    <t>Proportion of unemployed ;  15-64 years ;  &gt;&gt; Looked for only part-time work ;  Persons ;</t>
  </si>
  <si>
    <t>Proportion of unemployed ;  15-64 years ;  &gt;&gt; Looked for only part-time work ;  &gt; Males ;</t>
  </si>
  <si>
    <t>Proportion of unemployed ;  15-64 years ;  &gt;&gt; Looked for only part-time work ;  &gt; Females ;</t>
  </si>
  <si>
    <t>Proportion of unemployed ;  15-64 years ;  &gt;&gt; Waiting to start a part-time job ;  Persons ;</t>
  </si>
  <si>
    <t>Proportion of unemployed ;  15-64 years ;  &gt;&gt; Waiting to start a part-time job ;  &gt; Males ;</t>
  </si>
  <si>
    <t>Proportion of unemployed ;  15-64 years ;  &gt;&gt; Waiting to start a part-time job ;  &gt; Females ;</t>
  </si>
  <si>
    <t>&gt; 15-24 years ;  Unemployed total ;  Persons ;</t>
  </si>
  <si>
    <t>&gt; 15-24 years ;  Unemployed total ;  &gt; Males ;</t>
  </si>
  <si>
    <t>&gt; 15-24 years ;  Unemployed total ;  &gt; Females ;</t>
  </si>
  <si>
    <t>&gt; 15-24 years ;  &gt; Had difficulty finding work ;  Persons ;</t>
  </si>
  <si>
    <t>&gt; 15-24 years ;  &gt; Had difficulty finding work ;  &gt; Males ;</t>
  </si>
  <si>
    <t>&gt; 15-24 years ;  &gt; Had difficulty finding work ;  &gt; Females ;</t>
  </si>
  <si>
    <t>&gt; 15-24 years ;  &gt;&gt; Too many applicants for available jobs ;  Persons ;</t>
  </si>
  <si>
    <t>&gt; 15-24 years ;  &gt;&gt; Too many applicants for available jobs ;  &gt; Males ;</t>
  </si>
  <si>
    <t>&gt; 15-24 years ;  &gt;&gt; Too many applicants for available jobs ;  &gt; Females ;</t>
  </si>
  <si>
    <t>&gt; 15-24 years ;  &gt;&gt; Lacked necessary skills or education ;  Persons ;</t>
  </si>
  <si>
    <t>&gt; 15-24 years ;  &gt;&gt; Lacked necessary skills or education ;  &gt; Males ;</t>
  </si>
  <si>
    <t>&gt; 15-24 years ;  &gt;&gt; Lacked necessary skills or education ;  &gt; Females ;</t>
  </si>
  <si>
    <t>&gt; 15-24 years ;  &gt;&gt; Considered too young or too old by employers ;  Persons ;</t>
  </si>
  <si>
    <t>&gt; 15-24 years ;  &gt;&gt; Considered too young or too old by employers ;  &gt; Males ;</t>
  </si>
  <si>
    <t>&gt; 15-24 years ;  &gt;&gt; Considered too young or too old by employers ;  &gt; Females ;</t>
  </si>
  <si>
    <t>&gt; 15-24 years ;  &gt;&gt;&gt; Considered too young by employers ;  Persons ;</t>
  </si>
  <si>
    <t>&gt; 15-24 years ;  &gt;&gt;&gt; Considered too young by employers ;  &gt; Males ;</t>
  </si>
  <si>
    <t>&gt; 15-24 years ;  &gt;&gt;&gt; Considered too young by employers ;  &gt; Females ;</t>
  </si>
  <si>
    <t>&gt; 15-24 years ;  &gt;&gt;&gt; Considered too old by employers ;  Persons ;</t>
  </si>
  <si>
    <t>&gt; 15-24 years ;  &gt;&gt;&gt; Considered too old by employers ;  &gt; Males ;</t>
  </si>
  <si>
    <t>&gt; 15-24 years ;  &gt;&gt;&gt; Considered too old by employers ;  &gt; Females ;</t>
  </si>
  <si>
    <t>&gt; 15-24 years ;  &gt;&gt; Insufficient work experience ;  Persons ;</t>
  </si>
  <si>
    <t>&gt; 15-24 years ;  &gt;&gt; Insufficient work experience ;  &gt; Males ;</t>
  </si>
  <si>
    <t>&gt; 15-24 years ;  &gt;&gt; Insufficient work experience ;  &gt; Females ;</t>
  </si>
  <si>
    <t>&gt; 15-24 years ;  &gt;&gt; No vacancies at all ;  Persons ;</t>
  </si>
  <si>
    <t>&gt; 15-24 years ;  &gt;&gt; No vacancies at all ;  &gt; Males ;</t>
  </si>
  <si>
    <t>&gt; 15-24 years ;  &gt;&gt; No vacancies at all ;  &gt; Females ;</t>
  </si>
  <si>
    <t>&gt; 15-24 years ;  &gt;&gt; No vacancies in line of work ;  Persons ;</t>
  </si>
  <si>
    <t>&gt; 15-24 years ;  &gt;&gt; No vacancies in line of work ;  &gt; Males ;</t>
  </si>
  <si>
    <t>&gt; 15-24 years ;  &gt;&gt; No vacancies in line of work ;  &gt; Females ;</t>
  </si>
  <si>
    <t>&gt; 15-24 years ;  &gt;&gt; Too far to travel or transport problems ;  Persons ;</t>
  </si>
  <si>
    <t>&gt; 15-24 years ;  &gt;&gt; Too far to travel or transport problems ;  &gt; Males ;</t>
  </si>
  <si>
    <t>&gt; 15-24 years ;  &gt;&gt; Too far to travel or transport problems ;  &gt; Females ;</t>
  </si>
  <si>
    <t>&gt; 15-24 years ;  &gt;&gt; Own ill health or disability ;  Persons ;</t>
  </si>
  <si>
    <t>&gt; 15-24 years ;  &gt;&gt; Own ill health or disability ;  &gt; Males ;</t>
  </si>
  <si>
    <t>&gt; 15-24 years ;  &gt;&gt; Own ill health or disability ;  &gt; Females ;</t>
  </si>
  <si>
    <t>&gt; 15-24 years ;  &gt;&gt; Language difficulties ;  Persons ;</t>
  </si>
  <si>
    <t>&gt; 15-24 years ;  &gt;&gt; Language difficulties ;  &gt; Males ;</t>
  </si>
  <si>
    <t>&gt; 15-24 years ;  &gt;&gt; Language difficulties ;  &gt; Females ;</t>
  </si>
  <si>
    <t>&gt; 15-24 years ;  &gt;&gt; No jobs with suitable hours ;  Persons ;</t>
  </si>
  <si>
    <t>&gt; 15-24 years ;  &gt;&gt; No jobs with suitable hours ;  &gt; Males ;</t>
  </si>
  <si>
    <t>&gt; 15-24 years ;  &gt;&gt; No jobs with suitable hours ;  &gt; Females ;</t>
  </si>
  <si>
    <t>&gt; 15-24 years ;  &gt;&gt; Child care or other family considerations ;  Persons ;</t>
  </si>
  <si>
    <t>&gt; 15-24 years ;  &gt;&gt; Child care or other family considerations ;  &gt; Males ;</t>
  </si>
  <si>
    <t>&gt; 15-24 years ;  &gt;&gt; Child care or other family considerations ;  &gt; Females ;</t>
  </si>
  <si>
    <t>&gt; 15-24 years ;  &gt;&gt; No feedback from employers ;  Persons ;</t>
  </si>
  <si>
    <t>&gt; 15-24 years ;  &gt;&gt; No feedback from employers ;  &gt; Males ;</t>
  </si>
  <si>
    <t>&gt; 15-24 years ;  &gt;&gt; No feedback from employers ;  &gt; Females ;</t>
  </si>
  <si>
    <t>&gt; 15-24 years ;  &gt;&gt; Other difficulties ;  Persons ;</t>
  </si>
  <si>
    <t>&gt; 15-24 years ;  &gt;&gt; Other difficulties ;  &gt; Males ;</t>
  </si>
  <si>
    <t>&gt; 15-24 years ;  &gt;&gt; Other difficulties ;  &gt; Females ;</t>
  </si>
  <si>
    <t>&gt; 15-24 years ;  &gt; Did not have difficulty finding work ;  Persons ;</t>
  </si>
  <si>
    <t>&gt; 15-24 years ;  &gt; Did not have difficulty finding work ;  &gt; Males ;</t>
  </si>
  <si>
    <t>&gt; 15-24 years ;  &gt; Did not have difficulty finding work ;  &gt; Females ;</t>
  </si>
  <si>
    <t>&gt; 15-24 years ;  &gt; Looked for full-time work ;  Persons ;</t>
  </si>
  <si>
    <t>&gt; 15-24 years ;  &gt; Looked for full-time work ;  &gt; Males ;</t>
  </si>
  <si>
    <t>&gt; 15-24 years ;  &gt; Looked for full-time work ;  &gt; Females ;</t>
  </si>
  <si>
    <t>&gt; 15-24 years ;  &gt;&gt; Looked for both full-time and part-time work ;  Persons ;</t>
  </si>
  <si>
    <t>&gt; 15-24 years ;  &gt;&gt; Looked for both full-time and part-time work ;  &gt; Males ;</t>
  </si>
  <si>
    <t>&gt; 15-24 years ;  &gt;&gt; Looked for both full-time and part-time work ;  &gt; Females ;</t>
  </si>
  <si>
    <t>&gt; 15-24 years ;  &gt;&gt; Looked for only full-time work ;  Persons ;</t>
  </si>
  <si>
    <t>&gt; 15-24 years ;  &gt;&gt; Looked for only full-time work ;  &gt; Males ;</t>
  </si>
  <si>
    <t>&gt; 15-24 years ;  &gt;&gt; Looked for only full-time work ;  &gt; Females ;</t>
  </si>
  <si>
    <t>&gt; 15-24 years ;  &gt;&gt; Waiting to start a full-time job ;  Persons ;</t>
  </si>
  <si>
    <t>&gt; 15-24 years ;  &gt;&gt; Waiting to start a full-time job ;  &gt; Males ;</t>
  </si>
  <si>
    <t>&gt; 15-24 years ;  &gt;&gt; Waiting to start a full-time job ;  &gt; Females ;</t>
  </si>
  <si>
    <t>&gt; 15-24 years ;  &gt; Looked for part-time work ;  Persons ;</t>
  </si>
  <si>
    <t>&gt; 15-24 years ;  &gt; Looked for part-time work ;  &gt; Males ;</t>
  </si>
  <si>
    <t>&gt; 15-24 years ;  &gt; Looked for part-time work ;  &gt; Females ;</t>
  </si>
  <si>
    <t>&gt; 15-24 years ;  &gt;&gt; Looked for only part-time work ;  Persons ;</t>
  </si>
  <si>
    <t>&gt; 15-24 years ;  &gt;&gt; Looked for only part-time work ;  &gt; Males ;</t>
  </si>
  <si>
    <t>&gt; 15-24 years ;  &gt;&gt; Looked for only part-time work ;  &gt; Females ;</t>
  </si>
  <si>
    <t>&gt; 15-24 years ;  &gt;&gt; Waiting to start a part-time job ;  Persons ;</t>
  </si>
  <si>
    <t>&gt; 15-24 years ;  &gt;&gt; Waiting to start a part-time job ;  &gt; Males ;</t>
  </si>
  <si>
    <t>&gt; 15-24 years ;  &gt;&gt; Waiting to start a part-time job ;  &gt; Females ;</t>
  </si>
  <si>
    <t>Proportion of unemployed ;  &gt; 15-24 years ;  &gt; Had difficulty finding work ;  Persons ;</t>
  </si>
  <si>
    <t>Proportion of unemployed ;  &gt; 15-24 years ;  &gt; Had difficulty finding work ;  &gt; Males ;</t>
  </si>
  <si>
    <t>Proportion of unemployed ;  &gt; 15-24 years ;  &gt; Had difficulty finding work ;  &gt; Females ;</t>
  </si>
  <si>
    <t>Proportion of unemployed ;  &gt; 15-24 years ;  &gt;&gt; Too many applicants for available jobs ;  Persons ;</t>
  </si>
  <si>
    <t>Proportion of unemployed ;  &gt; 15-24 years ;  &gt;&gt; Too many applicants for available jobs ;  &gt; Males ;</t>
  </si>
  <si>
    <t>Proportion of unemployed ;  &gt; 15-24 years ;  &gt;&gt; Too many applicants for available jobs ;  &gt; Females ;</t>
  </si>
  <si>
    <t>Proportion of unemployed ;  &gt; 15-24 years ;  &gt;&gt; Lacked necessary skills or education ;  Persons ;</t>
  </si>
  <si>
    <t>Proportion of unemployed ;  &gt; 15-24 years ;  &gt;&gt; Lacked necessary skills or education ;  &gt; Males ;</t>
  </si>
  <si>
    <t>Proportion of unemployed ;  &gt; 15-24 years ;  &gt;&gt; Lacked necessary skills or education ;  &gt; Females ;</t>
  </si>
  <si>
    <t>Proportion of unemployed ;  &gt; 15-24 years ;  &gt;&gt; Considered too young or too old by employers ;  Persons ;</t>
  </si>
  <si>
    <t>Proportion of unemployed ;  &gt; 15-24 years ;  &gt;&gt; Considered too young or too old by employers ;  &gt; Males ;</t>
  </si>
  <si>
    <t>Proportion of unemployed ;  &gt; 15-24 years ;  &gt;&gt; Considered too young or too old by employers ;  &gt; Females ;</t>
  </si>
  <si>
    <t>Proportion of unemployed ;  &gt; 15-24 years ;  &gt;&gt;&gt; Considered too young by employers ;  Persons ;</t>
  </si>
  <si>
    <t>Proportion of unemployed ;  &gt; 15-24 years ;  &gt;&gt;&gt; Considered too young by employers ;  &gt; Males ;</t>
  </si>
  <si>
    <t>Proportion of unemployed ;  &gt; 15-24 years ;  &gt;&gt;&gt; Considered too young by employers ;  &gt; Females ;</t>
  </si>
  <si>
    <t>Proportion of unemployed ;  &gt; 15-24 years ;  &gt;&gt;&gt; Considered too old by employers ;  Persons ;</t>
  </si>
  <si>
    <t>Proportion of unemployed ;  &gt; 15-24 years ;  &gt;&gt;&gt; Considered too old by employers ;  &gt; Males ;</t>
  </si>
  <si>
    <t>Proportion of unemployed ;  &gt; 15-24 years ;  &gt;&gt;&gt; Considered too old by employers ;  &gt; Females ;</t>
  </si>
  <si>
    <t>Proportion of unemployed ;  &gt; 15-24 years ;  &gt;&gt; Insufficient work experience ;  Persons ;</t>
  </si>
  <si>
    <t>Proportion of unemployed ;  &gt; 15-24 years ;  &gt;&gt; Insufficient work experience ;  &gt; Males ;</t>
  </si>
  <si>
    <t>Proportion of unemployed ;  &gt; 15-24 years ;  &gt;&gt; Insufficient work experience ;  &gt; Females ;</t>
  </si>
  <si>
    <t>Proportion of unemployed ;  &gt; 15-24 years ;  &gt;&gt; No vacancies at all ;  Persons ;</t>
  </si>
  <si>
    <t>Proportion of unemployed ;  &gt; 15-24 years ;  &gt;&gt; No vacancies at all ;  &gt; Males ;</t>
  </si>
  <si>
    <t>Proportion of unemployed ;  &gt; 15-24 years ;  &gt;&gt; No vacancies at all ;  &gt; Females ;</t>
  </si>
  <si>
    <t>Proportion of unemployed ;  &gt; 15-24 years ;  &gt;&gt; No vacancies in line of work ;  Persons ;</t>
  </si>
  <si>
    <t>Proportion of unemployed ;  &gt; 15-24 years ;  &gt;&gt; No vacancies in line of work ;  &gt; Males ;</t>
  </si>
  <si>
    <t>Proportion of unemployed ;  &gt; 15-24 years ;  &gt;&gt; No vacancies in line of work ;  &gt; Females ;</t>
  </si>
  <si>
    <t>Proportion of unemployed ;  &gt; 15-24 years ;  &gt;&gt; Too far to travel or transport problems ;  Persons ;</t>
  </si>
  <si>
    <t>Proportion of unemployed ;  &gt; 15-24 years ;  &gt;&gt; Too far to travel or transport problems ;  &gt; Males ;</t>
  </si>
  <si>
    <t>Proportion of unemployed ;  &gt; 15-24 years ;  &gt;&gt; Too far to travel or transport problems ;  &gt; Females ;</t>
  </si>
  <si>
    <t>Proportion of unemployed ;  &gt; 15-24 years ;  &gt;&gt; Own ill health or disability ;  Persons ;</t>
  </si>
  <si>
    <t>Proportion of unemployed ;  &gt; 15-24 years ;  &gt;&gt; Own ill health or disability ;  &gt; Males ;</t>
  </si>
  <si>
    <t>Proportion of unemployed ;  &gt; 15-24 years ;  &gt;&gt; Own ill health or disability ;  &gt; Females ;</t>
  </si>
  <si>
    <t>Proportion of unemployed ;  &gt; 15-24 years ;  &gt;&gt; Language difficulties ;  Persons ;</t>
  </si>
  <si>
    <t>Proportion of unemployed ;  &gt; 15-24 years ;  &gt;&gt; Language difficulties ;  &gt; Males ;</t>
  </si>
  <si>
    <t>Proportion of unemployed ;  &gt; 15-24 years ;  &gt;&gt; Language difficulties ;  &gt; Females ;</t>
  </si>
  <si>
    <t>Proportion of unemployed ;  &gt; 15-24 years ;  &gt;&gt; No jobs with suitable hours ;  Persons ;</t>
  </si>
  <si>
    <t>Proportion of unemployed ;  &gt; 15-24 years ;  &gt;&gt; No jobs with suitable hours ;  &gt; Males ;</t>
  </si>
  <si>
    <t>Proportion of unemployed ;  &gt; 15-24 years ;  &gt;&gt; No jobs with suitable hours ;  &gt; Females ;</t>
  </si>
  <si>
    <t>Proportion of unemployed ;  &gt; 15-24 years ;  &gt;&gt; Child care or other family considerations ;  Persons ;</t>
  </si>
  <si>
    <t>Proportion of unemployed ;  &gt; 15-24 years ;  &gt;&gt; Child care or other family considerations ;  &gt; Males ;</t>
  </si>
  <si>
    <t>Proportion of unemployed ;  &gt; 15-24 years ;  &gt;&gt; Child care or other family considerations ;  &gt; Females ;</t>
  </si>
  <si>
    <t>Proportion of unemployed ;  &gt; 15-24 years ;  &gt;&gt; No feedback from employers ;  Persons ;</t>
  </si>
  <si>
    <t>Proportion of unemployed ;  &gt; 15-24 years ;  &gt;&gt; No feedback from employers ;  &gt; Males ;</t>
  </si>
  <si>
    <t>Proportion of unemployed ;  &gt; 15-24 years ;  &gt;&gt; No feedback from employers ;  &gt; Females ;</t>
  </si>
  <si>
    <t>Proportion of unemployed ;  &gt; 15-24 years ;  &gt;&gt; Other difficulties ;  Persons ;</t>
  </si>
  <si>
    <t>Proportion of unemployed ;  &gt; 15-24 years ;  &gt;&gt; Other difficulties ;  &gt; Males ;</t>
  </si>
  <si>
    <t>Proportion of unemployed ;  &gt; 15-24 years ;  &gt;&gt; Other difficulties ;  &gt; Females ;</t>
  </si>
  <si>
    <t>Proportion of unemployed ;  &gt; 15-24 years ;  &gt; Did not have difficulty finding work ;  Persons ;</t>
  </si>
  <si>
    <t>Proportion of unemployed ;  &gt; 15-24 years ;  &gt; Did not have difficulty finding work ;  &gt; Males ;</t>
  </si>
  <si>
    <t>Proportion of unemployed ;  &gt; 15-24 years ;  &gt; Did not have difficulty finding work ;  &gt; Females ;</t>
  </si>
  <si>
    <t>Proportion of unemployed ;  &gt; 15-24 years ;  &gt; Looked for full-time work ;  Persons ;</t>
  </si>
  <si>
    <t>Proportion of unemployed ;  &gt; 15-24 years ;  &gt; Looked for full-time work ;  &gt; Males ;</t>
  </si>
  <si>
    <t>Proportion of unemployed ;  &gt; 15-24 years ;  &gt; Looked for full-time work ;  &gt; Females ;</t>
  </si>
  <si>
    <t>Proportion of unemployed ;  &gt; 15-24 years ;  &gt;&gt; Looked for both full-time and part-time work ;  Persons ;</t>
  </si>
  <si>
    <t>Proportion of unemployed ;  &gt; 15-24 years ;  &gt;&gt; Looked for both full-time and part-time work ;  &gt; Males ;</t>
  </si>
  <si>
    <t>Proportion of unemployed ;  &gt; 15-24 years ;  &gt;&gt; Looked for both full-time and part-time work ;  &gt; Females ;</t>
  </si>
  <si>
    <t>Proportion of unemployed ;  &gt; 15-24 years ;  &gt;&gt; Looked for only full-time work ;  Persons ;</t>
  </si>
  <si>
    <t>Proportion of unemployed ;  &gt; 15-24 years ;  &gt;&gt; Looked for only full-time work ;  &gt; Males ;</t>
  </si>
  <si>
    <t>Proportion of unemployed ;  &gt; 15-24 years ;  &gt;&gt; Looked for only full-time work ;  &gt; Females ;</t>
  </si>
  <si>
    <t>Proportion of unemployed ;  &gt; 15-24 years ;  &gt;&gt; Waiting to start a full-time job ;  Persons ;</t>
  </si>
  <si>
    <t>Proportion of unemployed ;  &gt; 15-24 years ;  &gt;&gt; Waiting to start a full-time job ;  &gt; Males ;</t>
  </si>
  <si>
    <t>Proportion of unemployed ;  &gt; 15-24 years ;  &gt;&gt; Waiting to start a full-time job ;  &gt; Females ;</t>
  </si>
  <si>
    <t>Proportion of unemployed ;  &gt; 15-24 years ;  &gt; Looked for part-time work ;  Persons ;</t>
  </si>
  <si>
    <t>Proportion of unemployed ;  &gt; 15-24 years ;  &gt; Looked for part-time work ;  &gt; Males ;</t>
  </si>
  <si>
    <t>Proportion of unemployed ;  &gt; 15-24 years ;  &gt; Looked for part-time work ;  &gt; Females ;</t>
  </si>
  <si>
    <t>Proportion of unemployed ;  &gt; 15-24 years ;  &gt;&gt; Looked for only part-time work ;  Persons ;</t>
  </si>
  <si>
    <t>Proportion of unemployed ;  &gt; 15-24 years ;  &gt;&gt; Looked for only part-time work ;  &gt; Males ;</t>
  </si>
  <si>
    <t>Proportion of unemployed ;  &gt; 15-24 years ;  &gt;&gt; Looked for only part-time work ;  &gt; Females ;</t>
  </si>
  <si>
    <t>Proportion of unemployed ;  &gt; 15-24 years ;  &gt;&gt; Waiting to start a part-time job ;  Persons ;</t>
  </si>
  <si>
    <t>Proportion of unemployed ;  &gt; 15-24 years ;  &gt;&gt; Waiting to start a part-time job ;  &gt; Males ;</t>
  </si>
  <si>
    <t>Proportion of unemployed ;  &gt; 15-24 years ;  &gt;&gt; Waiting to start a part-time job ;  &gt; Females ;</t>
  </si>
  <si>
    <t>&gt; 25-44 years ;  Unemployed total ;  Persons ;</t>
  </si>
  <si>
    <t>&gt; 25-44 years ;  Unemployed total ;  &gt; Males ;</t>
  </si>
  <si>
    <t>&gt; 25-44 years ;  Unemployed total ;  &gt; Females ;</t>
  </si>
  <si>
    <t>&gt; 25-44 years ;  &gt; Had difficulty finding work ;  Persons ;</t>
  </si>
  <si>
    <t>&gt; 25-44 years ;  &gt; Had difficulty finding work ;  &gt; Males ;</t>
  </si>
  <si>
    <t>&gt; 25-44 years ;  &gt; Had difficulty finding work ;  &gt; Females ;</t>
  </si>
  <si>
    <t>&gt; 25-44 years ;  &gt;&gt; Too many applicants for available jobs ;  Persons ;</t>
  </si>
  <si>
    <t>&gt; 25-44 years ;  &gt;&gt; Too many applicants for available jobs ;  &gt; Males ;</t>
  </si>
  <si>
    <t>&gt; 25-44 years ;  &gt;&gt; Too many applicants for available jobs ;  &gt; Females ;</t>
  </si>
  <si>
    <t>&gt; 25-44 years ;  &gt;&gt; Lacked necessary skills or education ;  Persons ;</t>
  </si>
  <si>
    <t>&gt; 25-44 years ;  &gt;&gt; Lacked necessary skills or education ;  &gt; Males ;</t>
  </si>
  <si>
    <t>&gt; 25-44 years ;  &gt;&gt; Lacked necessary skills or education ;  &gt; Females ;</t>
  </si>
  <si>
    <t>&gt; 25-44 years ;  &gt;&gt; Considered too young or too old by employers ;  Persons ;</t>
  </si>
  <si>
    <t>&gt; 25-44 years ;  &gt;&gt; Considered too young or too old by employers ;  &gt; Males ;</t>
  </si>
  <si>
    <t>&gt; 25-44 years ;  &gt;&gt; Considered too young or too old by employers ;  &gt; Females ;</t>
  </si>
  <si>
    <t>&gt; 25-44 years ;  &gt;&gt;&gt; Considered too young by employers ;  Persons ;</t>
  </si>
  <si>
    <t>&gt; 25-44 years ;  &gt;&gt;&gt; Considered too young by employers ;  &gt; Males ;</t>
  </si>
  <si>
    <t>&gt; 25-44 years ;  &gt;&gt;&gt; Considered too young by employers ;  &gt; Females ;</t>
  </si>
  <si>
    <t>&gt; 25-44 years ;  &gt;&gt;&gt; Considered too old by employers ;  Persons ;</t>
  </si>
  <si>
    <t>&gt; 25-44 years ;  &gt;&gt;&gt; Considered too old by employers ;  &gt; Males ;</t>
  </si>
  <si>
    <t>&gt; 25-44 years ;  &gt;&gt;&gt; Considered too old by employers ;  &gt; Females ;</t>
  </si>
  <si>
    <t>&gt; 25-44 years ;  &gt;&gt; Insufficient work experience ;  Persons ;</t>
  </si>
  <si>
    <t>&gt; 25-44 years ;  &gt;&gt; Insufficient work experience ;  &gt; Males ;</t>
  </si>
  <si>
    <t>&gt; 25-44 years ;  &gt;&gt; Insufficient work experience ;  &gt; Females ;</t>
  </si>
  <si>
    <t>&gt; 25-44 years ;  &gt;&gt; No vacancies at all ;  Persons ;</t>
  </si>
  <si>
    <t>&gt; 25-44 years ;  &gt;&gt; No vacancies at all ;  &gt; Males ;</t>
  </si>
  <si>
    <t>&gt; 25-44 years ;  &gt;&gt; No vacancies at all ;  &gt; Females ;</t>
  </si>
  <si>
    <t>&gt; 25-44 years ;  &gt;&gt; No vacancies in line of work ;  Persons ;</t>
  </si>
  <si>
    <t>&gt; 25-44 years ;  &gt;&gt; No vacancies in line of work ;  &gt; Males ;</t>
  </si>
  <si>
    <t>&gt; 25-44 years ;  &gt;&gt; No vacancies in line of work ;  &gt; Females ;</t>
  </si>
  <si>
    <t>&gt; 25-44 years ;  &gt;&gt; Too far to travel or transport problems ;  Persons ;</t>
  </si>
  <si>
    <t>&gt; 25-44 years ;  &gt;&gt; Too far to travel or transport problems ;  &gt; Males ;</t>
  </si>
  <si>
    <t>&gt; 25-44 years ;  &gt;&gt; Too far to travel or transport problems ;  &gt; Females ;</t>
  </si>
  <si>
    <t>&gt; 25-44 years ;  &gt;&gt; Own ill health or disability ;  Persons ;</t>
  </si>
  <si>
    <t>&gt; 25-44 years ;  &gt;&gt; Own ill health or disability ;  &gt; Males ;</t>
  </si>
  <si>
    <t>&gt; 25-44 years ;  &gt;&gt; Own ill health or disability ;  &gt; Females ;</t>
  </si>
  <si>
    <t>&gt; 25-44 years ;  &gt;&gt; Language difficulties ;  Persons ;</t>
  </si>
  <si>
    <t>&gt; 25-44 years ;  &gt;&gt; Language difficulties ;  &gt; Males ;</t>
  </si>
  <si>
    <t>&gt; 25-44 years ;  &gt;&gt; Language difficulties ;  &gt; Females ;</t>
  </si>
  <si>
    <t>&gt; 25-44 years ;  &gt;&gt; No jobs with suitable hours ;  Persons ;</t>
  </si>
  <si>
    <t>&gt; 25-44 years ;  &gt;&gt; No jobs with suitable hours ;  &gt; Males ;</t>
  </si>
  <si>
    <t>&gt; 25-44 years ;  &gt;&gt; No jobs with suitable hours ;  &gt; Females ;</t>
  </si>
  <si>
    <t>&gt; 25-44 years ;  &gt;&gt; Child care or other family considerations ;  Persons ;</t>
  </si>
  <si>
    <t>&gt; 25-44 years ;  &gt;&gt; Child care or other family considerations ;  &gt; Males ;</t>
  </si>
  <si>
    <t>&gt; 25-44 years ;  &gt;&gt; Child care or other family considerations ;  &gt; Females ;</t>
  </si>
  <si>
    <t>&gt; 25-44 years ;  &gt;&gt; No feedback from employers ;  Persons ;</t>
  </si>
  <si>
    <t>&gt; 25-44 years ;  &gt;&gt; No feedback from employers ;  &gt; Males ;</t>
  </si>
  <si>
    <t>&gt; 25-44 years ;  &gt;&gt; No feedback from employers ;  &gt; Females ;</t>
  </si>
  <si>
    <t>&gt; 25-44 years ;  &gt;&gt; Other difficulties ;  Persons ;</t>
  </si>
  <si>
    <t>&gt; 25-44 years ;  &gt;&gt; Other difficulties ;  &gt; Males ;</t>
  </si>
  <si>
    <t>&gt; 25-44 years ;  &gt;&gt; Other difficulties ;  &gt; Females ;</t>
  </si>
  <si>
    <t>&gt; 25-44 years ;  &gt; Did not have difficulty finding work ;  Persons ;</t>
  </si>
  <si>
    <t>&gt; 25-44 years ;  &gt; Did not have difficulty finding work ;  &gt; Males ;</t>
  </si>
  <si>
    <t>&gt; 25-44 years ;  &gt; Did not have difficulty finding work ;  &gt; Females ;</t>
  </si>
  <si>
    <t>&gt; 25-44 years ;  &gt; Looked for full-time work ;  Persons ;</t>
  </si>
  <si>
    <t>&gt; 25-44 years ;  &gt; Looked for full-time work ;  &gt; Males ;</t>
  </si>
  <si>
    <t>&gt; 25-44 years ;  &gt; Looked for full-time work ;  &gt; Females ;</t>
  </si>
  <si>
    <t>&gt; 25-44 years ;  &gt;&gt; Looked for both full-time and part-time work ;  Persons ;</t>
  </si>
  <si>
    <t>&gt; 25-44 years ;  &gt;&gt; Looked for both full-time and part-time work ;  &gt; Males ;</t>
  </si>
  <si>
    <t>A125985385C</t>
  </si>
  <si>
    <t>A125974585T</t>
  </si>
  <si>
    <t>A125963841L</t>
  </si>
  <si>
    <t>A125985441K</t>
  </si>
  <si>
    <t>A125974641X</t>
  </si>
  <si>
    <t>A125963713V</t>
  </si>
  <si>
    <t>A125985313T</t>
  </si>
  <si>
    <t>A125974513F</t>
  </si>
  <si>
    <t>A125963665L</t>
  </si>
  <si>
    <t>A125985265K</t>
  </si>
  <si>
    <t>A125974465X</t>
  </si>
  <si>
    <t>A125963681L</t>
  </si>
  <si>
    <t>A125985281K</t>
  </si>
  <si>
    <t>A125974481X</t>
  </si>
  <si>
    <t>A125963753L</t>
  </si>
  <si>
    <t>A125985353K</t>
  </si>
  <si>
    <t>A125974553X</t>
  </si>
  <si>
    <t>A125963689F</t>
  </si>
  <si>
    <t>A125985289C</t>
  </si>
  <si>
    <t>A125974489T</t>
  </si>
  <si>
    <t>A125963761L</t>
  </si>
  <si>
    <t>A125985361K</t>
  </si>
  <si>
    <t>A125974561X</t>
  </si>
  <si>
    <t>A125963769F</t>
  </si>
  <si>
    <t>A125985369C</t>
  </si>
  <si>
    <t>A125974569T</t>
  </si>
  <si>
    <t>A125963849F</t>
  </si>
  <si>
    <t>A125985449C</t>
  </si>
  <si>
    <t>A125974649T</t>
  </si>
  <si>
    <t>A125963673L</t>
  </si>
  <si>
    <t>A125985273K</t>
  </si>
  <si>
    <t>A125974473X</t>
  </si>
  <si>
    <t>A125963825L</t>
  </si>
  <si>
    <t>A125985425K</t>
  </si>
  <si>
    <t>A125974625X</t>
  </si>
  <si>
    <t>A125963833L</t>
  </si>
  <si>
    <t>A125985433K</t>
  </si>
  <si>
    <t>A125974633X</t>
  </si>
  <si>
    <t>A125963657L</t>
  </si>
  <si>
    <t>A125985257K</t>
  </si>
  <si>
    <t>A125974457X</t>
  </si>
  <si>
    <t>A125963697F</t>
  </si>
  <si>
    <t>A125985297C</t>
  </si>
  <si>
    <t>A125974497T</t>
  </si>
  <si>
    <t>A125960120J</t>
  </si>
  <si>
    <t>A125981720C</t>
  </si>
  <si>
    <t>A125970920T</t>
  </si>
  <si>
    <t>A125960192V</t>
  </si>
  <si>
    <t>A125981792R</t>
  </si>
  <si>
    <t>A125970992C</t>
  </si>
  <si>
    <t>A125960128A</t>
  </si>
  <si>
    <t>A125981728W</t>
  </si>
  <si>
    <t>A125970928K</t>
  </si>
  <si>
    <t>A125960200J</t>
  </si>
  <si>
    <t>A125981800C</t>
  </si>
  <si>
    <t>A125971000V</t>
  </si>
  <si>
    <t>A125960208A</t>
  </si>
  <si>
    <t>A125981808W</t>
  </si>
  <si>
    <t>A125971008L</t>
  </si>
  <si>
    <t>A125960136A</t>
  </si>
  <si>
    <t>A125981736W</t>
  </si>
  <si>
    <t>A125970936K</t>
  </si>
  <si>
    <t>A125960144A</t>
  </si>
  <si>
    <t>A125981744W</t>
  </si>
  <si>
    <t>A125970944K</t>
  </si>
  <si>
    <t>A125960176V</t>
  </si>
  <si>
    <t>A125981776R</t>
  </si>
  <si>
    <t>A125970976C</t>
  </si>
  <si>
    <t>A125960104J</t>
  </si>
  <si>
    <t>A125981704C</t>
  </si>
  <si>
    <t>A125970904T</t>
  </si>
  <si>
    <t>A125960216A</t>
  </si>
  <si>
    <t>A125981816W</t>
  </si>
  <si>
    <t>A125971016L</t>
  </si>
  <si>
    <t>A125960184V</t>
  </si>
  <si>
    <t>A125981784R</t>
  </si>
  <si>
    <t>A125970984C</t>
  </si>
  <si>
    <t>A125960240A</t>
  </si>
  <si>
    <t>A125981840W</t>
  </si>
  <si>
    <t>A125971040L</t>
  </si>
  <si>
    <t>A125960112J</t>
  </si>
  <si>
    <t>A125981712C</t>
  </si>
  <si>
    <t>A125970912T</t>
  </si>
  <si>
    <t>A125960064A</t>
  </si>
  <si>
    <t>A125981664W</t>
  </si>
  <si>
    <t>A125970864K</t>
  </si>
  <si>
    <t>A125960080A</t>
  </si>
  <si>
    <t>A125981680W</t>
  </si>
  <si>
    <t>A125970880K</t>
  </si>
  <si>
    <t>A125960152A</t>
  </si>
  <si>
    <t>A125981752W</t>
  </si>
  <si>
    <t>A125970952K</t>
  </si>
  <si>
    <t>A125960088V</t>
  </si>
  <si>
    <t>A125981688R</t>
  </si>
  <si>
    <t>A125970888C</t>
  </si>
  <si>
    <t>A125960160A</t>
  </si>
  <si>
    <t>A125981760W</t>
  </si>
  <si>
    <t>A125970960K</t>
  </si>
  <si>
    <t>A125960168V</t>
  </si>
  <si>
    <t>A125981768R</t>
  </si>
  <si>
    <t>A125970968C</t>
  </si>
  <si>
    <t>A125960248V</t>
  </si>
  <si>
    <t>A125981848R</t>
  </si>
  <si>
    <t>A125971048F</t>
  </si>
  <si>
    <t>A125960072A</t>
  </si>
  <si>
    <t>A125981672W</t>
  </si>
  <si>
    <t>A125970872K</t>
  </si>
  <si>
    <t>A125960224A</t>
  </si>
  <si>
    <t>A125981824W</t>
  </si>
  <si>
    <t>A125971024L</t>
  </si>
  <si>
    <t>A125960232A</t>
  </si>
  <si>
    <t>A125981832W</t>
  </si>
  <si>
    <t>A125971032L</t>
  </si>
  <si>
    <t>A125960056A</t>
  </si>
  <si>
    <t>A125981656W</t>
  </si>
  <si>
    <t>A125970856K</t>
  </si>
  <si>
    <t>A125960096V</t>
  </si>
  <si>
    <t>A125981696R</t>
  </si>
  <si>
    <t>A125970896C</t>
  </si>
  <si>
    <t>A125960193W</t>
  </si>
  <si>
    <t>A125981793T</t>
  </si>
  <si>
    <t>A125970993F</t>
  </si>
  <si>
    <t>A125960129C</t>
  </si>
  <si>
    <t>A125981729X</t>
  </si>
  <si>
    <t>A125970929L</t>
  </si>
  <si>
    <t>A125960201K</t>
  </si>
  <si>
    <t>A125981801F</t>
  </si>
  <si>
    <t>A125971001W</t>
  </si>
  <si>
    <t>A125960209C</t>
  </si>
  <si>
    <t>A125981809X</t>
  </si>
  <si>
    <t>A125971009R</t>
  </si>
  <si>
    <t>A125960137C</t>
  </si>
  <si>
    <t>A125981737X</t>
  </si>
  <si>
    <t>A125970937L</t>
  </si>
  <si>
    <t>A125960145C</t>
  </si>
  <si>
    <t>A125981745X</t>
  </si>
  <si>
    <t>A125970945L</t>
  </si>
  <si>
    <t>A125960177W</t>
  </si>
  <si>
    <t>A125981777T</t>
  </si>
  <si>
    <t>A125970977F</t>
  </si>
  <si>
    <t>A125960105K</t>
  </si>
  <si>
    <t>A125981705F</t>
  </si>
  <si>
    <t>A125970905V</t>
  </si>
  <si>
    <t>A125960217C</t>
  </si>
  <si>
    <t>A125981817X</t>
  </si>
  <si>
    <t>A125971017R</t>
  </si>
  <si>
    <t>A125960185W</t>
  </si>
  <si>
    <t>A125981785T</t>
  </si>
  <si>
    <t>A125970985F</t>
  </si>
  <si>
    <t>A125960241C</t>
  </si>
  <si>
    <t>A125981841X</t>
  </si>
  <si>
    <t>A125971041R</t>
  </si>
  <si>
    <t>A125960113K</t>
  </si>
  <si>
    <t>A125981713F</t>
  </si>
  <si>
    <t>A125970913V</t>
  </si>
  <si>
    <t>A125960065C</t>
  </si>
  <si>
    <t>A125981665X</t>
  </si>
  <si>
    <t>A125970865L</t>
  </si>
  <si>
    <t>A125960081C</t>
  </si>
  <si>
    <t>A125981681X</t>
  </si>
  <si>
    <t>A125970881L</t>
  </si>
  <si>
    <t>A125960153C</t>
  </si>
  <si>
    <t>A125981753X</t>
  </si>
  <si>
    <t>A125970953L</t>
  </si>
  <si>
    <t>A125960089W</t>
  </si>
  <si>
    <t>A125981689T</t>
  </si>
  <si>
    <t>A125970889F</t>
  </si>
  <si>
    <t>A125960161C</t>
  </si>
  <si>
    <t>A125981761X</t>
  </si>
  <si>
    <t>A125970961L</t>
  </si>
  <si>
    <t>A125960169W</t>
  </si>
  <si>
    <t>A125981769T</t>
  </si>
  <si>
    <t>A125970969F</t>
  </si>
  <si>
    <t>A125960249W</t>
  </si>
  <si>
    <t>A125981849T</t>
  </si>
  <si>
    <t>A125971049J</t>
  </si>
  <si>
    <t>A125960073C</t>
  </si>
  <si>
    <t>A125981673X</t>
  </si>
  <si>
    <t>A125970873L</t>
  </si>
  <si>
    <t>A125960225C</t>
  </si>
  <si>
    <t>A125981825X</t>
  </si>
  <si>
    <t>A125971025R</t>
  </si>
  <si>
    <t>A125960233C</t>
  </si>
  <si>
    <t>A125981833X</t>
  </si>
  <si>
    <t>A125971033R</t>
  </si>
  <si>
    <t>A125960057C</t>
  </si>
  <si>
    <t>A125981657X</t>
  </si>
  <si>
    <t>A125970857L</t>
  </si>
  <si>
    <t>A125960097W</t>
  </si>
  <si>
    <t>A125981697T</t>
  </si>
  <si>
    <t>A125970897F</t>
  </si>
  <si>
    <t>A125965520K</t>
  </si>
  <si>
    <t>A125987120J</t>
  </si>
  <si>
    <t>A125976320W</t>
  </si>
  <si>
    <t>A125965592W</t>
  </si>
  <si>
    <t>A125987192V</t>
  </si>
  <si>
    <t>A125976392J</t>
  </si>
  <si>
    <t>A125965528C</t>
  </si>
  <si>
    <t>A125987128A</t>
  </si>
  <si>
    <t>A125976328R</t>
  </si>
  <si>
    <t>A125965600K</t>
  </si>
  <si>
    <t>A125987200J</t>
  </si>
  <si>
    <t>A125976400W</t>
  </si>
  <si>
    <t>A125965608C</t>
  </si>
  <si>
    <t>A125987208A</t>
  </si>
  <si>
    <t>A125976408R</t>
  </si>
  <si>
    <t>A125965536C</t>
  </si>
  <si>
    <t>A125987136A</t>
  </si>
  <si>
    <t>A125976336R</t>
  </si>
  <si>
    <t>A125965544C</t>
  </si>
  <si>
    <t>A125987144A</t>
  </si>
  <si>
    <t>A125976344R</t>
  </si>
  <si>
    <t>A125965576W</t>
  </si>
  <si>
    <t>A125987176V</t>
  </si>
  <si>
    <t>A125976376J</t>
  </si>
  <si>
    <t>A125965504K</t>
  </si>
  <si>
    <t>A125987104J</t>
  </si>
  <si>
    <t>A125976304W</t>
  </si>
  <si>
    <t>A125965616C</t>
  </si>
  <si>
    <t>A125987216A</t>
  </si>
  <si>
    <t>A125976416R</t>
  </si>
  <si>
    <t>A125965584W</t>
  </si>
  <si>
    <t>A125987184V</t>
  </si>
  <si>
    <t>A125976384J</t>
  </si>
  <si>
    <t>A125965640C</t>
  </si>
  <si>
    <t>A125987240A</t>
  </si>
  <si>
    <t>A125976440R</t>
  </si>
  <si>
    <t>A125965512K</t>
  </si>
  <si>
    <t>A125987112J</t>
  </si>
  <si>
    <t>A125976312W</t>
  </si>
  <si>
    <t>A125965464C</t>
  </si>
  <si>
    <t>A125987064A</t>
  </si>
  <si>
    <t>A125976264R</t>
  </si>
  <si>
    <t>A125965480C</t>
  </si>
  <si>
    <t>A125987080A</t>
  </si>
  <si>
    <t>A125976280R</t>
  </si>
  <si>
    <t>A125965552C</t>
  </si>
  <si>
    <t>A125987152A</t>
  </si>
  <si>
    <t>A125976352R</t>
  </si>
  <si>
    <t>A125965488W</t>
  </si>
  <si>
    <t>A125987088V</t>
  </si>
  <si>
    <t>A125976288J</t>
  </si>
  <si>
    <t>A125965560C</t>
  </si>
  <si>
    <t>A125987160A</t>
  </si>
  <si>
    <t>A125976360R</t>
  </si>
  <si>
    <t>A125965568W</t>
  </si>
  <si>
    <t>A125987168V</t>
  </si>
  <si>
    <t>A125976368J</t>
  </si>
  <si>
    <t>A125965648W</t>
  </si>
  <si>
    <t>A125987248V</t>
  </si>
  <si>
    <t>&gt; 25-44 years ;  &gt;&gt; Looked for both full-time and part-time work ;  &gt; Females ;</t>
  </si>
  <si>
    <t>&gt; 25-44 years ;  &gt;&gt; Looked for only full-time work ;  Persons ;</t>
  </si>
  <si>
    <t>&gt; 25-44 years ;  &gt;&gt; Looked for only full-time work ;  &gt; Males ;</t>
  </si>
  <si>
    <t>&gt; 25-44 years ;  &gt;&gt; Looked for only full-time work ;  &gt; Females ;</t>
  </si>
  <si>
    <t>&gt; 25-44 years ;  &gt;&gt; Waiting to start a full-time job ;  Persons ;</t>
  </si>
  <si>
    <t>&gt; 25-44 years ;  &gt;&gt; Waiting to start a full-time job ;  &gt; Males ;</t>
  </si>
  <si>
    <t>&gt; 25-44 years ;  &gt;&gt; Waiting to start a full-time job ;  &gt; Females ;</t>
  </si>
  <si>
    <t>&gt; 25-44 years ;  &gt; Looked for part-time work ;  Persons ;</t>
  </si>
  <si>
    <t>&gt; 25-44 years ;  &gt; Looked for part-time work ;  &gt; Males ;</t>
  </si>
  <si>
    <t>&gt; 25-44 years ;  &gt; Looked for part-time work ;  &gt; Females ;</t>
  </si>
  <si>
    <t>&gt; 25-44 years ;  &gt;&gt; Looked for only part-time work ;  Persons ;</t>
  </si>
  <si>
    <t>&gt; 25-44 years ;  &gt;&gt; Looked for only part-time work ;  &gt; Males ;</t>
  </si>
  <si>
    <t>&gt; 25-44 years ;  &gt;&gt; Looked for only part-time work ;  &gt; Females ;</t>
  </si>
  <si>
    <t>&gt; 25-44 years ;  &gt;&gt; Waiting to start a part-time job ;  Persons ;</t>
  </si>
  <si>
    <t>&gt; 25-44 years ;  &gt;&gt; Waiting to start a part-time job ;  &gt; Males ;</t>
  </si>
  <si>
    <t>&gt; 25-44 years ;  &gt;&gt; Waiting to start a part-time job ;  &gt; Females ;</t>
  </si>
  <si>
    <t>Proportion of unemployed ;  &gt; 25-44 years ;  &gt; Had difficulty finding work ;  Persons ;</t>
  </si>
  <si>
    <t>Proportion of unemployed ;  &gt; 25-44 years ;  &gt; Had difficulty finding work ;  &gt; Males ;</t>
  </si>
  <si>
    <t>Proportion of unemployed ;  &gt; 25-44 years ;  &gt; Had difficulty finding work ;  &gt; Females ;</t>
  </si>
  <si>
    <t>Proportion of unemployed ;  &gt; 25-44 years ;  &gt;&gt; Too many applicants for available jobs ;  Persons ;</t>
  </si>
  <si>
    <t>Proportion of unemployed ;  &gt; 25-44 years ;  &gt;&gt; Too many applicants for available jobs ;  &gt; Males ;</t>
  </si>
  <si>
    <t>Proportion of unemployed ;  &gt; 25-44 years ;  &gt;&gt; Too many applicants for available jobs ;  &gt; Females ;</t>
  </si>
  <si>
    <t>Proportion of unemployed ;  &gt; 25-44 years ;  &gt;&gt; Lacked necessary skills or education ;  Persons ;</t>
  </si>
  <si>
    <t>Proportion of unemployed ;  &gt; 25-44 years ;  &gt;&gt; Lacked necessary skills or education ;  &gt; Males ;</t>
  </si>
  <si>
    <t>Proportion of unemployed ;  &gt; 25-44 years ;  &gt;&gt; Lacked necessary skills or education ;  &gt; Females ;</t>
  </si>
  <si>
    <t>Proportion of unemployed ;  &gt; 25-44 years ;  &gt;&gt; Considered too young or too old by employers ;  Persons ;</t>
  </si>
  <si>
    <t>Proportion of unemployed ;  &gt; 25-44 years ;  &gt;&gt; Considered too young or too old by employers ;  &gt; Males ;</t>
  </si>
  <si>
    <t>Proportion of unemployed ;  &gt; 25-44 years ;  &gt;&gt; Considered too young or too old by employers ;  &gt; Females ;</t>
  </si>
  <si>
    <t>Proportion of unemployed ;  &gt; 25-44 years ;  &gt;&gt;&gt; Considered too young by employers ;  Persons ;</t>
  </si>
  <si>
    <t>Proportion of unemployed ;  &gt; 25-44 years ;  &gt;&gt;&gt; Considered too young by employers ;  &gt; Males ;</t>
  </si>
  <si>
    <t>Proportion of unemployed ;  &gt; 25-44 years ;  &gt;&gt;&gt; Considered too young by employers ;  &gt; Females ;</t>
  </si>
  <si>
    <t>Proportion of unemployed ;  &gt; 25-44 years ;  &gt;&gt;&gt; Considered too old by employers ;  Persons ;</t>
  </si>
  <si>
    <t>Proportion of unemployed ;  &gt; 25-44 years ;  &gt;&gt;&gt; Considered too old by employers ;  &gt; Males ;</t>
  </si>
  <si>
    <t>Proportion of unemployed ;  &gt; 25-44 years ;  &gt;&gt;&gt; Considered too old by employers ;  &gt; Females ;</t>
  </si>
  <si>
    <t>Proportion of unemployed ;  &gt; 25-44 years ;  &gt;&gt; Insufficient work experience ;  Persons ;</t>
  </si>
  <si>
    <t>Proportion of unemployed ;  &gt; 25-44 years ;  &gt;&gt; Insufficient work experience ;  &gt; Males ;</t>
  </si>
  <si>
    <t>Proportion of unemployed ;  &gt; 25-44 years ;  &gt;&gt; Insufficient work experience ;  &gt; Females ;</t>
  </si>
  <si>
    <t>Proportion of unemployed ;  &gt; 25-44 years ;  &gt;&gt; No vacancies at all ;  Persons ;</t>
  </si>
  <si>
    <t>Proportion of unemployed ;  &gt; 25-44 years ;  &gt;&gt; No vacancies at all ;  &gt; Males ;</t>
  </si>
  <si>
    <t>Proportion of unemployed ;  &gt; 25-44 years ;  &gt;&gt; No vacancies at all ;  &gt; Females ;</t>
  </si>
  <si>
    <t>Proportion of unemployed ;  &gt; 25-44 years ;  &gt;&gt; No vacancies in line of work ;  Persons ;</t>
  </si>
  <si>
    <t>Proportion of unemployed ;  &gt; 25-44 years ;  &gt;&gt; No vacancies in line of work ;  &gt; Males ;</t>
  </si>
  <si>
    <t>Proportion of unemployed ;  &gt; 25-44 years ;  &gt;&gt; No vacancies in line of work ;  &gt; Females ;</t>
  </si>
  <si>
    <t>Proportion of unemployed ;  &gt; 25-44 years ;  &gt;&gt; Too far to travel or transport problems ;  Persons ;</t>
  </si>
  <si>
    <t>Proportion of unemployed ;  &gt; 25-44 years ;  &gt;&gt; Too far to travel or transport problems ;  &gt; Males ;</t>
  </si>
  <si>
    <t>Proportion of unemployed ;  &gt; 25-44 years ;  &gt;&gt; Too far to travel or transport problems ;  &gt; Females ;</t>
  </si>
  <si>
    <t>Proportion of unemployed ;  &gt; 25-44 years ;  &gt;&gt; Own ill health or disability ;  Persons ;</t>
  </si>
  <si>
    <t>Proportion of unemployed ;  &gt; 25-44 years ;  &gt;&gt; Own ill health or disability ;  &gt; Males ;</t>
  </si>
  <si>
    <t>Proportion of unemployed ;  &gt; 25-44 years ;  &gt;&gt; Own ill health or disability ;  &gt; Females ;</t>
  </si>
  <si>
    <t>Proportion of unemployed ;  &gt; 25-44 years ;  &gt;&gt; Language difficulties ;  Persons ;</t>
  </si>
  <si>
    <t>Proportion of unemployed ;  &gt; 25-44 years ;  &gt;&gt; Language difficulties ;  &gt; Males ;</t>
  </si>
  <si>
    <t>Proportion of unemployed ;  &gt; 25-44 years ;  &gt;&gt; Language difficulties ;  &gt; Females ;</t>
  </si>
  <si>
    <t>Proportion of unemployed ;  &gt; 25-44 years ;  &gt;&gt; No jobs with suitable hours ;  Persons ;</t>
  </si>
  <si>
    <t>Proportion of unemployed ;  &gt; 25-44 years ;  &gt;&gt; No jobs with suitable hours ;  &gt; Males ;</t>
  </si>
  <si>
    <t>Proportion of unemployed ;  &gt; 25-44 years ;  &gt;&gt; No jobs with suitable hours ;  &gt; Females ;</t>
  </si>
  <si>
    <t>Proportion of unemployed ;  &gt; 25-44 years ;  &gt;&gt; Child care or other family considerations ;  Persons ;</t>
  </si>
  <si>
    <t>Proportion of unemployed ;  &gt; 25-44 years ;  &gt;&gt; Child care or other family considerations ;  &gt; Males ;</t>
  </si>
  <si>
    <t>Proportion of unemployed ;  &gt; 25-44 years ;  &gt;&gt; Child care or other family considerations ;  &gt; Females ;</t>
  </si>
  <si>
    <t>Proportion of unemployed ;  &gt; 25-44 years ;  &gt;&gt; No feedback from employers ;  Persons ;</t>
  </si>
  <si>
    <t>Proportion of unemployed ;  &gt; 25-44 years ;  &gt;&gt; No feedback from employers ;  &gt; Males ;</t>
  </si>
  <si>
    <t>Proportion of unemployed ;  &gt; 25-44 years ;  &gt;&gt; No feedback from employers ;  &gt; Females ;</t>
  </si>
  <si>
    <t>Proportion of unemployed ;  &gt; 25-44 years ;  &gt;&gt; Other difficulties ;  Persons ;</t>
  </si>
  <si>
    <t>Proportion of unemployed ;  &gt; 25-44 years ;  &gt;&gt; Other difficulties ;  &gt; Males ;</t>
  </si>
  <si>
    <t>Proportion of unemployed ;  &gt; 25-44 years ;  &gt;&gt; Other difficulties ;  &gt; Females ;</t>
  </si>
  <si>
    <t>Proportion of unemployed ;  &gt; 25-44 years ;  &gt; Did not have difficulty finding work ;  Persons ;</t>
  </si>
  <si>
    <t>Proportion of unemployed ;  &gt; 25-44 years ;  &gt; Did not have difficulty finding work ;  &gt; Males ;</t>
  </si>
  <si>
    <t>Proportion of unemployed ;  &gt; 25-44 years ;  &gt; Did not have difficulty finding work ;  &gt; Females ;</t>
  </si>
  <si>
    <t>Proportion of unemployed ;  &gt; 25-44 years ;  &gt; Looked for full-time work ;  Persons ;</t>
  </si>
  <si>
    <t>Proportion of unemployed ;  &gt; 25-44 years ;  &gt; Looked for full-time work ;  &gt; Males ;</t>
  </si>
  <si>
    <t>Proportion of unemployed ;  &gt; 25-44 years ;  &gt; Looked for full-time work ;  &gt; Females ;</t>
  </si>
  <si>
    <t>Proportion of unemployed ;  &gt; 25-44 years ;  &gt;&gt; Looked for both full-time and part-time work ;  Persons ;</t>
  </si>
  <si>
    <t>Proportion of unemployed ;  &gt; 25-44 years ;  &gt;&gt; Looked for both full-time and part-time work ;  &gt; Males ;</t>
  </si>
  <si>
    <t>Proportion of unemployed ;  &gt; 25-44 years ;  &gt;&gt; Looked for both full-time and part-time work ;  &gt; Females ;</t>
  </si>
  <si>
    <t>Proportion of unemployed ;  &gt; 25-44 years ;  &gt;&gt; Looked for only full-time work ;  Persons ;</t>
  </si>
  <si>
    <t>Proportion of unemployed ;  &gt; 25-44 years ;  &gt;&gt; Looked for only full-time work ;  &gt; Males ;</t>
  </si>
  <si>
    <t>Proportion of unemployed ;  &gt; 25-44 years ;  &gt;&gt; Looked for only full-time work ;  &gt; Females ;</t>
  </si>
  <si>
    <t>Proportion of unemployed ;  &gt; 25-44 years ;  &gt;&gt; Waiting to start a full-time job ;  Persons ;</t>
  </si>
  <si>
    <t>Proportion of unemployed ;  &gt; 25-44 years ;  &gt;&gt; Waiting to start a full-time job ;  &gt; Males ;</t>
  </si>
  <si>
    <t>Proportion of unemployed ;  &gt; 25-44 years ;  &gt;&gt; Waiting to start a full-time job ;  &gt; Females ;</t>
  </si>
  <si>
    <t>Proportion of unemployed ;  &gt; 25-44 years ;  &gt; Looked for part-time work ;  Persons ;</t>
  </si>
  <si>
    <t>Proportion of unemployed ;  &gt; 25-44 years ;  &gt; Looked for part-time work ;  &gt; Males ;</t>
  </si>
  <si>
    <t>Proportion of unemployed ;  &gt; 25-44 years ;  &gt; Looked for part-time work ;  &gt; Females ;</t>
  </si>
  <si>
    <t>Proportion of unemployed ;  &gt; 25-44 years ;  &gt;&gt; Looked for only part-time work ;  Persons ;</t>
  </si>
  <si>
    <t>Proportion of unemployed ;  &gt; 25-44 years ;  &gt;&gt; Looked for only part-time work ;  &gt; Males ;</t>
  </si>
  <si>
    <t>Proportion of unemployed ;  &gt; 25-44 years ;  &gt;&gt; Looked for only part-time work ;  &gt; Females ;</t>
  </si>
  <si>
    <t>Proportion of unemployed ;  &gt; 25-44 years ;  &gt;&gt; Waiting to start a part-time job ;  Persons ;</t>
  </si>
  <si>
    <t>Proportion of unemployed ;  &gt; 25-44 years ;  &gt;&gt; Waiting to start a part-time job ;  &gt; Males ;</t>
  </si>
  <si>
    <t>Proportion of unemployed ;  &gt; 25-44 years ;  &gt;&gt; Waiting to start a part-time job ;  &gt; Females ;</t>
  </si>
  <si>
    <t>&gt; 45-64 years ;  Unemployed total ;  Persons ;</t>
  </si>
  <si>
    <t>&gt; 45-64 years ;  Unemployed total ;  &gt; Males ;</t>
  </si>
  <si>
    <t>&gt; 45-64 years ;  Unemployed total ;  &gt; Females ;</t>
  </si>
  <si>
    <t>&gt; 45-64 years ;  &gt; Had difficulty finding work ;  Persons ;</t>
  </si>
  <si>
    <t>&gt; 45-64 years ;  &gt; Had difficulty finding work ;  &gt; Males ;</t>
  </si>
  <si>
    <t>&gt; 45-64 years ;  &gt; Had difficulty finding work ;  &gt; Females ;</t>
  </si>
  <si>
    <t>&gt; 45-64 years ;  &gt;&gt; Too many applicants for available jobs ;  Persons ;</t>
  </si>
  <si>
    <t>&gt; 45-64 years ;  &gt;&gt; Too many applicants for available jobs ;  &gt; Males ;</t>
  </si>
  <si>
    <t>&gt; 45-64 years ;  &gt;&gt; Too many applicants for available jobs ;  &gt; Females ;</t>
  </si>
  <si>
    <t>&gt; 45-64 years ;  &gt;&gt; Lacked necessary skills or education ;  Persons ;</t>
  </si>
  <si>
    <t>&gt; 45-64 years ;  &gt;&gt; Lacked necessary skills or education ;  &gt; Males ;</t>
  </si>
  <si>
    <t>&gt; 45-64 years ;  &gt;&gt; Lacked necessary skills or education ;  &gt; Females ;</t>
  </si>
  <si>
    <t>&gt; 45-64 years ;  &gt;&gt; Considered too young or too old by employers ;  Persons ;</t>
  </si>
  <si>
    <t>&gt; 45-64 years ;  &gt;&gt; Considered too young or too old by employers ;  &gt; Males ;</t>
  </si>
  <si>
    <t>&gt; 45-64 years ;  &gt;&gt; Considered too young or too old by employers ;  &gt; Females ;</t>
  </si>
  <si>
    <t>&gt; 45-64 years ;  &gt;&gt;&gt; Considered too young by employers ;  Persons ;</t>
  </si>
  <si>
    <t>&gt; 45-64 years ;  &gt;&gt;&gt; Considered too young by employers ;  &gt; Males ;</t>
  </si>
  <si>
    <t>&gt; 45-64 years ;  &gt;&gt;&gt; Considered too young by employers ;  &gt; Females ;</t>
  </si>
  <si>
    <t>&gt; 45-64 years ;  &gt;&gt;&gt; Considered too old by employers ;  Persons ;</t>
  </si>
  <si>
    <t>&gt; 45-64 years ;  &gt;&gt;&gt; Considered too old by employers ;  &gt; Males ;</t>
  </si>
  <si>
    <t>&gt; 45-64 years ;  &gt;&gt;&gt; Considered too old by employers ;  &gt; Females ;</t>
  </si>
  <si>
    <t>&gt; 45-64 years ;  &gt;&gt; Insufficient work experience ;  Persons ;</t>
  </si>
  <si>
    <t>&gt; 45-64 years ;  &gt;&gt; Insufficient work experience ;  &gt; Males ;</t>
  </si>
  <si>
    <t>&gt; 45-64 years ;  &gt;&gt; Insufficient work experience ;  &gt; Females ;</t>
  </si>
  <si>
    <t>&gt; 45-64 years ;  &gt;&gt; No vacancies at all ;  Persons ;</t>
  </si>
  <si>
    <t>&gt; 45-64 years ;  &gt;&gt; No vacancies at all ;  &gt; Males ;</t>
  </si>
  <si>
    <t>&gt; 45-64 years ;  &gt;&gt; No vacancies at all ;  &gt; Females ;</t>
  </si>
  <si>
    <t>&gt; 45-64 years ;  &gt;&gt; No vacancies in line of work ;  Persons ;</t>
  </si>
  <si>
    <t>&gt; 45-64 years ;  &gt;&gt; No vacancies in line of work ;  &gt; Males ;</t>
  </si>
  <si>
    <t>&gt; 45-64 years ;  &gt;&gt; No vacancies in line of work ;  &gt; Females ;</t>
  </si>
  <si>
    <t>&gt; 45-64 years ;  &gt;&gt; Too far to travel or transport problems ;  Persons ;</t>
  </si>
  <si>
    <t>&gt; 45-64 years ;  &gt;&gt; Too far to travel or transport problems ;  &gt; Males ;</t>
  </si>
  <si>
    <t>&gt; 45-64 years ;  &gt;&gt; Too far to travel or transport problems ;  &gt; Females ;</t>
  </si>
  <si>
    <t>&gt; 45-64 years ;  &gt;&gt; Own ill health or disability ;  Persons ;</t>
  </si>
  <si>
    <t>&gt; 45-64 years ;  &gt;&gt; Own ill health or disability ;  &gt; Males ;</t>
  </si>
  <si>
    <t>&gt; 45-64 years ;  &gt;&gt; Own ill health or disability ;  &gt; Females ;</t>
  </si>
  <si>
    <t>&gt; 45-64 years ;  &gt;&gt; Language difficulties ;  Persons ;</t>
  </si>
  <si>
    <t>&gt; 45-64 years ;  &gt;&gt; Language difficulties ;  &gt; Males ;</t>
  </si>
  <si>
    <t>&gt; 45-64 years ;  &gt;&gt; Language difficulties ;  &gt; Females ;</t>
  </si>
  <si>
    <t>&gt; 45-64 years ;  &gt;&gt; No jobs with suitable hours ;  Persons ;</t>
  </si>
  <si>
    <t>&gt; 45-64 years ;  &gt;&gt; No jobs with suitable hours ;  &gt; Males ;</t>
  </si>
  <si>
    <t>&gt; 45-64 years ;  &gt;&gt; No jobs with suitable hours ;  &gt; Females ;</t>
  </si>
  <si>
    <t>&gt; 45-64 years ;  &gt;&gt; Child care or other family considerations ;  Persons ;</t>
  </si>
  <si>
    <t>&gt; 45-64 years ;  &gt;&gt; Child care or other family considerations ;  &gt; Males ;</t>
  </si>
  <si>
    <t>&gt; 45-64 years ;  &gt;&gt; Child care or other family considerations ;  &gt; Females ;</t>
  </si>
  <si>
    <t>&gt; 45-64 years ;  &gt;&gt; No feedback from employers ;  Persons ;</t>
  </si>
  <si>
    <t>&gt; 45-64 years ;  &gt;&gt; No feedback from employers ;  &gt; Males ;</t>
  </si>
  <si>
    <t>&gt; 45-64 years ;  &gt;&gt; No feedback from employers ;  &gt; Females ;</t>
  </si>
  <si>
    <t>&gt; 45-64 years ;  &gt;&gt; Other difficulties ;  Persons ;</t>
  </si>
  <si>
    <t>&gt; 45-64 years ;  &gt;&gt; Other difficulties ;  &gt; Males ;</t>
  </si>
  <si>
    <t>&gt; 45-64 years ;  &gt;&gt; Other difficulties ;  &gt; Females ;</t>
  </si>
  <si>
    <t>&gt; 45-64 years ;  &gt; Did not have difficulty finding work ;  Persons ;</t>
  </si>
  <si>
    <t>&gt; 45-64 years ;  &gt; Did not have difficulty finding work ;  &gt; Males ;</t>
  </si>
  <si>
    <t>&gt; 45-64 years ;  &gt; Did not have difficulty finding work ;  &gt; Females ;</t>
  </si>
  <si>
    <t>&gt; 45-64 years ;  &gt; Looked for full-time work ;  Persons ;</t>
  </si>
  <si>
    <t>&gt; 45-64 years ;  &gt; Looked for full-time work ;  &gt; Males ;</t>
  </si>
  <si>
    <t>&gt; 45-64 years ;  &gt; Looked for full-time work ;  &gt; Females ;</t>
  </si>
  <si>
    <t>&gt; 45-64 years ;  &gt;&gt; Looked for both full-time and part-time work ;  Persons ;</t>
  </si>
  <si>
    <t>&gt; 45-64 years ;  &gt;&gt; Looked for both full-time and part-time work ;  &gt; Males ;</t>
  </si>
  <si>
    <t>&gt; 45-64 years ;  &gt;&gt; Looked for both full-time and part-time work ;  &gt; Females ;</t>
  </si>
  <si>
    <t>&gt; 45-64 years ;  &gt;&gt; Looked for only full-time work ;  Persons ;</t>
  </si>
  <si>
    <t>&gt; 45-64 years ;  &gt;&gt; Looked for only full-time work ;  &gt; Males ;</t>
  </si>
  <si>
    <t>&gt; 45-64 years ;  &gt;&gt; Looked for only full-time work ;  &gt; Females ;</t>
  </si>
  <si>
    <t>&gt; 45-64 years ;  &gt;&gt; Waiting to start a full-time job ;  Persons ;</t>
  </si>
  <si>
    <t>&gt; 45-64 years ;  &gt;&gt; Waiting to start a full-time job ;  &gt; Males ;</t>
  </si>
  <si>
    <t>&gt; 45-64 years ;  &gt;&gt; Waiting to start a full-time job ;  &gt; Females ;</t>
  </si>
  <si>
    <t>&gt; 45-64 years ;  &gt; Looked for part-time work ;  Persons ;</t>
  </si>
  <si>
    <t>&gt; 45-64 years ;  &gt; Looked for part-time work ;  &gt; Males ;</t>
  </si>
  <si>
    <t>&gt; 45-64 years ;  &gt; Looked for part-time work ;  &gt; Females ;</t>
  </si>
  <si>
    <t>&gt; 45-64 years ;  &gt;&gt; Looked for only part-time work ;  Persons ;</t>
  </si>
  <si>
    <t>&gt; 45-64 years ;  &gt;&gt; Looked for only part-time work ;  &gt; Males ;</t>
  </si>
  <si>
    <t>&gt; 45-64 years ;  &gt;&gt; Looked for only part-time work ;  &gt; Females ;</t>
  </si>
  <si>
    <t>&gt; 45-64 years ;  &gt;&gt; Waiting to start a part-time job ;  Persons ;</t>
  </si>
  <si>
    <t>&gt; 45-64 years ;  &gt;&gt; Waiting to start a part-time job ;  &gt; Males ;</t>
  </si>
  <si>
    <t>&gt; 45-64 years ;  &gt;&gt; Waiting to start a part-time job ;  &gt; Females ;</t>
  </si>
  <si>
    <t>Proportion of unemployed ;  &gt; 45-64 years ;  &gt; Had difficulty finding work ;  Persons ;</t>
  </si>
  <si>
    <t>Proportion of unemployed ;  &gt; 45-64 years ;  &gt; Had difficulty finding work ;  &gt; Males ;</t>
  </si>
  <si>
    <t>Proportion of unemployed ;  &gt; 45-64 years ;  &gt; Had difficulty finding work ;  &gt; Females ;</t>
  </si>
  <si>
    <t>Proportion of unemployed ;  &gt; 45-64 years ;  &gt;&gt; Too many applicants for available jobs ;  Persons ;</t>
  </si>
  <si>
    <t>Proportion of unemployed ;  &gt; 45-64 years ;  &gt;&gt; Too many applicants for available jobs ;  &gt; Males ;</t>
  </si>
  <si>
    <t>Proportion of unemployed ;  &gt; 45-64 years ;  &gt;&gt; Too many applicants for available jobs ;  &gt; Females ;</t>
  </si>
  <si>
    <t>Proportion of unemployed ;  &gt; 45-64 years ;  &gt;&gt; Lacked necessary skills or education ;  Persons ;</t>
  </si>
  <si>
    <t>Proportion of unemployed ;  &gt; 45-64 years ;  &gt;&gt; Lacked necessary skills or education ;  &gt; Males ;</t>
  </si>
  <si>
    <t>Proportion of unemployed ;  &gt; 45-64 years ;  &gt;&gt; Lacked necessary skills or education ;  &gt; Females ;</t>
  </si>
  <si>
    <t>Proportion of unemployed ;  &gt; 45-64 years ;  &gt;&gt; Considered too young or too old by employers ;  Persons ;</t>
  </si>
  <si>
    <t>Proportion of unemployed ;  &gt; 45-64 years ;  &gt;&gt; Considered too young or too old by employers ;  &gt; Males ;</t>
  </si>
  <si>
    <t>Proportion of unemployed ;  &gt; 45-64 years ;  &gt;&gt; Considered too young or too old by employers ;  &gt; Females ;</t>
  </si>
  <si>
    <t>Proportion of unemployed ;  &gt; 45-64 years ;  &gt;&gt;&gt; Considered too young by employers ;  Persons ;</t>
  </si>
  <si>
    <t>Proportion of unemployed ;  &gt; 45-64 years ;  &gt;&gt;&gt; Considered too young by employers ;  &gt; Males ;</t>
  </si>
  <si>
    <t>Proportion of unemployed ;  &gt; 45-64 years ;  &gt;&gt;&gt; Considered too young by employers ;  &gt; Females ;</t>
  </si>
  <si>
    <t>Proportion of unemployed ;  &gt; 45-64 years ;  &gt;&gt;&gt; Considered too old by employers ;  Persons ;</t>
  </si>
  <si>
    <t>Proportion of unemployed ;  &gt; 45-64 years ;  &gt;&gt;&gt; Considered too old by employers ;  &gt; Males ;</t>
  </si>
  <si>
    <t>Proportion of unemployed ;  &gt; 45-64 years ;  &gt;&gt;&gt; Considered too old by employers ;  &gt; Females ;</t>
  </si>
  <si>
    <t>Proportion of unemployed ;  &gt; 45-64 years ;  &gt;&gt; Insufficient work experience ;  Persons ;</t>
  </si>
  <si>
    <t>Proportion of unemployed ;  &gt; 45-64 years ;  &gt;&gt; Insufficient work experience ;  &gt; Males ;</t>
  </si>
  <si>
    <t>Proportion of unemployed ;  &gt; 45-64 years ;  &gt;&gt; Insufficient work experience ;  &gt; Females ;</t>
  </si>
  <si>
    <t>Proportion of unemployed ;  &gt; 45-64 years ;  &gt;&gt; No vacancies at all ;  Persons ;</t>
  </si>
  <si>
    <t>Proportion of unemployed ;  &gt; 45-64 years ;  &gt;&gt; No vacancies at all ;  &gt; Males ;</t>
  </si>
  <si>
    <t>Proportion of unemployed ;  &gt; 45-64 years ;  &gt;&gt; No vacancies at all ;  &gt; Females ;</t>
  </si>
  <si>
    <t>Proportion of unemployed ;  &gt; 45-64 years ;  &gt;&gt; No vacancies in line of work ;  Persons ;</t>
  </si>
  <si>
    <t>Proportion of unemployed ;  &gt; 45-64 years ;  &gt;&gt; No vacancies in line of work ;  &gt; Males ;</t>
  </si>
  <si>
    <t>Proportion of unemployed ;  &gt; 45-64 years ;  &gt;&gt; No vacancies in line of work ;  &gt; Females ;</t>
  </si>
  <si>
    <t>Proportion of unemployed ;  &gt; 45-64 years ;  &gt;&gt; Too far to travel or transport problems ;  Persons ;</t>
  </si>
  <si>
    <t>Proportion of unemployed ;  &gt; 45-64 years ;  &gt;&gt; Too far to travel or transport problems ;  &gt; Males ;</t>
  </si>
  <si>
    <t>Proportion of unemployed ;  &gt; 45-64 years ;  &gt;&gt; Too far to travel or transport problems ;  &gt; Females ;</t>
  </si>
  <si>
    <t>Proportion of unemployed ;  &gt; 45-64 years ;  &gt;&gt; Own ill health or disability ;  Persons ;</t>
  </si>
  <si>
    <t>Proportion of unemployed ;  &gt; 45-64 years ;  &gt;&gt; Own ill health or disability ;  &gt; Males ;</t>
  </si>
  <si>
    <t>Proportion of unemployed ;  &gt; 45-64 years ;  &gt;&gt; Own ill health or disability ;  &gt; Females ;</t>
  </si>
  <si>
    <t>Proportion of unemployed ;  &gt; 45-64 years ;  &gt;&gt; Language difficulties ;  Persons ;</t>
  </si>
  <si>
    <t>Proportion of unemployed ;  &gt; 45-64 years ;  &gt;&gt; Language difficulties ;  &gt; Males ;</t>
  </si>
  <si>
    <t>Proportion of unemployed ;  &gt; 45-64 years ;  &gt;&gt; Language difficulties ;  &gt; Females ;</t>
  </si>
  <si>
    <t>Proportion of unemployed ;  &gt; 45-64 years ;  &gt;&gt; No jobs with suitable hours ;  Persons ;</t>
  </si>
  <si>
    <t>Proportion of unemployed ;  &gt; 45-64 years ;  &gt;&gt; No jobs with suitable hours ;  &gt; Males ;</t>
  </si>
  <si>
    <t>Proportion of unemployed ;  &gt; 45-64 years ;  &gt;&gt; No jobs with suitable hours ;  &gt; Females ;</t>
  </si>
  <si>
    <t>Proportion of unemployed ;  &gt; 45-64 years ;  &gt;&gt; Child care or other family considerations ;  Persons ;</t>
  </si>
  <si>
    <t>Proportion of unemployed ;  &gt; 45-64 years ;  &gt;&gt; Child care or other family considerations ;  &gt; Males ;</t>
  </si>
  <si>
    <t>Proportion of unemployed ;  &gt; 45-64 years ;  &gt;&gt; Child care or other family considerations ;  &gt; Females ;</t>
  </si>
  <si>
    <t>Proportion of unemployed ;  &gt; 45-64 years ;  &gt;&gt; No feedback from employers ;  Persons ;</t>
  </si>
  <si>
    <t>Proportion of unemployed ;  &gt; 45-64 years ;  &gt;&gt; No feedback from employers ;  &gt; Males ;</t>
  </si>
  <si>
    <t>Proportion of unemployed ;  &gt; 45-64 years ;  &gt;&gt; No feedback from employers ;  &gt; Females ;</t>
  </si>
  <si>
    <t>Proportion of unemployed ;  &gt; 45-64 years ;  &gt;&gt; Other difficulties ;  Persons ;</t>
  </si>
  <si>
    <t>Proportion of unemployed ;  &gt; 45-64 years ;  &gt;&gt; Other difficulties ;  &gt; Males ;</t>
  </si>
  <si>
    <t>Proportion of unemployed ;  &gt; 45-64 years ;  &gt;&gt; Other difficulties ;  &gt; Females ;</t>
  </si>
  <si>
    <t>Proportion of unemployed ;  &gt; 45-64 years ;  &gt; Did not have difficulty finding work ;  Persons ;</t>
  </si>
  <si>
    <t>Proportion of unemployed ;  &gt; 45-64 years ;  &gt; Did not have difficulty finding work ;  &gt; Males ;</t>
  </si>
  <si>
    <t>Proportion of unemployed ;  &gt; 45-64 years ;  &gt; Did not have difficulty finding work ;  &gt; Females ;</t>
  </si>
  <si>
    <t>Proportion of unemployed ;  &gt; 45-64 years ;  &gt; Looked for full-time work ;  Persons ;</t>
  </si>
  <si>
    <t>Proportion of unemployed ;  &gt; 45-64 years ;  &gt; Looked for full-time work ;  &gt; Males ;</t>
  </si>
  <si>
    <t>Proportion of unemployed ;  &gt; 45-64 years ;  &gt; Looked for full-time work ;  &gt; Females ;</t>
  </si>
  <si>
    <t>Proportion of unemployed ;  &gt; 45-64 years ;  &gt;&gt; Looked for both full-time and part-time work ;  Persons ;</t>
  </si>
  <si>
    <t>Proportion of unemployed ;  &gt; 45-64 years ;  &gt;&gt; Looked for both full-time and part-time work ;  &gt; Males ;</t>
  </si>
  <si>
    <t>Proportion of unemployed ;  &gt; 45-64 years ;  &gt;&gt; Looked for both full-time and part-time work ;  &gt; Females ;</t>
  </si>
  <si>
    <t>Proportion of unemployed ;  &gt; 45-64 years ;  &gt;&gt; Looked for only full-time work ;  Persons ;</t>
  </si>
  <si>
    <t>Proportion of unemployed ;  &gt; 45-64 years ;  &gt;&gt; Looked for only full-time work ;  &gt; Males ;</t>
  </si>
  <si>
    <t>Proportion of unemployed ;  &gt; 45-64 years ;  &gt;&gt; Looked for only full-time work ;  &gt; Females ;</t>
  </si>
  <si>
    <t>Proportion of unemployed ;  &gt; 45-64 years ;  &gt;&gt; Waiting to start a full-time job ;  Persons ;</t>
  </si>
  <si>
    <t>Proportion of unemployed ;  &gt; 45-64 years ;  &gt;&gt; Waiting to start a full-time job ;  &gt; Males ;</t>
  </si>
  <si>
    <t>Proportion of unemployed ;  &gt; 45-64 years ;  &gt;&gt; Waiting to start a full-time job ;  &gt; Females ;</t>
  </si>
  <si>
    <t>Proportion of unemployed ;  &gt; 45-64 years ;  &gt; Looked for part-time work ;  Persons ;</t>
  </si>
  <si>
    <t>Proportion of unemployed ;  &gt; 45-64 years ;  &gt; Looked for part-time work ;  &gt; Males ;</t>
  </si>
  <si>
    <t>Proportion of unemployed ;  &gt; 45-64 years ;  &gt; Looked for part-time work ;  &gt; Females ;</t>
  </si>
  <si>
    <t>Proportion of unemployed ;  &gt; 45-64 years ;  &gt;&gt; Looked for only part-time work ;  Persons ;</t>
  </si>
  <si>
    <t>Proportion of unemployed ;  &gt; 45-64 years ;  &gt;&gt; Looked for only part-time work ;  &gt; Males ;</t>
  </si>
  <si>
    <t>Proportion of unemployed ;  &gt; 45-64 years ;  &gt;&gt; Looked for only part-time work ;  &gt; Females ;</t>
  </si>
  <si>
    <t>Proportion of unemployed ;  &gt; 45-64 years ;  &gt;&gt; Waiting to start a part-time job ;  Persons ;</t>
  </si>
  <si>
    <t>Proportion of unemployed ;  &gt; 45-64 years ;  &gt;&gt; Waiting to start a part-time job ;  &gt; Males ;</t>
  </si>
  <si>
    <t>Proportion of unemployed ;  &gt; 45-64 years ;  &gt;&gt; Waiting to start a part-time job ;  &gt; Females ;</t>
  </si>
  <si>
    <t>65 years and over ;  Unemployed total ;  Persons ;</t>
  </si>
  <si>
    <t>65 years and over ;  Unemployed total ;  &gt; Males ;</t>
  </si>
  <si>
    <t>65 years and over ;  Unemployed total ;  &gt; Females ;</t>
  </si>
  <si>
    <t>65 years and over ;  &gt; Had difficulty finding work ;  Persons ;</t>
  </si>
  <si>
    <t>65 years and over ;  &gt; Had difficulty finding work ;  &gt; Males ;</t>
  </si>
  <si>
    <t>65 years and over ;  &gt; Had difficulty finding work ;  &gt; Females ;</t>
  </si>
  <si>
    <t>65 years and over ;  &gt;&gt; Too many applicants for available jobs ;  Persons ;</t>
  </si>
  <si>
    <t>65 years and over ;  &gt;&gt; Too many applicants for available jobs ;  &gt; Males ;</t>
  </si>
  <si>
    <t>65 years and over ;  &gt;&gt; Too many applicants for available jobs ;  &gt; Females ;</t>
  </si>
  <si>
    <t>65 years and over ;  &gt;&gt; Lacked necessary skills or education ;  Persons ;</t>
  </si>
  <si>
    <t>65 years and over ;  &gt;&gt; Lacked necessary skills or education ;  &gt; Males ;</t>
  </si>
  <si>
    <t>65 years and over ;  &gt;&gt; Lacked necessary skills or education ;  &gt; Females ;</t>
  </si>
  <si>
    <t>65 years and over ;  &gt;&gt; Considered too young or too old by employers ;  Persons ;</t>
  </si>
  <si>
    <t>65 years and over ;  &gt;&gt; Considered too young or too old by employers ;  &gt; Males ;</t>
  </si>
  <si>
    <t>65 years and over ;  &gt;&gt; Considered too young or too old by employers ;  &gt; Females ;</t>
  </si>
  <si>
    <t>A125976448J</t>
  </si>
  <si>
    <t>A125965472C</t>
  </si>
  <si>
    <t>A125987072A</t>
  </si>
  <si>
    <t>A125976272R</t>
  </si>
  <si>
    <t>A125965624C</t>
  </si>
  <si>
    <t>A125987224A</t>
  </si>
  <si>
    <t>A125976424R</t>
  </si>
  <si>
    <t>A125965632C</t>
  </si>
  <si>
    <t>A125987232A</t>
  </si>
  <si>
    <t>A125976432R</t>
  </si>
  <si>
    <t>A125965456C</t>
  </si>
  <si>
    <t>A125987056A</t>
  </si>
  <si>
    <t>A125976256R</t>
  </si>
  <si>
    <t>A125965496W</t>
  </si>
  <si>
    <t>A125987096V</t>
  </si>
  <si>
    <t>A125976296J</t>
  </si>
  <si>
    <t>A125965593X</t>
  </si>
  <si>
    <t>A125987193W</t>
  </si>
  <si>
    <t>A125976393K</t>
  </si>
  <si>
    <t>A125965529F</t>
  </si>
  <si>
    <t>A125987129C</t>
  </si>
  <si>
    <t>A125976329T</t>
  </si>
  <si>
    <t>A125965601L</t>
  </si>
  <si>
    <t>A125987201K</t>
  </si>
  <si>
    <t>A125976401X</t>
  </si>
  <si>
    <t>A125965609F</t>
  </si>
  <si>
    <t>A125987209C</t>
  </si>
  <si>
    <t>A125976409T</t>
  </si>
  <si>
    <t>A125965537F</t>
  </si>
  <si>
    <t>A125987137C</t>
  </si>
  <si>
    <t>A125976337T</t>
  </si>
  <si>
    <t>A125965545F</t>
  </si>
  <si>
    <t>A125987145C</t>
  </si>
  <si>
    <t>A125976345T</t>
  </si>
  <si>
    <t>A125965577X</t>
  </si>
  <si>
    <t>A125987177W</t>
  </si>
  <si>
    <t>A125976377K</t>
  </si>
  <si>
    <t>A125965505L</t>
  </si>
  <si>
    <t>A125987105K</t>
  </si>
  <si>
    <t>A125976305X</t>
  </si>
  <si>
    <t>A125965617F</t>
  </si>
  <si>
    <t>A125987217C</t>
  </si>
  <si>
    <t>A125976417T</t>
  </si>
  <si>
    <t>A125965585X</t>
  </si>
  <si>
    <t>A125987185W</t>
  </si>
  <si>
    <t>A125976385K</t>
  </si>
  <si>
    <t>A125965641F</t>
  </si>
  <si>
    <t>A125987241C</t>
  </si>
  <si>
    <t>A125976441T</t>
  </si>
  <si>
    <t>A125965513L</t>
  </si>
  <si>
    <t>A125987113K</t>
  </si>
  <si>
    <t>A125976313X</t>
  </si>
  <si>
    <t>A125965465F</t>
  </si>
  <si>
    <t>A125987065C</t>
  </si>
  <si>
    <t>A125976265T</t>
  </si>
  <si>
    <t>A125965481F</t>
  </si>
  <si>
    <t>A125987081C</t>
  </si>
  <si>
    <t>A125976281T</t>
  </si>
  <si>
    <t>A125965553F</t>
  </si>
  <si>
    <t>A125987153C</t>
  </si>
  <si>
    <t>A125976353T</t>
  </si>
  <si>
    <t>A125965489X</t>
  </si>
  <si>
    <t>A125987089W</t>
  </si>
  <si>
    <t>A125976289K</t>
  </si>
  <si>
    <t>A125965561F</t>
  </si>
  <si>
    <t>A125987161C</t>
  </si>
  <si>
    <t>A125976361T</t>
  </si>
  <si>
    <t>A125965569X</t>
  </si>
  <si>
    <t>A125987169W</t>
  </si>
  <si>
    <t>A125976369K</t>
  </si>
  <si>
    <t>A125965649X</t>
  </si>
  <si>
    <t>A125987249W</t>
  </si>
  <si>
    <t>A125976449K</t>
  </si>
  <si>
    <t>A125965473F</t>
  </si>
  <si>
    <t>A125987073C</t>
  </si>
  <si>
    <t>A125976273T</t>
  </si>
  <si>
    <t>A125965625F</t>
  </si>
  <si>
    <t>A125987225C</t>
  </si>
  <si>
    <t>A125976425T</t>
  </si>
  <si>
    <t>A125965633F</t>
  </si>
  <si>
    <t>A125987233C</t>
  </si>
  <si>
    <t>A125976433T</t>
  </si>
  <si>
    <t>A125965457F</t>
  </si>
  <si>
    <t>A125987057C</t>
  </si>
  <si>
    <t>A125976257T</t>
  </si>
  <si>
    <t>A125965497X</t>
  </si>
  <si>
    <t>A125987097W</t>
  </si>
  <si>
    <t>A125976297K</t>
  </si>
  <si>
    <t>A125967320C</t>
  </si>
  <si>
    <t>A125988920X</t>
  </si>
  <si>
    <t>A125978120R</t>
  </si>
  <si>
    <t>A125967392R</t>
  </si>
  <si>
    <t>A125988992K</t>
  </si>
  <si>
    <t>A125978192A</t>
  </si>
  <si>
    <t>A125967328W</t>
  </si>
  <si>
    <t>A125988928T</t>
  </si>
  <si>
    <t>A125978128J</t>
  </si>
  <si>
    <t>A125967400C</t>
  </si>
  <si>
    <t>A125989000A</t>
  </si>
  <si>
    <t>A125978200R</t>
  </si>
  <si>
    <t>A125967408W</t>
  </si>
  <si>
    <t>A125989008V</t>
  </si>
  <si>
    <t>A125978208J</t>
  </si>
  <si>
    <t>A125967336W</t>
  </si>
  <si>
    <t>A125988936T</t>
  </si>
  <si>
    <t>A125978136J</t>
  </si>
  <si>
    <t>A125967344W</t>
  </si>
  <si>
    <t>A125988944T</t>
  </si>
  <si>
    <t>A125978144J</t>
  </si>
  <si>
    <t>A125967376R</t>
  </si>
  <si>
    <t>A125988976K</t>
  </si>
  <si>
    <t>A125978176A</t>
  </si>
  <si>
    <t>A125967304C</t>
  </si>
  <si>
    <t>A125988904X</t>
  </si>
  <si>
    <t>A125978104R</t>
  </si>
  <si>
    <t>A125967416W</t>
  </si>
  <si>
    <t>A125989016V</t>
  </si>
  <si>
    <t>A125978216J</t>
  </si>
  <si>
    <t>A125967384R</t>
  </si>
  <si>
    <t>A125988984K</t>
  </si>
  <si>
    <t>A125978184A</t>
  </si>
  <si>
    <t>A125967440W</t>
  </si>
  <si>
    <t>A125989040V</t>
  </si>
  <si>
    <t>A125978240J</t>
  </si>
  <si>
    <t>A125967312C</t>
  </si>
  <si>
    <t>A125988912X</t>
  </si>
  <si>
    <t>A125978112R</t>
  </si>
  <si>
    <t>A125967264W</t>
  </si>
  <si>
    <t>A125988864T</t>
  </si>
  <si>
    <t>A125978064J</t>
  </si>
  <si>
    <t>A125967280W</t>
  </si>
  <si>
    <t>A125988880T</t>
  </si>
  <si>
    <t>A125978080J</t>
  </si>
  <si>
    <t>A125967352W</t>
  </si>
  <si>
    <t>A125988952T</t>
  </si>
  <si>
    <t>A125978152J</t>
  </si>
  <si>
    <t>A125967288R</t>
  </si>
  <si>
    <t>A125988888K</t>
  </si>
  <si>
    <t>A125978088A</t>
  </si>
  <si>
    <t>A125967360W</t>
  </si>
  <si>
    <t>A125988960T</t>
  </si>
  <si>
    <t>A125978160J</t>
  </si>
  <si>
    <t>A125967368R</t>
  </si>
  <si>
    <t>A125988968K</t>
  </si>
  <si>
    <t>A125978168A</t>
  </si>
  <si>
    <t>A125967448R</t>
  </si>
  <si>
    <t>A125989048L</t>
  </si>
  <si>
    <t>A125978248A</t>
  </si>
  <si>
    <t>A125967272W</t>
  </si>
  <si>
    <t>A125988872T</t>
  </si>
  <si>
    <t>A125978072J</t>
  </si>
  <si>
    <t>A125967424W</t>
  </si>
  <si>
    <t>A125989024V</t>
  </si>
  <si>
    <t>A125978224J</t>
  </si>
  <si>
    <t>A125967432W</t>
  </si>
  <si>
    <t>A125989032V</t>
  </si>
  <si>
    <t>A125978232J</t>
  </si>
  <si>
    <t>A125967256W</t>
  </si>
  <si>
    <t>A125988856T</t>
  </si>
  <si>
    <t>A125978056J</t>
  </si>
  <si>
    <t>A125967296R</t>
  </si>
  <si>
    <t>A125988896K</t>
  </si>
  <si>
    <t>A125978096A</t>
  </si>
  <si>
    <t>A125967393T</t>
  </si>
  <si>
    <t>A125988993L</t>
  </si>
  <si>
    <t>A125978193C</t>
  </si>
  <si>
    <t>A125967329X</t>
  </si>
  <si>
    <t>A125988929V</t>
  </si>
  <si>
    <t>A125978129K</t>
  </si>
  <si>
    <t>A125967401F</t>
  </si>
  <si>
    <t>A125989001C</t>
  </si>
  <si>
    <t>A125978201T</t>
  </si>
  <si>
    <t>A125967409X</t>
  </si>
  <si>
    <t>A125989009W</t>
  </si>
  <si>
    <t>A125978209K</t>
  </si>
  <si>
    <t>A125967337X</t>
  </si>
  <si>
    <t>A125988937V</t>
  </si>
  <si>
    <t>A125978137K</t>
  </si>
  <si>
    <t>A125967345X</t>
  </si>
  <si>
    <t>A125988945V</t>
  </si>
  <si>
    <t>A125978145K</t>
  </si>
  <si>
    <t>A125967377T</t>
  </si>
  <si>
    <t>A125988977L</t>
  </si>
  <si>
    <t>A125978177C</t>
  </si>
  <si>
    <t>A125967305F</t>
  </si>
  <si>
    <t>A125988905A</t>
  </si>
  <si>
    <t>A125978105T</t>
  </si>
  <si>
    <t>A125967417X</t>
  </si>
  <si>
    <t>A125989017W</t>
  </si>
  <si>
    <t>A125978217K</t>
  </si>
  <si>
    <t>A125967385T</t>
  </si>
  <si>
    <t>A125988985L</t>
  </si>
  <si>
    <t>A125978185C</t>
  </si>
  <si>
    <t>A125967441X</t>
  </si>
  <si>
    <t>A125989041W</t>
  </si>
  <si>
    <t>A125978241K</t>
  </si>
  <si>
    <t>A125967313F</t>
  </si>
  <si>
    <t>A125988913A</t>
  </si>
  <si>
    <t>A125978113T</t>
  </si>
  <si>
    <t>A125967265X</t>
  </si>
  <si>
    <t>A125988865V</t>
  </si>
  <si>
    <t>A125978065K</t>
  </si>
  <si>
    <t>A125967281X</t>
  </si>
  <si>
    <t>A125988881V</t>
  </si>
  <si>
    <t>A125978081K</t>
  </si>
  <si>
    <t>A125967353X</t>
  </si>
  <si>
    <t>A125988953V</t>
  </si>
  <si>
    <t>A125978153K</t>
  </si>
  <si>
    <t>A125967289T</t>
  </si>
  <si>
    <t>A125988889L</t>
  </si>
  <si>
    <t>A125978089C</t>
  </si>
  <si>
    <t>A125967361X</t>
  </si>
  <si>
    <t>A125988961V</t>
  </si>
  <si>
    <t>A125978161K</t>
  </si>
  <si>
    <t>A125967369T</t>
  </si>
  <si>
    <t>A125988969L</t>
  </si>
  <si>
    <t>A125978169C</t>
  </si>
  <si>
    <t>A125967449T</t>
  </si>
  <si>
    <t>A125989049R</t>
  </si>
  <si>
    <t>A125978249C</t>
  </si>
  <si>
    <t>A125967273X</t>
  </si>
  <si>
    <t>A125988873V</t>
  </si>
  <si>
    <t>A125978073K</t>
  </si>
  <si>
    <t>A125967425X</t>
  </si>
  <si>
    <t>A125989025W</t>
  </si>
  <si>
    <t>A125978225K</t>
  </si>
  <si>
    <t>A125967433X</t>
  </si>
  <si>
    <t>A125989033W</t>
  </si>
  <si>
    <t>A125978233K</t>
  </si>
  <si>
    <t>A125967257X</t>
  </si>
  <si>
    <t>A125988857V</t>
  </si>
  <si>
    <t>A125978057K</t>
  </si>
  <si>
    <t>A125967297T</t>
  </si>
  <si>
    <t>A125988897L</t>
  </si>
  <si>
    <t>A125978097C</t>
  </si>
  <si>
    <t>A125961920X</t>
  </si>
  <si>
    <t>A125983520W</t>
  </si>
  <si>
    <t>A125972720K</t>
  </si>
  <si>
    <t>A125961992K</t>
  </si>
  <si>
    <t>A125983592J</t>
  </si>
  <si>
    <t>A125972792W</t>
  </si>
  <si>
    <t>A125961928T</t>
  </si>
  <si>
    <t>A125983528R</t>
  </si>
  <si>
    <t>A125972728C</t>
  </si>
  <si>
    <t>A125962000A</t>
  </si>
  <si>
    <t>A125983600W</t>
  </si>
  <si>
    <t>A125972800K</t>
  </si>
  <si>
    <t>A125962008V</t>
  </si>
  <si>
    <t>A125983608R</t>
  </si>
  <si>
    <t>A125972808C</t>
  </si>
  <si>
    <t>65 years and over ;  &gt;&gt;&gt; Considered too young by employers ;  Persons ;</t>
  </si>
  <si>
    <t>65 years and over ;  &gt;&gt;&gt; Considered too young by employers ;  &gt; Males ;</t>
  </si>
  <si>
    <t>65 years and over ;  &gt;&gt;&gt; Considered too young by employers ;  &gt; Females ;</t>
  </si>
  <si>
    <t>65 years and over ;  &gt;&gt;&gt; Considered too old by employers ;  Persons ;</t>
  </si>
  <si>
    <t>65 years and over ;  &gt;&gt;&gt; Considered too old by employers ;  &gt; Males ;</t>
  </si>
  <si>
    <t>65 years and over ;  &gt;&gt;&gt; Considered too old by employers ;  &gt; Females ;</t>
  </si>
  <si>
    <t>65 years and over ;  &gt;&gt; Insufficient work experience ;  Persons ;</t>
  </si>
  <si>
    <t>65 years and over ;  &gt;&gt; Insufficient work experience ;  &gt; Males ;</t>
  </si>
  <si>
    <t>65 years and over ;  &gt;&gt; Insufficient work experience ;  &gt; Females ;</t>
  </si>
  <si>
    <t>65 years and over ;  &gt;&gt; No vacancies at all ;  Persons ;</t>
  </si>
  <si>
    <t>65 years and over ;  &gt;&gt; No vacancies at all ;  &gt; Males ;</t>
  </si>
  <si>
    <t>65 years and over ;  &gt;&gt; No vacancies at all ;  &gt; Females ;</t>
  </si>
  <si>
    <t>65 years and over ;  &gt;&gt; No vacancies in line of work ;  Persons ;</t>
  </si>
  <si>
    <t>65 years and over ;  &gt;&gt; No vacancies in line of work ;  &gt; Males ;</t>
  </si>
  <si>
    <t>65 years and over ;  &gt;&gt; No vacancies in line of work ;  &gt; Females ;</t>
  </si>
  <si>
    <t>65 years and over ;  &gt;&gt; Too far to travel or transport problems ;  Persons ;</t>
  </si>
  <si>
    <t>65 years and over ;  &gt;&gt; Too far to travel or transport problems ;  &gt; Males ;</t>
  </si>
  <si>
    <t>65 years and over ;  &gt;&gt; Too far to travel or transport problems ;  &gt; Females ;</t>
  </si>
  <si>
    <t>65 years and over ;  &gt;&gt; Own ill health or disability ;  Persons ;</t>
  </si>
  <si>
    <t>65 years and over ;  &gt;&gt; Own ill health or disability ;  &gt; Males ;</t>
  </si>
  <si>
    <t>65 years and over ;  &gt;&gt; Own ill health or disability ;  &gt; Females ;</t>
  </si>
  <si>
    <t>65 years and over ;  &gt;&gt; Language difficulties ;  Persons ;</t>
  </si>
  <si>
    <t>65 years and over ;  &gt;&gt; Language difficulties ;  &gt; Males ;</t>
  </si>
  <si>
    <t>65 years and over ;  &gt;&gt; Language difficulties ;  &gt; Females ;</t>
  </si>
  <si>
    <t>65 years and over ;  &gt;&gt; No jobs with suitable hours ;  Persons ;</t>
  </si>
  <si>
    <t>65 years and over ;  &gt;&gt; No jobs with suitable hours ;  &gt; Males ;</t>
  </si>
  <si>
    <t>65 years and over ;  &gt;&gt; No jobs with suitable hours ;  &gt; Females ;</t>
  </si>
  <si>
    <t>65 years and over ;  &gt;&gt; Child care or other family considerations ;  Persons ;</t>
  </si>
  <si>
    <t>65 years and over ;  &gt;&gt; Child care or other family considerations ;  &gt; Males ;</t>
  </si>
  <si>
    <t>65 years and over ;  &gt;&gt; Child care or other family considerations ;  &gt; Females ;</t>
  </si>
  <si>
    <t>65 years and over ;  &gt;&gt; No feedback from employers ;  Persons ;</t>
  </si>
  <si>
    <t>65 years and over ;  &gt;&gt; No feedback from employers ;  &gt; Males ;</t>
  </si>
  <si>
    <t>65 years and over ;  &gt;&gt; No feedback from employers ;  &gt; Females ;</t>
  </si>
  <si>
    <t>65 years and over ;  &gt;&gt; Other difficulties ;  Persons ;</t>
  </si>
  <si>
    <t>65 years and over ;  &gt;&gt; Other difficulties ;  &gt; Males ;</t>
  </si>
  <si>
    <t>65 years and over ;  &gt;&gt; Other difficulties ;  &gt; Females ;</t>
  </si>
  <si>
    <t>65 years and over ;  &gt; Did not have difficulty finding work ;  Persons ;</t>
  </si>
  <si>
    <t>65 years and over ;  &gt; Did not have difficulty finding work ;  &gt; Males ;</t>
  </si>
  <si>
    <t>65 years and over ;  &gt; Did not have difficulty finding work ;  &gt; Females ;</t>
  </si>
  <si>
    <t>65 years and over ;  &gt; Looked for full-time work ;  Persons ;</t>
  </si>
  <si>
    <t>65 years and over ;  &gt; Looked for full-time work ;  &gt; Males ;</t>
  </si>
  <si>
    <t>65 years and over ;  &gt; Looked for full-time work ;  &gt; Females ;</t>
  </si>
  <si>
    <t>65 years and over ;  &gt;&gt; Looked for both full-time and part-time work ;  Persons ;</t>
  </si>
  <si>
    <t>65 years and over ;  &gt;&gt; Looked for both full-time and part-time work ;  &gt; Males ;</t>
  </si>
  <si>
    <t>65 years and over ;  &gt;&gt; Looked for both full-time and part-time work ;  &gt; Females ;</t>
  </si>
  <si>
    <t>65 years and over ;  &gt;&gt; Looked for only full-time work ;  Persons ;</t>
  </si>
  <si>
    <t>65 years and over ;  &gt;&gt; Looked for only full-time work ;  &gt; Males ;</t>
  </si>
  <si>
    <t>65 years and over ;  &gt;&gt; Looked for only full-time work ;  &gt; Females ;</t>
  </si>
  <si>
    <t>65 years and over ;  &gt;&gt; Waiting to start a full-time job ;  Persons ;</t>
  </si>
  <si>
    <t>65 years and over ;  &gt;&gt; Waiting to start a full-time job ;  &gt; Males ;</t>
  </si>
  <si>
    <t>65 years and over ;  &gt;&gt; Waiting to start a full-time job ;  &gt; Females ;</t>
  </si>
  <si>
    <t>65 years and over ;  &gt; Looked for part-time work ;  Persons ;</t>
  </si>
  <si>
    <t>65 years and over ;  &gt; Looked for part-time work ;  &gt; Males ;</t>
  </si>
  <si>
    <t>65 years and over ;  &gt; Looked for part-time work ;  &gt; Females ;</t>
  </si>
  <si>
    <t>65 years and over ;  &gt;&gt; Looked for only part-time work ;  Persons ;</t>
  </si>
  <si>
    <t>65 years and over ;  &gt;&gt; Looked for only part-time work ;  &gt; Males ;</t>
  </si>
  <si>
    <t>65 years and over ;  &gt;&gt; Looked for only part-time work ;  &gt; Females ;</t>
  </si>
  <si>
    <t>65 years and over ;  &gt;&gt; Waiting to start a part-time job ;  Persons ;</t>
  </si>
  <si>
    <t>65 years and over ;  &gt;&gt; Waiting to start a part-time job ;  &gt; Males ;</t>
  </si>
  <si>
    <t>65 years and over ;  &gt;&gt; Waiting to start a part-time job ;  &gt; Females ;</t>
  </si>
  <si>
    <t>Proportion of unemployed ;  65 years and over ;  &gt; Had difficulty finding work ;  Persons ;</t>
  </si>
  <si>
    <t>Proportion of unemployed ;  65 years and over ;  &gt; Had difficulty finding work ;  &gt; Males ;</t>
  </si>
  <si>
    <t>Proportion of unemployed ;  65 years and over ;  &gt; Had difficulty finding work ;  &gt; Females ;</t>
  </si>
  <si>
    <t>Proportion of unemployed ;  65 years and over ;  &gt;&gt; Too many applicants for available jobs ;  Persons ;</t>
  </si>
  <si>
    <t>Proportion of unemployed ;  65 years and over ;  &gt;&gt; Too many applicants for available jobs ;  &gt; Males ;</t>
  </si>
  <si>
    <t>Proportion of unemployed ;  65 years and over ;  &gt;&gt; Too many applicants for available jobs ;  &gt; Females ;</t>
  </si>
  <si>
    <t>Proportion of unemployed ;  65 years and over ;  &gt;&gt; Lacked necessary skills or education ;  Persons ;</t>
  </si>
  <si>
    <t>Proportion of unemployed ;  65 years and over ;  &gt;&gt; Lacked necessary skills or education ;  &gt; Males ;</t>
  </si>
  <si>
    <t>Proportion of unemployed ;  65 years and over ;  &gt;&gt; Lacked necessary skills or education ;  &gt; Females ;</t>
  </si>
  <si>
    <t>Proportion of unemployed ;  65 years and over ;  &gt;&gt; Considered too young or too old by employers ;  Persons ;</t>
  </si>
  <si>
    <t>Proportion of unemployed ;  65 years and over ;  &gt;&gt; Considered too young or too old by employers ;  &gt; Males ;</t>
  </si>
  <si>
    <t>Proportion of unemployed ;  65 years and over ;  &gt;&gt; Considered too young or too old by employers ;  &gt; Females ;</t>
  </si>
  <si>
    <t>Proportion of unemployed ;  65 years and over ;  &gt;&gt;&gt; Considered too young by employers ;  Persons ;</t>
  </si>
  <si>
    <t>Proportion of unemployed ;  65 years and over ;  &gt;&gt;&gt; Considered too young by employers ;  &gt; Males ;</t>
  </si>
  <si>
    <t>Proportion of unemployed ;  65 years and over ;  &gt;&gt;&gt; Considered too young by employers ;  &gt; Females ;</t>
  </si>
  <si>
    <t>Proportion of unemployed ;  65 years and over ;  &gt;&gt;&gt; Considered too old by employers ;  Persons ;</t>
  </si>
  <si>
    <t>Proportion of unemployed ;  65 years and over ;  &gt;&gt;&gt; Considered too old by employers ;  &gt; Males ;</t>
  </si>
  <si>
    <t>Proportion of unemployed ;  65 years and over ;  &gt;&gt;&gt; Considered too old by employers ;  &gt; Females ;</t>
  </si>
  <si>
    <t>Proportion of unemployed ;  65 years and over ;  &gt;&gt; Insufficient work experience ;  Persons ;</t>
  </si>
  <si>
    <t>Proportion of unemployed ;  65 years and over ;  &gt;&gt; Insufficient work experience ;  &gt; Males ;</t>
  </si>
  <si>
    <t>Proportion of unemployed ;  65 years and over ;  &gt;&gt; Insufficient work experience ;  &gt; Females ;</t>
  </si>
  <si>
    <t>Proportion of unemployed ;  65 years and over ;  &gt;&gt; No vacancies at all ;  Persons ;</t>
  </si>
  <si>
    <t>Proportion of unemployed ;  65 years and over ;  &gt;&gt; No vacancies at all ;  &gt; Males ;</t>
  </si>
  <si>
    <t>Proportion of unemployed ;  65 years and over ;  &gt;&gt; No vacancies at all ;  &gt; Females ;</t>
  </si>
  <si>
    <t>Proportion of unemployed ;  65 years and over ;  &gt;&gt; No vacancies in line of work ;  Persons ;</t>
  </si>
  <si>
    <t>Proportion of unemployed ;  65 years and over ;  &gt;&gt; No vacancies in line of work ;  &gt; Males ;</t>
  </si>
  <si>
    <t>Proportion of unemployed ;  65 years and over ;  &gt;&gt; No vacancies in line of work ;  &gt; Females ;</t>
  </si>
  <si>
    <t>Proportion of unemployed ;  65 years and over ;  &gt;&gt; Too far to travel or transport problems ;  Persons ;</t>
  </si>
  <si>
    <t>Proportion of unemployed ;  65 years and over ;  &gt;&gt; Too far to travel or transport problems ;  &gt; Males ;</t>
  </si>
  <si>
    <t>Proportion of unemployed ;  65 years and over ;  &gt;&gt; Too far to travel or transport problems ;  &gt; Females ;</t>
  </si>
  <si>
    <t>Proportion of unemployed ;  65 years and over ;  &gt;&gt; Own ill health or disability ;  Persons ;</t>
  </si>
  <si>
    <t>Proportion of unemployed ;  65 years and over ;  &gt;&gt; Own ill health or disability ;  &gt; Males ;</t>
  </si>
  <si>
    <t>Proportion of unemployed ;  65 years and over ;  &gt;&gt; Own ill health or disability ;  &gt; Females ;</t>
  </si>
  <si>
    <t>Proportion of unemployed ;  65 years and over ;  &gt;&gt; Language difficulties ;  Persons ;</t>
  </si>
  <si>
    <t>Proportion of unemployed ;  65 years and over ;  &gt;&gt; Language difficulties ;  &gt; Males ;</t>
  </si>
  <si>
    <t>Proportion of unemployed ;  65 years and over ;  &gt;&gt; Language difficulties ;  &gt; Females ;</t>
  </si>
  <si>
    <t>Proportion of unemployed ;  65 years and over ;  &gt;&gt; No jobs with suitable hours ;  Persons ;</t>
  </si>
  <si>
    <t>Proportion of unemployed ;  65 years and over ;  &gt;&gt; No jobs with suitable hours ;  &gt; Males ;</t>
  </si>
  <si>
    <t>Proportion of unemployed ;  65 years and over ;  &gt;&gt; No jobs with suitable hours ;  &gt; Females ;</t>
  </si>
  <si>
    <t>Proportion of unemployed ;  65 years and over ;  &gt;&gt; Child care or other family considerations ;  Persons ;</t>
  </si>
  <si>
    <t>Proportion of unemployed ;  65 years and over ;  &gt;&gt; Child care or other family considerations ;  &gt; Males ;</t>
  </si>
  <si>
    <t>Proportion of unemployed ;  65 years and over ;  &gt;&gt; Child care or other family considerations ;  &gt; Females ;</t>
  </si>
  <si>
    <t>Proportion of unemployed ;  65 years and over ;  &gt;&gt; No feedback from employers ;  Persons ;</t>
  </si>
  <si>
    <t>Proportion of unemployed ;  65 years and over ;  &gt;&gt; No feedback from employers ;  &gt; Males ;</t>
  </si>
  <si>
    <t>Proportion of unemployed ;  65 years and over ;  &gt;&gt; No feedback from employers ;  &gt; Females ;</t>
  </si>
  <si>
    <t>Proportion of unemployed ;  65 years and over ;  &gt;&gt; Other difficulties ;  Persons ;</t>
  </si>
  <si>
    <t>Proportion of unemployed ;  65 years and over ;  &gt;&gt; Other difficulties ;  &gt; Males ;</t>
  </si>
  <si>
    <t>Proportion of unemployed ;  65 years and over ;  &gt;&gt; Other difficulties ;  &gt; Females ;</t>
  </si>
  <si>
    <t>Proportion of unemployed ;  65 years and over ;  &gt; Did not have difficulty finding work ;  Persons ;</t>
  </si>
  <si>
    <t>Proportion of unemployed ;  65 years and over ;  &gt; Did not have difficulty finding work ;  &gt; Males ;</t>
  </si>
  <si>
    <t>Proportion of unemployed ;  65 years and over ;  &gt; Did not have difficulty finding work ;  &gt; Females ;</t>
  </si>
  <si>
    <t>Proportion of unemployed ;  65 years and over ;  &gt; Looked for full-time work ;  Persons ;</t>
  </si>
  <si>
    <t>Proportion of unemployed ;  65 years and over ;  &gt; Looked for full-time work ;  &gt; Males ;</t>
  </si>
  <si>
    <t>Proportion of unemployed ;  65 years and over ;  &gt; Looked for full-time work ;  &gt; Females ;</t>
  </si>
  <si>
    <t>Proportion of unemployed ;  65 years and over ;  &gt;&gt; Looked for both full-time and part-time work ;  Persons ;</t>
  </si>
  <si>
    <t>Proportion of unemployed ;  65 years and over ;  &gt;&gt; Looked for both full-time and part-time work ;  &gt; Males ;</t>
  </si>
  <si>
    <t>Proportion of unemployed ;  65 years and over ;  &gt;&gt; Looked for both full-time and part-time work ;  &gt; Females ;</t>
  </si>
  <si>
    <t>Proportion of unemployed ;  65 years and over ;  &gt;&gt; Looked for only full-time work ;  Persons ;</t>
  </si>
  <si>
    <t>Proportion of unemployed ;  65 years and over ;  &gt;&gt; Looked for only full-time work ;  &gt; Males ;</t>
  </si>
  <si>
    <t>Proportion of unemployed ;  65 years and over ;  &gt;&gt; Looked for only full-time work ;  &gt; Females ;</t>
  </si>
  <si>
    <t>Proportion of unemployed ;  65 years and over ;  &gt;&gt; Waiting to start a full-time job ;  Persons ;</t>
  </si>
  <si>
    <t>Proportion of unemployed ;  65 years and over ;  &gt;&gt; Waiting to start a full-time job ;  &gt; Males ;</t>
  </si>
  <si>
    <t>Proportion of unemployed ;  65 years and over ;  &gt;&gt; Waiting to start a full-time job ;  &gt; Females ;</t>
  </si>
  <si>
    <t>Proportion of unemployed ;  65 years and over ;  &gt; Looked for part-time work ;  Persons ;</t>
  </si>
  <si>
    <t>Proportion of unemployed ;  65 years and over ;  &gt; Looked for part-time work ;  &gt; Males ;</t>
  </si>
  <si>
    <t>Proportion of unemployed ;  65 years and over ;  &gt; Looked for part-time work ;  &gt; Females ;</t>
  </si>
  <si>
    <t>Proportion of unemployed ;  65 years and over ;  &gt;&gt; Looked for only part-time work ;  Persons ;</t>
  </si>
  <si>
    <t>Proportion of unemployed ;  65 years and over ;  &gt;&gt; Looked for only part-time work ;  &gt; Males ;</t>
  </si>
  <si>
    <t>Proportion of unemployed ;  65 years and over ;  &gt;&gt; Looked for only part-time work ;  &gt; Females ;</t>
  </si>
  <si>
    <t>Proportion of unemployed ;  65 years and over ;  &gt;&gt; Waiting to start a part-time job ;  Persons ;</t>
  </si>
  <si>
    <t>Proportion of unemployed ;  65 years and over ;  &gt;&gt; Waiting to start a part-time job ;  &gt; Males ;</t>
  </si>
  <si>
    <t>Proportion of unemployed ;  65 years and over ;  &gt;&gt; Waiting to start a part-time job ;  &gt; Females ;</t>
  </si>
  <si>
    <t>New South Wales ;  Unemployed total ;  Persons ;</t>
  </si>
  <si>
    <t>New South Wales ;  Unemployed total ;  &gt; Males ;</t>
  </si>
  <si>
    <t>New South Wales ;  Unemployed total ;  &gt; Females ;</t>
  </si>
  <si>
    <t>New South Wales ;  &gt; Had difficulty finding work ;  Persons ;</t>
  </si>
  <si>
    <t>New South Wales ;  &gt; Had difficulty finding work ;  &gt; Males ;</t>
  </si>
  <si>
    <t>New South Wales ;  &gt; Had difficulty finding work ;  &gt; Females ;</t>
  </si>
  <si>
    <t>New South Wales ;  &gt;&gt; Too many applicants for available jobs ;  Persons ;</t>
  </si>
  <si>
    <t>New South Wales ;  &gt;&gt; Too many applicants for available jobs ;  &gt; Males ;</t>
  </si>
  <si>
    <t>New South Wales ;  &gt;&gt; Too many applicants for available jobs ;  &gt; Females ;</t>
  </si>
  <si>
    <t>New South Wales ;  &gt;&gt; Lacked necessary skills or education ;  Persons ;</t>
  </si>
  <si>
    <t>New South Wales ;  &gt;&gt; Lacked necessary skills or education ;  &gt; Males ;</t>
  </si>
  <si>
    <t>New South Wales ;  &gt;&gt; Lacked necessary skills or education ;  &gt; Females ;</t>
  </si>
  <si>
    <t>New South Wales ;  &gt;&gt; Considered too young or too old by employers ;  Persons ;</t>
  </si>
  <si>
    <t>New South Wales ;  &gt;&gt; Considered too young or too old by employers ;  &gt; Males ;</t>
  </si>
  <si>
    <t>New South Wales ;  &gt;&gt; Considered too young or too old by employers ;  &gt; Females ;</t>
  </si>
  <si>
    <t>New South Wales ;  &gt;&gt;&gt; Considered too young by employers ;  Persons ;</t>
  </si>
  <si>
    <t>New South Wales ;  &gt;&gt;&gt; Considered too young by employers ;  &gt; Males ;</t>
  </si>
  <si>
    <t>New South Wales ;  &gt;&gt;&gt; Considered too young by employers ;  &gt; Females ;</t>
  </si>
  <si>
    <t>New South Wales ;  &gt;&gt;&gt; Considered too old by employers ;  Persons ;</t>
  </si>
  <si>
    <t>New South Wales ;  &gt;&gt;&gt; Considered too old by employers ;  &gt; Males ;</t>
  </si>
  <si>
    <t>New South Wales ;  &gt;&gt;&gt; Considered too old by employers ;  &gt; Females ;</t>
  </si>
  <si>
    <t>New South Wales ;  &gt;&gt; Insufficient work experience ;  Persons ;</t>
  </si>
  <si>
    <t>New South Wales ;  &gt;&gt; Insufficient work experience ;  &gt; Males ;</t>
  </si>
  <si>
    <t>New South Wales ;  &gt;&gt; Insufficient work experience ;  &gt; Females ;</t>
  </si>
  <si>
    <t>New South Wales ;  &gt;&gt; No vacancies at all ;  Persons ;</t>
  </si>
  <si>
    <t>New South Wales ;  &gt;&gt; No vacancies at all ;  &gt; Males ;</t>
  </si>
  <si>
    <t>New South Wales ;  &gt;&gt; No vacancies at all ;  &gt; Females ;</t>
  </si>
  <si>
    <t>New South Wales ;  &gt;&gt; No vacancies in line of work ;  Persons ;</t>
  </si>
  <si>
    <t>New South Wales ;  &gt;&gt; No vacancies in line of work ;  &gt; Males ;</t>
  </si>
  <si>
    <t>New South Wales ;  &gt;&gt; No vacancies in line of work ;  &gt; Females ;</t>
  </si>
  <si>
    <t>New South Wales ;  &gt;&gt; Too far to travel or transport problems ;  Persons ;</t>
  </si>
  <si>
    <t>New South Wales ;  &gt;&gt; Too far to travel or transport problems ;  &gt; Males ;</t>
  </si>
  <si>
    <t>New South Wales ;  &gt;&gt; Too far to travel or transport problems ;  &gt; Females ;</t>
  </si>
  <si>
    <t>New South Wales ;  &gt;&gt; Own ill health or disability ;  Persons ;</t>
  </si>
  <si>
    <t>New South Wales ;  &gt;&gt; Own ill health or disability ;  &gt; Males ;</t>
  </si>
  <si>
    <t>New South Wales ;  &gt;&gt; Own ill health or disability ;  &gt; Females ;</t>
  </si>
  <si>
    <t>New South Wales ;  &gt;&gt; Language difficulties ;  Persons ;</t>
  </si>
  <si>
    <t>New South Wales ;  &gt;&gt; Language difficulties ;  &gt; Males ;</t>
  </si>
  <si>
    <t>New South Wales ;  &gt;&gt; Language difficulties ;  &gt; Females ;</t>
  </si>
  <si>
    <t>New South Wales ;  &gt;&gt; No jobs with suitable hours ;  Persons ;</t>
  </si>
  <si>
    <t>New South Wales ;  &gt;&gt; No jobs with suitable hours ;  &gt; Males ;</t>
  </si>
  <si>
    <t>New South Wales ;  &gt;&gt; No jobs with suitable hours ;  &gt; Females ;</t>
  </si>
  <si>
    <t>New South Wales ;  &gt;&gt; Child care or other family considerations ;  Persons ;</t>
  </si>
  <si>
    <t>New South Wales ;  &gt;&gt; Child care or other family considerations ;  &gt; Males ;</t>
  </si>
  <si>
    <t>New South Wales ;  &gt;&gt; Child care or other family considerations ;  &gt; Females ;</t>
  </si>
  <si>
    <t>New South Wales ;  &gt;&gt; No feedback from employers ;  Persons ;</t>
  </si>
  <si>
    <t>New South Wales ;  &gt;&gt; No feedback from employers ;  &gt; Males ;</t>
  </si>
  <si>
    <t>New South Wales ;  &gt;&gt; No feedback from employers ;  &gt; Females ;</t>
  </si>
  <si>
    <t>New South Wales ;  &gt;&gt; Other difficulties ;  Persons ;</t>
  </si>
  <si>
    <t>New South Wales ;  &gt;&gt; Other difficulties ;  &gt; Males ;</t>
  </si>
  <si>
    <t>New South Wales ;  &gt;&gt; Other difficulties ;  &gt; Females ;</t>
  </si>
  <si>
    <t>New South Wales ;  &gt; Did not have difficulty finding work ;  Persons ;</t>
  </si>
  <si>
    <t>New South Wales ;  &gt; Did not have difficulty finding work ;  &gt; Males ;</t>
  </si>
  <si>
    <t>New South Wales ;  &gt; Did not have difficulty finding work ;  &gt; Females ;</t>
  </si>
  <si>
    <t>New South Wales ;  &gt; Looked for full-time work ;  Persons ;</t>
  </si>
  <si>
    <t>New South Wales ;  &gt; Looked for full-time work ;  &gt; Males ;</t>
  </si>
  <si>
    <t>New South Wales ;  &gt; Looked for full-time work ;  &gt; Females ;</t>
  </si>
  <si>
    <t>New South Wales ;  &gt;&gt; Looked for both full-time and part-time work ;  Persons ;</t>
  </si>
  <si>
    <t>New South Wales ;  &gt;&gt; Looked for both full-time and part-time work ;  &gt; Males ;</t>
  </si>
  <si>
    <t>New South Wales ;  &gt;&gt; Looked for both full-time and part-time work ;  &gt; Females ;</t>
  </si>
  <si>
    <t>New South Wales ;  &gt;&gt; Looked for only full-time work ;  Persons ;</t>
  </si>
  <si>
    <t>New South Wales ;  &gt;&gt; Looked for only full-time work ;  &gt; Males ;</t>
  </si>
  <si>
    <t>New South Wales ;  &gt;&gt; Looked for only full-time work ;  &gt; Females ;</t>
  </si>
  <si>
    <t>New South Wales ;  &gt;&gt; Waiting to start a full-time job ;  Persons ;</t>
  </si>
  <si>
    <t>New South Wales ;  &gt;&gt; Waiting to start a full-time job ;  &gt; Males ;</t>
  </si>
  <si>
    <t>New South Wales ;  &gt;&gt; Waiting to start a full-time job ;  &gt; Females ;</t>
  </si>
  <si>
    <t>New South Wales ;  &gt; Looked for part-time work ;  Persons ;</t>
  </si>
  <si>
    <t>New South Wales ;  &gt; Looked for part-time work ;  &gt; Males ;</t>
  </si>
  <si>
    <t>New South Wales ;  &gt; Looked for part-time work ;  &gt; Females ;</t>
  </si>
  <si>
    <t>New South Wales ;  &gt;&gt; Looked for only part-time work ;  Persons ;</t>
  </si>
  <si>
    <t>New South Wales ;  &gt;&gt; Looked for only part-time work ;  &gt; Males ;</t>
  </si>
  <si>
    <t>New South Wales ;  &gt;&gt; Looked for only part-time work ;  &gt; Females ;</t>
  </si>
  <si>
    <t>New South Wales ;  &gt;&gt; Waiting to start a part-time job ;  Persons ;</t>
  </si>
  <si>
    <t>New South Wales ;  &gt;&gt; Waiting to start a part-time job ;  &gt; Males ;</t>
  </si>
  <si>
    <t>New South Wales ;  &gt;&gt; Waiting to start a part-time job ;  &gt; Females ;</t>
  </si>
  <si>
    <t>Proportion of unemployed ;  New South Wales ;  &gt; Had difficulty finding work ;  Persons ;</t>
  </si>
  <si>
    <t>Proportion of unemployed ;  New South Wales ;  &gt; Had difficulty finding work ;  &gt; Males ;</t>
  </si>
  <si>
    <t>Proportion of unemployed ;  New South Wales ;  &gt; Had difficulty finding work ;  &gt; Females ;</t>
  </si>
  <si>
    <t>Proportion of unemployed ;  New South Wales ;  &gt;&gt; Too many applicants for available jobs ;  Persons ;</t>
  </si>
  <si>
    <t>Proportion of unemployed ;  New South Wales ;  &gt;&gt; Too many applicants for available jobs ;  &gt; Males ;</t>
  </si>
  <si>
    <t>Proportion of unemployed ;  New South Wales ;  &gt;&gt; Too many applicants for available jobs ;  &gt; Females ;</t>
  </si>
  <si>
    <t>Proportion of unemployed ;  New South Wales ;  &gt;&gt; Lacked necessary skills or education ;  Persons ;</t>
  </si>
  <si>
    <t>Proportion of unemployed ;  New South Wales ;  &gt;&gt; Lacked necessary skills or education ;  &gt; Males ;</t>
  </si>
  <si>
    <t>Proportion of unemployed ;  New South Wales ;  &gt;&gt; Lacked necessary skills or education ;  &gt; Females ;</t>
  </si>
  <si>
    <t>Proportion of unemployed ;  New South Wales ;  &gt;&gt; Considered too young or too old by employers ;  Persons ;</t>
  </si>
  <si>
    <t>Proportion of unemployed ;  New South Wales ;  &gt;&gt; Considered too young or too old by employers ;  &gt; Males ;</t>
  </si>
  <si>
    <t>Proportion of unemployed ;  New South Wales ;  &gt;&gt; Considered too young or too old by employers ;  &gt; Females ;</t>
  </si>
  <si>
    <t>Proportion of unemployed ;  New South Wales ;  &gt;&gt;&gt; Considered too young by employers ;  Persons ;</t>
  </si>
  <si>
    <t>Proportion of unemployed ;  New South Wales ;  &gt;&gt;&gt; Considered too young by employers ;  &gt; Males ;</t>
  </si>
  <si>
    <t>Proportion of unemployed ;  New South Wales ;  &gt;&gt;&gt; Considered too young by employers ;  &gt; Females ;</t>
  </si>
  <si>
    <t>Proportion of unemployed ;  New South Wales ;  &gt;&gt;&gt; Considered too old by employers ;  Persons ;</t>
  </si>
  <si>
    <t>Proportion of unemployed ;  New South Wales ;  &gt;&gt;&gt; Considered too old by employers ;  &gt; Males ;</t>
  </si>
  <si>
    <t>Proportion of unemployed ;  New South Wales ;  &gt;&gt;&gt; Considered too old by employers ;  &gt; Females ;</t>
  </si>
  <si>
    <t>Proportion of unemployed ;  New South Wales ;  &gt;&gt; Insufficient work experience ;  Persons ;</t>
  </si>
  <si>
    <t>Proportion of unemployed ;  New South Wales ;  &gt;&gt; Insufficient work experience ;  &gt; Males ;</t>
  </si>
  <si>
    <t>Proportion of unemployed ;  New South Wales ;  &gt;&gt; Insufficient work experience ;  &gt; Females ;</t>
  </si>
  <si>
    <t>Proportion of unemployed ;  New South Wales ;  &gt;&gt; No vacancies at all ;  Persons ;</t>
  </si>
  <si>
    <t>Proportion of unemployed ;  New South Wales ;  &gt;&gt; No vacancies at all ;  &gt; Males ;</t>
  </si>
  <si>
    <t>Proportion of unemployed ;  New South Wales ;  &gt;&gt; No vacancies at all ;  &gt; Females ;</t>
  </si>
  <si>
    <t>Proportion of unemployed ;  New South Wales ;  &gt;&gt; No vacancies in line of work ;  Persons ;</t>
  </si>
  <si>
    <t>Proportion of unemployed ;  New South Wales ;  &gt;&gt; No vacancies in line of work ;  &gt; Males ;</t>
  </si>
  <si>
    <t>Proportion of unemployed ;  New South Wales ;  &gt;&gt; No vacancies in line of work ;  &gt; Females ;</t>
  </si>
  <si>
    <t>Proportion of unemployed ;  New South Wales ;  &gt;&gt; Too far to travel or transport problems ;  Persons ;</t>
  </si>
  <si>
    <t>Proportion of unemployed ;  New South Wales ;  &gt;&gt; Too far to travel or transport problems ;  &gt; Males ;</t>
  </si>
  <si>
    <t>Proportion of unemployed ;  New South Wales ;  &gt;&gt; Too far to travel or transport problems ;  &gt; Females ;</t>
  </si>
  <si>
    <t>Proportion of unemployed ;  New South Wales ;  &gt;&gt; Own ill health or disability ;  Persons ;</t>
  </si>
  <si>
    <t>Proportion of unemployed ;  New South Wales ;  &gt;&gt; Own ill health or disability ;  &gt; Males ;</t>
  </si>
  <si>
    <t>Proportion of unemployed ;  New South Wales ;  &gt;&gt; Own ill health or disability ;  &gt; Females ;</t>
  </si>
  <si>
    <t>Proportion of unemployed ;  New South Wales ;  &gt;&gt; Language difficulties ;  Persons ;</t>
  </si>
  <si>
    <t>Proportion of unemployed ;  New South Wales ;  &gt;&gt; Language difficulties ;  &gt; Males ;</t>
  </si>
  <si>
    <t>Proportion of unemployed ;  New South Wales ;  &gt;&gt; Language difficulties ;  &gt; Females ;</t>
  </si>
  <si>
    <t>Proportion of unemployed ;  New South Wales ;  &gt;&gt; No jobs with suitable hours ;  Persons ;</t>
  </si>
  <si>
    <t>Proportion of unemployed ;  New South Wales ;  &gt;&gt; No jobs with suitable hours ;  &gt; Males ;</t>
  </si>
  <si>
    <t>Proportion of unemployed ;  New South Wales ;  &gt;&gt; No jobs with suitable hours ;  &gt; Females ;</t>
  </si>
  <si>
    <t>Proportion of unemployed ;  New South Wales ;  &gt;&gt; Child care or other family considerations ;  Persons ;</t>
  </si>
  <si>
    <t>Proportion of unemployed ;  New South Wales ;  &gt;&gt; Child care or other family considerations ;  &gt; Males ;</t>
  </si>
  <si>
    <t>Proportion of unemployed ;  New South Wales ;  &gt;&gt; Child care or other family considerations ;  &gt; Females ;</t>
  </si>
  <si>
    <t>Proportion of unemployed ;  New South Wales ;  &gt;&gt; No feedback from employers ;  Persons ;</t>
  </si>
  <si>
    <t>A125961936T</t>
  </si>
  <si>
    <t>A125983536R</t>
  </si>
  <si>
    <t>A125972736C</t>
  </si>
  <si>
    <t>A125961944T</t>
  </si>
  <si>
    <t>A125983544R</t>
  </si>
  <si>
    <t>A125972744C</t>
  </si>
  <si>
    <t>A125961976K</t>
  </si>
  <si>
    <t>A125983576J</t>
  </si>
  <si>
    <t>A125972776W</t>
  </si>
  <si>
    <t>A125961904X</t>
  </si>
  <si>
    <t>A125983504W</t>
  </si>
  <si>
    <t>A125972704K</t>
  </si>
  <si>
    <t>A125962016V</t>
  </si>
  <si>
    <t>A125983616R</t>
  </si>
  <si>
    <t>A125972816C</t>
  </si>
  <si>
    <t>A125961984K</t>
  </si>
  <si>
    <t>A125983584J</t>
  </si>
  <si>
    <t>A125972784W</t>
  </si>
  <si>
    <t>A125962040V</t>
  </si>
  <si>
    <t>A125983640R</t>
  </si>
  <si>
    <t>A125972840C</t>
  </si>
  <si>
    <t>A125961912X</t>
  </si>
  <si>
    <t>A125983512W</t>
  </si>
  <si>
    <t>A125972712K</t>
  </si>
  <si>
    <t>A125961864T</t>
  </si>
  <si>
    <t>A125983464R</t>
  </si>
  <si>
    <t>A125972664C</t>
  </si>
  <si>
    <t>A125961880T</t>
  </si>
  <si>
    <t>A125983480R</t>
  </si>
  <si>
    <t>A125972680C</t>
  </si>
  <si>
    <t>A125961952T</t>
  </si>
  <si>
    <t>A125983552R</t>
  </si>
  <si>
    <t>A125972752C</t>
  </si>
  <si>
    <t>A125961888K</t>
  </si>
  <si>
    <t>A125983488J</t>
  </si>
  <si>
    <t>A125972688W</t>
  </si>
  <si>
    <t>A125961960T</t>
  </si>
  <si>
    <t>A125983560R</t>
  </si>
  <si>
    <t>A125972760C</t>
  </si>
  <si>
    <t>A125961968K</t>
  </si>
  <si>
    <t>A125983568J</t>
  </si>
  <si>
    <t>A125972768W</t>
  </si>
  <si>
    <t>A125962048L</t>
  </si>
  <si>
    <t>A125983648J</t>
  </si>
  <si>
    <t>A125972848W</t>
  </si>
  <si>
    <t>A125961872T</t>
  </si>
  <si>
    <t>A125983472R</t>
  </si>
  <si>
    <t>A125972672C</t>
  </si>
  <si>
    <t>A125962024V</t>
  </si>
  <si>
    <t>A125983624R</t>
  </si>
  <si>
    <t>A125972824C</t>
  </si>
  <si>
    <t>A125962032V</t>
  </si>
  <si>
    <t>A125983632R</t>
  </si>
  <si>
    <t>A125972832C</t>
  </si>
  <si>
    <t>A125961856T</t>
  </si>
  <si>
    <t>A125983456R</t>
  </si>
  <si>
    <t>A125972656C</t>
  </si>
  <si>
    <t>A125961896K</t>
  </si>
  <si>
    <t>A125983496J</t>
  </si>
  <si>
    <t>A125972696W</t>
  </si>
  <si>
    <t>A125961993L</t>
  </si>
  <si>
    <t>A125983593K</t>
  </si>
  <si>
    <t>A125972793X</t>
  </si>
  <si>
    <t>A125961929V</t>
  </si>
  <si>
    <t>A125983529T</t>
  </si>
  <si>
    <t>A125972729F</t>
  </si>
  <si>
    <t>A125962001C</t>
  </si>
  <si>
    <t>A125983601X</t>
  </si>
  <si>
    <t>A125972801L</t>
  </si>
  <si>
    <t>A125962009W</t>
  </si>
  <si>
    <t>A125983609T</t>
  </si>
  <si>
    <t>A125972809F</t>
  </si>
  <si>
    <t>A125961937V</t>
  </si>
  <si>
    <t>A125983537T</t>
  </si>
  <si>
    <t>A125972737F</t>
  </si>
  <si>
    <t>A125961945V</t>
  </si>
  <si>
    <t>A125983545T</t>
  </si>
  <si>
    <t>A125972745F</t>
  </si>
  <si>
    <t>A125961977L</t>
  </si>
  <si>
    <t>A125983577K</t>
  </si>
  <si>
    <t>A125972777X</t>
  </si>
  <si>
    <t>A125961905A</t>
  </si>
  <si>
    <t>A125983505X</t>
  </si>
  <si>
    <t>A125972705L</t>
  </si>
  <si>
    <t>A125962017W</t>
  </si>
  <si>
    <t>A125983617T</t>
  </si>
  <si>
    <t>A125972817F</t>
  </si>
  <si>
    <t>A125961985L</t>
  </si>
  <si>
    <t>A125983585K</t>
  </si>
  <si>
    <t>A125972785X</t>
  </si>
  <si>
    <t>A125962041W</t>
  </si>
  <si>
    <t>A125983641T</t>
  </si>
  <si>
    <t>A125972841F</t>
  </si>
  <si>
    <t>A125961913A</t>
  </si>
  <si>
    <t>A125983513X</t>
  </si>
  <si>
    <t>A125972713L</t>
  </si>
  <si>
    <t>A125961865V</t>
  </si>
  <si>
    <t>A125983465T</t>
  </si>
  <si>
    <t>A125972665F</t>
  </si>
  <si>
    <t>A125961881V</t>
  </si>
  <si>
    <t>A125983481T</t>
  </si>
  <si>
    <t>A125972681F</t>
  </si>
  <si>
    <t>A125961953V</t>
  </si>
  <si>
    <t>A125983553T</t>
  </si>
  <si>
    <t>A125972753F</t>
  </si>
  <si>
    <t>A125961889L</t>
  </si>
  <si>
    <t>A125983489K</t>
  </si>
  <si>
    <t>A125972689X</t>
  </si>
  <si>
    <t>A125961961V</t>
  </si>
  <si>
    <t>A125983561T</t>
  </si>
  <si>
    <t>A125972761F</t>
  </si>
  <si>
    <t>A125961969L</t>
  </si>
  <si>
    <t>A125983569K</t>
  </si>
  <si>
    <t>A125972769X</t>
  </si>
  <si>
    <t>A125962049R</t>
  </si>
  <si>
    <t>A125983649K</t>
  </si>
  <si>
    <t>A125972849X</t>
  </si>
  <si>
    <t>A125961873V</t>
  </si>
  <si>
    <t>A125983473T</t>
  </si>
  <si>
    <t>A125972673F</t>
  </si>
  <si>
    <t>A125962025W</t>
  </si>
  <si>
    <t>A125983625T</t>
  </si>
  <si>
    <t>A125972825F</t>
  </si>
  <si>
    <t>A125962033W</t>
  </si>
  <si>
    <t>A125983633T</t>
  </si>
  <si>
    <t>A125972833F</t>
  </si>
  <si>
    <t>A125961857V</t>
  </si>
  <si>
    <t>A125983457T</t>
  </si>
  <si>
    <t>A125972657F</t>
  </si>
  <si>
    <t>A125961897L</t>
  </si>
  <si>
    <t>A125983497K</t>
  </si>
  <si>
    <t>A125972697X</t>
  </si>
  <si>
    <t>A125959520W</t>
  </si>
  <si>
    <t>A125981120X</t>
  </si>
  <si>
    <t>A125970320L</t>
  </si>
  <si>
    <t>A125959592J</t>
  </si>
  <si>
    <t>A125981192K</t>
  </si>
  <si>
    <t>A125970392X</t>
  </si>
  <si>
    <t>A125959528R</t>
  </si>
  <si>
    <t>A125981128T</t>
  </si>
  <si>
    <t>A125970328F</t>
  </si>
  <si>
    <t>A125959600W</t>
  </si>
  <si>
    <t>A125981200X</t>
  </si>
  <si>
    <t>A125970400L</t>
  </si>
  <si>
    <t>A125959608R</t>
  </si>
  <si>
    <t>A125981208T</t>
  </si>
  <si>
    <t>A125970408F</t>
  </si>
  <si>
    <t>A125959536R</t>
  </si>
  <si>
    <t>A125981136T</t>
  </si>
  <si>
    <t>A125970336F</t>
  </si>
  <si>
    <t>A125959544R</t>
  </si>
  <si>
    <t>A125981144T</t>
  </si>
  <si>
    <t>A125970344F</t>
  </si>
  <si>
    <t>A125959576J</t>
  </si>
  <si>
    <t>A125981176K</t>
  </si>
  <si>
    <t>A125970376X</t>
  </si>
  <si>
    <t>A125959504W</t>
  </si>
  <si>
    <t>A125981104X</t>
  </si>
  <si>
    <t>A125970304L</t>
  </si>
  <si>
    <t>A125959616R</t>
  </si>
  <si>
    <t>A125981216T</t>
  </si>
  <si>
    <t>A125970416F</t>
  </si>
  <si>
    <t>A125959584J</t>
  </si>
  <si>
    <t>A125981184K</t>
  </si>
  <si>
    <t>A125970384X</t>
  </si>
  <si>
    <t>A125959640R</t>
  </si>
  <si>
    <t>A125981240T</t>
  </si>
  <si>
    <t>A125970440F</t>
  </si>
  <si>
    <t>A125959512W</t>
  </si>
  <si>
    <t>A125981112X</t>
  </si>
  <si>
    <t>A125970312L</t>
  </si>
  <si>
    <t>A125959464R</t>
  </si>
  <si>
    <t>A125981064T</t>
  </si>
  <si>
    <t>A125970264F</t>
  </si>
  <si>
    <t>A125959480R</t>
  </si>
  <si>
    <t>A125981080T</t>
  </si>
  <si>
    <t>A125970280F</t>
  </si>
  <si>
    <t>A125959552R</t>
  </si>
  <si>
    <t>A125981152T</t>
  </si>
  <si>
    <t>A125970352F</t>
  </si>
  <si>
    <t>A125959488J</t>
  </si>
  <si>
    <t>A125981088K</t>
  </si>
  <si>
    <t>A125970288X</t>
  </si>
  <si>
    <t>A125959560R</t>
  </si>
  <si>
    <t>A125981160T</t>
  </si>
  <si>
    <t>A125970360F</t>
  </si>
  <si>
    <t>A125959568J</t>
  </si>
  <si>
    <t>A125981168K</t>
  </si>
  <si>
    <t>A125970368X</t>
  </si>
  <si>
    <t>A125959648J</t>
  </si>
  <si>
    <t>A125981248K</t>
  </si>
  <si>
    <t>A125970448X</t>
  </si>
  <si>
    <t>A125959472R</t>
  </si>
  <si>
    <t>A125981072T</t>
  </si>
  <si>
    <t>A125970272F</t>
  </si>
  <si>
    <t>A125959624R</t>
  </si>
  <si>
    <t>A125981224T</t>
  </si>
  <si>
    <t>A125970424F</t>
  </si>
  <si>
    <t>A125959632R</t>
  </si>
  <si>
    <t>A125981232T</t>
  </si>
  <si>
    <t>A125970432F</t>
  </si>
  <si>
    <t>A125959456R</t>
  </si>
  <si>
    <t>A125981056T</t>
  </si>
  <si>
    <t>A125970256F</t>
  </si>
  <si>
    <t>A125959496J</t>
  </si>
  <si>
    <t>A125981096K</t>
  </si>
  <si>
    <t>A125970296X</t>
  </si>
  <si>
    <t>A125959593K</t>
  </si>
  <si>
    <t>A125981193L</t>
  </si>
  <si>
    <t>A125970393A</t>
  </si>
  <si>
    <t>A125959529T</t>
  </si>
  <si>
    <t>A125981129V</t>
  </si>
  <si>
    <t>A125970329J</t>
  </si>
  <si>
    <t>A125959601X</t>
  </si>
  <si>
    <t>A125981201A</t>
  </si>
  <si>
    <t>A125970401R</t>
  </si>
  <si>
    <t>A125959609T</t>
  </si>
  <si>
    <t>A125981209V</t>
  </si>
  <si>
    <t>A125970409J</t>
  </si>
  <si>
    <t>A125959537T</t>
  </si>
  <si>
    <t>A125981137V</t>
  </si>
  <si>
    <t>A125970337J</t>
  </si>
  <si>
    <t>A125959545T</t>
  </si>
  <si>
    <t>A125981145V</t>
  </si>
  <si>
    <t>A125970345J</t>
  </si>
  <si>
    <t>A125959577K</t>
  </si>
  <si>
    <t>A125981177L</t>
  </si>
  <si>
    <t>A125970377A</t>
  </si>
  <si>
    <t>A125959505X</t>
  </si>
  <si>
    <t>A125981105A</t>
  </si>
  <si>
    <t>A125970305R</t>
  </si>
  <si>
    <t>A125959617T</t>
  </si>
  <si>
    <t>A125981217V</t>
  </si>
  <si>
    <t>A125970417J</t>
  </si>
  <si>
    <t>A125959585K</t>
  </si>
  <si>
    <t>A125981185L</t>
  </si>
  <si>
    <t>A125970385A</t>
  </si>
  <si>
    <t>A125959641T</t>
  </si>
  <si>
    <t>A125981241V</t>
  </si>
  <si>
    <t>A125970441J</t>
  </si>
  <si>
    <t>A125959513X</t>
  </si>
  <si>
    <t>A125981113A</t>
  </si>
  <si>
    <t>A125970313R</t>
  </si>
  <si>
    <t>A125959465T</t>
  </si>
  <si>
    <t>A125981065V</t>
  </si>
  <si>
    <t>A125970265J</t>
  </si>
  <si>
    <t>A125959481T</t>
  </si>
  <si>
    <t>A125981081V</t>
  </si>
  <si>
    <t>A125970281J</t>
  </si>
  <si>
    <t>A125959553T</t>
  </si>
  <si>
    <t>Proportion of unemployed ;  New South Wales ;  &gt;&gt; No feedback from employers ;  &gt; Males ;</t>
  </si>
  <si>
    <t>Proportion of unemployed ;  New South Wales ;  &gt;&gt; No feedback from employers ;  &gt; Females ;</t>
  </si>
  <si>
    <t>Proportion of unemployed ;  New South Wales ;  &gt;&gt; Other difficulties ;  Persons ;</t>
  </si>
  <si>
    <t>Proportion of unemployed ;  New South Wales ;  &gt;&gt; Other difficulties ;  &gt; Males ;</t>
  </si>
  <si>
    <t>Proportion of unemployed ;  New South Wales ;  &gt;&gt; Other difficulties ;  &gt; Females ;</t>
  </si>
  <si>
    <t>Proportion of unemployed ;  New South Wales ;  &gt; Did not have difficulty finding work ;  Persons ;</t>
  </si>
  <si>
    <t>Proportion of unemployed ;  New South Wales ;  &gt; Did not have difficulty finding work ;  &gt; Males ;</t>
  </si>
  <si>
    <t>Proportion of unemployed ;  New South Wales ;  &gt; Did not have difficulty finding work ;  &gt; Females ;</t>
  </si>
  <si>
    <t>Proportion of unemployed ;  New South Wales ;  &gt; Looked for full-time work ;  Persons ;</t>
  </si>
  <si>
    <t>Proportion of unemployed ;  New South Wales ;  &gt; Looked for full-time work ;  &gt; Males ;</t>
  </si>
  <si>
    <t>Proportion of unemployed ;  New South Wales ;  &gt; Looked for full-time work ;  &gt; Females ;</t>
  </si>
  <si>
    <t>Proportion of unemployed ;  New South Wales ;  &gt;&gt; Looked for both full-time and part-time work ;  Persons ;</t>
  </si>
  <si>
    <t>Proportion of unemployed ;  New South Wales ;  &gt;&gt; Looked for both full-time and part-time work ;  &gt; Males ;</t>
  </si>
  <si>
    <t>Proportion of unemployed ;  New South Wales ;  &gt;&gt; Looked for both full-time and part-time work ;  &gt; Females ;</t>
  </si>
  <si>
    <t>Proportion of unemployed ;  New South Wales ;  &gt;&gt; Looked for only full-time work ;  Persons ;</t>
  </si>
  <si>
    <t>Proportion of unemployed ;  New South Wales ;  &gt;&gt; Looked for only full-time work ;  &gt; Males ;</t>
  </si>
  <si>
    <t>Proportion of unemployed ;  New South Wales ;  &gt;&gt; Looked for only full-time work ;  &gt; Females ;</t>
  </si>
  <si>
    <t>Proportion of unemployed ;  New South Wales ;  &gt;&gt; Waiting to start a full-time job ;  Persons ;</t>
  </si>
  <si>
    <t>Proportion of unemployed ;  New South Wales ;  &gt;&gt; Waiting to start a full-time job ;  &gt; Males ;</t>
  </si>
  <si>
    <t>Proportion of unemployed ;  New South Wales ;  &gt;&gt; Waiting to start a full-time job ;  &gt; Females ;</t>
  </si>
  <si>
    <t>Proportion of unemployed ;  New South Wales ;  &gt; Looked for part-time work ;  Persons ;</t>
  </si>
  <si>
    <t>Proportion of unemployed ;  New South Wales ;  &gt; Looked for part-time work ;  &gt; Males ;</t>
  </si>
  <si>
    <t>Proportion of unemployed ;  New South Wales ;  &gt; Looked for part-time work ;  &gt; Females ;</t>
  </si>
  <si>
    <t>Proportion of unemployed ;  New South Wales ;  &gt;&gt; Looked for only part-time work ;  Persons ;</t>
  </si>
  <si>
    <t>Proportion of unemployed ;  New South Wales ;  &gt;&gt; Looked for only part-time work ;  &gt; Males ;</t>
  </si>
  <si>
    <t>Proportion of unemployed ;  New South Wales ;  &gt;&gt; Looked for only part-time work ;  &gt; Females ;</t>
  </si>
  <si>
    <t>Proportion of unemployed ;  New South Wales ;  &gt;&gt; Waiting to start a part-time job ;  Persons ;</t>
  </si>
  <si>
    <t>Proportion of unemployed ;  New South Wales ;  &gt;&gt; Waiting to start a part-time job ;  &gt; Males ;</t>
  </si>
  <si>
    <t>Proportion of unemployed ;  New South Wales ;  &gt;&gt; Waiting to start a part-time job ;  &gt; Females ;</t>
  </si>
  <si>
    <t>Victoria ;  Unemployed total ;  Persons ;</t>
  </si>
  <si>
    <t>Victoria ;  Unemployed total ;  &gt; Males ;</t>
  </si>
  <si>
    <t>Victoria ;  Unemployed total ;  &gt; Females ;</t>
  </si>
  <si>
    <t>Victoria ;  &gt; Had difficulty finding work ;  Persons ;</t>
  </si>
  <si>
    <t>Victoria ;  &gt; Had difficulty finding work ;  &gt; Males ;</t>
  </si>
  <si>
    <t>Victoria ;  &gt; Had difficulty finding work ;  &gt; Females ;</t>
  </si>
  <si>
    <t>Victoria ;  &gt;&gt; Too many applicants for available jobs ;  Persons ;</t>
  </si>
  <si>
    <t>Victoria ;  &gt;&gt; Too many applicants for available jobs ;  &gt; Males ;</t>
  </si>
  <si>
    <t>Victoria ;  &gt;&gt; Too many applicants for available jobs ;  &gt; Females ;</t>
  </si>
  <si>
    <t>Victoria ;  &gt;&gt; Lacked necessary skills or education ;  Persons ;</t>
  </si>
  <si>
    <t>Victoria ;  &gt;&gt; Lacked necessary skills or education ;  &gt; Males ;</t>
  </si>
  <si>
    <t>Victoria ;  &gt;&gt; Lacked necessary skills or education ;  &gt; Females ;</t>
  </si>
  <si>
    <t>Victoria ;  &gt;&gt; Considered too young or too old by employers ;  Persons ;</t>
  </si>
  <si>
    <t>Victoria ;  &gt;&gt; Considered too young or too old by employers ;  &gt; Males ;</t>
  </si>
  <si>
    <t>Victoria ;  &gt;&gt; Considered too young or too old by employers ;  &gt; Females ;</t>
  </si>
  <si>
    <t>Victoria ;  &gt;&gt;&gt; Considered too young by employers ;  Persons ;</t>
  </si>
  <si>
    <t>Victoria ;  &gt;&gt;&gt; Considered too young by employers ;  &gt; Males ;</t>
  </si>
  <si>
    <t>Victoria ;  &gt;&gt;&gt; Considered too young by employers ;  &gt; Females ;</t>
  </si>
  <si>
    <t>Victoria ;  &gt;&gt;&gt; Considered too old by employers ;  Persons ;</t>
  </si>
  <si>
    <t>Victoria ;  &gt;&gt;&gt; Considered too old by employers ;  &gt; Males ;</t>
  </si>
  <si>
    <t>Victoria ;  &gt;&gt;&gt; Considered too old by employers ;  &gt; Females ;</t>
  </si>
  <si>
    <t>Victoria ;  &gt;&gt; Insufficient work experience ;  Persons ;</t>
  </si>
  <si>
    <t>Victoria ;  &gt;&gt; Insufficient work experience ;  &gt; Males ;</t>
  </si>
  <si>
    <t>Victoria ;  &gt;&gt; Insufficient work experience ;  &gt; Females ;</t>
  </si>
  <si>
    <t>Victoria ;  &gt;&gt; No vacancies at all ;  Persons ;</t>
  </si>
  <si>
    <t>Victoria ;  &gt;&gt; No vacancies at all ;  &gt; Males ;</t>
  </si>
  <si>
    <t>Victoria ;  &gt;&gt; No vacancies at all ;  &gt; Females ;</t>
  </si>
  <si>
    <t>Victoria ;  &gt;&gt; No vacancies in line of work ;  Persons ;</t>
  </si>
  <si>
    <t>Victoria ;  &gt;&gt; No vacancies in line of work ;  &gt; Males ;</t>
  </si>
  <si>
    <t>Victoria ;  &gt;&gt; No vacancies in line of work ;  &gt; Females ;</t>
  </si>
  <si>
    <t>Victoria ;  &gt;&gt; Too far to travel or transport problems ;  Persons ;</t>
  </si>
  <si>
    <t>Victoria ;  &gt;&gt; Too far to travel or transport problems ;  &gt; Males ;</t>
  </si>
  <si>
    <t>Victoria ;  &gt;&gt; Too far to travel or transport problems ;  &gt; Females ;</t>
  </si>
  <si>
    <t>Victoria ;  &gt;&gt; Own ill health or disability ;  Persons ;</t>
  </si>
  <si>
    <t>Victoria ;  &gt;&gt; Own ill health or disability ;  &gt; Males ;</t>
  </si>
  <si>
    <t>Victoria ;  &gt;&gt; Own ill health or disability ;  &gt; Females ;</t>
  </si>
  <si>
    <t>Victoria ;  &gt;&gt; Language difficulties ;  Persons ;</t>
  </si>
  <si>
    <t>Victoria ;  &gt;&gt; Language difficulties ;  &gt; Males ;</t>
  </si>
  <si>
    <t>Victoria ;  &gt;&gt; Language difficulties ;  &gt; Females ;</t>
  </si>
  <si>
    <t>Victoria ;  &gt;&gt; No jobs with suitable hours ;  Persons ;</t>
  </si>
  <si>
    <t>Victoria ;  &gt;&gt; No jobs with suitable hours ;  &gt; Males ;</t>
  </si>
  <si>
    <t>Victoria ;  &gt;&gt; No jobs with suitable hours ;  &gt; Females ;</t>
  </si>
  <si>
    <t>Victoria ;  &gt;&gt; Child care or other family considerations ;  Persons ;</t>
  </si>
  <si>
    <t>Victoria ;  &gt;&gt; Child care or other family considerations ;  &gt; Males ;</t>
  </si>
  <si>
    <t>Victoria ;  &gt;&gt; Child care or other family considerations ;  &gt; Females ;</t>
  </si>
  <si>
    <t>Victoria ;  &gt;&gt; No feedback from employers ;  Persons ;</t>
  </si>
  <si>
    <t>Victoria ;  &gt;&gt; No feedback from employers ;  &gt; Males ;</t>
  </si>
  <si>
    <t>Victoria ;  &gt;&gt; No feedback from employers ;  &gt; Females ;</t>
  </si>
  <si>
    <t>Victoria ;  &gt;&gt; Other difficulties ;  Persons ;</t>
  </si>
  <si>
    <t>Victoria ;  &gt;&gt; Other difficulties ;  &gt; Males ;</t>
  </si>
  <si>
    <t>Victoria ;  &gt;&gt; Other difficulties ;  &gt; Females ;</t>
  </si>
  <si>
    <t>Victoria ;  &gt; Did not have difficulty finding work ;  Persons ;</t>
  </si>
  <si>
    <t>Victoria ;  &gt; Did not have difficulty finding work ;  &gt; Males ;</t>
  </si>
  <si>
    <t>Victoria ;  &gt; Did not have difficulty finding work ;  &gt; Females ;</t>
  </si>
  <si>
    <t>Victoria ;  &gt; Looked for full-time work ;  Persons ;</t>
  </si>
  <si>
    <t>Victoria ;  &gt; Looked for full-time work ;  &gt; Males ;</t>
  </si>
  <si>
    <t>Victoria ;  &gt; Looked for full-time work ;  &gt; Females ;</t>
  </si>
  <si>
    <t>Victoria ;  &gt;&gt; Looked for both full-time and part-time work ;  Persons ;</t>
  </si>
  <si>
    <t>Victoria ;  &gt;&gt; Looked for both full-time and part-time work ;  &gt; Males ;</t>
  </si>
  <si>
    <t>Victoria ;  &gt;&gt; Looked for both full-time and part-time work ;  &gt; Females ;</t>
  </si>
  <si>
    <t>Victoria ;  &gt;&gt; Looked for only full-time work ;  Persons ;</t>
  </si>
  <si>
    <t>Victoria ;  &gt;&gt; Looked for only full-time work ;  &gt; Males ;</t>
  </si>
  <si>
    <t>Victoria ;  &gt;&gt; Looked for only full-time work ;  &gt; Females ;</t>
  </si>
  <si>
    <t>Victoria ;  &gt;&gt; Waiting to start a full-time job ;  Persons ;</t>
  </si>
  <si>
    <t>Victoria ;  &gt;&gt; Waiting to start a full-time job ;  &gt; Males ;</t>
  </si>
  <si>
    <t>Victoria ;  &gt;&gt; Waiting to start a full-time job ;  &gt; Females ;</t>
  </si>
  <si>
    <t>Victoria ;  &gt; Looked for part-time work ;  Persons ;</t>
  </si>
  <si>
    <t>Victoria ;  &gt; Looked for part-time work ;  &gt; Males ;</t>
  </si>
  <si>
    <t>Victoria ;  &gt; Looked for part-time work ;  &gt; Females ;</t>
  </si>
  <si>
    <t>Victoria ;  &gt;&gt; Looked for only part-time work ;  Persons ;</t>
  </si>
  <si>
    <t>Victoria ;  &gt;&gt; Looked for only part-time work ;  &gt; Males ;</t>
  </si>
  <si>
    <t>Victoria ;  &gt;&gt; Looked for only part-time work ;  &gt; Females ;</t>
  </si>
  <si>
    <t>Victoria ;  &gt;&gt; Waiting to start a part-time job ;  Persons ;</t>
  </si>
  <si>
    <t>Victoria ;  &gt;&gt; Waiting to start a part-time job ;  &gt; Males ;</t>
  </si>
  <si>
    <t>Victoria ;  &gt;&gt; Waiting to start a part-time job ;  &gt; Females ;</t>
  </si>
  <si>
    <t>Proportion of unemployed ;  Victoria ;  &gt; Had difficulty finding work ;  Persons ;</t>
  </si>
  <si>
    <t>Proportion of unemployed ;  Victoria ;  &gt; Had difficulty finding work ;  &gt; Males ;</t>
  </si>
  <si>
    <t>Proportion of unemployed ;  Victoria ;  &gt; Had difficulty finding work ;  &gt; Females ;</t>
  </si>
  <si>
    <t>Proportion of unemployed ;  Victoria ;  &gt;&gt; Too many applicants for available jobs ;  Persons ;</t>
  </si>
  <si>
    <t>Proportion of unemployed ;  Victoria ;  &gt;&gt; Too many applicants for available jobs ;  &gt; Males ;</t>
  </si>
  <si>
    <t>Proportion of unemployed ;  Victoria ;  &gt;&gt; Too many applicants for available jobs ;  &gt; Females ;</t>
  </si>
  <si>
    <t>Proportion of unemployed ;  Victoria ;  &gt;&gt; Lacked necessary skills or education ;  Persons ;</t>
  </si>
  <si>
    <t>Proportion of unemployed ;  Victoria ;  &gt;&gt; Lacked necessary skills or education ;  &gt; Males ;</t>
  </si>
  <si>
    <t>Proportion of unemployed ;  Victoria ;  &gt;&gt; Lacked necessary skills or education ;  &gt; Females ;</t>
  </si>
  <si>
    <t>Proportion of unemployed ;  Victoria ;  &gt;&gt; Considered too young or too old by employers ;  Persons ;</t>
  </si>
  <si>
    <t>Proportion of unemployed ;  Victoria ;  &gt;&gt; Considered too young or too old by employers ;  &gt; Males ;</t>
  </si>
  <si>
    <t>Proportion of unemployed ;  Victoria ;  &gt;&gt; Considered too young or too old by employers ;  &gt; Females ;</t>
  </si>
  <si>
    <t>Proportion of unemployed ;  Victoria ;  &gt;&gt;&gt; Considered too young by employers ;  Persons ;</t>
  </si>
  <si>
    <t>Proportion of unemployed ;  Victoria ;  &gt;&gt;&gt; Considered too young by employers ;  &gt; Males ;</t>
  </si>
  <si>
    <t>Proportion of unemployed ;  Victoria ;  &gt;&gt;&gt; Considered too young by employers ;  &gt; Females ;</t>
  </si>
  <si>
    <t>Proportion of unemployed ;  Victoria ;  &gt;&gt;&gt; Considered too old by employers ;  Persons ;</t>
  </si>
  <si>
    <t>Proportion of unemployed ;  Victoria ;  &gt;&gt;&gt; Considered too old by employers ;  &gt; Males ;</t>
  </si>
  <si>
    <t>Proportion of unemployed ;  Victoria ;  &gt;&gt;&gt; Considered too old by employers ;  &gt; Females ;</t>
  </si>
  <si>
    <t>Proportion of unemployed ;  Victoria ;  &gt;&gt; Insufficient work experience ;  Persons ;</t>
  </si>
  <si>
    <t>Proportion of unemployed ;  Victoria ;  &gt;&gt; Insufficient work experience ;  &gt; Males ;</t>
  </si>
  <si>
    <t>Proportion of unemployed ;  Victoria ;  &gt;&gt; Insufficient work experience ;  &gt; Females ;</t>
  </si>
  <si>
    <t>Proportion of unemployed ;  Victoria ;  &gt;&gt; No vacancies at all ;  Persons ;</t>
  </si>
  <si>
    <t>Proportion of unemployed ;  Victoria ;  &gt;&gt; No vacancies at all ;  &gt; Males ;</t>
  </si>
  <si>
    <t>Proportion of unemployed ;  Victoria ;  &gt;&gt; No vacancies at all ;  &gt; Females ;</t>
  </si>
  <si>
    <t>Proportion of unemployed ;  Victoria ;  &gt;&gt; No vacancies in line of work ;  Persons ;</t>
  </si>
  <si>
    <t>Proportion of unemployed ;  Victoria ;  &gt;&gt; No vacancies in line of work ;  &gt; Males ;</t>
  </si>
  <si>
    <t>Proportion of unemployed ;  Victoria ;  &gt;&gt; No vacancies in line of work ;  &gt; Females ;</t>
  </si>
  <si>
    <t>Proportion of unemployed ;  Victoria ;  &gt;&gt; Too far to travel or transport problems ;  Persons ;</t>
  </si>
  <si>
    <t>Proportion of unemployed ;  Victoria ;  &gt;&gt; Too far to travel or transport problems ;  &gt; Males ;</t>
  </si>
  <si>
    <t>Proportion of unemployed ;  Victoria ;  &gt;&gt; Too far to travel or transport problems ;  &gt; Females ;</t>
  </si>
  <si>
    <t>Proportion of unemployed ;  Victoria ;  &gt;&gt; Own ill health or disability ;  Persons ;</t>
  </si>
  <si>
    <t>Proportion of unemployed ;  Victoria ;  &gt;&gt; Own ill health or disability ;  &gt; Males ;</t>
  </si>
  <si>
    <t>Proportion of unemployed ;  Victoria ;  &gt;&gt; Own ill health or disability ;  &gt; Females ;</t>
  </si>
  <si>
    <t>Proportion of unemployed ;  Victoria ;  &gt;&gt; Language difficulties ;  Persons ;</t>
  </si>
  <si>
    <t>Proportion of unemployed ;  Victoria ;  &gt;&gt; Language difficulties ;  &gt; Males ;</t>
  </si>
  <si>
    <t>Proportion of unemployed ;  Victoria ;  &gt;&gt; Language difficulties ;  &gt; Females ;</t>
  </si>
  <si>
    <t>Proportion of unemployed ;  Victoria ;  &gt;&gt; No jobs with suitable hours ;  Persons ;</t>
  </si>
  <si>
    <t>Proportion of unemployed ;  Victoria ;  &gt;&gt; No jobs with suitable hours ;  &gt; Males ;</t>
  </si>
  <si>
    <t>Proportion of unemployed ;  Victoria ;  &gt;&gt; No jobs with suitable hours ;  &gt; Females ;</t>
  </si>
  <si>
    <t>Proportion of unemployed ;  Victoria ;  &gt;&gt; Child care or other family considerations ;  Persons ;</t>
  </si>
  <si>
    <t>Proportion of unemployed ;  Victoria ;  &gt;&gt; Child care or other family considerations ;  &gt; Males ;</t>
  </si>
  <si>
    <t>Proportion of unemployed ;  Victoria ;  &gt;&gt; Child care or other family considerations ;  &gt; Females ;</t>
  </si>
  <si>
    <t>Proportion of unemployed ;  Victoria ;  &gt;&gt; No feedback from employers ;  Persons ;</t>
  </si>
  <si>
    <t>Proportion of unemployed ;  Victoria ;  &gt;&gt; No feedback from employers ;  &gt; Males ;</t>
  </si>
  <si>
    <t>Proportion of unemployed ;  Victoria ;  &gt;&gt; No feedback from employers ;  &gt; Females ;</t>
  </si>
  <si>
    <t>Proportion of unemployed ;  Victoria ;  &gt;&gt; Other difficulties ;  Persons ;</t>
  </si>
  <si>
    <t>Proportion of unemployed ;  Victoria ;  &gt;&gt; Other difficulties ;  &gt; Males ;</t>
  </si>
  <si>
    <t>Proportion of unemployed ;  Victoria ;  &gt;&gt; Other difficulties ;  &gt; Females ;</t>
  </si>
  <si>
    <t>Proportion of unemployed ;  Victoria ;  &gt; Did not have difficulty finding work ;  Persons ;</t>
  </si>
  <si>
    <t>Proportion of unemployed ;  Victoria ;  &gt; Did not have difficulty finding work ;  &gt; Males ;</t>
  </si>
  <si>
    <t>Proportion of unemployed ;  Victoria ;  &gt; Did not have difficulty finding work ;  &gt; Females ;</t>
  </si>
  <si>
    <t>Proportion of unemployed ;  Victoria ;  &gt; Looked for full-time work ;  Persons ;</t>
  </si>
  <si>
    <t>Proportion of unemployed ;  Victoria ;  &gt; Looked for full-time work ;  &gt; Males ;</t>
  </si>
  <si>
    <t>Proportion of unemployed ;  Victoria ;  &gt; Looked for full-time work ;  &gt; Females ;</t>
  </si>
  <si>
    <t>Proportion of unemployed ;  Victoria ;  &gt;&gt; Looked for both full-time and part-time work ;  Persons ;</t>
  </si>
  <si>
    <t>Proportion of unemployed ;  Victoria ;  &gt;&gt; Looked for both full-time and part-time work ;  &gt; Males ;</t>
  </si>
  <si>
    <t>Proportion of unemployed ;  Victoria ;  &gt;&gt; Looked for both full-time and part-time work ;  &gt; Females ;</t>
  </si>
  <si>
    <t>Proportion of unemployed ;  Victoria ;  &gt;&gt; Looked for only full-time work ;  Persons ;</t>
  </si>
  <si>
    <t>Proportion of unemployed ;  Victoria ;  &gt;&gt; Looked for only full-time work ;  &gt; Males ;</t>
  </si>
  <si>
    <t>Proportion of unemployed ;  Victoria ;  &gt;&gt; Looked for only full-time work ;  &gt; Females ;</t>
  </si>
  <si>
    <t>Proportion of unemployed ;  Victoria ;  &gt;&gt; Waiting to start a full-time job ;  Persons ;</t>
  </si>
  <si>
    <t>Proportion of unemployed ;  Victoria ;  &gt;&gt; Waiting to start a full-time job ;  &gt; Males ;</t>
  </si>
  <si>
    <t>Proportion of unemployed ;  Victoria ;  &gt;&gt; Waiting to start a full-time job ;  &gt; Females ;</t>
  </si>
  <si>
    <t>Proportion of unemployed ;  Victoria ;  &gt; Looked for part-time work ;  Persons ;</t>
  </si>
  <si>
    <t>Proportion of unemployed ;  Victoria ;  &gt; Looked for part-time work ;  &gt; Males ;</t>
  </si>
  <si>
    <t>Proportion of unemployed ;  Victoria ;  &gt; Looked for part-time work ;  &gt; Females ;</t>
  </si>
  <si>
    <t>Proportion of unemployed ;  Victoria ;  &gt;&gt; Looked for only part-time work ;  Persons ;</t>
  </si>
  <si>
    <t>Proportion of unemployed ;  Victoria ;  &gt;&gt; Looked for only part-time work ;  &gt; Males ;</t>
  </si>
  <si>
    <t>Proportion of unemployed ;  Victoria ;  &gt;&gt; Looked for only part-time work ;  &gt; Females ;</t>
  </si>
  <si>
    <t>Proportion of unemployed ;  Victoria ;  &gt;&gt; Waiting to start a part-time job ;  Persons ;</t>
  </si>
  <si>
    <t>Proportion of unemployed ;  Victoria ;  &gt;&gt; Waiting to start a part-time job ;  &gt; Males ;</t>
  </si>
  <si>
    <t>Proportion of unemployed ;  Victoria ;  &gt;&gt; Waiting to start a part-time job ;  &gt; Females ;</t>
  </si>
  <si>
    <t>Queensland ;  Unemployed total ;  Persons ;</t>
  </si>
  <si>
    <t>Queensland ;  Unemployed total ;  &gt; Males ;</t>
  </si>
  <si>
    <t>Queensland ;  Unemployed total ;  &gt; Females ;</t>
  </si>
  <si>
    <t>Queensland ;  &gt; Had difficulty finding work ;  Persons ;</t>
  </si>
  <si>
    <t>Queensland ;  &gt; Had difficulty finding work ;  &gt; Males ;</t>
  </si>
  <si>
    <t>Queensland ;  &gt; Had difficulty finding work ;  &gt; Females ;</t>
  </si>
  <si>
    <t>Queensland ;  &gt;&gt; Too many applicants for available jobs ;  Persons ;</t>
  </si>
  <si>
    <t>Queensland ;  &gt;&gt; Too many applicants for available jobs ;  &gt; Males ;</t>
  </si>
  <si>
    <t>Queensland ;  &gt;&gt; Too many applicants for available jobs ;  &gt; Females ;</t>
  </si>
  <si>
    <t>Queensland ;  &gt;&gt; Lacked necessary skills or education ;  Persons ;</t>
  </si>
  <si>
    <t>Queensland ;  &gt;&gt; Lacked necessary skills or education ;  &gt; Males ;</t>
  </si>
  <si>
    <t>Queensland ;  &gt;&gt; Lacked necessary skills or education ;  &gt; Females ;</t>
  </si>
  <si>
    <t>Queensland ;  &gt;&gt; Considered too young or too old by employers ;  Persons ;</t>
  </si>
  <si>
    <t>Queensland ;  &gt;&gt; Considered too young or too old by employers ;  &gt; Males ;</t>
  </si>
  <si>
    <t>Queensland ;  &gt;&gt; Considered too young or too old by employers ;  &gt; Females ;</t>
  </si>
  <si>
    <t>Queensland ;  &gt;&gt;&gt; Considered too young by employers ;  Persons ;</t>
  </si>
  <si>
    <t>Queensland ;  &gt;&gt;&gt; Considered too young by employers ;  &gt; Males ;</t>
  </si>
  <si>
    <t>Queensland ;  &gt;&gt;&gt; Considered too young by employers ;  &gt; Females ;</t>
  </si>
  <si>
    <t>Queensland ;  &gt;&gt;&gt; Considered too old by employers ;  Persons ;</t>
  </si>
  <si>
    <t>Queensland ;  &gt;&gt;&gt; Considered too old by employers ;  &gt; Males ;</t>
  </si>
  <si>
    <t>Queensland ;  &gt;&gt;&gt; Considered too old by employers ;  &gt; Females ;</t>
  </si>
  <si>
    <t>Queensland ;  &gt;&gt; Insufficient work experience ;  Persons ;</t>
  </si>
  <si>
    <t>Queensland ;  &gt;&gt; Insufficient work experience ;  &gt; Males ;</t>
  </si>
  <si>
    <t>Queensland ;  &gt;&gt; Insufficient work experience ;  &gt; Females ;</t>
  </si>
  <si>
    <t>Queensland ;  &gt;&gt; No vacancies at all ;  Persons ;</t>
  </si>
  <si>
    <t>Queensland ;  &gt;&gt; No vacancies at all ;  &gt; Males ;</t>
  </si>
  <si>
    <t>Queensland ;  &gt;&gt; No vacancies at all ;  &gt; Females ;</t>
  </si>
  <si>
    <t>Queensland ;  &gt;&gt; No vacancies in line of work ;  Persons ;</t>
  </si>
  <si>
    <t>Queensland ;  &gt;&gt; No vacancies in line of work ;  &gt; Males ;</t>
  </si>
  <si>
    <t>Queensland ;  &gt;&gt; No vacancies in line of work ;  &gt; Females ;</t>
  </si>
  <si>
    <t>Queensland ;  &gt;&gt; Too far to travel or transport problems ;  Persons ;</t>
  </si>
  <si>
    <t>Queensland ;  &gt;&gt; Too far to travel or transport problems ;  &gt; Males ;</t>
  </si>
  <si>
    <t>Queensland ;  &gt;&gt; Too far to travel or transport problems ;  &gt; Females ;</t>
  </si>
  <si>
    <t>Queensland ;  &gt;&gt; Own ill health or disability ;  Persons ;</t>
  </si>
  <si>
    <t>Queensland ;  &gt;&gt; Own ill health or disability ;  &gt; Males ;</t>
  </si>
  <si>
    <t>Queensland ;  &gt;&gt; Own ill health or disability ;  &gt; Females ;</t>
  </si>
  <si>
    <t>Queensland ;  &gt;&gt; Language difficulties ;  Persons ;</t>
  </si>
  <si>
    <t>Queensland ;  &gt;&gt; Language difficulties ;  &gt; Males ;</t>
  </si>
  <si>
    <t>Queensland ;  &gt;&gt; Language difficulties ;  &gt; Females ;</t>
  </si>
  <si>
    <t>Queensland ;  &gt;&gt; No jobs with suitable hours ;  Persons ;</t>
  </si>
  <si>
    <t>Queensland ;  &gt;&gt; No jobs with suitable hours ;  &gt; Males ;</t>
  </si>
  <si>
    <t>Queensland ;  &gt;&gt; No jobs with suitable hours ;  &gt; Females ;</t>
  </si>
  <si>
    <t>Queensland ;  &gt;&gt; Child care or other family considerations ;  Persons ;</t>
  </si>
  <si>
    <t>Queensland ;  &gt;&gt; Child care or other family considerations ;  &gt; Males ;</t>
  </si>
  <si>
    <t>Queensland ;  &gt;&gt; Child care or other family considerations ;  &gt; Females ;</t>
  </si>
  <si>
    <t>Queensland ;  &gt;&gt; No feedback from employers ;  Persons ;</t>
  </si>
  <si>
    <t>Queensland ;  &gt;&gt; No feedback from employers ;  &gt; Males ;</t>
  </si>
  <si>
    <t>Queensland ;  &gt;&gt; No feedback from employers ;  &gt; Females ;</t>
  </si>
  <si>
    <t>Queensland ;  &gt;&gt; Other difficulties ;  Persons ;</t>
  </si>
  <si>
    <t>Queensland ;  &gt;&gt; Other difficulties ;  &gt; Males ;</t>
  </si>
  <si>
    <t>Queensland ;  &gt;&gt; Other difficulties ;  &gt; Females ;</t>
  </si>
  <si>
    <t>Queensland ;  &gt; Did not have difficulty finding work ;  Persons ;</t>
  </si>
  <si>
    <t>Queensland ;  &gt; Did not have difficulty finding work ;  &gt; Males ;</t>
  </si>
  <si>
    <t>Queensland ;  &gt; Did not have difficulty finding work ;  &gt; Females ;</t>
  </si>
  <si>
    <t>Queensland ;  &gt; Looked for full-time work ;  Persons ;</t>
  </si>
  <si>
    <t>Queensland ;  &gt; Looked for full-time work ;  &gt; Males ;</t>
  </si>
  <si>
    <t>Queensland ;  &gt; Looked for full-time work ;  &gt; Females ;</t>
  </si>
  <si>
    <t>Queensland ;  &gt;&gt; Looked for both full-time and part-time work ;  Persons ;</t>
  </si>
  <si>
    <t>Queensland ;  &gt;&gt; Looked for both full-time and part-time work ;  &gt; Males ;</t>
  </si>
  <si>
    <t>Queensland ;  &gt;&gt; Looked for both full-time and part-time work ;  &gt; Females ;</t>
  </si>
  <si>
    <t>Queensland ;  &gt;&gt; Looked for only full-time work ;  Persons ;</t>
  </si>
  <si>
    <t>Queensland ;  &gt;&gt; Looked for only full-time work ;  &gt; Males ;</t>
  </si>
  <si>
    <t>Queensland ;  &gt;&gt; Looked for only full-time work ;  &gt; Females ;</t>
  </si>
  <si>
    <t>Queensland ;  &gt;&gt; Waiting to start a full-time job ;  Persons ;</t>
  </si>
  <si>
    <t>Queensland ;  &gt;&gt; Waiting to start a full-time job ;  &gt; Males ;</t>
  </si>
  <si>
    <t>Queensland ;  &gt;&gt; Waiting to start a full-time job ;  &gt; Females ;</t>
  </si>
  <si>
    <t>Queensland ;  &gt; Looked for part-time work ;  Persons ;</t>
  </si>
  <si>
    <t>Queensland ;  &gt; Looked for part-time work ;  &gt; Males ;</t>
  </si>
  <si>
    <t>Queensland ;  &gt; Looked for part-time work ;  &gt; Females ;</t>
  </si>
  <si>
    <t>Queensland ;  &gt;&gt; Looked for only part-time work ;  Persons ;</t>
  </si>
  <si>
    <t>Queensland ;  &gt;&gt; Looked for only part-time work ;  &gt; Males ;</t>
  </si>
  <si>
    <t>Queensland ;  &gt;&gt; Looked for only part-time work ;  &gt; Females ;</t>
  </si>
  <si>
    <t>Queensland ;  &gt;&gt; Waiting to start a part-time job ;  Persons ;</t>
  </si>
  <si>
    <t>Queensland ;  &gt;&gt; Waiting to start a part-time job ;  &gt; Males ;</t>
  </si>
  <si>
    <t>A125981153V</t>
  </si>
  <si>
    <t>A125970353J</t>
  </si>
  <si>
    <t>A125959489K</t>
  </si>
  <si>
    <t>A125981089L</t>
  </si>
  <si>
    <t>A125970289A</t>
  </si>
  <si>
    <t>A125959561T</t>
  </si>
  <si>
    <t>A125981161V</t>
  </si>
  <si>
    <t>A125970361J</t>
  </si>
  <si>
    <t>A125959569K</t>
  </si>
  <si>
    <t>A125981169L</t>
  </si>
  <si>
    <t>A125970369A</t>
  </si>
  <si>
    <t>A125959649K</t>
  </si>
  <si>
    <t>A125981249L</t>
  </si>
  <si>
    <t>A125970449A</t>
  </si>
  <si>
    <t>A125959473T</t>
  </si>
  <si>
    <t>A125981073V</t>
  </si>
  <si>
    <t>A125970273J</t>
  </si>
  <si>
    <t>A125959625T</t>
  </si>
  <si>
    <t>A125981225V</t>
  </si>
  <si>
    <t>A125970425J</t>
  </si>
  <si>
    <t>A125959633T</t>
  </si>
  <si>
    <t>A125981233V</t>
  </si>
  <si>
    <t>A125970433J</t>
  </si>
  <si>
    <t>A125959457T</t>
  </si>
  <si>
    <t>A125981057V</t>
  </si>
  <si>
    <t>A125970257J</t>
  </si>
  <si>
    <t>A125959497K</t>
  </si>
  <si>
    <t>A125981097L</t>
  </si>
  <si>
    <t>A125970297A</t>
  </si>
  <si>
    <t>A125958720W</t>
  </si>
  <si>
    <t>A125980320X</t>
  </si>
  <si>
    <t>A125969520J</t>
  </si>
  <si>
    <t>A125958792J</t>
  </si>
  <si>
    <t>A125980392K</t>
  </si>
  <si>
    <t>A125969592V</t>
  </si>
  <si>
    <t>A125958728R</t>
  </si>
  <si>
    <t>A125980328T</t>
  </si>
  <si>
    <t>A125969528A</t>
  </si>
  <si>
    <t>A125958800W</t>
  </si>
  <si>
    <t>A125980400X</t>
  </si>
  <si>
    <t>A125969600J</t>
  </si>
  <si>
    <t>A125958808R</t>
  </si>
  <si>
    <t>A125980408T</t>
  </si>
  <si>
    <t>A125969608A</t>
  </si>
  <si>
    <t>A125958736R</t>
  </si>
  <si>
    <t>A125980336T</t>
  </si>
  <si>
    <t>A125969536A</t>
  </si>
  <si>
    <t>A125958744R</t>
  </si>
  <si>
    <t>A125980344T</t>
  </si>
  <si>
    <t>A125969544A</t>
  </si>
  <si>
    <t>A125958776J</t>
  </si>
  <si>
    <t>A125980376K</t>
  </si>
  <si>
    <t>A125969576V</t>
  </si>
  <si>
    <t>A125958704W</t>
  </si>
  <si>
    <t>A125980304X</t>
  </si>
  <si>
    <t>A125969504J</t>
  </si>
  <si>
    <t>A125958816R</t>
  </si>
  <si>
    <t>A125980416T</t>
  </si>
  <si>
    <t>A125969616A</t>
  </si>
  <si>
    <t>A125958784J</t>
  </si>
  <si>
    <t>A125980384K</t>
  </si>
  <si>
    <t>A125969584V</t>
  </si>
  <si>
    <t>A125958840R</t>
  </si>
  <si>
    <t>A125980440T</t>
  </si>
  <si>
    <t>A125969640A</t>
  </si>
  <si>
    <t>A125958712W</t>
  </si>
  <si>
    <t>A125980312X</t>
  </si>
  <si>
    <t>A125969512J</t>
  </si>
  <si>
    <t>A125958664R</t>
  </si>
  <si>
    <t>A125980264T</t>
  </si>
  <si>
    <t>A125969464A</t>
  </si>
  <si>
    <t>A125958680R</t>
  </si>
  <si>
    <t>A125980280T</t>
  </si>
  <si>
    <t>A125969480A</t>
  </si>
  <si>
    <t>A125958752R</t>
  </si>
  <si>
    <t>A125980352T</t>
  </si>
  <si>
    <t>A125969552A</t>
  </si>
  <si>
    <t>A125958688J</t>
  </si>
  <si>
    <t>A125980288K</t>
  </si>
  <si>
    <t>A125969488V</t>
  </si>
  <si>
    <t>A125958760R</t>
  </si>
  <si>
    <t>A125980360T</t>
  </si>
  <si>
    <t>A125969560A</t>
  </si>
  <si>
    <t>A125958768J</t>
  </si>
  <si>
    <t>A125980368K</t>
  </si>
  <si>
    <t>A125969568V</t>
  </si>
  <si>
    <t>A125958848J</t>
  </si>
  <si>
    <t>A125980448K</t>
  </si>
  <si>
    <t>A125969648V</t>
  </si>
  <si>
    <t>A125958672R</t>
  </si>
  <si>
    <t>A125980272T</t>
  </si>
  <si>
    <t>A125969472A</t>
  </si>
  <si>
    <t>A125958824R</t>
  </si>
  <si>
    <t>A125980424T</t>
  </si>
  <si>
    <t>A125969624A</t>
  </si>
  <si>
    <t>A125958832R</t>
  </si>
  <si>
    <t>A125980432T</t>
  </si>
  <si>
    <t>A125969632A</t>
  </si>
  <si>
    <t>A125958656R</t>
  </si>
  <si>
    <t>A125980256T</t>
  </si>
  <si>
    <t>A125969456A</t>
  </si>
  <si>
    <t>A125958696J</t>
  </si>
  <si>
    <t>A125980296K</t>
  </si>
  <si>
    <t>A125969496V</t>
  </si>
  <si>
    <t>A125958793K</t>
  </si>
  <si>
    <t>A125980393L</t>
  </si>
  <si>
    <t>A125969593W</t>
  </si>
  <si>
    <t>A125958729T</t>
  </si>
  <si>
    <t>A125980329V</t>
  </si>
  <si>
    <t>A125969529C</t>
  </si>
  <si>
    <t>A125958801X</t>
  </si>
  <si>
    <t>A125980401A</t>
  </si>
  <si>
    <t>A125969601K</t>
  </si>
  <si>
    <t>A125958809T</t>
  </si>
  <si>
    <t>A125980409V</t>
  </si>
  <si>
    <t>A125969609C</t>
  </si>
  <si>
    <t>A125958737T</t>
  </si>
  <si>
    <t>A125980337V</t>
  </si>
  <si>
    <t>A125969537C</t>
  </si>
  <si>
    <t>A125958745T</t>
  </si>
  <si>
    <t>A125980345V</t>
  </si>
  <si>
    <t>A125969545C</t>
  </si>
  <si>
    <t>A125958777K</t>
  </si>
  <si>
    <t>A125980377L</t>
  </si>
  <si>
    <t>A125969577W</t>
  </si>
  <si>
    <t>A125958705X</t>
  </si>
  <si>
    <t>A125980305A</t>
  </si>
  <si>
    <t>A125969505K</t>
  </si>
  <si>
    <t>A125958817T</t>
  </si>
  <si>
    <t>A125980417V</t>
  </si>
  <si>
    <t>A125969617C</t>
  </si>
  <si>
    <t>A125958785K</t>
  </si>
  <si>
    <t>A125980385L</t>
  </si>
  <si>
    <t>A125969585W</t>
  </si>
  <si>
    <t>A125958841T</t>
  </si>
  <si>
    <t>A125980441V</t>
  </si>
  <si>
    <t>A125969641C</t>
  </si>
  <si>
    <t>A125958713X</t>
  </si>
  <si>
    <t>A125980313A</t>
  </si>
  <si>
    <t>A125969513K</t>
  </si>
  <si>
    <t>A125958665T</t>
  </si>
  <si>
    <t>A125980265V</t>
  </si>
  <si>
    <t>A125969465C</t>
  </si>
  <si>
    <t>A125958681T</t>
  </si>
  <si>
    <t>A125980281V</t>
  </si>
  <si>
    <t>A125969481C</t>
  </si>
  <si>
    <t>A125958753T</t>
  </si>
  <si>
    <t>A125980353V</t>
  </si>
  <si>
    <t>A125969553C</t>
  </si>
  <si>
    <t>A125958689K</t>
  </si>
  <si>
    <t>A125980289L</t>
  </si>
  <si>
    <t>A125969489W</t>
  </si>
  <si>
    <t>A125958761T</t>
  </si>
  <si>
    <t>A125980361V</t>
  </si>
  <si>
    <t>A125969561C</t>
  </si>
  <si>
    <t>A125958769K</t>
  </si>
  <si>
    <t>A125980369L</t>
  </si>
  <si>
    <t>A125969569W</t>
  </si>
  <si>
    <t>A125958849K</t>
  </si>
  <si>
    <t>A125980449L</t>
  </si>
  <si>
    <t>A125969649W</t>
  </si>
  <si>
    <t>A125958673T</t>
  </si>
  <si>
    <t>A125980273V</t>
  </si>
  <si>
    <t>A125969473C</t>
  </si>
  <si>
    <t>A125958825T</t>
  </si>
  <si>
    <t>A125980425V</t>
  </si>
  <si>
    <t>A125969625C</t>
  </si>
  <si>
    <t>A125958833T</t>
  </si>
  <si>
    <t>A125980433V</t>
  </si>
  <si>
    <t>A125969633C</t>
  </si>
  <si>
    <t>A125958657T</t>
  </si>
  <si>
    <t>A125980257V</t>
  </si>
  <si>
    <t>A125969457C</t>
  </si>
  <si>
    <t>A125958697K</t>
  </si>
  <si>
    <t>A125980297L</t>
  </si>
  <si>
    <t>A125969497W</t>
  </si>
  <si>
    <t>A125959720R</t>
  </si>
  <si>
    <t>A125981320T</t>
  </si>
  <si>
    <t>A125970520F</t>
  </si>
  <si>
    <t>A125959792A</t>
  </si>
  <si>
    <t>A125981392C</t>
  </si>
  <si>
    <t>A125970592T</t>
  </si>
  <si>
    <t>A125959728J</t>
  </si>
  <si>
    <t>A125981328K</t>
  </si>
  <si>
    <t>A125970528X</t>
  </si>
  <si>
    <t>A125959800R</t>
  </si>
  <si>
    <t>A125981400T</t>
  </si>
  <si>
    <t>A125970600F</t>
  </si>
  <si>
    <t>A125959808J</t>
  </si>
  <si>
    <t>A125981408K</t>
  </si>
  <si>
    <t>A125970608X</t>
  </si>
  <si>
    <t>A125959736J</t>
  </si>
  <si>
    <t>A125981336K</t>
  </si>
  <si>
    <t>A125970536X</t>
  </si>
  <si>
    <t>A125959744J</t>
  </si>
  <si>
    <t>A125981344K</t>
  </si>
  <si>
    <t>A125970544X</t>
  </si>
  <si>
    <t>A125959776A</t>
  </si>
  <si>
    <t>A125981376C</t>
  </si>
  <si>
    <t>A125970576T</t>
  </si>
  <si>
    <t>A125959704R</t>
  </si>
  <si>
    <t>A125981304T</t>
  </si>
  <si>
    <t>A125970504F</t>
  </si>
  <si>
    <t>A125959816J</t>
  </si>
  <si>
    <t>A125981416K</t>
  </si>
  <si>
    <t>A125970616X</t>
  </si>
  <si>
    <t>A125959784A</t>
  </si>
  <si>
    <t>A125981384C</t>
  </si>
  <si>
    <t>A125970584T</t>
  </si>
  <si>
    <t>A125959840J</t>
  </si>
  <si>
    <t>A125981440K</t>
  </si>
  <si>
    <t>A125970640X</t>
  </si>
  <si>
    <t>A125959712R</t>
  </si>
  <si>
    <t>A125981312T</t>
  </si>
  <si>
    <t>A125970512F</t>
  </si>
  <si>
    <t>A125959664J</t>
  </si>
  <si>
    <t>A125981264K</t>
  </si>
  <si>
    <t>A125970464X</t>
  </si>
  <si>
    <t>A125959680J</t>
  </si>
  <si>
    <t>A125981280K</t>
  </si>
  <si>
    <t>A125970480X</t>
  </si>
  <si>
    <t>A125959752J</t>
  </si>
  <si>
    <t>A125981352K</t>
  </si>
  <si>
    <t>A125970552X</t>
  </si>
  <si>
    <t>A125959688A</t>
  </si>
  <si>
    <t>A125981288C</t>
  </si>
  <si>
    <t>A125970488T</t>
  </si>
  <si>
    <t>A125959760J</t>
  </si>
  <si>
    <t>A125981360K</t>
  </si>
  <si>
    <t>A125970560X</t>
  </si>
  <si>
    <t>A125959768A</t>
  </si>
  <si>
    <t>A125981368C</t>
  </si>
  <si>
    <t>A125970568T</t>
  </si>
  <si>
    <t>A125959848A</t>
  </si>
  <si>
    <t>A125981448C</t>
  </si>
  <si>
    <t>A125970648T</t>
  </si>
  <si>
    <t>A125959672J</t>
  </si>
  <si>
    <t>A125981272K</t>
  </si>
  <si>
    <t>A125970472X</t>
  </si>
  <si>
    <t>A125959824J</t>
  </si>
  <si>
    <t>A125981424K</t>
  </si>
  <si>
    <t>A125970624X</t>
  </si>
  <si>
    <t>A125959832J</t>
  </si>
  <si>
    <t>A125981432K</t>
  </si>
  <si>
    <t>A125970632X</t>
  </si>
  <si>
    <t>A125959656J</t>
  </si>
  <si>
    <t>A125981256K</t>
  </si>
  <si>
    <t>A125970456X</t>
  </si>
  <si>
    <t>A125959696A</t>
  </si>
  <si>
    <t>A125981296C</t>
  </si>
  <si>
    <t>Queensland ;  &gt;&gt; Waiting to start a part-time job ;  &gt; Females ;</t>
  </si>
  <si>
    <t>Proportion of unemployed ;  Queensland ;  &gt; Had difficulty finding work ;  Persons ;</t>
  </si>
  <si>
    <t>Proportion of unemployed ;  Queensland ;  &gt; Had difficulty finding work ;  &gt; Males ;</t>
  </si>
  <si>
    <t>Proportion of unemployed ;  Queensland ;  &gt; Had difficulty finding work ;  &gt; Females ;</t>
  </si>
  <si>
    <t>Proportion of unemployed ;  Queensland ;  &gt;&gt; Too many applicants for available jobs ;  Persons ;</t>
  </si>
  <si>
    <t>Proportion of unemployed ;  Queensland ;  &gt;&gt; Too many applicants for available jobs ;  &gt; Males ;</t>
  </si>
  <si>
    <t>Proportion of unemployed ;  Queensland ;  &gt;&gt; Too many applicants for available jobs ;  &gt; Females ;</t>
  </si>
  <si>
    <t>Proportion of unemployed ;  Queensland ;  &gt;&gt; Lacked necessary skills or education ;  Persons ;</t>
  </si>
  <si>
    <t>Proportion of unemployed ;  Queensland ;  &gt;&gt; Lacked necessary skills or education ;  &gt; Males ;</t>
  </si>
  <si>
    <t>Proportion of unemployed ;  Queensland ;  &gt;&gt; Lacked necessary skills or education ;  &gt; Females ;</t>
  </si>
  <si>
    <t>Proportion of unemployed ;  Queensland ;  &gt;&gt; Considered too young or too old by employers ;  Persons ;</t>
  </si>
  <si>
    <t>Proportion of unemployed ;  Queensland ;  &gt;&gt; Considered too young or too old by employers ;  &gt; Males ;</t>
  </si>
  <si>
    <t>Proportion of unemployed ;  Queensland ;  &gt;&gt; Considered too young or too old by employers ;  &gt; Females ;</t>
  </si>
  <si>
    <t>Proportion of unemployed ;  Queensland ;  &gt;&gt;&gt; Considered too young by employers ;  Persons ;</t>
  </si>
  <si>
    <t>Proportion of unemployed ;  Queensland ;  &gt;&gt;&gt; Considered too young by employers ;  &gt; Males ;</t>
  </si>
  <si>
    <t>Proportion of unemployed ;  Queensland ;  &gt;&gt;&gt; Considered too young by employers ;  &gt; Females ;</t>
  </si>
  <si>
    <t>Proportion of unemployed ;  Queensland ;  &gt;&gt;&gt; Considered too old by employers ;  Persons ;</t>
  </si>
  <si>
    <t>Proportion of unemployed ;  Queensland ;  &gt;&gt;&gt; Considered too old by employers ;  &gt; Males ;</t>
  </si>
  <si>
    <t>Proportion of unemployed ;  Queensland ;  &gt;&gt;&gt; Considered too old by employers ;  &gt; Females ;</t>
  </si>
  <si>
    <t>Proportion of unemployed ;  Queensland ;  &gt;&gt; Insufficient work experience ;  Persons ;</t>
  </si>
  <si>
    <t>Proportion of unemployed ;  Queensland ;  &gt;&gt; Insufficient work experience ;  &gt; Males ;</t>
  </si>
  <si>
    <t>Proportion of unemployed ;  Queensland ;  &gt;&gt; Insufficient work experience ;  &gt; Females ;</t>
  </si>
  <si>
    <t>Proportion of unemployed ;  Queensland ;  &gt;&gt; No vacancies at all ;  Persons ;</t>
  </si>
  <si>
    <t>Proportion of unemployed ;  Queensland ;  &gt;&gt; No vacancies at all ;  &gt; Males ;</t>
  </si>
  <si>
    <t>Proportion of unemployed ;  Queensland ;  &gt;&gt; No vacancies at all ;  &gt; Females ;</t>
  </si>
  <si>
    <t>Proportion of unemployed ;  Queensland ;  &gt;&gt; No vacancies in line of work ;  Persons ;</t>
  </si>
  <si>
    <t>Proportion of unemployed ;  Queensland ;  &gt;&gt; No vacancies in line of work ;  &gt; Males ;</t>
  </si>
  <si>
    <t>Proportion of unemployed ;  Queensland ;  &gt;&gt; No vacancies in line of work ;  &gt; Females ;</t>
  </si>
  <si>
    <t>Proportion of unemployed ;  Queensland ;  &gt;&gt; Too far to travel or transport problems ;  Persons ;</t>
  </si>
  <si>
    <t>Proportion of unemployed ;  Queensland ;  &gt;&gt; Too far to travel or transport problems ;  &gt; Males ;</t>
  </si>
  <si>
    <t>Proportion of unemployed ;  Queensland ;  &gt;&gt; Too far to travel or transport problems ;  &gt; Females ;</t>
  </si>
  <si>
    <t>Proportion of unemployed ;  Queensland ;  &gt;&gt; Own ill health or disability ;  Persons ;</t>
  </si>
  <si>
    <t>Proportion of unemployed ;  Queensland ;  &gt;&gt; Own ill health or disability ;  &gt; Males ;</t>
  </si>
  <si>
    <t>Proportion of unemployed ;  Queensland ;  &gt;&gt; Own ill health or disability ;  &gt; Females ;</t>
  </si>
  <si>
    <t>Proportion of unemployed ;  Queensland ;  &gt;&gt; Language difficulties ;  Persons ;</t>
  </si>
  <si>
    <t>Proportion of unemployed ;  Queensland ;  &gt;&gt; Language difficulties ;  &gt; Males ;</t>
  </si>
  <si>
    <t>Proportion of unemployed ;  Queensland ;  &gt;&gt; Language difficulties ;  &gt; Females ;</t>
  </si>
  <si>
    <t>Proportion of unemployed ;  Queensland ;  &gt;&gt; No jobs with suitable hours ;  Persons ;</t>
  </si>
  <si>
    <t>Proportion of unemployed ;  Queensland ;  &gt;&gt; No jobs with suitable hours ;  &gt; Males ;</t>
  </si>
  <si>
    <t>Proportion of unemployed ;  Queensland ;  &gt;&gt; No jobs with suitable hours ;  &gt; Females ;</t>
  </si>
  <si>
    <t>Proportion of unemployed ;  Queensland ;  &gt;&gt; Child care or other family considerations ;  Persons ;</t>
  </si>
  <si>
    <t>Proportion of unemployed ;  Queensland ;  &gt;&gt; Child care or other family considerations ;  &gt; Males ;</t>
  </si>
  <si>
    <t>Proportion of unemployed ;  Queensland ;  &gt;&gt; Child care or other family considerations ;  &gt; Females ;</t>
  </si>
  <si>
    <t>Proportion of unemployed ;  Queensland ;  &gt;&gt; No feedback from employers ;  Persons ;</t>
  </si>
  <si>
    <t>Proportion of unemployed ;  Queensland ;  &gt;&gt; No feedback from employers ;  &gt; Males ;</t>
  </si>
  <si>
    <t>Proportion of unemployed ;  Queensland ;  &gt;&gt; No feedback from employers ;  &gt; Females ;</t>
  </si>
  <si>
    <t>Proportion of unemployed ;  Queensland ;  &gt;&gt; Other difficulties ;  Persons ;</t>
  </si>
  <si>
    <t>Proportion of unemployed ;  Queensland ;  &gt;&gt; Other difficulties ;  &gt; Males ;</t>
  </si>
  <si>
    <t>Proportion of unemployed ;  Queensland ;  &gt;&gt; Other difficulties ;  &gt; Females ;</t>
  </si>
  <si>
    <t>Proportion of unemployed ;  Queensland ;  &gt; Did not have difficulty finding work ;  Persons ;</t>
  </si>
  <si>
    <t>Proportion of unemployed ;  Queensland ;  &gt; Did not have difficulty finding work ;  &gt; Males ;</t>
  </si>
  <si>
    <t>Proportion of unemployed ;  Queensland ;  &gt; Did not have difficulty finding work ;  &gt; Females ;</t>
  </si>
  <si>
    <t>Proportion of unemployed ;  Queensland ;  &gt; Looked for full-time work ;  Persons ;</t>
  </si>
  <si>
    <t>Proportion of unemployed ;  Queensland ;  &gt; Looked for full-time work ;  &gt; Males ;</t>
  </si>
  <si>
    <t>Proportion of unemployed ;  Queensland ;  &gt; Looked for full-time work ;  &gt; Females ;</t>
  </si>
  <si>
    <t>Proportion of unemployed ;  Queensland ;  &gt;&gt; Looked for both full-time and part-time work ;  Persons ;</t>
  </si>
  <si>
    <t>Proportion of unemployed ;  Queensland ;  &gt;&gt; Looked for both full-time and part-time work ;  &gt; Males ;</t>
  </si>
  <si>
    <t>Proportion of unemployed ;  Queensland ;  &gt;&gt; Looked for both full-time and part-time work ;  &gt; Females ;</t>
  </si>
  <si>
    <t>Proportion of unemployed ;  Queensland ;  &gt;&gt; Looked for only full-time work ;  Persons ;</t>
  </si>
  <si>
    <t>Proportion of unemployed ;  Queensland ;  &gt;&gt; Looked for only full-time work ;  &gt; Males ;</t>
  </si>
  <si>
    <t>Proportion of unemployed ;  Queensland ;  &gt;&gt; Looked for only full-time work ;  &gt; Females ;</t>
  </si>
  <si>
    <t>Proportion of unemployed ;  Queensland ;  &gt;&gt; Waiting to start a full-time job ;  Persons ;</t>
  </si>
  <si>
    <t>Proportion of unemployed ;  Queensland ;  &gt;&gt; Waiting to start a full-time job ;  &gt; Males ;</t>
  </si>
  <si>
    <t>Proportion of unemployed ;  Queensland ;  &gt;&gt; Waiting to start a full-time job ;  &gt; Females ;</t>
  </si>
  <si>
    <t>Proportion of unemployed ;  Queensland ;  &gt; Looked for part-time work ;  Persons ;</t>
  </si>
  <si>
    <t>Proportion of unemployed ;  Queensland ;  &gt; Looked for part-time work ;  &gt; Males ;</t>
  </si>
  <si>
    <t>Proportion of unemployed ;  Queensland ;  &gt; Looked for part-time work ;  &gt; Females ;</t>
  </si>
  <si>
    <t>Proportion of unemployed ;  Queensland ;  &gt;&gt; Looked for only part-time work ;  Persons ;</t>
  </si>
  <si>
    <t>Proportion of unemployed ;  Queensland ;  &gt;&gt; Looked for only part-time work ;  &gt; Males ;</t>
  </si>
  <si>
    <t>Proportion of unemployed ;  Queensland ;  &gt;&gt; Looked for only part-time work ;  &gt; Females ;</t>
  </si>
  <si>
    <t>Proportion of unemployed ;  Queensland ;  &gt;&gt; Waiting to start a part-time job ;  Persons ;</t>
  </si>
  <si>
    <t>Proportion of unemployed ;  Queensland ;  &gt;&gt; Waiting to start a part-time job ;  &gt; Males ;</t>
  </si>
  <si>
    <t>Proportion of unemployed ;  Queensland ;  &gt;&gt; Waiting to start a part-time job ;  &gt; Females ;</t>
  </si>
  <si>
    <t>South Australia ;  Unemployed total ;  Persons ;</t>
  </si>
  <si>
    <t>South Australia ;  Unemployed total ;  &gt; Males ;</t>
  </si>
  <si>
    <t>South Australia ;  Unemployed total ;  &gt; Females ;</t>
  </si>
  <si>
    <t>South Australia ;  &gt; Had difficulty finding work ;  Persons ;</t>
  </si>
  <si>
    <t>South Australia ;  &gt; Had difficulty finding work ;  &gt; Males ;</t>
  </si>
  <si>
    <t>South Australia ;  &gt; Had difficulty finding work ;  &gt; Females ;</t>
  </si>
  <si>
    <t>South Australia ;  &gt;&gt; Too many applicants for available jobs ;  Persons ;</t>
  </si>
  <si>
    <t>South Australia ;  &gt;&gt; Too many applicants for available jobs ;  &gt; Males ;</t>
  </si>
  <si>
    <t>South Australia ;  &gt;&gt; Too many applicants for available jobs ;  &gt; Females ;</t>
  </si>
  <si>
    <t>South Australia ;  &gt;&gt; Lacked necessary skills or education ;  Persons ;</t>
  </si>
  <si>
    <t>South Australia ;  &gt;&gt; Lacked necessary skills or education ;  &gt; Males ;</t>
  </si>
  <si>
    <t>South Australia ;  &gt;&gt; Lacked necessary skills or education ;  &gt; Females ;</t>
  </si>
  <si>
    <t>South Australia ;  &gt;&gt; Considered too young or too old by employers ;  Persons ;</t>
  </si>
  <si>
    <t>South Australia ;  &gt;&gt; Considered too young or too old by employers ;  &gt; Males ;</t>
  </si>
  <si>
    <t>South Australia ;  &gt;&gt; Considered too young or too old by employers ;  &gt; Females ;</t>
  </si>
  <si>
    <t>South Australia ;  &gt;&gt;&gt; Considered too young by employers ;  Persons ;</t>
  </si>
  <si>
    <t>South Australia ;  &gt;&gt;&gt; Considered too young by employers ;  &gt; Males ;</t>
  </si>
  <si>
    <t>South Australia ;  &gt;&gt;&gt; Considered too young by employers ;  &gt; Females ;</t>
  </si>
  <si>
    <t>South Australia ;  &gt;&gt;&gt; Considered too old by employers ;  Persons ;</t>
  </si>
  <si>
    <t>South Australia ;  &gt;&gt;&gt; Considered too old by employers ;  &gt; Males ;</t>
  </si>
  <si>
    <t>South Australia ;  &gt;&gt;&gt; Considered too old by employers ;  &gt; Females ;</t>
  </si>
  <si>
    <t>South Australia ;  &gt;&gt; Insufficient work experience ;  Persons ;</t>
  </si>
  <si>
    <t>South Australia ;  &gt;&gt; Insufficient work experience ;  &gt; Males ;</t>
  </si>
  <si>
    <t>South Australia ;  &gt;&gt; Insufficient work experience ;  &gt; Females ;</t>
  </si>
  <si>
    <t>South Australia ;  &gt;&gt; No vacancies at all ;  Persons ;</t>
  </si>
  <si>
    <t>South Australia ;  &gt;&gt; No vacancies at all ;  &gt; Males ;</t>
  </si>
  <si>
    <t>South Australia ;  &gt;&gt; No vacancies at all ;  &gt; Females ;</t>
  </si>
  <si>
    <t>South Australia ;  &gt;&gt; No vacancies in line of work ;  Persons ;</t>
  </si>
  <si>
    <t>South Australia ;  &gt;&gt; No vacancies in line of work ;  &gt; Males ;</t>
  </si>
  <si>
    <t>South Australia ;  &gt;&gt; No vacancies in line of work ;  &gt; Females ;</t>
  </si>
  <si>
    <t>South Australia ;  &gt;&gt; Too far to travel or transport problems ;  Persons ;</t>
  </si>
  <si>
    <t>South Australia ;  &gt;&gt; Too far to travel or transport problems ;  &gt; Males ;</t>
  </si>
  <si>
    <t>South Australia ;  &gt;&gt; Too far to travel or transport problems ;  &gt; Females ;</t>
  </si>
  <si>
    <t>South Australia ;  &gt;&gt; Own ill health or disability ;  Persons ;</t>
  </si>
  <si>
    <t>South Australia ;  &gt;&gt; Own ill health or disability ;  &gt; Males ;</t>
  </si>
  <si>
    <t>South Australia ;  &gt;&gt; Own ill health or disability ;  &gt; Females ;</t>
  </si>
  <si>
    <t>South Australia ;  &gt;&gt; Language difficulties ;  Persons ;</t>
  </si>
  <si>
    <t>South Australia ;  &gt;&gt; Language difficulties ;  &gt; Males ;</t>
  </si>
  <si>
    <t>South Australia ;  &gt;&gt; Language difficulties ;  &gt; Females ;</t>
  </si>
  <si>
    <t>South Australia ;  &gt;&gt; No jobs with suitable hours ;  Persons ;</t>
  </si>
  <si>
    <t>South Australia ;  &gt;&gt; No jobs with suitable hours ;  &gt; Males ;</t>
  </si>
  <si>
    <t>South Australia ;  &gt;&gt; No jobs with suitable hours ;  &gt; Females ;</t>
  </si>
  <si>
    <t>South Australia ;  &gt;&gt; Child care or other family considerations ;  Persons ;</t>
  </si>
  <si>
    <t>South Australia ;  &gt;&gt; Child care or other family considerations ;  &gt; Males ;</t>
  </si>
  <si>
    <t>South Australia ;  &gt;&gt; Child care or other family considerations ;  &gt; Females ;</t>
  </si>
  <si>
    <t>South Australia ;  &gt;&gt; No feedback from employers ;  Persons ;</t>
  </si>
  <si>
    <t>South Australia ;  &gt;&gt; No feedback from employers ;  &gt; Males ;</t>
  </si>
  <si>
    <t>South Australia ;  &gt;&gt; No feedback from employers ;  &gt; Females ;</t>
  </si>
  <si>
    <t>South Australia ;  &gt;&gt; Other difficulties ;  Persons ;</t>
  </si>
  <si>
    <t>South Australia ;  &gt;&gt; Other difficulties ;  &gt; Males ;</t>
  </si>
  <si>
    <t>South Australia ;  &gt;&gt; Other difficulties ;  &gt; Females ;</t>
  </si>
  <si>
    <t>South Australia ;  &gt; Did not have difficulty finding work ;  Persons ;</t>
  </si>
  <si>
    <t>South Australia ;  &gt; Did not have difficulty finding work ;  &gt; Males ;</t>
  </si>
  <si>
    <t>South Australia ;  &gt; Did not have difficulty finding work ;  &gt; Females ;</t>
  </si>
  <si>
    <t>South Australia ;  &gt; Looked for full-time work ;  Persons ;</t>
  </si>
  <si>
    <t>South Australia ;  &gt; Looked for full-time work ;  &gt; Males ;</t>
  </si>
  <si>
    <t>South Australia ;  &gt; Looked for full-time work ;  &gt; Females ;</t>
  </si>
  <si>
    <t>South Australia ;  &gt;&gt; Looked for both full-time and part-time work ;  Persons ;</t>
  </si>
  <si>
    <t>South Australia ;  &gt;&gt; Looked for both full-time and part-time work ;  &gt; Males ;</t>
  </si>
  <si>
    <t>South Australia ;  &gt;&gt; Looked for both full-time and part-time work ;  &gt; Females ;</t>
  </si>
  <si>
    <t>South Australia ;  &gt;&gt; Looked for only full-time work ;  Persons ;</t>
  </si>
  <si>
    <t>South Australia ;  &gt;&gt; Looked for only full-time work ;  &gt; Males ;</t>
  </si>
  <si>
    <t>South Australia ;  &gt;&gt; Looked for only full-time work ;  &gt; Females ;</t>
  </si>
  <si>
    <t>South Australia ;  &gt;&gt; Waiting to start a full-time job ;  Persons ;</t>
  </si>
  <si>
    <t>South Australia ;  &gt;&gt; Waiting to start a full-time job ;  &gt; Males ;</t>
  </si>
  <si>
    <t>South Australia ;  &gt;&gt; Waiting to start a full-time job ;  &gt; Females ;</t>
  </si>
  <si>
    <t>South Australia ;  &gt; Looked for part-time work ;  Persons ;</t>
  </si>
  <si>
    <t>South Australia ;  &gt; Looked for part-time work ;  &gt; Males ;</t>
  </si>
  <si>
    <t>South Australia ;  &gt; Looked for part-time work ;  &gt; Females ;</t>
  </si>
  <si>
    <t>South Australia ;  &gt;&gt; Looked for only part-time work ;  Persons ;</t>
  </si>
  <si>
    <t>South Australia ;  &gt;&gt; Looked for only part-time work ;  &gt; Males ;</t>
  </si>
  <si>
    <t>South Australia ;  &gt;&gt; Looked for only part-time work ;  &gt; Females ;</t>
  </si>
  <si>
    <t>South Australia ;  &gt;&gt; Waiting to start a part-time job ;  Persons ;</t>
  </si>
  <si>
    <t>South Australia ;  &gt;&gt; Waiting to start a part-time job ;  &gt; Males ;</t>
  </si>
  <si>
    <t>South Australia ;  &gt;&gt; Waiting to start a part-time job ;  &gt; Females ;</t>
  </si>
  <si>
    <t>Proportion of unemployed ;  South Australia ;  &gt; Had difficulty finding work ;  Persons ;</t>
  </si>
  <si>
    <t>Proportion of unemployed ;  South Australia ;  &gt; Had difficulty finding work ;  &gt; Males ;</t>
  </si>
  <si>
    <t>Proportion of unemployed ;  South Australia ;  &gt; Had difficulty finding work ;  &gt; Females ;</t>
  </si>
  <si>
    <t>Proportion of unemployed ;  South Australia ;  &gt;&gt; Too many applicants for available jobs ;  Persons ;</t>
  </si>
  <si>
    <t>Proportion of unemployed ;  South Australia ;  &gt;&gt; Too many applicants for available jobs ;  &gt; Males ;</t>
  </si>
  <si>
    <t>Proportion of unemployed ;  South Australia ;  &gt;&gt; Too many applicants for available jobs ;  &gt; Females ;</t>
  </si>
  <si>
    <t>Proportion of unemployed ;  South Australia ;  &gt;&gt; Lacked necessary skills or education ;  Persons ;</t>
  </si>
  <si>
    <t>Proportion of unemployed ;  South Australia ;  &gt;&gt; Lacked necessary skills or education ;  &gt; Males ;</t>
  </si>
  <si>
    <t>Proportion of unemployed ;  South Australia ;  &gt;&gt; Lacked necessary skills or education ;  &gt; Females ;</t>
  </si>
  <si>
    <t>Proportion of unemployed ;  South Australia ;  &gt;&gt; Considered too young or too old by employers ;  Persons ;</t>
  </si>
  <si>
    <t>Proportion of unemployed ;  South Australia ;  &gt;&gt; Considered too young or too old by employers ;  &gt; Males ;</t>
  </si>
  <si>
    <t>Proportion of unemployed ;  South Australia ;  &gt;&gt; Considered too young or too old by employers ;  &gt; Females ;</t>
  </si>
  <si>
    <t>Proportion of unemployed ;  South Australia ;  &gt;&gt;&gt; Considered too young by employers ;  Persons ;</t>
  </si>
  <si>
    <t>Proportion of unemployed ;  South Australia ;  &gt;&gt;&gt; Considered too young by employers ;  &gt; Males ;</t>
  </si>
  <si>
    <t>Proportion of unemployed ;  South Australia ;  &gt;&gt;&gt; Considered too young by employers ;  &gt; Females ;</t>
  </si>
  <si>
    <t>Proportion of unemployed ;  South Australia ;  &gt;&gt;&gt; Considered too old by employers ;  Persons ;</t>
  </si>
  <si>
    <t>Proportion of unemployed ;  South Australia ;  &gt;&gt;&gt; Considered too old by employers ;  &gt; Males ;</t>
  </si>
  <si>
    <t>Proportion of unemployed ;  South Australia ;  &gt;&gt;&gt; Considered too old by employers ;  &gt; Females ;</t>
  </si>
  <si>
    <t>Proportion of unemployed ;  South Australia ;  &gt;&gt; Insufficient work experience ;  Persons ;</t>
  </si>
  <si>
    <t>Proportion of unemployed ;  South Australia ;  &gt;&gt; Insufficient work experience ;  &gt; Males ;</t>
  </si>
  <si>
    <t>Proportion of unemployed ;  South Australia ;  &gt;&gt; Insufficient work experience ;  &gt; Females ;</t>
  </si>
  <si>
    <t>Proportion of unemployed ;  South Australia ;  &gt;&gt; No vacancies at all ;  Persons ;</t>
  </si>
  <si>
    <t>Proportion of unemployed ;  South Australia ;  &gt;&gt; No vacancies at all ;  &gt; Males ;</t>
  </si>
  <si>
    <t>Proportion of unemployed ;  South Australia ;  &gt;&gt; No vacancies at all ;  &gt; Females ;</t>
  </si>
  <si>
    <t>Proportion of unemployed ;  South Australia ;  &gt;&gt; No vacancies in line of work ;  Persons ;</t>
  </si>
  <si>
    <t>Proportion of unemployed ;  South Australia ;  &gt;&gt; No vacancies in line of work ;  &gt; Males ;</t>
  </si>
  <si>
    <t>Proportion of unemployed ;  South Australia ;  &gt;&gt; No vacancies in line of work ;  &gt; Females ;</t>
  </si>
  <si>
    <t>Proportion of unemployed ;  South Australia ;  &gt;&gt; Too far to travel or transport problems ;  Persons ;</t>
  </si>
  <si>
    <t>Proportion of unemployed ;  South Australia ;  &gt;&gt; Too far to travel or transport problems ;  &gt; Males ;</t>
  </si>
  <si>
    <t>Proportion of unemployed ;  South Australia ;  &gt;&gt; Too far to travel or transport problems ;  &gt; Females ;</t>
  </si>
  <si>
    <t>Proportion of unemployed ;  South Australia ;  &gt;&gt; Own ill health or disability ;  Persons ;</t>
  </si>
  <si>
    <t>Proportion of unemployed ;  South Australia ;  &gt;&gt; Own ill health or disability ;  &gt; Males ;</t>
  </si>
  <si>
    <t>Proportion of unemployed ;  South Australia ;  &gt;&gt; Own ill health or disability ;  &gt; Females ;</t>
  </si>
  <si>
    <t>Proportion of unemployed ;  South Australia ;  &gt;&gt; Language difficulties ;  Persons ;</t>
  </si>
  <si>
    <t>Proportion of unemployed ;  South Australia ;  &gt;&gt; Language difficulties ;  &gt; Males ;</t>
  </si>
  <si>
    <t>Proportion of unemployed ;  South Australia ;  &gt;&gt; Language difficulties ;  &gt; Females ;</t>
  </si>
  <si>
    <t>Proportion of unemployed ;  South Australia ;  &gt;&gt; No jobs with suitable hours ;  Persons ;</t>
  </si>
  <si>
    <t>Proportion of unemployed ;  South Australia ;  &gt;&gt; No jobs with suitable hours ;  &gt; Males ;</t>
  </si>
  <si>
    <t>Proportion of unemployed ;  South Australia ;  &gt;&gt; No jobs with suitable hours ;  &gt; Females ;</t>
  </si>
  <si>
    <t>Proportion of unemployed ;  South Australia ;  &gt;&gt; Child care or other family considerations ;  Persons ;</t>
  </si>
  <si>
    <t>Proportion of unemployed ;  South Australia ;  &gt;&gt; Child care or other family considerations ;  &gt; Males ;</t>
  </si>
  <si>
    <t>Proportion of unemployed ;  South Australia ;  &gt;&gt; Child care or other family considerations ;  &gt; Females ;</t>
  </si>
  <si>
    <t>Proportion of unemployed ;  South Australia ;  &gt;&gt; No feedback from employers ;  Persons ;</t>
  </si>
  <si>
    <t>Proportion of unemployed ;  South Australia ;  &gt;&gt; No feedback from employers ;  &gt; Males ;</t>
  </si>
  <si>
    <t>Proportion of unemployed ;  South Australia ;  &gt;&gt; No feedback from employers ;  &gt; Females ;</t>
  </si>
  <si>
    <t>Proportion of unemployed ;  South Australia ;  &gt;&gt; Other difficulties ;  Persons ;</t>
  </si>
  <si>
    <t>Proportion of unemployed ;  South Australia ;  &gt;&gt; Other difficulties ;  &gt; Males ;</t>
  </si>
  <si>
    <t>Proportion of unemployed ;  South Australia ;  &gt;&gt; Other difficulties ;  &gt; Females ;</t>
  </si>
  <si>
    <t>Proportion of unemployed ;  South Australia ;  &gt; Did not have difficulty finding work ;  Persons ;</t>
  </si>
  <si>
    <t>Proportion of unemployed ;  South Australia ;  &gt; Did not have difficulty finding work ;  &gt; Males ;</t>
  </si>
  <si>
    <t>Proportion of unemployed ;  South Australia ;  &gt; Did not have difficulty finding work ;  &gt; Females ;</t>
  </si>
  <si>
    <t>Proportion of unemployed ;  South Australia ;  &gt; Looked for full-time work ;  Persons ;</t>
  </si>
  <si>
    <t>Proportion of unemployed ;  South Australia ;  &gt; Looked for full-time work ;  &gt; Males ;</t>
  </si>
  <si>
    <t>Proportion of unemployed ;  South Australia ;  &gt; Looked for full-time work ;  &gt; Females ;</t>
  </si>
  <si>
    <t>Proportion of unemployed ;  South Australia ;  &gt;&gt; Looked for both full-time and part-time work ;  Persons ;</t>
  </si>
  <si>
    <t>Proportion of unemployed ;  South Australia ;  &gt;&gt; Looked for both full-time and part-time work ;  &gt; Males ;</t>
  </si>
  <si>
    <t>Proportion of unemployed ;  South Australia ;  &gt;&gt; Looked for both full-time and part-time work ;  &gt; Females ;</t>
  </si>
  <si>
    <t>Proportion of unemployed ;  South Australia ;  &gt;&gt; Looked for only full-time work ;  Persons ;</t>
  </si>
  <si>
    <t>Proportion of unemployed ;  South Australia ;  &gt;&gt; Looked for only full-time work ;  &gt; Males ;</t>
  </si>
  <si>
    <t>Proportion of unemployed ;  South Australia ;  &gt;&gt; Looked for only full-time work ;  &gt; Females ;</t>
  </si>
  <si>
    <t>Proportion of unemployed ;  South Australia ;  &gt;&gt; Waiting to start a full-time job ;  Persons ;</t>
  </si>
  <si>
    <t>Proportion of unemployed ;  South Australia ;  &gt;&gt; Waiting to start a full-time job ;  &gt; Males ;</t>
  </si>
  <si>
    <t>Proportion of unemployed ;  South Australia ;  &gt;&gt; Waiting to start a full-time job ;  &gt; Females ;</t>
  </si>
  <si>
    <t>Proportion of unemployed ;  South Australia ;  &gt; Looked for part-time work ;  Persons ;</t>
  </si>
  <si>
    <t>Proportion of unemployed ;  South Australia ;  &gt; Looked for part-time work ;  &gt; Males ;</t>
  </si>
  <si>
    <t>Proportion of unemployed ;  South Australia ;  &gt; Looked for part-time work ;  &gt; Females ;</t>
  </si>
  <si>
    <t>Proportion of unemployed ;  South Australia ;  &gt;&gt; Looked for only part-time work ;  Persons ;</t>
  </si>
  <si>
    <t>Proportion of unemployed ;  South Australia ;  &gt;&gt; Looked for only part-time work ;  &gt; Males ;</t>
  </si>
  <si>
    <t>Proportion of unemployed ;  South Australia ;  &gt;&gt; Looked for only part-time work ;  &gt; Females ;</t>
  </si>
  <si>
    <t>Proportion of unemployed ;  South Australia ;  &gt;&gt; Waiting to start a part-time job ;  Persons ;</t>
  </si>
  <si>
    <t>Proportion of unemployed ;  South Australia ;  &gt;&gt; Waiting to start a part-time job ;  &gt; Males ;</t>
  </si>
  <si>
    <t>Proportion of unemployed ;  South Australia ;  &gt;&gt; Waiting to start a part-time job ;  &gt; Females ;</t>
  </si>
  <si>
    <t>Western Australia ;  Unemployed total ;  Persons ;</t>
  </si>
  <si>
    <t>Western Australia ;  Unemployed total ;  &gt; Males ;</t>
  </si>
  <si>
    <t>Western Australia ;  Unemployed total ;  &gt; Females ;</t>
  </si>
  <si>
    <t>Western Australia ;  &gt; Had difficulty finding work ;  Persons ;</t>
  </si>
  <si>
    <t>Western Australia ;  &gt; Had difficulty finding work ;  &gt; Males ;</t>
  </si>
  <si>
    <t>Western Australia ;  &gt; Had difficulty finding work ;  &gt; Females ;</t>
  </si>
  <si>
    <t>Western Australia ;  &gt;&gt; Too many applicants for available jobs ;  Persons ;</t>
  </si>
  <si>
    <t>Western Australia ;  &gt;&gt; Too many applicants for available jobs ;  &gt; Males ;</t>
  </si>
  <si>
    <t>Western Australia ;  &gt;&gt; Too many applicants for available jobs ;  &gt; Females ;</t>
  </si>
  <si>
    <t>Western Australia ;  &gt;&gt; Lacked necessary skills or education ;  Persons ;</t>
  </si>
  <si>
    <t>Western Australia ;  &gt;&gt; Lacked necessary skills or education ;  &gt; Males ;</t>
  </si>
  <si>
    <t>Western Australia ;  &gt;&gt; Lacked necessary skills or education ;  &gt; Females ;</t>
  </si>
  <si>
    <t>Western Australia ;  &gt;&gt; Considered too young or too old by employers ;  Persons ;</t>
  </si>
  <si>
    <t>Western Australia ;  &gt;&gt; Considered too young or too old by employers ;  &gt; Males ;</t>
  </si>
  <si>
    <t>Western Australia ;  &gt;&gt; Considered too young or too old by employers ;  &gt; Females ;</t>
  </si>
  <si>
    <t>Western Australia ;  &gt;&gt;&gt; Considered too young by employers ;  Persons ;</t>
  </si>
  <si>
    <t>Western Australia ;  &gt;&gt;&gt; Considered too young by employers ;  &gt; Males ;</t>
  </si>
  <si>
    <t>Western Australia ;  &gt;&gt;&gt; Considered too young by employers ;  &gt; Females ;</t>
  </si>
  <si>
    <t>Western Australia ;  &gt;&gt;&gt; Considered too old by employers ;  Persons ;</t>
  </si>
  <si>
    <t>Western Australia ;  &gt;&gt;&gt; Considered too old by employers ;  &gt; Males ;</t>
  </si>
  <si>
    <t>Western Australia ;  &gt;&gt;&gt; Considered too old by employers ;  &gt; Females ;</t>
  </si>
  <si>
    <t>Western Australia ;  &gt;&gt; Insufficient work experience ;  Persons ;</t>
  </si>
  <si>
    <t>Western Australia ;  &gt;&gt; Insufficient work experience ;  &gt; Males ;</t>
  </si>
  <si>
    <t>Western Australia ;  &gt;&gt; Insufficient work experience ;  &gt; Females ;</t>
  </si>
  <si>
    <t>Western Australia ;  &gt;&gt; No vacancies at all ;  Persons ;</t>
  </si>
  <si>
    <t>Western Australia ;  &gt;&gt; No vacancies at all ;  &gt; Males ;</t>
  </si>
  <si>
    <t>Western Australia ;  &gt;&gt; No vacancies at all ;  &gt; Females ;</t>
  </si>
  <si>
    <t>Western Australia ;  &gt;&gt; No vacancies in line of work ;  Persons ;</t>
  </si>
  <si>
    <t>Western Australia ;  &gt;&gt; No vacancies in line of work ;  &gt; Males ;</t>
  </si>
  <si>
    <t>Western Australia ;  &gt;&gt; No vacancies in line of work ;  &gt; Females ;</t>
  </si>
  <si>
    <t>A125970496T</t>
  </si>
  <si>
    <t>A125959793C</t>
  </si>
  <si>
    <t>A125981393F</t>
  </si>
  <si>
    <t>A125970593V</t>
  </si>
  <si>
    <t>A125959729K</t>
  </si>
  <si>
    <t>A125981329L</t>
  </si>
  <si>
    <t>A125970529A</t>
  </si>
  <si>
    <t>A125959801T</t>
  </si>
  <si>
    <t>A125981401V</t>
  </si>
  <si>
    <t>A125970601J</t>
  </si>
  <si>
    <t>A125959809K</t>
  </si>
  <si>
    <t>A125981409L</t>
  </si>
  <si>
    <t>A125970609A</t>
  </si>
  <si>
    <t>A125959737K</t>
  </si>
  <si>
    <t>A125981337L</t>
  </si>
  <si>
    <t>A125970537A</t>
  </si>
  <si>
    <t>A125959745K</t>
  </si>
  <si>
    <t>A125981345L</t>
  </si>
  <si>
    <t>A125970545A</t>
  </si>
  <si>
    <t>A125959777C</t>
  </si>
  <si>
    <t>A125981377F</t>
  </si>
  <si>
    <t>A125970577V</t>
  </si>
  <si>
    <t>A125959705T</t>
  </si>
  <si>
    <t>A125981305V</t>
  </si>
  <si>
    <t>A125970505J</t>
  </si>
  <si>
    <t>A125959817K</t>
  </si>
  <si>
    <t>A125981417L</t>
  </si>
  <si>
    <t>A125970617A</t>
  </si>
  <si>
    <t>A125959785C</t>
  </si>
  <si>
    <t>A125981385F</t>
  </si>
  <si>
    <t>A125970585V</t>
  </si>
  <si>
    <t>A125959841K</t>
  </si>
  <si>
    <t>A125981441L</t>
  </si>
  <si>
    <t>A125970641A</t>
  </si>
  <si>
    <t>A125959713T</t>
  </si>
  <si>
    <t>A125981313V</t>
  </si>
  <si>
    <t>A125970513J</t>
  </si>
  <si>
    <t>A125959665K</t>
  </si>
  <si>
    <t>A125981265L</t>
  </si>
  <si>
    <t>A125970465A</t>
  </si>
  <si>
    <t>A125959681K</t>
  </si>
  <si>
    <t>A125981281L</t>
  </si>
  <si>
    <t>A125970481A</t>
  </si>
  <si>
    <t>A125959753K</t>
  </si>
  <si>
    <t>A125981353L</t>
  </si>
  <si>
    <t>A125970553A</t>
  </si>
  <si>
    <t>A125959689C</t>
  </si>
  <si>
    <t>A125981289F</t>
  </si>
  <si>
    <t>A125970489V</t>
  </si>
  <si>
    <t>A125959761K</t>
  </si>
  <si>
    <t>A125981361L</t>
  </si>
  <si>
    <t>A125970561A</t>
  </si>
  <si>
    <t>A125959769C</t>
  </si>
  <si>
    <t>A125981369F</t>
  </si>
  <si>
    <t>A125970569V</t>
  </si>
  <si>
    <t>A125959849C</t>
  </si>
  <si>
    <t>A125981449F</t>
  </si>
  <si>
    <t>A125970649V</t>
  </si>
  <si>
    <t>A125959673K</t>
  </si>
  <si>
    <t>A125981273L</t>
  </si>
  <si>
    <t>A125970473A</t>
  </si>
  <si>
    <t>A125959825K</t>
  </si>
  <si>
    <t>A125981425L</t>
  </si>
  <si>
    <t>A125970625A</t>
  </si>
  <si>
    <t>A125959833K</t>
  </si>
  <si>
    <t>A125981433L</t>
  </si>
  <si>
    <t>A125970633A</t>
  </si>
  <si>
    <t>A125959657K</t>
  </si>
  <si>
    <t>A125981257L</t>
  </si>
  <si>
    <t>A125970457A</t>
  </si>
  <si>
    <t>A125959697C</t>
  </si>
  <si>
    <t>A125981297F</t>
  </si>
  <si>
    <t>A125970497V</t>
  </si>
  <si>
    <t>A125959920J</t>
  </si>
  <si>
    <t>A125981520K</t>
  </si>
  <si>
    <t>A125970720X</t>
  </si>
  <si>
    <t>A125959992V</t>
  </si>
  <si>
    <t>A125981592W</t>
  </si>
  <si>
    <t>A125970792K</t>
  </si>
  <si>
    <t>A125959928A</t>
  </si>
  <si>
    <t>A125981528C</t>
  </si>
  <si>
    <t>A125970728T</t>
  </si>
  <si>
    <t>A125960000R</t>
  </si>
  <si>
    <t>A125981600K</t>
  </si>
  <si>
    <t>A125970800X</t>
  </si>
  <si>
    <t>A125960008J</t>
  </si>
  <si>
    <t>A125981608C</t>
  </si>
  <si>
    <t>A125970808T</t>
  </si>
  <si>
    <t>A125959936A</t>
  </si>
  <si>
    <t>A125981536C</t>
  </si>
  <si>
    <t>A125970736T</t>
  </si>
  <si>
    <t>A125959944A</t>
  </si>
  <si>
    <t>A125981544C</t>
  </si>
  <si>
    <t>A125970744T</t>
  </si>
  <si>
    <t>A125959976V</t>
  </si>
  <si>
    <t>A125981576W</t>
  </si>
  <si>
    <t>A125970776K</t>
  </si>
  <si>
    <t>A125959904J</t>
  </si>
  <si>
    <t>A125981504K</t>
  </si>
  <si>
    <t>A125970704X</t>
  </si>
  <si>
    <t>A125960016J</t>
  </si>
  <si>
    <t>A125981616C</t>
  </si>
  <si>
    <t>A125970816T</t>
  </si>
  <si>
    <t>A125959984V</t>
  </si>
  <si>
    <t>A125981584W</t>
  </si>
  <si>
    <t>A125970784K</t>
  </si>
  <si>
    <t>A125960040J</t>
  </si>
  <si>
    <t>A125981640C</t>
  </si>
  <si>
    <t>A125970840T</t>
  </si>
  <si>
    <t>A125959912J</t>
  </si>
  <si>
    <t>A125981512K</t>
  </si>
  <si>
    <t>A125970712X</t>
  </si>
  <si>
    <t>A125959864A</t>
  </si>
  <si>
    <t>A125981464C</t>
  </si>
  <si>
    <t>A125970664T</t>
  </si>
  <si>
    <t>A125959880A</t>
  </si>
  <si>
    <t>A125981480C</t>
  </si>
  <si>
    <t>A125970680T</t>
  </si>
  <si>
    <t>A125959952A</t>
  </si>
  <si>
    <t>A125981552C</t>
  </si>
  <si>
    <t>A125970752T</t>
  </si>
  <si>
    <t>A125959888V</t>
  </si>
  <si>
    <t>A125981488W</t>
  </si>
  <si>
    <t>A125970688K</t>
  </si>
  <si>
    <t>A125959960A</t>
  </si>
  <si>
    <t>A125981560C</t>
  </si>
  <si>
    <t>A125970760T</t>
  </si>
  <si>
    <t>A125959968V</t>
  </si>
  <si>
    <t>A125981568W</t>
  </si>
  <si>
    <t>A125970768K</t>
  </si>
  <si>
    <t>A125960048A</t>
  </si>
  <si>
    <t>A125981648W</t>
  </si>
  <si>
    <t>A125970848K</t>
  </si>
  <si>
    <t>A125959872A</t>
  </si>
  <si>
    <t>A125981472C</t>
  </si>
  <si>
    <t>A125970672T</t>
  </si>
  <si>
    <t>A125960024J</t>
  </si>
  <si>
    <t>A125981624C</t>
  </si>
  <si>
    <t>A125970824T</t>
  </si>
  <si>
    <t>A125960032J</t>
  </si>
  <si>
    <t>A125981632C</t>
  </si>
  <si>
    <t>A125970832T</t>
  </si>
  <si>
    <t>A125959856A</t>
  </si>
  <si>
    <t>A125981456C</t>
  </si>
  <si>
    <t>A125970656T</t>
  </si>
  <si>
    <t>A125959896V</t>
  </si>
  <si>
    <t>A125981496W</t>
  </si>
  <si>
    <t>A125970696K</t>
  </si>
  <si>
    <t>A125959993W</t>
  </si>
  <si>
    <t>A125981593X</t>
  </si>
  <si>
    <t>A125970793L</t>
  </si>
  <si>
    <t>A125959929C</t>
  </si>
  <si>
    <t>A125981529F</t>
  </si>
  <si>
    <t>A125970729V</t>
  </si>
  <si>
    <t>A125960001T</t>
  </si>
  <si>
    <t>A125981601L</t>
  </si>
  <si>
    <t>A125970801A</t>
  </si>
  <si>
    <t>A125960009K</t>
  </si>
  <si>
    <t>A125981609F</t>
  </si>
  <si>
    <t>A125970809V</t>
  </si>
  <si>
    <t>A125959937C</t>
  </si>
  <si>
    <t>A125981537F</t>
  </si>
  <si>
    <t>A125970737V</t>
  </si>
  <si>
    <t>A125959945C</t>
  </si>
  <si>
    <t>A125981545F</t>
  </si>
  <si>
    <t>A125970745V</t>
  </si>
  <si>
    <t>A125959977W</t>
  </si>
  <si>
    <t>A125981577X</t>
  </si>
  <si>
    <t>A125970777L</t>
  </si>
  <si>
    <t>A125959905K</t>
  </si>
  <si>
    <t>A125981505L</t>
  </si>
  <si>
    <t>A125970705A</t>
  </si>
  <si>
    <t>A125960017K</t>
  </si>
  <si>
    <t>A125981617F</t>
  </si>
  <si>
    <t>A125970817V</t>
  </si>
  <si>
    <t>A125959985W</t>
  </si>
  <si>
    <t>A125981585X</t>
  </si>
  <si>
    <t>A125970785L</t>
  </si>
  <si>
    <t>A125960041K</t>
  </si>
  <si>
    <t>A125981641F</t>
  </si>
  <si>
    <t>A125970841V</t>
  </si>
  <si>
    <t>A125959913K</t>
  </si>
  <si>
    <t>A125981513L</t>
  </si>
  <si>
    <t>A125970713A</t>
  </si>
  <si>
    <t>A125959865C</t>
  </si>
  <si>
    <t>A125981465F</t>
  </si>
  <si>
    <t>A125970665V</t>
  </si>
  <si>
    <t>A125959881C</t>
  </si>
  <si>
    <t>A125981481F</t>
  </si>
  <si>
    <t>A125970681V</t>
  </si>
  <si>
    <t>A125959953C</t>
  </si>
  <si>
    <t>A125981553F</t>
  </si>
  <si>
    <t>A125970753V</t>
  </si>
  <si>
    <t>A125959889W</t>
  </si>
  <si>
    <t>A125981489X</t>
  </si>
  <si>
    <t>A125970689L</t>
  </si>
  <si>
    <t>A125959961C</t>
  </si>
  <si>
    <t>A125981561F</t>
  </si>
  <si>
    <t>A125970761V</t>
  </si>
  <si>
    <t>A125959969W</t>
  </si>
  <si>
    <t>A125981569X</t>
  </si>
  <si>
    <t>A125970769L</t>
  </si>
  <si>
    <t>A125960049C</t>
  </si>
  <si>
    <t>A125981649X</t>
  </si>
  <si>
    <t>A125970849L</t>
  </si>
  <si>
    <t>A125959873C</t>
  </si>
  <si>
    <t>A125981473F</t>
  </si>
  <si>
    <t>A125970673V</t>
  </si>
  <si>
    <t>A125960025K</t>
  </si>
  <si>
    <t>A125981625F</t>
  </si>
  <si>
    <t>A125970825V</t>
  </si>
  <si>
    <t>A125960033K</t>
  </si>
  <si>
    <t>A125981633F</t>
  </si>
  <si>
    <t>A125970833V</t>
  </si>
  <si>
    <t>A125959857C</t>
  </si>
  <si>
    <t>A125981457F</t>
  </si>
  <si>
    <t>A125970657V</t>
  </si>
  <si>
    <t>A125959897W</t>
  </si>
  <si>
    <t>A125981497X</t>
  </si>
  <si>
    <t>A125970697L</t>
  </si>
  <si>
    <t>A125958920R</t>
  </si>
  <si>
    <t>A125980520T</t>
  </si>
  <si>
    <t>A125969720A</t>
  </si>
  <si>
    <t>A125958992A</t>
  </si>
  <si>
    <t>A125980592C</t>
  </si>
  <si>
    <t>A125969792L</t>
  </si>
  <si>
    <t>A125958928J</t>
  </si>
  <si>
    <t>A125980528K</t>
  </si>
  <si>
    <t>A125969728V</t>
  </si>
  <si>
    <t>A125959000T</t>
  </si>
  <si>
    <t>A125980600T</t>
  </si>
  <si>
    <t>A125969800A</t>
  </si>
  <si>
    <t>A125959008K</t>
  </si>
  <si>
    <t>A125980608K</t>
  </si>
  <si>
    <t>A125969808V</t>
  </si>
  <si>
    <t>A125958936J</t>
  </si>
  <si>
    <t>A125980536K</t>
  </si>
  <si>
    <t>A125969736V</t>
  </si>
  <si>
    <t>A125958944J</t>
  </si>
  <si>
    <t>A125980544K</t>
  </si>
  <si>
    <t>A125969744V</t>
  </si>
  <si>
    <t>A125958976A</t>
  </si>
  <si>
    <t>A125980576C</t>
  </si>
  <si>
    <t>A125969776L</t>
  </si>
  <si>
    <t>A125958904R</t>
  </si>
  <si>
    <t>A125980504T</t>
  </si>
  <si>
    <t>A125969704A</t>
  </si>
  <si>
    <t>A125959016K</t>
  </si>
  <si>
    <t>A125980616K</t>
  </si>
  <si>
    <t>A125969816V</t>
  </si>
  <si>
    <t>Western Australia ;  &gt;&gt; Too far to travel or transport problems ;  Persons ;</t>
  </si>
  <si>
    <t>Western Australia ;  &gt;&gt; Too far to travel or transport problems ;  &gt; Males ;</t>
  </si>
  <si>
    <t>Western Australia ;  &gt;&gt; Too far to travel or transport problems ;  &gt; Females ;</t>
  </si>
  <si>
    <t>Western Australia ;  &gt;&gt; Own ill health or disability ;  Persons ;</t>
  </si>
  <si>
    <t>Western Australia ;  &gt;&gt; Own ill health or disability ;  &gt; Males ;</t>
  </si>
  <si>
    <t>Western Australia ;  &gt;&gt; Own ill health or disability ;  &gt; Females ;</t>
  </si>
  <si>
    <t>Western Australia ;  &gt;&gt; Language difficulties ;  Persons ;</t>
  </si>
  <si>
    <t>Western Australia ;  &gt;&gt; Language difficulties ;  &gt; Males ;</t>
  </si>
  <si>
    <t>Western Australia ;  &gt;&gt; Language difficulties ;  &gt; Females ;</t>
  </si>
  <si>
    <t>Western Australia ;  &gt;&gt; No jobs with suitable hours ;  Persons ;</t>
  </si>
  <si>
    <t>Western Australia ;  &gt;&gt; No jobs with suitable hours ;  &gt; Males ;</t>
  </si>
  <si>
    <t>Western Australia ;  &gt;&gt; No jobs with suitable hours ;  &gt; Females ;</t>
  </si>
  <si>
    <t>Western Australia ;  &gt;&gt; Child care or other family considerations ;  Persons ;</t>
  </si>
  <si>
    <t>Western Australia ;  &gt;&gt; Child care or other family considerations ;  &gt; Males ;</t>
  </si>
  <si>
    <t>Western Australia ;  &gt;&gt; Child care or other family considerations ;  &gt; Females ;</t>
  </si>
  <si>
    <t>Western Australia ;  &gt;&gt; No feedback from employers ;  Persons ;</t>
  </si>
  <si>
    <t>Western Australia ;  &gt;&gt; No feedback from employers ;  &gt; Males ;</t>
  </si>
  <si>
    <t>Western Australia ;  &gt;&gt; No feedback from employers ;  &gt; Females ;</t>
  </si>
  <si>
    <t>Western Australia ;  &gt;&gt; Other difficulties ;  Persons ;</t>
  </si>
  <si>
    <t>Western Australia ;  &gt;&gt; Other difficulties ;  &gt; Males ;</t>
  </si>
  <si>
    <t>Western Australia ;  &gt;&gt; Other difficulties ;  &gt; Females ;</t>
  </si>
  <si>
    <t>Western Australia ;  &gt; Did not have difficulty finding work ;  Persons ;</t>
  </si>
  <si>
    <t>Western Australia ;  &gt; Did not have difficulty finding work ;  &gt; Males ;</t>
  </si>
  <si>
    <t>Western Australia ;  &gt; Did not have difficulty finding work ;  &gt; Females ;</t>
  </si>
  <si>
    <t>Western Australia ;  &gt; Looked for full-time work ;  Persons ;</t>
  </si>
  <si>
    <t>Western Australia ;  &gt; Looked for full-time work ;  &gt; Males ;</t>
  </si>
  <si>
    <t>Western Australia ;  &gt; Looked for full-time work ;  &gt; Females ;</t>
  </si>
  <si>
    <t>Western Australia ;  &gt;&gt; Looked for both full-time and part-time work ;  Persons ;</t>
  </si>
  <si>
    <t>Western Australia ;  &gt;&gt; Looked for both full-time and part-time work ;  &gt; Males ;</t>
  </si>
  <si>
    <t>Western Australia ;  &gt;&gt; Looked for both full-time and part-time work ;  &gt; Females ;</t>
  </si>
  <si>
    <t>Western Australia ;  &gt;&gt; Looked for only full-time work ;  Persons ;</t>
  </si>
  <si>
    <t>Western Australia ;  &gt;&gt; Looked for only full-time work ;  &gt; Males ;</t>
  </si>
  <si>
    <t>Western Australia ;  &gt;&gt; Looked for only full-time work ;  &gt; Females ;</t>
  </si>
  <si>
    <t>Western Australia ;  &gt;&gt; Waiting to start a full-time job ;  Persons ;</t>
  </si>
  <si>
    <t>Western Australia ;  &gt;&gt; Waiting to start a full-time job ;  &gt; Males ;</t>
  </si>
  <si>
    <t>Western Australia ;  &gt;&gt; Waiting to start a full-time job ;  &gt; Females ;</t>
  </si>
  <si>
    <t>Western Australia ;  &gt; Looked for part-time work ;  Persons ;</t>
  </si>
  <si>
    <t>Western Australia ;  &gt; Looked for part-time work ;  &gt; Males ;</t>
  </si>
  <si>
    <t>Western Australia ;  &gt; Looked for part-time work ;  &gt; Females ;</t>
  </si>
  <si>
    <t>Western Australia ;  &gt;&gt; Looked for only part-time work ;  Persons ;</t>
  </si>
  <si>
    <t>Western Australia ;  &gt;&gt; Looked for only part-time work ;  &gt; Males ;</t>
  </si>
  <si>
    <t>Western Australia ;  &gt;&gt; Looked for only part-time work ;  &gt; Females ;</t>
  </si>
  <si>
    <t>Western Australia ;  &gt;&gt; Waiting to start a part-time job ;  Persons ;</t>
  </si>
  <si>
    <t>Western Australia ;  &gt;&gt; Waiting to start a part-time job ;  &gt; Males ;</t>
  </si>
  <si>
    <t>Western Australia ;  &gt;&gt; Waiting to start a part-time job ;  &gt; Females ;</t>
  </si>
  <si>
    <t>Proportion of unemployed ;  Western Australia ;  &gt; Had difficulty finding work ;  Persons ;</t>
  </si>
  <si>
    <t>Proportion of unemployed ;  Western Australia ;  &gt; Had difficulty finding work ;  &gt; Males ;</t>
  </si>
  <si>
    <t>Proportion of unemployed ;  Western Australia ;  &gt; Had difficulty finding work ;  &gt; Females ;</t>
  </si>
  <si>
    <t>Proportion of unemployed ;  Western Australia ;  &gt;&gt; Too many applicants for available jobs ;  Persons ;</t>
  </si>
  <si>
    <t>Proportion of unemployed ;  Western Australia ;  &gt;&gt; Too many applicants for available jobs ;  &gt; Males ;</t>
  </si>
  <si>
    <t>Proportion of unemployed ;  Western Australia ;  &gt;&gt; Too many applicants for available jobs ;  &gt; Females ;</t>
  </si>
  <si>
    <t>Proportion of unemployed ;  Western Australia ;  &gt;&gt; Lacked necessary skills or education ;  Persons ;</t>
  </si>
  <si>
    <t>Proportion of unemployed ;  Western Australia ;  &gt;&gt; Lacked necessary skills or education ;  &gt; Males ;</t>
  </si>
  <si>
    <t>Proportion of unemployed ;  Western Australia ;  &gt;&gt; Lacked necessary skills or education ;  &gt; Females ;</t>
  </si>
  <si>
    <t>Proportion of unemployed ;  Western Australia ;  &gt;&gt; Considered too young or too old by employers ;  Persons ;</t>
  </si>
  <si>
    <t>Proportion of unemployed ;  Western Australia ;  &gt;&gt; Considered too young or too old by employers ;  &gt; Males ;</t>
  </si>
  <si>
    <t>Proportion of unemployed ;  Western Australia ;  &gt;&gt; Considered too young or too old by employers ;  &gt; Females ;</t>
  </si>
  <si>
    <t>Proportion of unemployed ;  Western Australia ;  &gt;&gt;&gt; Considered too young by employers ;  Persons ;</t>
  </si>
  <si>
    <t>Proportion of unemployed ;  Western Australia ;  &gt;&gt;&gt; Considered too young by employers ;  &gt; Males ;</t>
  </si>
  <si>
    <t>Proportion of unemployed ;  Western Australia ;  &gt;&gt;&gt; Considered too young by employers ;  &gt; Females ;</t>
  </si>
  <si>
    <t>Proportion of unemployed ;  Western Australia ;  &gt;&gt;&gt; Considered too old by employers ;  Persons ;</t>
  </si>
  <si>
    <t>Proportion of unemployed ;  Western Australia ;  &gt;&gt;&gt; Considered too old by employers ;  &gt; Males ;</t>
  </si>
  <si>
    <t>Proportion of unemployed ;  Western Australia ;  &gt;&gt;&gt; Considered too old by employers ;  &gt; Females ;</t>
  </si>
  <si>
    <t>Proportion of unemployed ;  Western Australia ;  &gt;&gt; Insufficient work experience ;  Persons ;</t>
  </si>
  <si>
    <t>Proportion of unemployed ;  Western Australia ;  &gt;&gt; Insufficient work experience ;  &gt; Males ;</t>
  </si>
  <si>
    <t>Proportion of unemployed ;  Western Australia ;  &gt;&gt; Insufficient work experience ;  &gt; Females ;</t>
  </si>
  <si>
    <t>Proportion of unemployed ;  Western Australia ;  &gt;&gt; No vacancies at all ;  Persons ;</t>
  </si>
  <si>
    <t>Proportion of unemployed ;  Western Australia ;  &gt;&gt; No vacancies at all ;  &gt; Males ;</t>
  </si>
  <si>
    <t>Proportion of unemployed ;  Western Australia ;  &gt;&gt; No vacancies at all ;  &gt; Females ;</t>
  </si>
  <si>
    <t>Proportion of unemployed ;  Western Australia ;  &gt;&gt; No vacancies in line of work ;  Persons ;</t>
  </si>
  <si>
    <t>Proportion of unemployed ;  Western Australia ;  &gt;&gt; No vacancies in line of work ;  &gt; Males ;</t>
  </si>
  <si>
    <t>Proportion of unemployed ;  Western Australia ;  &gt;&gt; No vacancies in line of work ;  &gt; Females ;</t>
  </si>
  <si>
    <t>Proportion of unemployed ;  Western Australia ;  &gt;&gt; Too far to travel or transport problems ;  Persons ;</t>
  </si>
  <si>
    <t>Proportion of unemployed ;  Western Australia ;  &gt;&gt; Too far to travel or transport problems ;  &gt; Males ;</t>
  </si>
  <si>
    <t>Proportion of unemployed ;  Western Australia ;  &gt;&gt; Too far to travel or transport problems ;  &gt; Females ;</t>
  </si>
  <si>
    <t>Proportion of unemployed ;  Western Australia ;  &gt;&gt; Own ill health or disability ;  Persons ;</t>
  </si>
  <si>
    <t>Proportion of unemployed ;  Western Australia ;  &gt;&gt; Own ill health or disability ;  &gt; Males ;</t>
  </si>
  <si>
    <t>Proportion of unemployed ;  Western Australia ;  &gt;&gt; Own ill health or disability ;  &gt; Females ;</t>
  </si>
  <si>
    <t>Proportion of unemployed ;  Western Australia ;  &gt;&gt; Language difficulties ;  Persons ;</t>
  </si>
  <si>
    <t>Proportion of unemployed ;  Western Australia ;  &gt;&gt; Language difficulties ;  &gt; Males ;</t>
  </si>
  <si>
    <t>Proportion of unemployed ;  Western Australia ;  &gt;&gt; Language difficulties ;  &gt; Females ;</t>
  </si>
  <si>
    <t>Proportion of unemployed ;  Western Australia ;  &gt;&gt; No jobs with suitable hours ;  Persons ;</t>
  </si>
  <si>
    <t>Proportion of unemployed ;  Western Australia ;  &gt;&gt; No jobs with suitable hours ;  &gt; Males ;</t>
  </si>
  <si>
    <t>Proportion of unemployed ;  Western Australia ;  &gt;&gt; No jobs with suitable hours ;  &gt; Females ;</t>
  </si>
  <si>
    <t>Proportion of unemployed ;  Western Australia ;  &gt;&gt; Child care or other family considerations ;  Persons ;</t>
  </si>
  <si>
    <t>Proportion of unemployed ;  Western Australia ;  &gt;&gt; Child care or other family considerations ;  &gt; Males ;</t>
  </si>
  <si>
    <t>Proportion of unemployed ;  Western Australia ;  &gt;&gt; Child care or other family considerations ;  &gt; Females ;</t>
  </si>
  <si>
    <t>Proportion of unemployed ;  Western Australia ;  &gt;&gt; No feedback from employers ;  Persons ;</t>
  </si>
  <si>
    <t>Proportion of unemployed ;  Western Australia ;  &gt;&gt; No feedback from employers ;  &gt; Males ;</t>
  </si>
  <si>
    <t>Proportion of unemployed ;  Western Australia ;  &gt;&gt; No feedback from employers ;  &gt; Females ;</t>
  </si>
  <si>
    <t>Proportion of unemployed ;  Western Australia ;  &gt;&gt; Other difficulties ;  Persons ;</t>
  </si>
  <si>
    <t>Proportion of unemployed ;  Western Australia ;  &gt;&gt; Other difficulties ;  &gt; Males ;</t>
  </si>
  <si>
    <t>Proportion of unemployed ;  Western Australia ;  &gt;&gt; Other difficulties ;  &gt; Females ;</t>
  </si>
  <si>
    <t>Proportion of unemployed ;  Western Australia ;  &gt; Did not have difficulty finding work ;  Persons ;</t>
  </si>
  <si>
    <t>Proportion of unemployed ;  Western Australia ;  &gt; Did not have difficulty finding work ;  &gt; Males ;</t>
  </si>
  <si>
    <t>Proportion of unemployed ;  Western Australia ;  &gt; Did not have difficulty finding work ;  &gt; Females ;</t>
  </si>
  <si>
    <t>Proportion of unemployed ;  Western Australia ;  &gt; Looked for full-time work ;  Persons ;</t>
  </si>
  <si>
    <t>Proportion of unemployed ;  Western Australia ;  &gt; Looked for full-time work ;  &gt; Males ;</t>
  </si>
  <si>
    <t>Proportion of unemployed ;  Western Australia ;  &gt; Looked for full-time work ;  &gt; Females ;</t>
  </si>
  <si>
    <t>Proportion of unemployed ;  Western Australia ;  &gt;&gt; Looked for both full-time and part-time work ;  Persons ;</t>
  </si>
  <si>
    <t>Proportion of unemployed ;  Western Australia ;  &gt;&gt; Looked for both full-time and part-time work ;  &gt; Males ;</t>
  </si>
  <si>
    <t>Proportion of unemployed ;  Western Australia ;  &gt;&gt; Looked for both full-time and part-time work ;  &gt; Females ;</t>
  </si>
  <si>
    <t>Proportion of unemployed ;  Western Australia ;  &gt;&gt; Looked for only full-time work ;  Persons ;</t>
  </si>
  <si>
    <t>Proportion of unemployed ;  Western Australia ;  &gt;&gt; Looked for only full-time work ;  &gt; Males ;</t>
  </si>
  <si>
    <t>Proportion of unemployed ;  Western Australia ;  &gt;&gt; Looked for only full-time work ;  &gt; Females ;</t>
  </si>
  <si>
    <t>Proportion of unemployed ;  Western Australia ;  &gt;&gt; Waiting to start a full-time job ;  Persons ;</t>
  </si>
  <si>
    <t>Proportion of unemployed ;  Western Australia ;  &gt;&gt; Waiting to start a full-time job ;  &gt; Males ;</t>
  </si>
  <si>
    <t>Proportion of unemployed ;  Western Australia ;  &gt;&gt; Waiting to start a full-time job ;  &gt; Females ;</t>
  </si>
  <si>
    <t>Proportion of unemployed ;  Western Australia ;  &gt; Looked for part-time work ;  Persons ;</t>
  </si>
  <si>
    <t>Proportion of unemployed ;  Western Australia ;  &gt; Looked for part-time work ;  &gt; Males ;</t>
  </si>
  <si>
    <t>Proportion of unemployed ;  Western Australia ;  &gt; Looked for part-time work ;  &gt; Females ;</t>
  </si>
  <si>
    <t>Proportion of unemployed ;  Western Australia ;  &gt;&gt; Looked for only part-time work ;  Persons ;</t>
  </si>
  <si>
    <t>Proportion of unemployed ;  Western Australia ;  &gt;&gt; Looked for only part-time work ;  &gt; Males ;</t>
  </si>
  <si>
    <t>Proportion of unemployed ;  Western Australia ;  &gt;&gt; Looked for only part-time work ;  &gt; Females ;</t>
  </si>
  <si>
    <t>Proportion of unemployed ;  Western Australia ;  &gt;&gt; Waiting to start a part-time job ;  Persons ;</t>
  </si>
  <si>
    <t>Proportion of unemployed ;  Western Australia ;  &gt;&gt; Waiting to start a part-time job ;  &gt; Males ;</t>
  </si>
  <si>
    <t>Proportion of unemployed ;  Western Australia ;  &gt;&gt; Waiting to start a part-time job ;  &gt; Females ;</t>
  </si>
  <si>
    <t>Tasmania ;  Unemployed total ;  Persons ;</t>
  </si>
  <si>
    <t>Tasmania ;  Unemployed total ;  &gt; Males ;</t>
  </si>
  <si>
    <t>Tasmania ;  Unemployed total ;  &gt; Females ;</t>
  </si>
  <si>
    <t>Tasmania ;  &gt; Had difficulty finding work ;  Persons ;</t>
  </si>
  <si>
    <t>Tasmania ;  &gt; Had difficulty finding work ;  &gt; Males ;</t>
  </si>
  <si>
    <t>Tasmania ;  &gt; Had difficulty finding work ;  &gt; Females ;</t>
  </si>
  <si>
    <t>Tasmania ;  &gt;&gt; Too many applicants for available jobs ;  Persons ;</t>
  </si>
  <si>
    <t>Tasmania ;  &gt;&gt; Too many applicants for available jobs ;  &gt; Males ;</t>
  </si>
  <si>
    <t>Tasmania ;  &gt;&gt; Too many applicants for available jobs ;  &gt; Females ;</t>
  </si>
  <si>
    <t>Tasmania ;  &gt;&gt; Lacked necessary skills or education ;  Persons ;</t>
  </si>
  <si>
    <t>Tasmania ;  &gt;&gt; Lacked necessary skills or education ;  &gt; Males ;</t>
  </si>
  <si>
    <t>Tasmania ;  &gt;&gt; Lacked necessary skills or education ;  &gt; Females ;</t>
  </si>
  <si>
    <t>Tasmania ;  &gt;&gt; Considered too young or too old by employers ;  Persons ;</t>
  </si>
  <si>
    <t>Tasmania ;  &gt;&gt; Considered too young or too old by employers ;  &gt; Males ;</t>
  </si>
  <si>
    <t>Tasmania ;  &gt;&gt; Considered too young or too old by employers ;  &gt; Females ;</t>
  </si>
  <si>
    <t>Tasmania ;  &gt;&gt;&gt; Considered too young by employers ;  Persons ;</t>
  </si>
  <si>
    <t>Tasmania ;  &gt;&gt;&gt; Considered too young by employers ;  &gt; Males ;</t>
  </si>
  <si>
    <t>Tasmania ;  &gt;&gt;&gt; Considered too young by employers ;  &gt; Females ;</t>
  </si>
  <si>
    <t>Tasmania ;  &gt;&gt;&gt; Considered too old by employers ;  Persons ;</t>
  </si>
  <si>
    <t>Tasmania ;  &gt;&gt;&gt; Considered too old by employers ;  &gt; Males ;</t>
  </si>
  <si>
    <t>Tasmania ;  &gt;&gt;&gt; Considered too old by employers ;  &gt; Females ;</t>
  </si>
  <si>
    <t>Tasmania ;  &gt;&gt; Insufficient work experience ;  Persons ;</t>
  </si>
  <si>
    <t>Tasmania ;  &gt;&gt; Insufficient work experience ;  &gt; Males ;</t>
  </si>
  <si>
    <t>Tasmania ;  &gt;&gt; Insufficient work experience ;  &gt; Females ;</t>
  </si>
  <si>
    <t>Tasmania ;  &gt;&gt; No vacancies at all ;  Persons ;</t>
  </si>
  <si>
    <t>Tasmania ;  &gt;&gt; No vacancies at all ;  &gt; Males ;</t>
  </si>
  <si>
    <t>Tasmania ;  &gt;&gt; No vacancies at all ;  &gt; Females ;</t>
  </si>
  <si>
    <t>Tasmania ;  &gt;&gt; No vacancies in line of work ;  Persons ;</t>
  </si>
  <si>
    <t>Tasmania ;  &gt;&gt; No vacancies in line of work ;  &gt; Males ;</t>
  </si>
  <si>
    <t>Tasmania ;  &gt;&gt; No vacancies in line of work ;  &gt; Females ;</t>
  </si>
  <si>
    <t>Tasmania ;  &gt;&gt; Too far to travel or transport problems ;  Persons ;</t>
  </si>
  <si>
    <t>Tasmania ;  &gt;&gt; Too far to travel or transport problems ;  &gt; Males ;</t>
  </si>
  <si>
    <t>Tasmania ;  &gt;&gt; Too far to travel or transport problems ;  &gt; Females ;</t>
  </si>
  <si>
    <t>Tasmania ;  &gt;&gt; Own ill health or disability ;  Persons ;</t>
  </si>
  <si>
    <t>Tasmania ;  &gt;&gt; Own ill health or disability ;  &gt; Males ;</t>
  </si>
  <si>
    <t>Tasmania ;  &gt;&gt; Own ill health or disability ;  &gt; Females ;</t>
  </si>
  <si>
    <t>Tasmania ;  &gt;&gt; Language difficulties ;  Persons ;</t>
  </si>
  <si>
    <t>Tasmania ;  &gt;&gt; Language difficulties ;  &gt; Males ;</t>
  </si>
  <si>
    <t>Tasmania ;  &gt;&gt; Language difficulties ;  &gt; Females ;</t>
  </si>
  <si>
    <t>Tasmania ;  &gt;&gt; No jobs with suitable hours ;  Persons ;</t>
  </si>
  <si>
    <t>Tasmania ;  &gt;&gt; No jobs with suitable hours ;  &gt; Males ;</t>
  </si>
  <si>
    <t>Tasmania ;  &gt;&gt; No jobs with suitable hours ;  &gt; Females ;</t>
  </si>
  <si>
    <t>Tasmania ;  &gt;&gt; Child care or other family considerations ;  Persons ;</t>
  </si>
  <si>
    <t>Tasmania ;  &gt;&gt; Child care or other family considerations ;  &gt; Males ;</t>
  </si>
  <si>
    <t>Tasmania ;  &gt;&gt; Child care or other family considerations ;  &gt; Females ;</t>
  </si>
  <si>
    <t>Tasmania ;  &gt;&gt; No feedback from employers ;  Persons ;</t>
  </si>
  <si>
    <t>Tasmania ;  &gt;&gt; No feedback from employers ;  &gt; Males ;</t>
  </si>
  <si>
    <t>Tasmania ;  &gt;&gt; No feedback from employers ;  &gt; Females ;</t>
  </si>
  <si>
    <t>Tasmania ;  &gt;&gt; Other difficulties ;  Persons ;</t>
  </si>
  <si>
    <t>Tasmania ;  &gt;&gt; Other difficulties ;  &gt; Males ;</t>
  </si>
  <si>
    <t>Tasmania ;  &gt;&gt; Other difficulties ;  &gt; Females ;</t>
  </si>
  <si>
    <t>Tasmania ;  &gt; Did not have difficulty finding work ;  Persons ;</t>
  </si>
  <si>
    <t>Tasmania ;  &gt; Did not have difficulty finding work ;  &gt; Males ;</t>
  </si>
  <si>
    <t>Tasmania ;  &gt; Did not have difficulty finding work ;  &gt; Females ;</t>
  </si>
  <si>
    <t>Tasmania ;  &gt; Looked for full-time work ;  Persons ;</t>
  </si>
  <si>
    <t>Tasmania ;  &gt; Looked for full-time work ;  &gt; Males ;</t>
  </si>
  <si>
    <t>Tasmania ;  &gt; Looked for full-time work ;  &gt; Females ;</t>
  </si>
  <si>
    <t>Tasmania ;  &gt;&gt; Looked for both full-time and part-time work ;  Persons ;</t>
  </si>
  <si>
    <t>Tasmania ;  &gt;&gt; Looked for both full-time and part-time work ;  &gt; Males ;</t>
  </si>
  <si>
    <t>Tasmania ;  &gt;&gt; Looked for both full-time and part-time work ;  &gt; Females ;</t>
  </si>
  <si>
    <t>Tasmania ;  &gt;&gt; Looked for only full-time work ;  Persons ;</t>
  </si>
  <si>
    <t>Tasmania ;  &gt;&gt; Looked for only full-time work ;  &gt; Males ;</t>
  </si>
  <si>
    <t>Tasmania ;  &gt;&gt; Looked for only full-time work ;  &gt; Females ;</t>
  </si>
  <si>
    <t>Tasmania ;  &gt;&gt; Waiting to start a full-time job ;  Persons ;</t>
  </si>
  <si>
    <t>Tasmania ;  &gt;&gt; Waiting to start a full-time job ;  &gt; Males ;</t>
  </si>
  <si>
    <t>Tasmania ;  &gt;&gt; Waiting to start a full-time job ;  &gt; Females ;</t>
  </si>
  <si>
    <t>Tasmania ;  &gt; Looked for part-time work ;  Persons ;</t>
  </si>
  <si>
    <t>Tasmania ;  &gt; Looked for part-time work ;  &gt; Males ;</t>
  </si>
  <si>
    <t>Tasmania ;  &gt; Looked for part-time work ;  &gt; Females ;</t>
  </si>
  <si>
    <t>Tasmania ;  &gt;&gt; Looked for only part-time work ;  Persons ;</t>
  </si>
  <si>
    <t>Tasmania ;  &gt;&gt; Looked for only part-time work ;  &gt; Males ;</t>
  </si>
  <si>
    <t>Tasmania ;  &gt;&gt; Looked for only part-time work ;  &gt; Females ;</t>
  </si>
  <si>
    <t>Tasmania ;  &gt;&gt; Waiting to start a part-time job ;  Persons ;</t>
  </si>
  <si>
    <t>Tasmania ;  &gt;&gt; Waiting to start a part-time job ;  &gt; Males ;</t>
  </si>
  <si>
    <t>Tasmania ;  &gt;&gt; Waiting to start a part-time job ;  &gt; Females ;</t>
  </si>
  <si>
    <t>Proportion of unemployed ;  Tasmania ;  &gt; Had difficulty finding work ;  Persons ;</t>
  </si>
  <si>
    <t>Proportion of unemployed ;  Tasmania ;  &gt; Had difficulty finding work ;  &gt; Males ;</t>
  </si>
  <si>
    <t>Proportion of unemployed ;  Tasmania ;  &gt; Had difficulty finding work ;  &gt; Females ;</t>
  </si>
  <si>
    <t>Proportion of unemployed ;  Tasmania ;  &gt;&gt; Too many applicants for available jobs ;  Persons ;</t>
  </si>
  <si>
    <t>Proportion of unemployed ;  Tasmania ;  &gt;&gt; Too many applicants for available jobs ;  &gt; Males ;</t>
  </si>
  <si>
    <t>Proportion of unemployed ;  Tasmania ;  &gt;&gt; Too many applicants for available jobs ;  &gt; Females ;</t>
  </si>
  <si>
    <t>Proportion of unemployed ;  Tasmania ;  &gt;&gt; Lacked necessary skills or education ;  Persons ;</t>
  </si>
  <si>
    <t>Proportion of unemployed ;  Tasmania ;  &gt;&gt; Lacked necessary skills or education ;  &gt; Males ;</t>
  </si>
  <si>
    <t>Proportion of unemployed ;  Tasmania ;  &gt;&gt; Lacked necessary skills or education ;  &gt; Females ;</t>
  </si>
  <si>
    <t>Proportion of unemployed ;  Tasmania ;  &gt;&gt; Considered too young or too old by employers ;  Persons ;</t>
  </si>
  <si>
    <t>Proportion of unemployed ;  Tasmania ;  &gt;&gt; Considered too young or too old by employers ;  &gt; Males ;</t>
  </si>
  <si>
    <t>Proportion of unemployed ;  Tasmania ;  &gt;&gt; Considered too young or too old by employers ;  &gt; Females ;</t>
  </si>
  <si>
    <t>Proportion of unemployed ;  Tasmania ;  &gt;&gt;&gt; Considered too young by employers ;  Persons ;</t>
  </si>
  <si>
    <t>Proportion of unemployed ;  Tasmania ;  &gt;&gt;&gt; Considered too young by employers ;  &gt; Males ;</t>
  </si>
  <si>
    <t>Proportion of unemployed ;  Tasmania ;  &gt;&gt;&gt; Considered too young by employers ;  &gt; Females ;</t>
  </si>
  <si>
    <t>Proportion of unemployed ;  Tasmania ;  &gt;&gt;&gt; Considered too old by employers ;  Persons ;</t>
  </si>
  <si>
    <t>Proportion of unemployed ;  Tasmania ;  &gt;&gt;&gt; Considered too old by employers ;  &gt; Males ;</t>
  </si>
  <si>
    <t>Proportion of unemployed ;  Tasmania ;  &gt;&gt;&gt; Considered too old by employers ;  &gt; Females ;</t>
  </si>
  <si>
    <t>Proportion of unemployed ;  Tasmania ;  &gt;&gt; Insufficient work experience ;  Persons ;</t>
  </si>
  <si>
    <t>Proportion of unemployed ;  Tasmania ;  &gt;&gt; Insufficient work experience ;  &gt; Males ;</t>
  </si>
  <si>
    <t>Proportion of unemployed ;  Tasmania ;  &gt;&gt; Insufficient work experience ;  &gt; Females ;</t>
  </si>
  <si>
    <t>Proportion of unemployed ;  Tasmania ;  &gt;&gt; No vacancies at all ;  Persons ;</t>
  </si>
  <si>
    <t>Proportion of unemployed ;  Tasmania ;  &gt;&gt; No vacancies at all ;  &gt; Males ;</t>
  </si>
  <si>
    <t>Proportion of unemployed ;  Tasmania ;  &gt;&gt; No vacancies at all ;  &gt; Females ;</t>
  </si>
  <si>
    <t>Proportion of unemployed ;  Tasmania ;  &gt;&gt; No vacancies in line of work ;  Persons ;</t>
  </si>
  <si>
    <t>Proportion of unemployed ;  Tasmania ;  &gt;&gt; No vacancies in line of work ;  &gt; Males ;</t>
  </si>
  <si>
    <t>Proportion of unemployed ;  Tasmania ;  &gt;&gt; No vacancies in line of work ;  &gt; Females ;</t>
  </si>
  <si>
    <t>Proportion of unemployed ;  Tasmania ;  &gt;&gt; Too far to travel or transport problems ;  Persons ;</t>
  </si>
  <si>
    <t>Proportion of unemployed ;  Tasmania ;  &gt;&gt; Too far to travel or transport problems ;  &gt; Males ;</t>
  </si>
  <si>
    <t>Proportion of unemployed ;  Tasmania ;  &gt;&gt; Too far to travel or transport problems ;  &gt; Females ;</t>
  </si>
  <si>
    <t>Proportion of unemployed ;  Tasmania ;  &gt;&gt; Own ill health or disability ;  Persons ;</t>
  </si>
  <si>
    <t>Proportion of unemployed ;  Tasmania ;  &gt;&gt; Own ill health or disability ;  &gt; Males ;</t>
  </si>
  <si>
    <t>Proportion of unemployed ;  Tasmania ;  &gt;&gt; Own ill health or disability ;  &gt; Females ;</t>
  </si>
  <si>
    <t>Proportion of unemployed ;  Tasmania ;  &gt;&gt; Language difficulties ;  Persons ;</t>
  </si>
  <si>
    <t>Proportion of unemployed ;  Tasmania ;  &gt;&gt; Language difficulties ;  &gt; Males ;</t>
  </si>
  <si>
    <t>Proportion of unemployed ;  Tasmania ;  &gt;&gt; Language difficulties ;  &gt; Females ;</t>
  </si>
  <si>
    <t>Proportion of unemployed ;  Tasmania ;  &gt;&gt; No jobs with suitable hours ;  Persons ;</t>
  </si>
  <si>
    <t>Proportion of unemployed ;  Tasmania ;  &gt;&gt; No jobs with suitable hours ;  &gt; Males ;</t>
  </si>
  <si>
    <t>Proportion of unemployed ;  Tasmania ;  &gt;&gt; No jobs with suitable hours ;  &gt; Females ;</t>
  </si>
  <si>
    <t>Proportion of unemployed ;  Tasmania ;  &gt;&gt; Child care or other family considerations ;  Persons ;</t>
  </si>
  <si>
    <t>Proportion of unemployed ;  Tasmania ;  &gt;&gt; Child care or other family considerations ;  &gt; Males ;</t>
  </si>
  <si>
    <t>Proportion of unemployed ;  Tasmania ;  &gt;&gt; Child care or other family considerations ;  &gt; Females ;</t>
  </si>
  <si>
    <t>Proportion of unemployed ;  Tasmania ;  &gt;&gt; No feedback from employers ;  Persons ;</t>
  </si>
  <si>
    <t>Proportion of unemployed ;  Tasmania ;  &gt;&gt; No feedback from employers ;  &gt; Males ;</t>
  </si>
  <si>
    <t>Proportion of unemployed ;  Tasmania ;  &gt;&gt; No feedback from employers ;  &gt; Females ;</t>
  </si>
  <si>
    <t>Proportion of unemployed ;  Tasmania ;  &gt;&gt; Other difficulties ;  Persons ;</t>
  </si>
  <si>
    <t>Proportion of unemployed ;  Tasmania ;  &gt;&gt; Other difficulties ;  &gt; Males ;</t>
  </si>
  <si>
    <t>Proportion of unemployed ;  Tasmania ;  &gt;&gt; Other difficulties ;  &gt; Females ;</t>
  </si>
  <si>
    <t>Proportion of unemployed ;  Tasmania ;  &gt; Did not have difficulty finding work ;  Persons ;</t>
  </si>
  <si>
    <t>Proportion of unemployed ;  Tasmania ;  &gt; Did not have difficulty finding work ;  &gt; Males ;</t>
  </si>
  <si>
    <t>Proportion of unemployed ;  Tasmania ;  &gt; Did not have difficulty finding work ;  &gt; Females ;</t>
  </si>
  <si>
    <t>Proportion of unemployed ;  Tasmania ;  &gt; Looked for full-time work ;  Persons ;</t>
  </si>
  <si>
    <t>Proportion of unemployed ;  Tasmania ;  &gt; Looked for full-time work ;  &gt; Males ;</t>
  </si>
  <si>
    <t>Proportion of unemployed ;  Tasmania ;  &gt; Looked for full-time work ;  &gt; Females ;</t>
  </si>
  <si>
    <t>Proportion of unemployed ;  Tasmania ;  &gt;&gt; Looked for both full-time and part-time work ;  Persons ;</t>
  </si>
  <si>
    <t>Proportion of unemployed ;  Tasmania ;  &gt;&gt; Looked for both full-time and part-time work ;  &gt; Males ;</t>
  </si>
  <si>
    <t>Proportion of unemployed ;  Tasmania ;  &gt;&gt; Looked for both full-time and part-time work ;  &gt; Females ;</t>
  </si>
  <si>
    <t>Proportion of unemployed ;  Tasmania ;  &gt;&gt; Looked for only full-time work ;  Persons ;</t>
  </si>
  <si>
    <t>A125958984A</t>
  </si>
  <si>
    <t>A125980584C</t>
  </si>
  <si>
    <t>A125969784L</t>
  </si>
  <si>
    <t>A125959040K</t>
  </si>
  <si>
    <t>A125980640K</t>
  </si>
  <si>
    <t>A125969840V</t>
  </si>
  <si>
    <t>A125958912R</t>
  </si>
  <si>
    <t>A125980512T</t>
  </si>
  <si>
    <t>A125969712A</t>
  </si>
  <si>
    <t>A125958864J</t>
  </si>
  <si>
    <t>A125980464K</t>
  </si>
  <si>
    <t>A125969664V</t>
  </si>
  <si>
    <t>A125958880J</t>
  </si>
  <si>
    <t>A125980480K</t>
  </si>
  <si>
    <t>A125969680V</t>
  </si>
  <si>
    <t>A125958952J</t>
  </si>
  <si>
    <t>A125980552K</t>
  </si>
  <si>
    <t>A125969752V</t>
  </si>
  <si>
    <t>A125958888A</t>
  </si>
  <si>
    <t>A125980488C</t>
  </si>
  <si>
    <t>A125969688L</t>
  </si>
  <si>
    <t>A125958960J</t>
  </si>
  <si>
    <t>A125980560K</t>
  </si>
  <si>
    <t>A125969760V</t>
  </si>
  <si>
    <t>A125958968A</t>
  </si>
  <si>
    <t>A125980568C</t>
  </si>
  <si>
    <t>A125969768L</t>
  </si>
  <si>
    <t>A125959048C</t>
  </si>
  <si>
    <t>A125980648C</t>
  </si>
  <si>
    <t>A125969848L</t>
  </si>
  <si>
    <t>A125958872J</t>
  </si>
  <si>
    <t>A125980472K</t>
  </si>
  <si>
    <t>A125969672V</t>
  </si>
  <si>
    <t>A125959024K</t>
  </si>
  <si>
    <t>A125980624K</t>
  </si>
  <si>
    <t>A125969824V</t>
  </si>
  <si>
    <t>A125959032K</t>
  </si>
  <si>
    <t>A125980632K</t>
  </si>
  <si>
    <t>A125969832V</t>
  </si>
  <si>
    <t>A125958856J</t>
  </si>
  <si>
    <t>A125980456K</t>
  </si>
  <si>
    <t>A125969656V</t>
  </si>
  <si>
    <t>A125958896A</t>
  </si>
  <si>
    <t>A125980496C</t>
  </si>
  <si>
    <t>A125969696L</t>
  </si>
  <si>
    <t>A125958993C</t>
  </si>
  <si>
    <t>A125980593F</t>
  </si>
  <si>
    <t>A125969793R</t>
  </si>
  <si>
    <t>A125958929K</t>
  </si>
  <si>
    <t>A125980529L</t>
  </si>
  <si>
    <t>A125969729W</t>
  </si>
  <si>
    <t>A125959001V</t>
  </si>
  <si>
    <t>A125980601V</t>
  </si>
  <si>
    <t>A125969801C</t>
  </si>
  <si>
    <t>A125959009L</t>
  </si>
  <si>
    <t>A125980609L</t>
  </si>
  <si>
    <t>A125969809W</t>
  </si>
  <si>
    <t>A125958937K</t>
  </si>
  <si>
    <t>A125980537L</t>
  </si>
  <si>
    <t>A125969737W</t>
  </si>
  <si>
    <t>A125958945K</t>
  </si>
  <si>
    <t>A125980545L</t>
  </si>
  <si>
    <t>A125969745W</t>
  </si>
  <si>
    <t>A125958977C</t>
  </si>
  <si>
    <t>A125980577F</t>
  </si>
  <si>
    <t>A125969777R</t>
  </si>
  <si>
    <t>A125958905T</t>
  </si>
  <si>
    <t>A125980505V</t>
  </si>
  <si>
    <t>A125969705C</t>
  </si>
  <si>
    <t>A125959017L</t>
  </si>
  <si>
    <t>A125980617L</t>
  </si>
  <si>
    <t>A125969817W</t>
  </si>
  <si>
    <t>A125958985C</t>
  </si>
  <si>
    <t>A125980585F</t>
  </si>
  <si>
    <t>A125969785R</t>
  </si>
  <si>
    <t>A125959041L</t>
  </si>
  <si>
    <t>A125980641L</t>
  </si>
  <si>
    <t>A125969841W</t>
  </si>
  <si>
    <t>A125958913T</t>
  </si>
  <si>
    <t>A125980513V</t>
  </si>
  <si>
    <t>A125969713C</t>
  </si>
  <si>
    <t>A125958865K</t>
  </si>
  <si>
    <t>A125980465L</t>
  </si>
  <si>
    <t>A125969665W</t>
  </si>
  <si>
    <t>A125958881K</t>
  </si>
  <si>
    <t>A125980481L</t>
  </si>
  <si>
    <t>A125969681W</t>
  </si>
  <si>
    <t>A125958953K</t>
  </si>
  <si>
    <t>A125980553L</t>
  </si>
  <si>
    <t>A125969753W</t>
  </si>
  <si>
    <t>A125958889C</t>
  </si>
  <si>
    <t>A125980489F</t>
  </si>
  <si>
    <t>A125969689R</t>
  </si>
  <si>
    <t>A125958961K</t>
  </si>
  <si>
    <t>A125980561L</t>
  </si>
  <si>
    <t>A125969761W</t>
  </si>
  <si>
    <t>A125958969C</t>
  </si>
  <si>
    <t>A125980569F</t>
  </si>
  <si>
    <t>A125969769R</t>
  </si>
  <si>
    <t>A125959049F</t>
  </si>
  <si>
    <t>A125980649F</t>
  </si>
  <si>
    <t>A125969849R</t>
  </si>
  <si>
    <t>A125958873K</t>
  </si>
  <si>
    <t>A125980473L</t>
  </si>
  <si>
    <t>A125969673W</t>
  </si>
  <si>
    <t>A125959025L</t>
  </si>
  <si>
    <t>A125980625L</t>
  </si>
  <si>
    <t>A125969825W</t>
  </si>
  <si>
    <t>A125959033L</t>
  </si>
  <si>
    <t>A125980633L</t>
  </si>
  <si>
    <t>A125969833W</t>
  </si>
  <si>
    <t>A125958857K</t>
  </si>
  <si>
    <t>A125980457L</t>
  </si>
  <si>
    <t>A125969657W</t>
  </si>
  <si>
    <t>A125958897C</t>
  </si>
  <si>
    <t>A125980497F</t>
  </si>
  <si>
    <t>A125969697R</t>
  </si>
  <si>
    <t>A125959120K</t>
  </si>
  <si>
    <t>A125980720K</t>
  </si>
  <si>
    <t>A125969920V</t>
  </si>
  <si>
    <t>A125959192W</t>
  </si>
  <si>
    <t>A125980792W</t>
  </si>
  <si>
    <t>A125969992F</t>
  </si>
  <si>
    <t>A125959128C</t>
  </si>
  <si>
    <t>A125980728C</t>
  </si>
  <si>
    <t>A125969928L</t>
  </si>
  <si>
    <t>A125959200K</t>
  </si>
  <si>
    <t>A125980800K</t>
  </si>
  <si>
    <t>A125970000A</t>
  </si>
  <si>
    <t>A125959208C</t>
  </si>
  <si>
    <t>A125980808C</t>
  </si>
  <si>
    <t>A125970008V</t>
  </si>
  <si>
    <t>A125959136C</t>
  </si>
  <si>
    <t>A125980736C</t>
  </si>
  <si>
    <t>A125969936L</t>
  </si>
  <si>
    <t>A125959144C</t>
  </si>
  <si>
    <t>A125980744C</t>
  </si>
  <si>
    <t>A125969944L</t>
  </si>
  <si>
    <t>A125959176W</t>
  </si>
  <si>
    <t>A125980776W</t>
  </si>
  <si>
    <t>A125969976F</t>
  </si>
  <si>
    <t>A125959104K</t>
  </si>
  <si>
    <t>A125980704K</t>
  </si>
  <si>
    <t>A125969904V</t>
  </si>
  <si>
    <t>A125959216C</t>
  </si>
  <si>
    <t>A125980816C</t>
  </si>
  <si>
    <t>A125970016V</t>
  </si>
  <si>
    <t>A125959184W</t>
  </si>
  <si>
    <t>A125980784W</t>
  </si>
  <si>
    <t>A125969984F</t>
  </si>
  <si>
    <t>A125959240C</t>
  </si>
  <si>
    <t>A125980840C</t>
  </si>
  <si>
    <t>A125970040V</t>
  </si>
  <si>
    <t>A125959112K</t>
  </si>
  <si>
    <t>A125980712K</t>
  </si>
  <si>
    <t>A125969912V</t>
  </si>
  <si>
    <t>A125959064C</t>
  </si>
  <si>
    <t>A125980664C</t>
  </si>
  <si>
    <t>A125969864L</t>
  </si>
  <si>
    <t>A125959080C</t>
  </si>
  <si>
    <t>A125980680C</t>
  </si>
  <si>
    <t>A125969880L</t>
  </si>
  <si>
    <t>A125959152C</t>
  </si>
  <si>
    <t>A125980752C</t>
  </si>
  <si>
    <t>A125969952L</t>
  </si>
  <si>
    <t>A125959088W</t>
  </si>
  <si>
    <t>A125980688W</t>
  </si>
  <si>
    <t>A125969888F</t>
  </si>
  <si>
    <t>A125959160C</t>
  </si>
  <si>
    <t>A125980760C</t>
  </si>
  <si>
    <t>A125969960L</t>
  </si>
  <si>
    <t>A125959168W</t>
  </si>
  <si>
    <t>A125980768W</t>
  </si>
  <si>
    <t>A125969968F</t>
  </si>
  <si>
    <t>A125959248W</t>
  </si>
  <si>
    <t>A125980848W</t>
  </si>
  <si>
    <t>A125970048L</t>
  </si>
  <si>
    <t>A125959072C</t>
  </si>
  <si>
    <t>A125980672C</t>
  </si>
  <si>
    <t>A125969872L</t>
  </si>
  <si>
    <t>A125959224C</t>
  </si>
  <si>
    <t>A125980824C</t>
  </si>
  <si>
    <t>A125970024V</t>
  </si>
  <si>
    <t>A125959232C</t>
  </si>
  <si>
    <t>A125980832C</t>
  </si>
  <si>
    <t>A125970032V</t>
  </si>
  <si>
    <t>A125959056C</t>
  </si>
  <si>
    <t>A125980656C</t>
  </si>
  <si>
    <t>A125969856L</t>
  </si>
  <si>
    <t>A125959096W</t>
  </si>
  <si>
    <t>A125980696W</t>
  </si>
  <si>
    <t>A125969896F</t>
  </si>
  <si>
    <t>A125959193X</t>
  </si>
  <si>
    <t>A125980793X</t>
  </si>
  <si>
    <t>A125969993J</t>
  </si>
  <si>
    <t>A125959129F</t>
  </si>
  <si>
    <t>A125980729F</t>
  </si>
  <si>
    <t>A125969929R</t>
  </si>
  <si>
    <t>A125959201L</t>
  </si>
  <si>
    <t>A125980801L</t>
  </si>
  <si>
    <t>A125970001C</t>
  </si>
  <si>
    <t>A125959209F</t>
  </si>
  <si>
    <t>A125980809F</t>
  </si>
  <si>
    <t>A125970009W</t>
  </si>
  <si>
    <t>A125959137F</t>
  </si>
  <si>
    <t>A125980737F</t>
  </si>
  <si>
    <t>A125969937R</t>
  </si>
  <si>
    <t>A125959145F</t>
  </si>
  <si>
    <t>A125980745F</t>
  </si>
  <si>
    <t>A125969945R</t>
  </si>
  <si>
    <t>A125959177X</t>
  </si>
  <si>
    <t>A125980777X</t>
  </si>
  <si>
    <t>A125969977J</t>
  </si>
  <si>
    <t>A125959105L</t>
  </si>
  <si>
    <t>A125980705L</t>
  </si>
  <si>
    <t>A125969905W</t>
  </si>
  <si>
    <t>A125959217F</t>
  </si>
  <si>
    <t>A125980817F</t>
  </si>
  <si>
    <t>A125970017W</t>
  </si>
  <si>
    <t>A125959185X</t>
  </si>
  <si>
    <t>A125980785X</t>
  </si>
  <si>
    <t>A125969985J</t>
  </si>
  <si>
    <t>A125959241F</t>
  </si>
  <si>
    <t>A125980841F</t>
  </si>
  <si>
    <t>A125970041W</t>
  </si>
  <si>
    <t>A125959113L</t>
  </si>
  <si>
    <t>A125980713L</t>
  </si>
  <si>
    <t>A125969913W</t>
  </si>
  <si>
    <t>A125959065F</t>
  </si>
  <si>
    <t>A125980665F</t>
  </si>
  <si>
    <t>A125969865R</t>
  </si>
  <si>
    <t>A125959081F</t>
  </si>
  <si>
    <t>A125980681F</t>
  </si>
  <si>
    <t>A125969881R</t>
  </si>
  <si>
    <t>A125959153F</t>
  </si>
  <si>
    <t>A125980753F</t>
  </si>
  <si>
    <t>A125969953R</t>
  </si>
  <si>
    <t>A125959089X</t>
  </si>
  <si>
    <t>A125980689X</t>
  </si>
  <si>
    <t>A125969889J</t>
  </si>
  <si>
    <t>A125959161F</t>
  </si>
  <si>
    <t>A125980761F</t>
  </si>
  <si>
    <t>A125969961R</t>
  </si>
  <si>
    <t>A125959169X</t>
  </si>
  <si>
    <t>A125980769X</t>
  </si>
  <si>
    <t>A125969969J</t>
  </si>
  <si>
    <t>A125959249X</t>
  </si>
  <si>
    <t>A125980849X</t>
  </si>
  <si>
    <t>A125970049R</t>
  </si>
  <si>
    <t>A125959073F</t>
  </si>
  <si>
    <t>Proportion of unemployed ;  Tasmania ;  &gt;&gt; Looked for only full-time work ;  &gt; Males ;</t>
  </si>
  <si>
    <t>Proportion of unemployed ;  Tasmania ;  &gt;&gt; Looked for only full-time work ;  &gt; Females ;</t>
  </si>
  <si>
    <t>Proportion of unemployed ;  Tasmania ;  &gt;&gt; Waiting to start a full-time job ;  Persons ;</t>
  </si>
  <si>
    <t>Proportion of unemployed ;  Tasmania ;  &gt;&gt; Waiting to start a full-time job ;  &gt; Males ;</t>
  </si>
  <si>
    <t>Proportion of unemployed ;  Tasmania ;  &gt;&gt; Waiting to start a full-time job ;  &gt; Females ;</t>
  </si>
  <si>
    <t>Proportion of unemployed ;  Tasmania ;  &gt; Looked for part-time work ;  Persons ;</t>
  </si>
  <si>
    <t>Proportion of unemployed ;  Tasmania ;  &gt; Looked for part-time work ;  &gt; Males ;</t>
  </si>
  <si>
    <t>Proportion of unemployed ;  Tasmania ;  &gt; Looked for part-time work ;  &gt; Females ;</t>
  </si>
  <si>
    <t>Proportion of unemployed ;  Tasmania ;  &gt;&gt; Looked for only part-time work ;  Persons ;</t>
  </si>
  <si>
    <t>Proportion of unemployed ;  Tasmania ;  &gt;&gt; Looked for only part-time work ;  &gt; Males ;</t>
  </si>
  <si>
    <t>Proportion of unemployed ;  Tasmania ;  &gt;&gt; Looked for only part-time work ;  &gt; Females ;</t>
  </si>
  <si>
    <t>Proportion of unemployed ;  Tasmania ;  &gt;&gt; Waiting to start a part-time job ;  Persons ;</t>
  </si>
  <si>
    <t>Proportion of unemployed ;  Tasmania ;  &gt;&gt; Waiting to start a part-time job ;  &gt; Males ;</t>
  </si>
  <si>
    <t>Proportion of unemployed ;  Tasmania ;  &gt;&gt; Waiting to start a part-time job ;  &gt; Females ;</t>
  </si>
  <si>
    <t>Northern Territory ;  Unemployed total ;  Persons ;</t>
  </si>
  <si>
    <t>Northern Territory ;  Unemployed total ;  &gt; Males ;</t>
  </si>
  <si>
    <t>Northern Territory ;  Unemployed total ;  &gt; Females ;</t>
  </si>
  <si>
    <t>Northern Territory ;  &gt; Had difficulty finding work ;  Persons ;</t>
  </si>
  <si>
    <t>Northern Territory ;  &gt; Had difficulty finding work ;  &gt; Males ;</t>
  </si>
  <si>
    <t>Northern Territory ;  &gt; Had difficulty finding work ;  &gt; Females ;</t>
  </si>
  <si>
    <t>Northern Territory ;  &gt;&gt; Too many applicants for available jobs ;  Persons ;</t>
  </si>
  <si>
    <t>Northern Territory ;  &gt;&gt; Too many applicants for available jobs ;  &gt; Males ;</t>
  </si>
  <si>
    <t>Northern Territory ;  &gt;&gt; Too many applicants for available jobs ;  &gt; Females ;</t>
  </si>
  <si>
    <t>Northern Territory ;  &gt;&gt; Lacked necessary skills or education ;  Persons ;</t>
  </si>
  <si>
    <t>Northern Territory ;  &gt;&gt; Lacked necessary skills or education ;  &gt; Males ;</t>
  </si>
  <si>
    <t>Northern Territory ;  &gt;&gt; Lacked necessary skills or education ;  &gt; Females ;</t>
  </si>
  <si>
    <t>Northern Territory ;  &gt;&gt; Considered too young or too old by employers ;  Persons ;</t>
  </si>
  <si>
    <t>Northern Territory ;  &gt;&gt; Considered too young or too old by employers ;  &gt; Males ;</t>
  </si>
  <si>
    <t>Northern Territory ;  &gt;&gt; Considered too young or too old by employers ;  &gt; Females ;</t>
  </si>
  <si>
    <t>Northern Territory ;  &gt;&gt;&gt; Considered too young by employers ;  Persons ;</t>
  </si>
  <si>
    <t>Northern Territory ;  &gt;&gt;&gt; Considered too young by employers ;  &gt; Males ;</t>
  </si>
  <si>
    <t>Northern Territory ;  &gt;&gt;&gt; Considered too young by employers ;  &gt; Females ;</t>
  </si>
  <si>
    <t>Northern Territory ;  &gt;&gt;&gt; Considered too old by employers ;  Persons ;</t>
  </si>
  <si>
    <t>Northern Territory ;  &gt;&gt;&gt; Considered too old by employers ;  &gt; Males ;</t>
  </si>
  <si>
    <t>Northern Territory ;  &gt;&gt;&gt; Considered too old by employers ;  &gt; Females ;</t>
  </si>
  <si>
    <t>Northern Territory ;  &gt;&gt; Insufficient work experience ;  Persons ;</t>
  </si>
  <si>
    <t>Northern Territory ;  &gt;&gt; Insufficient work experience ;  &gt; Males ;</t>
  </si>
  <si>
    <t>Northern Territory ;  &gt;&gt; Insufficient work experience ;  &gt; Females ;</t>
  </si>
  <si>
    <t>Northern Territory ;  &gt;&gt; No vacancies at all ;  Persons ;</t>
  </si>
  <si>
    <t>Northern Territory ;  &gt;&gt; No vacancies at all ;  &gt; Males ;</t>
  </si>
  <si>
    <t>Northern Territory ;  &gt;&gt; No vacancies at all ;  &gt; Females ;</t>
  </si>
  <si>
    <t>Northern Territory ;  &gt;&gt; No vacancies in line of work ;  Persons ;</t>
  </si>
  <si>
    <t>Northern Territory ;  &gt;&gt; No vacancies in line of work ;  &gt; Males ;</t>
  </si>
  <si>
    <t>Northern Territory ;  &gt;&gt; No vacancies in line of work ;  &gt; Females ;</t>
  </si>
  <si>
    <t>Northern Territory ;  &gt;&gt; Too far to travel or transport problems ;  Persons ;</t>
  </si>
  <si>
    <t>Northern Territory ;  &gt;&gt; Too far to travel or transport problems ;  &gt; Males ;</t>
  </si>
  <si>
    <t>Northern Territory ;  &gt;&gt; Too far to travel or transport problems ;  &gt; Females ;</t>
  </si>
  <si>
    <t>Northern Territory ;  &gt;&gt; Own ill health or disability ;  Persons ;</t>
  </si>
  <si>
    <t>Northern Territory ;  &gt;&gt; Own ill health or disability ;  &gt; Males ;</t>
  </si>
  <si>
    <t>Northern Territory ;  &gt;&gt; Own ill health or disability ;  &gt; Females ;</t>
  </si>
  <si>
    <t>Northern Territory ;  &gt;&gt; Language difficulties ;  Persons ;</t>
  </si>
  <si>
    <t>Northern Territory ;  &gt;&gt; Language difficulties ;  &gt; Males ;</t>
  </si>
  <si>
    <t>Northern Territory ;  &gt;&gt; Language difficulties ;  &gt; Females ;</t>
  </si>
  <si>
    <t>Northern Territory ;  &gt;&gt; No jobs with suitable hours ;  Persons ;</t>
  </si>
  <si>
    <t>Northern Territory ;  &gt;&gt; No jobs with suitable hours ;  &gt; Males ;</t>
  </si>
  <si>
    <t>Northern Territory ;  &gt;&gt; No jobs with suitable hours ;  &gt; Females ;</t>
  </si>
  <si>
    <t>Northern Territory ;  &gt;&gt; Child care or other family considerations ;  Persons ;</t>
  </si>
  <si>
    <t>Northern Territory ;  &gt;&gt; Child care or other family considerations ;  &gt; Males ;</t>
  </si>
  <si>
    <t>Northern Territory ;  &gt;&gt; Child care or other family considerations ;  &gt; Females ;</t>
  </si>
  <si>
    <t>Northern Territory ;  &gt;&gt; No feedback from employers ;  Persons ;</t>
  </si>
  <si>
    <t>Northern Territory ;  &gt;&gt; No feedback from employers ;  &gt; Males ;</t>
  </si>
  <si>
    <t>Northern Territory ;  &gt;&gt; No feedback from employers ;  &gt; Females ;</t>
  </si>
  <si>
    <t>Northern Territory ;  &gt;&gt; Other difficulties ;  Persons ;</t>
  </si>
  <si>
    <t>Northern Territory ;  &gt;&gt; Other difficulties ;  &gt; Males ;</t>
  </si>
  <si>
    <t>Northern Territory ;  &gt;&gt; Other difficulties ;  &gt; Females ;</t>
  </si>
  <si>
    <t>Northern Territory ;  &gt; Did not have difficulty finding work ;  Persons ;</t>
  </si>
  <si>
    <t>Northern Territory ;  &gt; Did not have difficulty finding work ;  &gt; Males ;</t>
  </si>
  <si>
    <t>Northern Territory ;  &gt; Did not have difficulty finding work ;  &gt; Females ;</t>
  </si>
  <si>
    <t>Northern Territory ;  &gt; Looked for full-time work ;  Persons ;</t>
  </si>
  <si>
    <t>Northern Territory ;  &gt; Looked for full-time work ;  &gt; Males ;</t>
  </si>
  <si>
    <t>Northern Territory ;  &gt; Looked for full-time work ;  &gt; Females ;</t>
  </si>
  <si>
    <t>Northern Territory ;  &gt;&gt; Looked for both full-time and part-time work ;  Persons ;</t>
  </si>
  <si>
    <t>Northern Territory ;  &gt;&gt; Looked for both full-time and part-time work ;  &gt; Males ;</t>
  </si>
  <si>
    <t>Northern Territory ;  &gt;&gt; Looked for both full-time and part-time work ;  &gt; Females ;</t>
  </si>
  <si>
    <t>Northern Territory ;  &gt;&gt; Looked for only full-time work ;  Persons ;</t>
  </si>
  <si>
    <t>Northern Territory ;  &gt;&gt; Looked for only full-time work ;  &gt; Males ;</t>
  </si>
  <si>
    <t>Northern Territory ;  &gt;&gt; Looked for only full-time work ;  &gt; Females ;</t>
  </si>
  <si>
    <t>Northern Territory ;  &gt;&gt; Waiting to start a full-time job ;  Persons ;</t>
  </si>
  <si>
    <t>Northern Territory ;  &gt;&gt; Waiting to start a full-time job ;  &gt; Males ;</t>
  </si>
  <si>
    <t>Northern Territory ;  &gt;&gt; Waiting to start a full-time job ;  &gt; Females ;</t>
  </si>
  <si>
    <t>Northern Territory ;  &gt; Looked for part-time work ;  Persons ;</t>
  </si>
  <si>
    <t>Northern Territory ;  &gt; Looked for part-time work ;  &gt; Males ;</t>
  </si>
  <si>
    <t>Northern Territory ;  &gt; Looked for part-time work ;  &gt; Females ;</t>
  </si>
  <si>
    <t>Northern Territory ;  &gt;&gt; Looked for only part-time work ;  Persons ;</t>
  </si>
  <si>
    <t>Northern Territory ;  &gt;&gt; Looked for only part-time work ;  &gt; Males ;</t>
  </si>
  <si>
    <t>Northern Territory ;  &gt;&gt; Looked for only part-time work ;  &gt; Females ;</t>
  </si>
  <si>
    <t>Northern Territory ;  &gt;&gt; Waiting to start a part-time job ;  Persons ;</t>
  </si>
  <si>
    <t>Northern Territory ;  &gt;&gt; Waiting to start a part-time job ;  &gt; Males ;</t>
  </si>
  <si>
    <t>Northern Territory ;  &gt;&gt; Waiting to start a part-time job ;  &gt; Females ;</t>
  </si>
  <si>
    <t>Proportion of unemployed ;  Northern Territory ;  &gt; Had difficulty finding work ;  Persons ;</t>
  </si>
  <si>
    <t>Proportion of unemployed ;  Northern Territory ;  &gt; Had difficulty finding work ;  &gt; Males ;</t>
  </si>
  <si>
    <t>Proportion of unemployed ;  Northern Territory ;  &gt; Had difficulty finding work ;  &gt; Females ;</t>
  </si>
  <si>
    <t>Proportion of unemployed ;  Northern Territory ;  &gt;&gt; Too many applicants for available jobs ;  Persons ;</t>
  </si>
  <si>
    <t>Proportion of unemployed ;  Northern Territory ;  &gt;&gt; Too many applicants for available jobs ;  &gt; Males ;</t>
  </si>
  <si>
    <t>Proportion of unemployed ;  Northern Territory ;  &gt;&gt; Too many applicants for available jobs ;  &gt; Females ;</t>
  </si>
  <si>
    <t>Proportion of unemployed ;  Northern Territory ;  &gt;&gt; Lacked necessary skills or education ;  Persons ;</t>
  </si>
  <si>
    <t>Proportion of unemployed ;  Northern Territory ;  &gt;&gt; Lacked necessary skills or education ;  &gt; Males ;</t>
  </si>
  <si>
    <t>Proportion of unemployed ;  Northern Territory ;  &gt;&gt; Lacked necessary skills or education ;  &gt; Females ;</t>
  </si>
  <si>
    <t>Proportion of unemployed ;  Northern Territory ;  &gt;&gt; Considered too young or too old by employers ;  Persons ;</t>
  </si>
  <si>
    <t>Proportion of unemployed ;  Northern Territory ;  &gt;&gt; Considered too young or too old by employers ;  &gt; Males ;</t>
  </si>
  <si>
    <t>Proportion of unemployed ;  Northern Territory ;  &gt;&gt; Considered too young or too old by employers ;  &gt; Females ;</t>
  </si>
  <si>
    <t>Proportion of unemployed ;  Northern Territory ;  &gt;&gt;&gt; Considered too young by employers ;  Persons ;</t>
  </si>
  <si>
    <t>Proportion of unemployed ;  Northern Territory ;  &gt;&gt;&gt; Considered too young by employers ;  &gt; Males ;</t>
  </si>
  <si>
    <t>Proportion of unemployed ;  Northern Territory ;  &gt;&gt;&gt; Considered too young by employers ;  &gt; Females ;</t>
  </si>
  <si>
    <t>Proportion of unemployed ;  Northern Territory ;  &gt;&gt;&gt; Considered too old by employers ;  Persons ;</t>
  </si>
  <si>
    <t>Proportion of unemployed ;  Northern Territory ;  &gt;&gt;&gt; Considered too old by employers ;  &gt; Males ;</t>
  </si>
  <si>
    <t>Proportion of unemployed ;  Northern Territory ;  &gt;&gt;&gt; Considered too old by employers ;  &gt; Females ;</t>
  </si>
  <si>
    <t>Proportion of unemployed ;  Northern Territory ;  &gt;&gt; Insufficient work experience ;  Persons ;</t>
  </si>
  <si>
    <t>Proportion of unemployed ;  Northern Territory ;  &gt;&gt; Insufficient work experience ;  &gt; Males ;</t>
  </si>
  <si>
    <t>Proportion of unemployed ;  Northern Territory ;  &gt;&gt; Insufficient work experience ;  &gt; Females ;</t>
  </si>
  <si>
    <t>Proportion of unemployed ;  Northern Territory ;  &gt;&gt; No vacancies at all ;  Persons ;</t>
  </si>
  <si>
    <t>Proportion of unemployed ;  Northern Territory ;  &gt;&gt; No vacancies at all ;  &gt; Males ;</t>
  </si>
  <si>
    <t>Proportion of unemployed ;  Northern Territory ;  &gt;&gt; No vacancies at all ;  &gt; Females ;</t>
  </si>
  <si>
    <t>Proportion of unemployed ;  Northern Territory ;  &gt;&gt; No vacancies in line of work ;  Persons ;</t>
  </si>
  <si>
    <t>Proportion of unemployed ;  Northern Territory ;  &gt;&gt; No vacancies in line of work ;  &gt; Males ;</t>
  </si>
  <si>
    <t>Proportion of unemployed ;  Northern Territory ;  &gt;&gt; No vacancies in line of work ;  &gt; Females ;</t>
  </si>
  <si>
    <t>Proportion of unemployed ;  Northern Territory ;  &gt;&gt; Too far to travel or transport problems ;  Persons ;</t>
  </si>
  <si>
    <t>Proportion of unemployed ;  Northern Territory ;  &gt;&gt; Too far to travel or transport problems ;  &gt; Males ;</t>
  </si>
  <si>
    <t>Proportion of unemployed ;  Northern Territory ;  &gt;&gt; Too far to travel or transport problems ;  &gt; Females ;</t>
  </si>
  <si>
    <t>Proportion of unemployed ;  Northern Territory ;  &gt;&gt; Own ill health or disability ;  Persons ;</t>
  </si>
  <si>
    <t>Proportion of unemployed ;  Northern Territory ;  &gt;&gt; Own ill health or disability ;  &gt; Males ;</t>
  </si>
  <si>
    <t>Proportion of unemployed ;  Northern Territory ;  &gt;&gt; Own ill health or disability ;  &gt; Females ;</t>
  </si>
  <si>
    <t>Proportion of unemployed ;  Northern Territory ;  &gt;&gt; Language difficulties ;  Persons ;</t>
  </si>
  <si>
    <t>Proportion of unemployed ;  Northern Territory ;  &gt;&gt; Language difficulties ;  &gt; Males ;</t>
  </si>
  <si>
    <t>Proportion of unemployed ;  Northern Territory ;  &gt;&gt; Language difficulties ;  &gt; Females ;</t>
  </si>
  <si>
    <t>Proportion of unemployed ;  Northern Territory ;  &gt;&gt; No jobs with suitable hours ;  Persons ;</t>
  </si>
  <si>
    <t>Proportion of unemployed ;  Northern Territory ;  &gt;&gt; No jobs with suitable hours ;  &gt; Males ;</t>
  </si>
  <si>
    <t>Proportion of unemployed ;  Northern Territory ;  &gt;&gt; No jobs with suitable hours ;  &gt; Females ;</t>
  </si>
  <si>
    <t>Proportion of unemployed ;  Northern Territory ;  &gt;&gt; Child care or other family considerations ;  Persons ;</t>
  </si>
  <si>
    <t>Proportion of unemployed ;  Northern Territory ;  &gt;&gt; Child care or other family considerations ;  &gt; Males ;</t>
  </si>
  <si>
    <t>Proportion of unemployed ;  Northern Territory ;  &gt;&gt; Child care or other family considerations ;  &gt; Females ;</t>
  </si>
  <si>
    <t>Proportion of unemployed ;  Northern Territory ;  &gt;&gt; No feedback from employers ;  Persons ;</t>
  </si>
  <si>
    <t>Proportion of unemployed ;  Northern Territory ;  &gt;&gt; No feedback from employers ;  &gt; Males ;</t>
  </si>
  <si>
    <t>Proportion of unemployed ;  Northern Territory ;  &gt;&gt; No feedback from employers ;  &gt; Females ;</t>
  </si>
  <si>
    <t>Proportion of unemployed ;  Northern Territory ;  &gt;&gt; Other difficulties ;  Persons ;</t>
  </si>
  <si>
    <t>Proportion of unemployed ;  Northern Territory ;  &gt;&gt; Other difficulties ;  &gt; Males ;</t>
  </si>
  <si>
    <t>Proportion of unemployed ;  Northern Territory ;  &gt;&gt; Other difficulties ;  &gt; Females ;</t>
  </si>
  <si>
    <t>Proportion of unemployed ;  Northern Territory ;  &gt; Did not have difficulty finding work ;  Persons ;</t>
  </si>
  <si>
    <t>Proportion of unemployed ;  Northern Territory ;  &gt; Did not have difficulty finding work ;  &gt; Males ;</t>
  </si>
  <si>
    <t>Proportion of unemployed ;  Northern Territory ;  &gt; Did not have difficulty finding work ;  &gt; Females ;</t>
  </si>
  <si>
    <t>Proportion of unemployed ;  Northern Territory ;  &gt; Looked for full-time work ;  Persons ;</t>
  </si>
  <si>
    <t>Proportion of unemployed ;  Northern Territory ;  &gt; Looked for full-time work ;  &gt; Males ;</t>
  </si>
  <si>
    <t>Proportion of unemployed ;  Northern Territory ;  &gt; Looked for full-time work ;  &gt; Females ;</t>
  </si>
  <si>
    <t>Proportion of unemployed ;  Northern Territory ;  &gt;&gt; Looked for both full-time and part-time work ;  Persons ;</t>
  </si>
  <si>
    <t>Proportion of unemployed ;  Northern Territory ;  &gt;&gt; Looked for both full-time and part-time work ;  &gt; Males ;</t>
  </si>
  <si>
    <t>Proportion of unemployed ;  Northern Territory ;  &gt;&gt; Looked for both full-time and part-time work ;  &gt; Females ;</t>
  </si>
  <si>
    <t>Proportion of unemployed ;  Northern Territory ;  &gt;&gt; Looked for only full-time work ;  Persons ;</t>
  </si>
  <si>
    <t>Proportion of unemployed ;  Northern Territory ;  &gt;&gt; Looked for only full-time work ;  &gt; Males ;</t>
  </si>
  <si>
    <t>Proportion of unemployed ;  Northern Territory ;  &gt;&gt; Looked for only full-time work ;  &gt; Females ;</t>
  </si>
  <si>
    <t>Proportion of unemployed ;  Northern Territory ;  &gt;&gt; Waiting to start a full-time job ;  Persons ;</t>
  </si>
  <si>
    <t>Proportion of unemployed ;  Northern Territory ;  &gt;&gt; Waiting to start a full-time job ;  &gt; Males ;</t>
  </si>
  <si>
    <t>Proportion of unemployed ;  Northern Territory ;  &gt;&gt; Waiting to start a full-time job ;  &gt; Females ;</t>
  </si>
  <si>
    <t>Proportion of unemployed ;  Northern Territory ;  &gt; Looked for part-time work ;  Persons ;</t>
  </si>
  <si>
    <t>Proportion of unemployed ;  Northern Territory ;  &gt; Looked for part-time work ;  &gt; Males ;</t>
  </si>
  <si>
    <t>Proportion of unemployed ;  Northern Territory ;  &gt; Looked for part-time work ;  &gt; Females ;</t>
  </si>
  <si>
    <t>Proportion of unemployed ;  Northern Territory ;  &gt;&gt; Looked for only part-time work ;  Persons ;</t>
  </si>
  <si>
    <t>Proportion of unemployed ;  Northern Territory ;  &gt;&gt; Looked for only part-time work ;  &gt; Males ;</t>
  </si>
  <si>
    <t>Proportion of unemployed ;  Northern Territory ;  &gt;&gt; Looked for only part-time work ;  &gt; Females ;</t>
  </si>
  <si>
    <t>Proportion of unemployed ;  Northern Territory ;  &gt;&gt; Waiting to start a part-time job ;  Persons ;</t>
  </si>
  <si>
    <t>Proportion of unemployed ;  Northern Territory ;  &gt;&gt; Waiting to start a part-time job ;  &gt; Males ;</t>
  </si>
  <si>
    <t>Proportion of unemployed ;  Northern Territory ;  &gt;&gt; Waiting to start a part-time job ;  &gt; Females ;</t>
  </si>
  <si>
    <t>Australian Capital Territory ;  Unemployed total ;  Persons ;</t>
  </si>
  <si>
    <t>Australian Capital Territory ;  Unemployed total ;  &gt; Males ;</t>
  </si>
  <si>
    <t>Australian Capital Territory ;  Unemployed total ;  &gt; Females ;</t>
  </si>
  <si>
    <t>Australian Capital Territory ;  &gt; Had difficulty finding work ;  Persons ;</t>
  </si>
  <si>
    <t>Australian Capital Territory ;  &gt; Had difficulty finding work ;  &gt; Males ;</t>
  </si>
  <si>
    <t>Australian Capital Territory ;  &gt; Had difficulty finding work ;  &gt; Females ;</t>
  </si>
  <si>
    <t>Australian Capital Territory ;  &gt;&gt; Too many applicants for available jobs ;  Persons ;</t>
  </si>
  <si>
    <t>Australian Capital Territory ;  &gt;&gt; Too many applicants for available jobs ;  &gt; Males ;</t>
  </si>
  <si>
    <t>Australian Capital Territory ;  &gt;&gt; Too many applicants for available jobs ;  &gt; Females ;</t>
  </si>
  <si>
    <t>Australian Capital Territory ;  &gt;&gt; Lacked necessary skills or education ;  Persons ;</t>
  </si>
  <si>
    <t>Australian Capital Territory ;  &gt;&gt; Lacked necessary skills or education ;  &gt; Males ;</t>
  </si>
  <si>
    <t>Australian Capital Territory ;  &gt;&gt; Lacked necessary skills or education ;  &gt; Females ;</t>
  </si>
  <si>
    <t>Australian Capital Territory ;  &gt;&gt; Considered too young or too old by employers ;  Persons ;</t>
  </si>
  <si>
    <t>Australian Capital Territory ;  &gt;&gt; Considered too young or too old by employers ;  &gt; Males ;</t>
  </si>
  <si>
    <t>Australian Capital Territory ;  &gt;&gt; Considered too young or too old by employers ;  &gt; Females ;</t>
  </si>
  <si>
    <t>Australian Capital Territory ;  &gt;&gt;&gt; Considered too young by employers ;  Persons ;</t>
  </si>
  <si>
    <t>Australian Capital Territory ;  &gt;&gt;&gt; Considered too young by employers ;  &gt; Males ;</t>
  </si>
  <si>
    <t>Australian Capital Territory ;  &gt;&gt;&gt; Considered too young by employers ;  &gt; Females ;</t>
  </si>
  <si>
    <t>Australian Capital Territory ;  &gt;&gt;&gt; Considered too old by employers ;  Persons ;</t>
  </si>
  <si>
    <t>Australian Capital Territory ;  &gt;&gt;&gt; Considered too old by employers ;  &gt; Males ;</t>
  </si>
  <si>
    <t>Australian Capital Territory ;  &gt;&gt;&gt; Considered too old by employers ;  &gt; Females ;</t>
  </si>
  <si>
    <t>Australian Capital Territory ;  &gt;&gt; Insufficient work experience ;  Persons ;</t>
  </si>
  <si>
    <t>Australian Capital Territory ;  &gt;&gt; Insufficient work experience ;  &gt; Males ;</t>
  </si>
  <si>
    <t>Australian Capital Territory ;  &gt;&gt; Insufficient work experience ;  &gt; Females ;</t>
  </si>
  <si>
    <t>Australian Capital Territory ;  &gt;&gt; No vacancies at all ;  Persons ;</t>
  </si>
  <si>
    <t>Australian Capital Territory ;  &gt;&gt; No vacancies at all ;  &gt; Males ;</t>
  </si>
  <si>
    <t>Australian Capital Territory ;  &gt;&gt; No vacancies at all ;  &gt; Females ;</t>
  </si>
  <si>
    <t>Australian Capital Territory ;  &gt;&gt; No vacancies in line of work ;  Persons ;</t>
  </si>
  <si>
    <t>Australian Capital Territory ;  &gt;&gt; No vacancies in line of work ;  &gt; Males ;</t>
  </si>
  <si>
    <t>Australian Capital Territory ;  &gt;&gt; No vacancies in line of work ;  &gt; Females ;</t>
  </si>
  <si>
    <t>Australian Capital Territory ;  &gt;&gt; Too far to travel or transport problems ;  Persons ;</t>
  </si>
  <si>
    <t>Australian Capital Territory ;  &gt;&gt; Too far to travel or transport problems ;  &gt; Males ;</t>
  </si>
  <si>
    <t>Australian Capital Territory ;  &gt;&gt; Too far to travel or transport problems ;  &gt; Females ;</t>
  </si>
  <si>
    <t>Australian Capital Territory ;  &gt;&gt; Own ill health or disability ;  Persons ;</t>
  </si>
  <si>
    <t>Australian Capital Territory ;  &gt;&gt; Own ill health or disability ;  &gt; Males ;</t>
  </si>
  <si>
    <t>Australian Capital Territory ;  &gt;&gt; Own ill health or disability ;  &gt; Females ;</t>
  </si>
  <si>
    <t>Australian Capital Territory ;  &gt;&gt; Language difficulties ;  Persons ;</t>
  </si>
  <si>
    <t>Australian Capital Territory ;  &gt;&gt; Language difficulties ;  &gt; Males ;</t>
  </si>
  <si>
    <t>Australian Capital Territory ;  &gt;&gt; Language difficulties ;  &gt; Females ;</t>
  </si>
  <si>
    <t>Australian Capital Territory ;  &gt;&gt; No jobs with suitable hours ;  Persons ;</t>
  </si>
  <si>
    <t>Australian Capital Territory ;  &gt;&gt; No jobs with suitable hours ;  &gt; Males ;</t>
  </si>
  <si>
    <t>Australian Capital Territory ;  &gt;&gt; No jobs with suitable hours ;  &gt; Females ;</t>
  </si>
  <si>
    <t>Australian Capital Territory ;  &gt;&gt; Child care or other family considerations ;  Persons ;</t>
  </si>
  <si>
    <t>Australian Capital Territory ;  &gt;&gt; Child care or other family considerations ;  &gt; Males ;</t>
  </si>
  <si>
    <t>Australian Capital Territory ;  &gt;&gt; Child care or other family considerations ;  &gt; Females ;</t>
  </si>
  <si>
    <t>Australian Capital Territory ;  &gt;&gt; No feedback from employers ;  Persons ;</t>
  </si>
  <si>
    <t>Australian Capital Territory ;  &gt;&gt; No feedback from employers ;  &gt; Males ;</t>
  </si>
  <si>
    <t>Australian Capital Territory ;  &gt;&gt; No feedback from employers ;  &gt; Females ;</t>
  </si>
  <si>
    <t>Australian Capital Territory ;  &gt;&gt; Other difficulties ;  Persons ;</t>
  </si>
  <si>
    <t>Australian Capital Territory ;  &gt;&gt; Other difficulties ;  &gt; Males ;</t>
  </si>
  <si>
    <t>Australian Capital Territory ;  &gt;&gt; Other difficulties ;  &gt; Females ;</t>
  </si>
  <si>
    <t>Australian Capital Territory ;  &gt; Did not have difficulty finding work ;  Persons ;</t>
  </si>
  <si>
    <t>Australian Capital Territory ;  &gt; Did not have difficulty finding work ;  &gt; Males ;</t>
  </si>
  <si>
    <t>Australian Capital Territory ;  &gt; Did not have difficulty finding work ;  &gt; Females ;</t>
  </si>
  <si>
    <t>Australian Capital Territory ;  &gt; Looked for full-time work ;  Persons ;</t>
  </si>
  <si>
    <t>Australian Capital Territory ;  &gt; Looked for full-time work ;  &gt; Males ;</t>
  </si>
  <si>
    <t>Australian Capital Territory ;  &gt; Looked for full-time work ;  &gt; Females ;</t>
  </si>
  <si>
    <t>Australian Capital Territory ;  &gt;&gt; Looked for both full-time and part-time work ;  Persons ;</t>
  </si>
  <si>
    <t>Australian Capital Territory ;  &gt;&gt; Looked for both full-time and part-time work ;  &gt; Males ;</t>
  </si>
  <si>
    <t>Australian Capital Territory ;  &gt;&gt; Looked for both full-time and part-time work ;  &gt; Females ;</t>
  </si>
  <si>
    <t>Australian Capital Territory ;  &gt;&gt; Looked for only full-time work ;  Persons ;</t>
  </si>
  <si>
    <t>Australian Capital Territory ;  &gt;&gt; Looked for only full-time work ;  &gt; Males ;</t>
  </si>
  <si>
    <t>Australian Capital Territory ;  &gt;&gt; Looked for only full-time work ;  &gt; Females ;</t>
  </si>
  <si>
    <t>Australian Capital Territory ;  &gt;&gt; Waiting to start a full-time job ;  Persons ;</t>
  </si>
  <si>
    <t>Australian Capital Territory ;  &gt;&gt; Waiting to start a full-time job ;  &gt; Males ;</t>
  </si>
  <si>
    <t>Australian Capital Territory ;  &gt;&gt; Waiting to start a full-time job ;  &gt; Females ;</t>
  </si>
  <si>
    <t>Australian Capital Territory ;  &gt; Looked for part-time work ;  Persons ;</t>
  </si>
  <si>
    <t>Australian Capital Territory ;  &gt; Looked for part-time work ;  &gt; Males ;</t>
  </si>
  <si>
    <t>Australian Capital Territory ;  &gt; Looked for part-time work ;  &gt; Females ;</t>
  </si>
  <si>
    <t>Australian Capital Territory ;  &gt;&gt; Looked for only part-time work ;  Persons ;</t>
  </si>
  <si>
    <t>Australian Capital Territory ;  &gt;&gt; Looked for only part-time work ;  &gt; Males ;</t>
  </si>
  <si>
    <t>Australian Capital Territory ;  &gt;&gt; Looked for only part-time work ;  &gt; Females ;</t>
  </si>
  <si>
    <t>Australian Capital Territory ;  &gt;&gt; Waiting to start a part-time job ;  Persons ;</t>
  </si>
  <si>
    <t>Australian Capital Territory ;  &gt;&gt; Waiting to start a part-time job ;  &gt; Males ;</t>
  </si>
  <si>
    <t>Australian Capital Territory ;  &gt;&gt; Waiting to start a part-time job ;  &gt; Females ;</t>
  </si>
  <si>
    <t>Proportion of unemployed ;  Australian Capital Territory ;  &gt; Had difficulty finding work ;  Persons ;</t>
  </si>
  <si>
    <t>Proportion of unemployed ;  Australian Capital Territory ;  &gt; Had difficulty finding work ;  &gt; Males ;</t>
  </si>
  <si>
    <t>Proportion of unemployed ;  Australian Capital Territory ;  &gt; Had difficulty finding work ;  &gt; Females ;</t>
  </si>
  <si>
    <t>Proportion of unemployed ;  Australian Capital Territory ;  &gt;&gt; Too many applicants for available jobs ;  Persons ;</t>
  </si>
  <si>
    <t>Proportion of unemployed ;  Australian Capital Territory ;  &gt;&gt; Too many applicants for available jobs ;  &gt; Males ;</t>
  </si>
  <si>
    <t>Proportion of unemployed ;  Australian Capital Territory ;  &gt;&gt; Too many applicants for available jobs ;  &gt; Females ;</t>
  </si>
  <si>
    <t>Proportion of unemployed ;  Australian Capital Territory ;  &gt;&gt; Lacked necessary skills or education ;  Persons ;</t>
  </si>
  <si>
    <t>Proportion of unemployed ;  Australian Capital Territory ;  &gt;&gt; Lacked necessary skills or education ;  &gt; Males ;</t>
  </si>
  <si>
    <t>Proportion of unemployed ;  Australian Capital Territory ;  &gt;&gt; Lacked necessary skills or education ;  &gt; Females ;</t>
  </si>
  <si>
    <t>Proportion of unemployed ;  Australian Capital Territory ;  &gt;&gt; Considered too young or too old by employers ;  Persons ;</t>
  </si>
  <si>
    <t>Proportion of unemployed ;  Australian Capital Territory ;  &gt;&gt; Considered too young or too old by employers ;  &gt; Males ;</t>
  </si>
  <si>
    <t>Proportion of unemployed ;  Australian Capital Territory ;  &gt;&gt; Considered too young or too old by employers ;  &gt; Females ;</t>
  </si>
  <si>
    <t>Proportion of unemployed ;  Australian Capital Territory ;  &gt;&gt;&gt; Considered too young by employers ;  Persons ;</t>
  </si>
  <si>
    <t>Proportion of unemployed ;  Australian Capital Territory ;  &gt;&gt;&gt; Considered too young by employers ;  &gt; Males ;</t>
  </si>
  <si>
    <t>A125980673F</t>
  </si>
  <si>
    <t>A125969873R</t>
  </si>
  <si>
    <t>A125959225F</t>
  </si>
  <si>
    <t>A125980825F</t>
  </si>
  <si>
    <t>A125970025W</t>
  </si>
  <si>
    <t>A125959233F</t>
  </si>
  <si>
    <t>A125980833F</t>
  </si>
  <si>
    <t>A125970033W</t>
  </si>
  <si>
    <t>A125959057F</t>
  </si>
  <si>
    <t>A125980657F</t>
  </si>
  <si>
    <t>A125969857R</t>
  </si>
  <si>
    <t>A125959097X</t>
  </si>
  <si>
    <t>A125980697X</t>
  </si>
  <si>
    <t>A125969897J</t>
  </si>
  <si>
    <t>A125959320C</t>
  </si>
  <si>
    <t>A125980920C</t>
  </si>
  <si>
    <t>A125970120V</t>
  </si>
  <si>
    <t>A125959392R</t>
  </si>
  <si>
    <t>A125980992R</t>
  </si>
  <si>
    <t>A125970192F</t>
  </si>
  <si>
    <t>A125959328W</t>
  </si>
  <si>
    <t>A125980928W</t>
  </si>
  <si>
    <t>A125970128L</t>
  </si>
  <si>
    <t>A125959400C</t>
  </si>
  <si>
    <t>A125981000F</t>
  </si>
  <si>
    <t>A125970200V</t>
  </si>
  <si>
    <t>A125959408W</t>
  </si>
  <si>
    <t>A125981008X</t>
  </si>
  <si>
    <t>A125970208L</t>
  </si>
  <si>
    <t>A125959336W</t>
  </si>
  <si>
    <t>A125980936W</t>
  </si>
  <si>
    <t>A125970136L</t>
  </si>
  <si>
    <t>A125959344W</t>
  </si>
  <si>
    <t>A125980944W</t>
  </si>
  <si>
    <t>A125970144L</t>
  </si>
  <si>
    <t>A125959376R</t>
  </si>
  <si>
    <t>A125980976R</t>
  </si>
  <si>
    <t>A125970176F</t>
  </si>
  <si>
    <t>A125959304C</t>
  </si>
  <si>
    <t>A125980904C</t>
  </si>
  <si>
    <t>A125970104V</t>
  </si>
  <si>
    <t>A125959416W</t>
  </si>
  <si>
    <t>A125981016X</t>
  </si>
  <si>
    <t>A125970216L</t>
  </si>
  <si>
    <t>A125959384R</t>
  </si>
  <si>
    <t>A125980984R</t>
  </si>
  <si>
    <t>A125970184F</t>
  </si>
  <si>
    <t>A125959440W</t>
  </si>
  <si>
    <t>A125981040X</t>
  </si>
  <si>
    <t>A125970240L</t>
  </si>
  <si>
    <t>A125959312C</t>
  </si>
  <si>
    <t>A125980912C</t>
  </si>
  <si>
    <t>A125970112V</t>
  </si>
  <si>
    <t>A125959264W</t>
  </si>
  <si>
    <t>A125980864W</t>
  </si>
  <si>
    <t>A125970064L</t>
  </si>
  <si>
    <t>A125959280W</t>
  </si>
  <si>
    <t>A125980880W</t>
  </si>
  <si>
    <t>A125970080L</t>
  </si>
  <si>
    <t>A125959352W</t>
  </si>
  <si>
    <t>A125980952W</t>
  </si>
  <si>
    <t>A125970152L</t>
  </si>
  <si>
    <t>A125959288R</t>
  </si>
  <si>
    <t>A125980888R</t>
  </si>
  <si>
    <t>A125970088F</t>
  </si>
  <si>
    <t>A125959360W</t>
  </si>
  <si>
    <t>A125980960W</t>
  </si>
  <si>
    <t>A125970160L</t>
  </si>
  <si>
    <t>A125959368R</t>
  </si>
  <si>
    <t>A125980968R</t>
  </si>
  <si>
    <t>A125970168F</t>
  </si>
  <si>
    <t>A125959448R</t>
  </si>
  <si>
    <t>A125981048T</t>
  </si>
  <si>
    <t>A125970248F</t>
  </si>
  <si>
    <t>A125959272W</t>
  </si>
  <si>
    <t>A125980872W</t>
  </si>
  <si>
    <t>A125970072L</t>
  </si>
  <si>
    <t>A125959424W</t>
  </si>
  <si>
    <t>A125981024X</t>
  </si>
  <si>
    <t>A125970224L</t>
  </si>
  <si>
    <t>A125959432W</t>
  </si>
  <si>
    <t>A125981032X</t>
  </si>
  <si>
    <t>A125970232L</t>
  </si>
  <si>
    <t>A125959256W</t>
  </si>
  <si>
    <t>A125980856W</t>
  </si>
  <si>
    <t>A125970056L</t>
  </si>
  <si>
    <t>A125959296R</t>
  </si>
  <si>
    <t>A125980896R</t>
  </si>
  <si>
    <t>A125970096F</t>
  </si>
  <si>
    <t>A125959393T</t>
  </si>
  <si>
    <t>A125980993T</t>
  </si>
  <si>
    <t>A125970193J</t>
  </si>
  <si>
    <t>A125959329X</t>
  </si>
  <si>
    <t>A125980929X</t>
  </si>
  <si>
    <t>A125970129R</t>
  </si>
  <si>
    <t>A125959401F</t>
  </si>
  <si>
    <t>A125981001J</t>
  </si>
  <si>
    <t>A125970201W</t>
  </si>
  <si>
    <t>A125959409X</t>
  </si>
  <si>
    <t>A125981009A</t>
  </si>
  <si>
    <t>A125970209R</t>
  </si>
  <si>
    <t>A125959337X</t>
  </si>
  <si>
    <t>A125980937X</t>
  </si>
  <si>
    <t>A125970137R</t>
  </si>
  <si>
    <t>A125959345X</t>
  </si>
  <si>
    <t>A125980945X</t>
  </si>
  <si>
    <t>A125970145R</t>
  </si>
  <si>
    <t>A125959377T</t>
  </si>
  <si>
    <t>A125980977T</t>
  </si>
  <si>
    <t>A125970177J</t>
  </si>
  <si>
    <t>A125959305F</t>
  </si>
  <si>
    <t>A125980905F</t>
  </si>
  <si>
    <t>A125970105W</t>
  </si>
  <si>
    <t>A125959417X</t>
  </si>
  <si>
    <t>A125981017A</t>
  </si>
  <si>
    <t>A125970217R</t>
  </si>
  <si>
    <t>A125959385T</t>
  </si>
  <si>
    <t>A125980985T</t>
  </si>
  <si>
    <t>A125970185J</t>
  </si>
  <si>
    <t>A125959441X</t>
  </si>
  <si>
    <t>A125981041A</t>
  </si>
  <si>
    <t>A125970241R</t>
  </si>
  <si>
    <t>A125959313F</t>
  </si>
  <si>
    <t>A125980913F</t>
  </si>
  <si>
    <t>A125970113W</t>
  </si>
  <si>
    <t>A125959265X</t>
  </si>
  <si>
    <t>A125980865X</t>
  </si>
  <si>
    <t>A125970065R</t>
  </si>
  <si>
    <t>A125959281X</t>
  </si>
  <si>
    <t>A125980881X</t>
  </si>
  <si>
    <t>A125970081R</t>
  </si>
  <si>
    <t>A125959353X</t>
  </si>
  <si>
    <t>A125980953X</t>
  </si>
  <si>
    <t>A125970153R</t>
  </si>
  <si>
    <t>A125959289T</t>
  </si>
  <si>
    <t>A125980889T</t>
  </si>
  <si>
    <t>A125970089J</t>
  </si>
  <si>
    <t>A125959361X</t>
  </si>
  <si>
    <t>A125980961X</t>
  </si>
  <si>
    <t>A125970161R</t>
  </si>
  <si>
    <t>A125959369T</t>
  </si>
  <si>
    <t>A125980969T</t>
  </si>
  <si>
    <t>A125970169J</t>
  </si>
  <si>
    <t>A125959449T</t>
  </si>
  <si>
    <t>A125981049V</t>
  </si>
  <si>
    <t>A125970249J</t>
  </si>
  <si>
    <t>A125959273X</t>
  </si>
  <si>
    <t>A125980873X</t>
  </si>
  <si>
    <t>A125970073R</t>
  </si>
  <si>
    <t>A125959425X</t>
  </si>
  <si>
    <t>A125981025A</t>
  </si>
  <si>
    <t>A125970225R</t>
  </si>
  <si>
    <t>A125959433X</t>
  </si>
  <si>
    <t>A125981033A</t>
  </si>
  <si>
    <t>A125970233R</t>
  </si>
  <si>
    <t>A125959257X</t>
  </si>
  <si>
    <t>A125980857X</t>
  </si>
  <si>
    <t>A125970057R</t>
  </si>
  <si>
    <t>A125959297T</t>
  </si>
  <si>
    <t>A125980897T</t>
  </si>
  <si>
    <t>A125970097J</t>
  </si>
  <si>
    <t>A125958520C</t>
  </si>
  <si>
    <t>A125980120F</t>
  </si>
  <si>
    <t>A125969320R</t>
  </si>
  <si>
    <t>A125958592R</t>
  </si>
  <si>
    <t>A125980192T</t>
  </si>
  <si>
    <t>A125969392A</t>
  </si>
  <si>
    <t>A125958528W</t>
  </si>
  <si>
    <t>A125980128X</t>
  </si>
  <si>
    <t>A125969328J</t>
  </si>
  <si>
    <t>A125958600C</t>
  </si>
  <si>
    <t>A125980200F</t>
  </si>
  <si>
    <t>A125969400R</t>
  </si>
  <si>
    <t>A125958608W</t>
  </si>
  <si>
    <t>A125980208X</t>
  </si>
  <si>
    <t>A125969408J</t>
  </si>
  <si>
    <t>A125958536W</t>
  </si>
  <si>
    <t>A125980136X</t>
  </si>
  <si>
    <t>A125969336J</t>
  </si>
  <si>
    <t>A125958544W</t>
  </si>
  <si>
    <t>A125980144X</t>
  </si>
  <si>
    <t>A125969344J</t>
  </si>
  <si>
    <t>A125958576R</t>
  </si>
  <si>
    <t>A125980176T</t>
  </si>
  <si>
    <t>A125969376A</t>
  </si>
  <si>
    <t>A125958504C</t>
  </si>
  <si>
    <t>A125980104F</t>
  </si>
  <si>
    <t>A125969304R</t>
  </si>
  <si>
    <t>A125958616W</t>
  </si>
  <si>
    <t>A125980216X</t>
  </si>
  <si>
    <t>A125969416J</t>
  </si>
  <si>
    <t>A125958584R</t>
  </si>
  <si>
    <t>A125980184T</t>
  </si>
  <si>
    <t>A125969384A</t>
  </si>
  <si>
    <t>A125958640W</t>
  </si>
  <si>
    <t>A125980240X</t>
  </si>
  <si>
    <t>A125969440J</t>
  </si>
  <si>
    <t>A125958512C</t>
  </si>
  <si>
    <t>A125980112F</t>
  </si>
  <si>
    <t>A125969312R</t>
  </si>
  <si>
    <t>A125958464W</t>
  </si>
  <si>
    <t>A125980064X</t>
  </si>
  <si>
    <t>A125969264J</t>
  </si>
  <si>
    <t>A125958480W</t>
  </si>
  <si>
    <t>A125980080X</t>
  </si>
  <si>
    <t>A125969280J</t>
  </si>
  <si>
    <t>A125958552W</t>
  </si>
  <si>
    <t>A125980152X</t>
  </si>
  <si>
    <t>A125969352J</t>
  </si>
  <si>
    <t>A125958488R</t>
  </si>
  <si>
    <t>A125980088T</t>
  </si>
  <si>
    <t>A125969288A</t>
  </si>
  <si>
    <t>A125958560W</t>
  </si>
  <si>
    <t>A125980160X</t>
  </si>
  <si>
    <t>A125969360J</t>
  </si>
  <si>
    <t>A125958568R</t>
  </si>
  <si>
    <t>A125980168T</t>
  </si>
  <si>
    <t>A125969368A</t>
  </si>
  <si>
    <t>A125958648R</t>
  </si>
  <si>
    <t>A125980248T</t>
  </si>
  <si>
    <t>A125969448A</t>
  </si>
  <si>
    <t>A125958472W</t>
  </si>
  <si>
    <t>A125980072X</t>
  </si>
  <si>
    <t>A125969272J</t>
  </si>
  <si>
    <t>A125958624W</t>
  </si>
  <si>
    <t>A125980224X</t>
  </si>
  <si>
    <t>A125969424J</t>
  </si>
  <si>
    <t>A125958632W</t>
  </si>
  <si>
    <t>A125980232X</t>
  </si>
  <si>
    <t>A125969432J</t>
  </si>
  <si>
    <t>A125958456W</t>
  </si>
  <si>
    <t>A125980056X</t>
  </si>
  <si>
    <t>A125969256J</t>
  </si>
  <si>
    <t>A125958496R</t>
  </si>
  <si>
    <t>A125980096T</t>
  </si>
  <si>
    <t>A125969296A</t>
  </si>
  <si>
    <t>A125958593T</t>
  </si>
  <si>
    <t>A125980193V</t>
  </si>
  <si>
    <t>A125969393C</t>
  </si>
  <si>
    <t>A125958529X</t>
  </si>
  <si>
    <t>A125980129A</t>
  </si>
  <si>
    <t>A125969329K</t>
  </si>
  <si>
    <t>A125958601F</t>
  </si>
  <si>
    <t>A125980201J</t>
  </si>
  <si>
    <t>A125969401T</t>
  </si>
  <si>
    <t>A125958609X</t>
  </si>
  <si>
    <t>A125980209A</t>
  </si>
  <si>
    <t>A125969409K</t>
  </si>
  <si>
    <t>A125958537X</t>
  </si>
  <si>
    <t>A125980137A</t>
  </si>
  <si>
    <t>Proportion of unemployed ;  Australian Capital Territory ;  &gt;&gt;&gt; Considered too young by employers ;  &gt; Females ;</t>
  </si>
  <si>
    <t>Proportion of unemployed ;  Australian Capital Territory ;  &gt;&gt;&gt; Considered too old by employers ;  Persons ;</t>
  </si>
  <si>
    <t>Proportion of unemployed ;  Australian Capital Territory ;  &gt;&gt;&gt; Considered too old by employers ;  &gt; Males ;</t>
  </si>
  <si>
    <t>Proportion of unemployed ;  Australian Capital Territory ;  &gt;&gt;&gt; Considered too old by employers ;  &gt; Females ;</t>
  </si>
  <si>
    <t>Proportion of unemployed ;  Australian Capital Territory ;  &gt;&gt; Insufficient work experience ;  Persons ;</t>
  </si>
  <si>
    <t>Proportion of unemployed ;  Australian Capital Territory ;  &gt;&gt; Insufficient work experience ;  &gt; Males ;</t>
  </si>
  <si>
    <t>Proportion of unemployed ;  Australian Capital Territory ;  &gt;&gt; Insufficient work experience ;  &gt; Females ;</t>
  </si>
  <si>
    <t>Proportion of unemployed ;  Australian Capital Territory ;  &gt;&gt; No vacancies at all ;  Persons ;</t>
  </si>
  <si>
    <t>Proportion of unemployed ;  Australian Capital Territory ;  &gt;&gt; No vacancies at all ;  &gt; Males ;</t>
  </si>
  <si>
    <t>Proportion of unemployed ;  Australian Capital Territory ;  &gt;&gt; No vacancies at all ;  &gt; Females ;</t>
  </si>
  <si>
    <t>Proportion of unemployed ;  Australian Capital Territory ;  &gt;&gt; No vacancies in line of work ;  Persons ;</t>
  </si>
  <si>
    <t>Proportion of unemployed ;  Australian Capital Territory ;  &gt;&gt; No vacancies in line of work ;  &gt; Males ;</t>
  </si>
  <si>
    <t>Proportion of unemployed ;  Australian Capital Territory ;  &gt;&gt; No vacancies in line of work ;  &gt; Females ;</t>
  </si>
  <si>
    <t>Proportion of unemployed ;  Australian Capital Territory ;  &gt;&gt; Too far to travel or transport problems ;  Persons ;</t>
  </si>
  <si>
    <t>Proportion of unemployed ;  Australian Capital Territory ;  &gt;&gt; Too far to travel or transport problems ;  &gt; Males ;</t>
  </si>
  <si>
    <t>Proportion of unemployed ;  Australian Capital Territory ;  &gt;&gt; Too far to travel or transport problems ;  &gt; Females ;</t>
  </si>
  <si>
    <t>Proportion of unemployed ;  Australian Capital Territory ;  &gt;&gt; Own ill health or disability ;  Persons ;</t>
  </si>
  <si>
    <t>Proportion of unemployed ;  Australian Capital Territory ;  &gt;&gt; Own ill health or disability ;  &gt; Males ;</t>
  </si>
  <si>
    <t>Proportion of unemployed ;  Australian Capital Territory ;  &gt;&gt; Own ill health or disability ;  &gt; Females ;</t>
  </si>
  <si>
    <t>Proportion of unemployed ;  Australian Capital Territory ;  &gt;&gt; Language difficulties ;  Persons ;</t>
  </si>
  <si>
    <t>Proportion of unemployed ;  Australian Capital Territory ;  &gt;&gt; Language difficulties ;  &gt; Males ;</t>
  </si>
  <si>
    <t>Proportion of unemployed ;  Australian Capital Territory ;  &gt;&gt; Language difficulties ;  &gt; Females ;</t>
  </si>
  <si>
    <t>Proportion of unemployed ;  Australian Capital Territory ;  &gt;&gt; No jobs with suitable hours ;  Persons ;</t>
  </si>
  <si>
    <t>Proportion of unemployed ;  Australian Capital Territory ;  &gt;&gt; No jobs with suitable hours ;  &gt; Males ;</t>
  </si>
  <si>
    <t>Proportion of unemployed ;  Australian Capital Territory ;  &gt;&gt; No jobs with suitable hours ;  &gt; Females ;</t>
  </si>
  <si>
    <t>Proportion of unemployed ;  Australian Capital Territory ;  &gt;&gt; Child care or other family considerations ;  Persons ;</t>
  </si>
  <si>
    <t>Proportion of unemployed ;  Australian Capital Territory ;  &gt;&gt; Child care or other family considerations ;  &gt; Males ;</t>
  </si>
  <si>
    <t>Proportion of unemployed ;  Australian Capital Territory ;  &gt;&gt; Child care or other family considerations ;  &gt; Females ;</t>
  </si>
  <si>
    <t>Proportion of unemployed ;  Australian Capital Territory ;  &gt;&gt; No feedback from employers ;  Persons ;</t>
  </si>
  <si>
    <t>Proportion of unemployed ;  Australian Capital Territory ;  &gt;&gt; No feedback from employers ;  &gt; Males ;</t>
  </si>
  <si>
    <t>Proportion of unemployed ;  Australian Capital Territory ;  &gt;&gt; No feedback from employers ;  &gt; Females ;</t>
  </si>
  <si>
    <t>Proportion of unemployed ;  Australian Capital Territory ;  &gt;&gt; Other difficulties ;  Persons ;</t>
  </si>
  <si>
    <t>Proportion of unemployed ;  Australian Capital Territory ;  &gt;&gt; Other difficulties ;  &gt; Males ;</t>
  </si>
  <si>
    <t>Proportion of unemployed ;  Australian Capital Territory ;  &gt;&gt; Other difficulties ;  &gt; Females ;</t>
  </si>
  <si>
    <t>Proportion of unemployed ;  Australian Capital Territory ;  &gt; Did not have difficulty finding work ;  Persons ;</t>
  </si>
  <si>
    <t>Proportion of unemployed ;  Australian Capital Territory ;  &gt; Did not have difficulty finding work ;  &gt; Males ;</t>
  </si>
  <si>
    <t>Proportion of unemployed ;  Australian Capital Territory ;  &gt; Did not have difficulty finding work ;  &gt; Females ;</t>
  </si>
  <si>
    <t>Proportion of unemployed ;  Australian Capital Territory ;  &gt; Looked for full-time work ;  Persons ;</t>
  </si>
  <si>
    <t>Proportion of unemployed ;  Australian Capital Territory ;  &gt; Looked for full-time work ;  &gt; Males ;</t>
  </si>
  <si>
    <t>Proportion of unemployed ;  Australian Capital Territory ;  &gt; Looked for full-time work ;  &gt; Females ;</t>
  </si>
  <si>
    <t>Proportion of unemployed ;  Australian Capital Territory ;  &gt;&gt; Looked for both full-time and part-time work ;  Persons ;</t>
  </si>
  <si>
    <t>Proportion of unemployed ;  Australian Capital Territory ;  &gt;&gt; Looked for both full-time and part-time work ;  &gt; Males ;</t>
  </si>
  <si>
    <t>Proportion of unemployed ;  Australian Capital Territory ;  &gt;&gt; Looked for both full-time and part-time work ;  &gt; Females ;</t>
  </si>
  <si>
    <t>Proportion of unemployed ;  Australian Capital Territory ;  &gt;&gt; Looked for only full-time work ;  Persons ;</t>
  </si>
  <si>
    <t>Proportion of unemployed ;  Australian Capital Territory ;  &gt;&gt; Looked for only full-time work ;  &gt; Males ;</t>
  </si>
  <si>
    <t>Proportion of unemployed ;  Australian Capital Territory ;  &gt;&gt; Looked for only full-time work ;  &gt; Females ;</t>
  </si>
  <si>
    <t>Proportion of unemployed ;  Australian Capital Territory ;  &gt;&gt; Waiting to start a full-time job ;  Persons ;</t>
  </si>
  <si>
    <t>Proportion of unemployed ;  Australian Capital Territory ;  &gt;&gt; Waiting to start a full-time job ;  &gt; Males ;</t>
  </si>
  <si>
    <t>Proportion of unemployed ;  Australian Capital Territory ;  &gt;&gt; Waiting to start a full-time job ;  &gt; Females ;</t>
  </si>
  <si>
    <t>Proportion of unemployed ;  Australian Capital Territory ;  &gt; Looked for part-time work ;  Persons ;</t>
  </si>
  <si>
    <t>Proportion of unemployed ;  Australian Capital Territory ;  &gt; Looked for part-time work ;  &gt; Males ;</t>
  </si>
  <si>
    <t>Proportion of unemployed ;  Australian Capital Territory ;  &gt; Looked for part-time work ;  &gt; Females ;</t>
  </si>
  <si>
    <t>Proportion of unemployed ;  Australian Capital Territory ;  &gt;&gt; Looked for only part-time work ;  Persons ;</t>
  </si>
  <si>
    <t>Proportion of unemployed ;  Australian Capital Territory ;  &gt;&gt; Looked for only part-time work ;  &gt; Males ;</t>
  </si>
  <si>
    <t>Proportion of unemployed ;  Australian Capital Territory ;  &gt;&gt; Looked for only part-time work ;  &gt; Females ;</t>
  </si>
  <si>
    <t>Proportion of unemployed ;  Australian Capital Territory ;  &gt;&gt; Waiting to start a part-time job ;  Persons ;</t>
  </si>
  <si>
    <t>Proportion of unemployed ;  Australian Capital Territory ;  &gt;&gt; Waiting to start a part-time job ;  &gt; Males ;</t>
  </si>
  <si>
    <t>Proportion of unemployed ;  Australian Capital Territory ;  &gt;&gt; Waiting to start a part-time job ;  &gt; Females ;</t>
  </si>
  <si>
    <t>A125969337K</t>
  </si>
  <si>
    <t>A125958545X</t>
  </si>
  <si>
    <t>A125980145A</t>
  </si>
  <si>
    <t>A125969345K</t>
  </si>
  <si>
    <t>A125958577T</t>
  </si>
  <si>
    <t>A125980177V</t>
  </si>
  <si>
    <t>A125969377C</t>
  </si>
  <si>
    <t>A125958505F</t>
  </si>
  <si>
    <t>A125980105J</t>
  </si>
  <si>
    <t>A125969305T</t>
  </si>
  <si>
    <t>A125958617X</t>
  </si>
  <si>
    <t>A125980217A</t>
  </si>
  <si>
    <t>A125969417K</t>
  </si>
  <si>
    <t>A125958585T</t>
  </si>
  <si>
    <t>A125980185V</t>
  </si>
  <si>
    <t>A125969385C</t>
  </si>
  <si>
    <t>A125958641X</t>
  </si>
  <si>
    <t>A125980241A</t>
  </si>
  <si>
    <t>A125969441K</t>
  </si>
  <si>
    <t>A125958513F</t>
  </si>
  <si>
    <t>A125980113J</t>
  </si>
  <si>
    <t>A125969313T</t>
  </si>
  <si>
    <t>A125958465X</t>
  </si>
  <si>
    <t>A125980065A</t>
  </si>
  <si>
    <t>A125969265K</t>
  </si>
  <si>
    <t>A125958481X</t>
  </si>
  <si>
    <t>A125980081A</t>
  </si>
  <si>
    <t>A125969281K</t>
  </si>
  <si>
    <t>A125958553X</t>
  </si>
  <si>
    <t>A125980153A</t>
  </si>
  <si>
    <t>A125969353K</t>
  </si>
  <si>
    <t>A125958489T</t>
  </si>
  <si>
    <t>A125980089V</t>
  </si>
  <si>
    <t>A125969289C</t>
  </si>
  <si>
    <t>A125958561X</t>
  </si>
  <si>
    <t>A125980161A</t>
  </si>
  <si>
    <t>A125969361K</t>
  </si>
  <si>
    <t>A125958569T</t>
  </si>
  <si>
    <t>A125980169V</t>
  </si>
  <si>
    <t>A125969369C</t>
  </si>
  <si>
    <t>A125958649T</t>
  </si>
  <si>
    <t>A125980249V</t>
  </si>
  <si>
    <t>A125969449C</t>
  </si>
  <si>
    <t>A125958473X</t>
  </si>
  <si>
    <t>A125980073A</t>
  </si>
  <si>
    <t>A125969273K</t>
  </si>
  <si>
    <t>A125958625X</t>
  </si>
  <si>
    <t>A125980225A</t>
  </si>
  <si>
    <t>A125969425K</t>
  </si>
  <si>
    <t>A125958633X</t>
  </si>
  <si>
    <t>A125980233A</t>
  </si>
  <si>
    <t>A125969433K</t>
  </si>
  <si>
    <t>A125958457X</t>
  </si>
  <si>
    <t>A125980057A</t>
  </si>
  <si>
    <t>A125969257K</t>
  </si>
  <si>
    <t>A125958497T</t>
  </si>
  <si>
    <t>A125980097V</t>
  </si>
  <si>
    <t>A125969297C</t>
  </si>
  <si>
    <t>Time Series Workbook</t>
  </si>
  <si>
    <t>6228.0 Potential workers</t>
  </si>
  <si>
    <t>Table 5. Job search experience of unemployed persons</t>
  </si>
  <si>
    <t>E N Q U I R I E S</t>
  </si>
  <si>
    <t>Enquiries</t>
  </si>
  <si>
    <t>Data Item Description</t>
  </si>
  <si>
    <t>No. Obs.</t>
  </si>
  <si>
    <t>Freq.</t>
  </si>
  <si>
    <t>© Commonwealth of Australia  2023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</si>
  <si>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</si>
  <si>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</si>
  <si>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</si>
  <si>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Released at 11:30 am (Canberra time) Fri 30 June 2023</t>
  </si>
  <si>
    <t>Contents</t>
  </si>
  <si>
    <t>Tables</t>
  </si>
  <si>
    <t>Table 5.1 - Job search experience of unemployed persons by age, February 2023</t>
  </si>
  <si>
    <t>Table 5.2 - Job search experience of unemployed persons by state and territory, February 2023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</si>
  <si>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</si>
  <si>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</si>
  <si>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</si>
  <si>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Potential workers, February 2023</t>
  </si>
  <si>
    <t>Summary</t>
  </si>
  <si>
    <t>Methodology</t>
  </si>
  <si>
    <t>Select an age group:</t>
  </si>
  <si>
    <t>15 years and over</t>
  </si>
  <si>
    <t>Time Series IDs</t>
  </si>
  <si>
    <t>Unemployed</t>
  </si>
  <si>
    <t>Proportion of unemployed</t>
  </si>
  <si>
    <t>Persons</t>
  </si>
  <si>
    <t>Males</t>
  </si>
  <si>
    <t>Females</t>
  </si>
  <si>
    <t>'000</t>
  </si>
  <si>
    <t>%</t>
  </si>
  <si>
    <t>Main difficulty in finding work over the last 12 months</t>
  </si>
  <si>
    <t>Had difficulty finding work</t>
  </si>
  <si>
    <t>Too many applicants for available jobs</t>
  </si>
  <si>
    <t>Lacked necessary skills or education</t>
  </si>
  <si>
    <t>Considered too young or too old by employers</t>
  </si>
  <si>
    <t>Considered too young by employers</t>
  </si>
  <si>
    <t>Considered too old by employers</t>
  </si>
  <si>
    <t>Insufficient work experience</t>
  </si>
  <si>
    <t>No vacancies at all</t>
  </si>
  <si>
    <t>No vacancies in line of work</t>
  </si>
  <si>
    <t>Too far to travel or transport problems</t>
  </si>
  <si>
    <t>Own ill health or disability</t>
  </si>
  <si>
    <t>Language difficulties</t>
  </si>
  <si>
    <t>No jobs with suitable hours</t>
  </si>
  <si>
    <t>Difficulties with child care or other family considerations</t>
  </si>
  <si>
    <t>No feedback from employers</t>
  </si>
  <si>
    <t>Other difficulties</t>
  </si>
  <si>
    <t>Did not have difficulty finding work</t>
  </si>
  <si>
    <t>Whether looked for full-time or part-time work last week</t>
  </si>
  <si>
    <t>Looked for full-time work</t>
  </si>
  <si>
    <t>Looked for both full-time and part-time work</t>
  </si>
  <si>
    <t>Looked for only full-time work</t>
  </si>
  <si>
    <t>Waiting to start a full-time job</t>
  </si>
  <si>
    <t>Looked for only part-time work</t>
  </si>
  <si>
    <t>Waiting to start a part-time job</t>
  </si>
  <si>
    <t>Total</t>
  </si>
  <si>
    <t xml:space="preserve">. . </t>
  </si>
  <si>
    <t>15-64 years</t>
  </si>
  <si>
    <t>15-24 years</t>
  </si>
  <si>
    <t>25-44 years</t>
  </si>
  <si>
    <t>45-64 years</t>
  </si>
  <si>
    <t>65 years and over</t>
  </si>
  <si>
    <t>Australia</t>
  </si>
  <si>
    <t>New South Wales</t>
  </si>
  <si>
    <t>Victoria</t>
  </si>
  <si>
    <t>Queensland</t>
  </si>
  <si>
    <t>South Australia</t>
  </si>
  <si>
    <t>Western Australia</t>
  </si>
  <si>
    <t>Median extra hours preferred</t>
  </si>
  <si>
    <t>weeks</t>
  </si>
  <si>
    <t>25-4 years</t>
  </si>
  <si>
    <t>Select a state or territory:</t>
  </si>
  <si>
    <t>Tasmania</t>
  </si>
  <si>
    <t>Northern Territory</t>
  </si>
  <si>
    <t>Australian Capital Territory</t>
  </si>
  <si>
    <t>Aust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</si>
</sst>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6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u/>
      <sz val="8"/>
      <color theme="10"/>
      <name val="Calibri"/>
      <family val="2"/>
      <scheme val="minor"/>
    </font>
    <font>
      <b/>
      <sz val="10"/>
      <name val="Tahoma"/>
      <family val="2"/>
    </font>
    <font>
      <u/>
      <sz val="8"/>
      <color theme="10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5" fillId="0" borderId="0">
      <alignment horizontal="left"/>
    </xf>
    <xf numFmtId="0" fontId="15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28" fillId="0" borderId="0">
      <alignment horizontal="left"/>
    </xf>
    <xf numFmtId="0" fontId="28" fillId="0" borderId="0"/>
    <xf numFmtId="0" fontId="11" fillId="0" borderId="0"/>
    <xf numFmtId="0" fontId="13" fillId="0" borderId="0">
      <alignment horizontal="left" vertical="center" wrapText="1"/>
    </xf>
  </cellStyleXfs>
  <cellXfs count="8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4" fontId="2" fillId="0" borderId="0" xfId="0" applyNumberFormat="1" applyFont="1"/>
    <xf numFmtId="164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30" fillId="0" borderId="0" xfId="9" quotePrefix="1" applyNumberFormat="1" applyFont="1" applyAlignment="1">
      <alignment wrapText="1"/>
    </xf>
    <xf numFmtId="17" fontId="29" fillId="0" borderId="0" xfId="9" quotePrefix="1" applyNumberFormat="1" applyFont="1" applyAlignment="1">
      <alignment wrapText="1"/>
    </xf>
    <xf numFmtId="0" fontId="28" fillId="0" borderId="0" xfId="10" applyAlignment="1"/>
    <xf numFmtId="17" fontId="29" fillId="0" borderId="0" xfId="9" quotePrefix="1" applyNumberFormat="1" applyFont="1">
      <alignment horizontal="center" vertical="center" wrapText="1"/>
    </xf>
    <xf numFmtId="0" fontId="13" fillId="0" borderId="0" xfId="3" applyFont="1" applyAlignment="1">
      <alignment horizontal="right"/>
    </xf>
    <xf numFmtId="0" fontId="29" fillId="0" borderId="0" xfId="12" applyFont="1" applyAlignment="1">
      <alignment horizontal="left"/>
    </xf>
    <xf numFmtId="0" fontId="13" fillId="0" borderId="0" xfId="12" applyFont="1" applyAlignment="1">
      <alignment horizontal="left"/>
    </xf>
    <xf numFmtId="0" fontId="29" fillId="0" borderId="0" xfId="13" applyFont="1" applyAlignment="1">
      <alignment horizontal="center" vertical="center"/>
    </xf>
    <xf numFmtId="166" fontId="21" fillId="0" borderId="0" xfId="7" applyNumberFormat="1" applyFont="1" applyAlignment="1">
      <alignment horizontal="right"/>
    </xf>
    <xf numFmtId="0" fontId="31" fillId="0" borderId="0" xfId="1" applyFont="1" applyAlignment="1">
      <alignment horizontal="left"/>
    </xf>
    <xf numFmtId="0" fontId="13" fillId="0" borderId="0" xfId="12" applyFont="1" applyAlignment="1">
      <alignment horizontal="left" indent="2"/>
    </xf>
    <xf numFmtId="0" fontId="13" fillId="0" borderId="0" xfId="12" applyFont="1" applyAlignment="1">
      <alignment horizontal="left" indent="3"/>
    </xf>
    <xf numFmtId="0" fontId="13" fillId="0" borderId="0" xfId="12" applyFont="1" applyAlignment="1">
      <alignment horizontal="left" wrapText="1" indent="2"/>
    </xf>
    <xf numFmtId="0" fontId="13" fillId="0" borderId="0" xfId="12" applyFont="1" applyAlignment="1">
      <alignment horizontal="left" indent="1"/>
    </xf>
    <xf numFmtId="166" fontId="18" fillId="0" borderId="0" xfId="7" applyNumberFormat="1" applyFont="1" applyAlignment="1">
      <alignment horizontal="right"/>
    </xf>
    <xf numFmtId="166" fontId="29" fillId="0" borderId="0" xfId="13" applyNumberFormat="1" applyFont="1" applyAlignment="1">
      <alignment horizontal="left" vertical="center"/>
    </xf>
    <xf numFmtId="0" fontId="32" fillId="0" borderId="0" xfId="7" applyFont="1"/>
    <xf numFmtId="0" fontId="33" fillId="0" borderId="0" xfId="1" applyFont="1" applyAlignment="1">
      <alignment horizontal="left"/>
    </xf>
    <xf numFmtId="0" fontId="15" fillId="0" borderId="0" xfId="7"/>
    <xf numFmtId="0" fontId="12" fillId="0" borderId="0" xfId="0" applyFont="1"/>
    <xf numFmtId="3" fontId="34" fillId="0" borderId="0" xfId="7" applyNumberFormat="1" applyFont="1" applyAlignment="1">
      <alignment horizontal="right"/>
    </xf>
    <xf numFmtId="166" fontId="34" fillId="0" borderId="0" xfId="7" applyNumberFormat="1" applyFont="1" applyAlignment="1">
      <alignment horizontal="right"/>
    </xf>
    <xf numFmtId="0" fontId="29" fillId="0" borderId="0" xfId="11" applyFont="1" applyAlignment="1">
      <alignment vertical="center" wrapText="1"/>
    </xf>
    <xf numFmtId="1" fontId="35" fillId="0" borderId="0" xfId="4" quotePrefix="1" applyNumberFormat="1" applyFont="1" applyAlignment="1">
      <alignment horizontal="center"/>
    </xf>
    <xf numFmtId="0" fontId="18" fillId="0" borderId="0" xfId="4" quotePrefix="1" applyFont="1" applyAlignment="1">
      <alignment horizontal="right"/>
    </xf>
    <xf numFmtId="166" fontId="21" fillId="0" borderId="0" xfId="0" applyNumberFormat="1" applyFont="1"/>
    <xf numFmtId="0" fontId="14" fillId="0" borderId="0" xfId="7" applyFont="1"/>
    <xf numFmtId="0" fontId="1" fillId="0" borderId="0" xfId="12" applyFont="1" applyAlignment="1">
      <alignment horizontal="left" indent="2"/>
    </xf>
    <xf numFmtId="166" fontId="29" fillId="0" borderId="0" xfId="7" applyNumberFormat="1" applyFont="1"/>
    <xf numFmtId="166" fontId="13" fillId="0" borderId="0" xfId="13" applyNumberFormat="1" applyAlignment="1">
      <alignment horizontal="left" vertical="center" wrapText="1" indent="1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0" fontId="20" fillId="0" borderId="0" xfId="5" applyFont="1"/>
    <xf numFmtId="17" fontId="30" fillId="4" borderId="4" xfId="9" quotePrefix="1" applyNumberFormat="1" applyFont="1" applyFill="1" applyBorder="1" applyAlignment="1">
      <alignment horizontal="center" wrapText="1"/>
    </xf>
    <xf numFmtId="17" fontId="30" fillId="4" borderId="5" xfId="9" quotePrefix="1" applyNumberFormat="1" applyFont="1" applyFill="1" applyBorder="1" applyAlignment="1">
      <alignment horizontal="center" wrapText="1"/>
    </xf>
    <xf numFmtId="17" fontId="30" fillId="4" borderId="6" xfId="9" quotePrefix="1" applyNumberFormat="1" applyFont="1" applyFill="1" applyBorder="1" applyAlignment="1">
      <alignment horizontal="center" wrapText="1"/>
    </xf>
    <xf numFmtId="17" fontId="29" fillId="4" borderId="4" xfId="9" quotePrefix="1" applyNumberFormat="1" applyFont="1" applyFill="1" applyBorder="1" applyAlignment="1">
      <alignment horizontal="center" wrapText="1"/>
    </xf>
    <xf numFmtId="17" fontId="29" fillId="4" borderId="5" xfId="9" quotePrefix="1" applyNumberFormat="1" applyFont="1" applyFill="1" applyBorder="1" applyAlignment="1">
      <alignment horizontal="center" wrapText="1"/>
    </xf>
    <xf numFmtId="17" fontId="29" fillId="4" borderId="6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  <xf numFmtId="0" fontId="29" fillId="0" borderId="7" xfId="11" applyFont="1" applyBorder="1" applyAlignment="1">
      <alignment horizontal="center" vertical="center" wrapText="1"/>
    </xf>
    <xf numFmtId="0" fontId="29" fillId="0" borderId="0" xfId="9" applyFont="1">
      <alignment horizontal="center" vertical="center" wrapText="1"/>
    </xf>
    <xf numFmtId="17" fontId="29" fillId="0" borderId="7" xfId="9" quotePrefix="1" applyNumberFormat="1" applyFont="1" applyBorder="1" applyAlignment="1">
      <alignment horizontal="center" wrapText="1"/>
    </xf>
    <xf numFmtId="17" fontId="29" fillId="0" borderId="0" xfId="9" quotePrefix="1" applyNumberFormat="1" applyFont="1" applyAlignment="1">
      <alignment horizontal="center" wrapText="1"/>
    </xf>
    <xf numFmtId="0" fontId="29" fillId="0" borderId="7" xfId="9" applyFont="1" applyBorder="1">
      <alignment horizontal="center" vertical="center" wrapText="1"/>
    </xf>
  </cellXfs>
  <cellStyles count="14">
    <cellStyle name="Hyperlink" xfId="1" builtinId="8"/>
    <cellStyle name="Hyperlink 2" xfId="5" xr:uid="{DD3971EC-3497-4322-A665-ADC772B80F64}"/>
    <cellStyle name="Normal" xfId="0" builtinId="0"/>
    <cellStyle name="Normal 10" xfId="3" xr:uid="{5A410483-2D4F-499A-84A2-D7A01B3E95F6}"/>
    <cellStyle name="Normal 2" xfId="7" xr:uid="{77AAA06A-3794-439A-AA44-0C4A4A263BC1}"/>
    <cellStyle name="Normal 2 2 2" xfId="12" xr:uid="{93486BCB-7BC0-4DE1-B8BF-5F76B1F3C2FB}"/>
    <cellStyle name="Normal 2 4" xfId="4" xr:uid="{4D94F488-E9EB-402B-8402-DFEC5307FCA6}"/>
    <cellStyle name="Normal 3 5 4" xfId="2" xr:uid="{90F500EC-38FB-4C0E-ABB9-8D81F0A032BD}"/>
    <cellStyle name="Style1" xfId="6" xr:uid="{BB259F3E-71F5-4D61-B77D-07559EB757EB}"/>
    <cellStyle name="Style3" xfId="10" xr:uid="{991C05FD-B004-4F69-B658-4CAEF23EC004}"/>
    <cellStyle name="Style4" xfId="8" xr:uid="{265CB6FB-7B14-4BD0-84AC-1D8AAE532ECA}"/>
    <cellStyle name="Style5" xfId="9" xr:uid="{264C5A27-1E82-4425-8B01-1DD5E241F39C}"/>
    <cellStyle name="Style6" xfId="11" xr:uid="{D13FF25D-360C-4DBC-A2CE-FBB5B3B5C9A6}"/>
    <cellStyle name="Style9" xfId="13" xr:uid="{5ECF2AC5-1099-4108-9257-8D008F0877E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3F85C3-4260-464F-A039-932E2BEE2D2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FB25CB6-A17C-481A-BE93-DF887FE85EC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AECC089-95D4-4864-8B2F-B36E63210B1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3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potential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3DA33-5778-469A-8B89-3AF5A28BFDAA}">
  <sheetPr codeName="Sheet12"/>
  <dimension ref="A1:E27"/>
  <sheetViews>
    <sheetView showGridLines="0" tabSelected="1" workbookViewId="0">
      <pane ySplit="7" topLeftCell="A8" activePane="bottomLeft" state="frozen"/>
      <selection activeCell="C13" sqref="C13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4130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4131</v>
      </c>
      <c r="C5" s="11"/>
      <c r="D5" s="11"/>
      <c r="E5" s="11"/>
    </row>
    <row r="6" spans="1:5" ht="15.75" customHeight="1">
      <c r="A6" s="11"/>
      <c r="B6" s="70" t="s">
        <v>4132</v>
      </c>
      <c r="C6" s="70"/>
      <c r="D6" s="70"/>
      <c r="E6" s="70"/>
    </row>
    <row r="7" spans="1:5" ht="15.75" customHeight="1">
      <c r="A7" s="11"/>
      <c r="B7" s="21" t="s">
        <v>4142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4143</v>
      </c>
      <c r="C9" s="24"/>
      <c r="D9" s="11"/>
      <c r="E9" s="11"/>
    </row>
    <row r="10" spans="1:5">
      <c r="A10" s="23"/>
      <c r="B10" s="25" t="s">
        <v>4144</v>
      </c>
      <c r="C10" s="23"/>
      <c r="D10" s="11"/>
      <c r="E10" s="11"/>
    </row>
    <row r="11" spans="1:5">
      <c r="A11" s="23"/>
      <c r="B11" s="26">
        <v>5.0999999999999996</v>
      </c>
      <c r="C11" s="27" t="s">
        <v>4145</v>
      </c>
      <c r="D11" s="11"/>
      <c r="E11" s="11"/>
    </row>
    <row r="12" spans="1:5">
      <c r="A12" s="23"/>
      <c r="B12" s="26">
        <v>5.2</v>
      </c>
      <c r="C12" s="27" t="s">
        <v>4146</v>
      </c>
      <c r="D12" s="11"/>
      <c r="E12" s="11"/>
    </row>
    <row r="13" spans="1:5">
      <c r="A13" s="23"/>
      <c r="B13" s="26" t="s">
        <v>4147</v>
      </c>
      <c r="C13" s="27" t="s">
        <v>4148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71"/>
      <c r="C15" s="71"/>
      <c r="D15" s="11"/>
      <c r="E15" s="11"/>
    </row>
    <row r="16" spans="1:5" ht="15.75">
      <c r="A16" s="23"/>
      <c r="B16" s="72" t="s">
        <v>4149</v>
      </c>
      <c r="C16" s="72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4150</v>
      </c>
      <c r="C18" s="23"/>
      <c r="D18" s="11"/>
      <c r="E18" s="11"/>
    </row>
    <row r="19" spans="1:5">
      <c r="A19" s="23"/>
      <c r="B19" s="73" t="s">
        <v>4151</v>
      </c>
      <c r="C19" s="73"/>
      <c r="D19" s="11"/>
      <c r="E19" s="11"/>
    </row>
    <row r="20" spans="1:5">
      <c r="A20" s="23"/>
      <c r="B20" s="73" t="s">
        <v>4152</v>
      </c>
      <c r="C20" s="73"/>
      <c r="D20" s="11"/>
      <c r="E20" s="11"/>
    </row>
    <row r="21" spans="1:5">
      <c r="A21" s="22"/>
      <c r="B21" s="22"/>
      <c r="C21" s="22"/>
      <c r="D21" s="11"/>
      <c r="E21" s="11"/>
    </row>
    <row r="22" spans="1:5">
      <c r="A22" s="22"/>
      <c r="B22" s="15" t="s">
        <v>4133</v>
      </c>
      <c r="C22" s="11"/>
      <c r="D22" s="11"/>
      <c r="E22" s="11"/>
    </row>
    <row r="23" spans="1:5">
      <c r="A23" s="22"/>
      <c r="B23" s="69" t="s">
        <v>4141</v>
      </c>
      <c r="C23" s="69"/>
      <c r="D23" s="69"/>
      <c r="E23" s="69"/>
    </row>
    <row r="24" spans="1:5">
      <c r="A24" s="22"/>
      <c r="B24" s="69" t="s">
        <v>4140</v>
      </c>
      <c r="C24" s="69"/>
      <c r="D24" s="69"/>
      <c r="E24" s="69"/>
    </row>
    <row r="25" spans="1:5">
      <c r="A25" s="22"/>
      <c r="B25" s="11"/>
      <c r="C25" s="11"/>
      <c r="D25" s="11"/>
      <c r="E25" s="11"/>
    </row>
    <row r="26" spans="1:5">
      <c r="A26" s="22"/>
      <c r="B26" s="22"/>
      <c r="C26" s="22"/>
      <c r="D26" s="11"/>
      <c r="E26" s="11"/>
    </row>
    <row r="27" spans="1:5">
      <c r="A27" s="22"/>
      <c r="B27" s="29" t="str">
        <f ca="1">"© Commonwealth of Australia "&amp;YEAR(TODAY())</f>
        <v>© Commonwealth of Australia 2023</v>
      </c>
      <c r="C27" s="23"/>
      <c r="D27" s="11"/>
      <c r="E27" s="1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E5A70E70-13E1-4C7A-92C8-B92CF3CF1A79}"/>
    <hyperlink ref="B13" location="Index!A12" display="Index" xr:uid="{57770A10-FF6E-4965-8B0B-EC810FC47D5A}"/>
    <hyperlink ref="B27" r:id="rId2" display="© Commonwealth of Australia 2015" xr:uid="{FD88A459-0257-472D-8D36-681EF55F9FE8}"/>
    <hyperlink ref="B24" r:id="rId3" display="or the Labour Surveys Branch at labour.statistics@abs.gov.au." xr:uid="{4F445156-7122-4953-A750-92D4D79EEB2F}"/>
    <hyperlink ref="B23:E23" r:id="rId4" display="For further information about these and related statistics visit www.abs.gov.au/about/contact-us" xr:uid="{4A7C5531-B819-4DC1-8C82-F40FB8EF78FB}"/>
    <hyperlink ref="B12" location="'Table 5.2'!C10" display="'Table 5.2'!C10" xr:uid="{D1A6D503-99D3-4375-A9BC-49DECC03E71B}"/>
    <hyperlink ref="B11" location="'Table 5.1'!C10" display="'Table 5.1'!C10" xr:uid="{F3AFEBF1-0AE6-441A-9F08-AC144B5E7F7C}"/>
    <hyperlink ref="B20" r:id="rId5" display="Explanatory Notes" xr:uid="{0616D977-F874-4B46-B64E-09429D09B507}"/>
    <hyperlink ref="B19" r:id="rId6" xr:uid="{58CA0786-05C3-4C6B-8C2E-F4AB33729B45}"/>
    <hyperlink ref="B19:C19" r:id="rId7" display="Summary" xr:uid="{C4B91734-502C-41CE-99D4-1FA574011152}"/>
    <hyperlink ref="B20:C20" r:id="rId8" display="Methodology" xr:uid="{0DA5F257-575E-44B2-94E2-20D95F3152E7}"/>
  </hyperlinks>
  <pageMargins left="0.7" right="0.7" top="0.75" bottom="0.75" header="0.3" footer="0.3"/>
  <pageSetup paperSize="9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2514</v>
      </c>
      <c r="C1" s="3" t="s">
        <v>2515</v>
      </c>
      <c r="D1" s="3" t="s">
        <v>2516</v>
      </c>
      <c r="E1" s="3" t="s">
        <v>2517</v>
      </c>
      <c r="F1" s="3" t="s">
        <v>2518</v>
      </c>
      <c r="G1" s="3" t="s">
        <v>2519</v>
      </c>
      <c r="H1" s="3" t="s">
        <v>2520</v>
      </c>
      <c r="I1" s="3" t="s">
        <v>2521</v>
      </c>
      <c r="J1" s="3" t="s">
        <v>2522</v>
      </c>
      <c r="K1" s="3" t="s">
        <v>2523</v>
      </c>
      <c r="L1" s="3" t="s">
        <v>2524</v>
      </c>
      <c r="M1" s="3" t="s">
        <v>2525</v>
      </c>
      <c r="N1" s="3" t="s">
        <v>2526</v>
      </c>
      <c r="O1" s="3" t="s">
        <v>2527</v>
      </c>
      <c r="P1" s="3" t="s">
        <v>2528</v>
      </c>
      <c r="Q1" s="3" t="s">
        <v>2529</v>
      </c>
      <c r="R1" s="3" t="s">
        <v>2530</v>
      </c>
      <c r="S1" s="3" t="s">
        <v>2531</v>
      </c>
      <c r="T1" s="3" t="s">
        <v>2532</v>
      </c>
      <c r="U1" s="3" t="s">
        <v>2533</v>
      </c>
      <c r="V1" s="3" t="s">
        <v>2534</v>
      </c>
      <c r="W1" s="3" t="s">
        <v>2535</v>
      </c>
      <c r="X1" s="3" t="s">
        <v>2536</v>
      </c>
      <c r="Y1" s="3" t="s">
        <v>2537</v>
      </c>
      <c r="Z1" s="3" t="s">
        <v>2538</v>
      </c>
      <c r="AA1" s="3" t="s">
        <v>2539</v>
      </c>
      <c r="AB1" s="3" t="s">
        <v>2540</v>
      </c>
      <c r="AC1" s="3" t="s">
        <v>2541</v>
      </c>
      <c r="AD1" s="3" t="s">
        <v>2542</v>
      </c>
      <c r="AE1" s="3" t="s">
        <v>2543</v>
      </c>
      <c r="AF1" s="3" t="s">
        <v>2544</v>
      </c>
      <c r="AG1" s="3" t="s">
        <v>2545</v>
      </c>
      <c r="AH1" s="3" t="s">
        <v>2546</v>
      </c>
      <c r="AI1" s="3" t="s">
        <v>2547</v>
      </c>
      <c r="AJ1" s="3" t="s">
        <v>2548</v>
      </c>
      <c r="AK1" s="3" t="s">
        <v>2549</v>
      </c>
      <c r="AL1" s="3" t="s">
        <v>2550</v>
      </c>
      <c r="AM1" s="3" t="s">
        <v>2551</v>
      </c>
      <c r="AN1" s="3" t="s">
        <v>2552</v>
      </c>
      <c r="AO1" s="3" t="s">
        <v>2553</v>
      </c>
      <c r="AP1" s="3" t="s">
        <v>2554</v>
      </c>
      <c r="AQ1" s="3" t="s">
        <v>2555</v>
      </c>
      <c r="AR1" s="3" t="s">
        <v>2556</v>
      </c>
      <c r="AS1" s="3" t="s">
        <v>2557</v>
      </c>
      <c r="AT1" s="3" t="s">
        <v>2558</v>
      </c>
      <c r="AU1" s="3" t="s">
        <v>2559</v>
      </c>
      <c r="AV1" s="3" t="s">
        <v>2560</v>
      </c>
      <c r="AW1" s="3" t="s">
        <v>2561</v>
      </c>
      <c r="AX1" s="3" t="s">
        <v>2562</v>
      </c>
      <c r="AY1" s="3" t="s">
        <v>2563</v>
      </c>
      <c r="AZ1" s="3" t="s">
        <v>2564</v>
      </c>
      <c r="BA1" s="3" t="s">
        <v>2565</v>
      </c>
      <c r="BB1" s="3" t="s">
        <v>2566</v>
      </c>
      <c r="BC1" s="3" t="s">
        <v>2567</v>
      </c>
      <c r="BD1" s="3" t="s">
        <v>2568</v>
      </c>
      <c r="BE1" s="3" t="s">
        <v>2569</v>
      </c>
      <c r="BF1" s="3" t="s">
        <v>2570</v>
      </c>
      <c r="BG1" s="3" t="s">
        <v>2571</v>
      </c>
      <c r="BH1" s="3" t="s">
        <v>2572</v>
      </c>
      <c r="BI1" s="3" t="s">
        <v>2573</v>
      </c>
      <c r="BJ1" s="3" t="s">
        <v>2574</v>
      </c>
      <c r="BK1" s="3" t="s">
        <v>2575</v>
      </c>
      <c r="BL1" s="3" t="s">
        <v>2576</v>
      </c>
      <c r="BM1" s="3" t="s">
        <v>2577</v>
      </c>
      <c r="BN1" s="3" t="s">
        <v>2578</v>
      </c>
      <c r="BO1" s="3" t="s">
        <v>2579</v>
      </c>
      <c r="BP1" s="3" t="s">
        <v>2580</v>
      </c>
      <c r="BQ1" s="3" t="s">
        <v>2581</v>
      </c>
      <c r="BR1" s="3" t="s">
        <v>2582</v>
      </c>
      <c r="BS1" s="3" t="s">
        <v>2583</v>
      </c>
      <c r="BT1" s="3" t="s">
        <v>2584</v>
      </c>
      <c r="BU1" s="3" t="s">
        <v>2585</v>
      </c>
      <c r="BV1" s="3" t="s">
        <v>2586</v>
      </c>
      <c r="BW1" s="3" t="s">
        <v>2587</v>
      </c>
      <c r="BX1" s="3" t="s">
        <v>2588</v>
      </c>
      <c r="BY1" s="3" t="s">
        <v>2589</v>
      </c>
      <c r="BZ1" s="3" t="s">
        <v>2590</v>
      </c>
      <c r="CA1" s="3" t="s">
        <v>2591</v>
      </c>
      <c r="CB1" s="3" t="s">
        <v>2592</v>
      </c>
      <c r="CC1" s="3" t="s">
        <v>2593</v>
      </c>
      <c r="CD1" s="3" t="s">
        <v>2594</v>
      </c>
      <c r="CE1" s="3" t="s">
        <v>2595</v>
      </c>
      <c r="CF1" s="3" t="s">
        <v>2596</v>
      </c>
      <c r="CG1" s="3" t="s">
        <v>2597</v>
      </c>
      <c r="CH1" s="3" t="s">
        <v>2598</v>
      </c>
      <c r="CI1" s="3" t="s">
        <v>2599</v>
      </c>
      <c r="CJ1" s="3" t="s">
        <v>2600</v>
      </c>
      <c r="CK1" s="3" t="s">
        <v>2601</v>
      </c>
      <c r="CL1" s="3" t="s">
        <v>2602</v>
      </c>
      <c r="CM1" s="3" t="s">
        <v>2603</v>
      </c>
      <c r="CN1" s="3" t="s">
        <v>2604</v>
      </c>
      <c r="CO1" s="3" t="s">
        <v>2605</v>
      </c>
      <c r="CP1" s="3" t="s">
        <v>2606</v>
      </c>
      <c r="CQ1" s="3" t="s">
        <v>2607</v>
      </c>
      <c r="CR1" s="3" t="s">
        <v>2608</v>
      </c>
      <c r="CS1" s="3" t="s">
        <v>2609</v>
      </c>
      <c r="CT1" s="3" t="s">
        <v>2610</v>
      </c>
      <c r="CU1" s="3" t="s">
        <v>2611</v>
      </c>
      <c r="CV1" s="3" t="s">
        <v>2612</v>
      </c>
      <c r="CW1" s="3" t="s">
        <v>2613</v>
      </c>
      <c r="CX1" s="3" t="s">
        <v>2614</v>
      </c>
      <c r="CY1" s="3" t="s">
        <v>2615</v>
      </c>
      <c r="CZ1" s="3" t="s">
        <v>2616</v>
      </c>
      <c r="DA1" s="3" t="s">
        <v>2617</v>
      </c>
      <c r="DB1" s="3" t="s">
        <v>2618</v>
      </c>
      <c r="DC1" s="3" t="s">
        <v>2619</v>
      </c>
      <c r="DD1" s="3" t="s">
        <v>2620</v>
      </c>
      <c r="DE1" s="3" t="s">
        <v>2621</v>
      </c>
      <c r="DF1" s="3" t="s">
        <v>2622</v>
      </c>
      <c r="DG1" s="3" t="s">
        <v>2623</v>
      </c>
      <c r="DH1" s="3" t="s">
        <v>2624</v>
      </c>
      <c r="DI1" s="3" t="s">
        <v>2625</v>
      </c>
      <c r="DJ1" s="3" t="s">
        <v>2626</v>
      </c>
      <c r="DK1" s="3" t="s">
        <v>2627</v>
      </c>
      <c r="DL1" s="3" t="s">
        <v>2628</v>
      </c>
      <c r="DM1" s="3" t="s">
        <v>2629</v>
      </c>
      <c r="DN1" s="3" t="s">
        <v>2630</v>
      </c>
      <c r="DO1" s="3" t="s">
        <v>2631</v>
      </c>
      <c r="DP1" s="3" t="s">
        <v>2632</v>
      </c>
      <c r="DQ1" s="3" t="s">
        <v>2633</v>
      </c>
      <c r="DR1" s="3" t="s">
        <v>2634</v>
      </c>
      <c r="DS1" s="3" t="s">
        <v>2635</v>
      </c>
      <c r="DT1" s="3" t="s">
        <v>2636</v>
      </c>
      <c r="DU1" s="3" t="s">
        <v>2637</v>
      </c>
      <c r="DV1" s="3" t="s">
        <v>2638</v>
      </c>
      <c r="DW1" s="3" t="s">
        <v>2639</v>
      </c>
      <c r="DX1" s="3" t="s">
        <v>2640</v>
      </c>
      <c r="DY1" s="3" t="s">
        <v>2641</v>
      </c>
      <c r="DZ1" s="3" t="s">
        <v>2642</v>
      </c>
      <c r="EA1" s="3" t="s">
        <v>2643</v>
      </c>
      <c r="EB1" s="3" t="s">
        <v>2644</v>
      </c>
      <c r="EC1" s="3" t="s">
        <v>2645</v>
      </c>
      <c r="ED1" s="3" t="s">
        <v>2646</v>
      </c>
      <c r="EE1" s="3" t="s">
        <v>2647</v>
      </c>
      <c r="EF1" s="3" t="s">
        <v>2648</v>
      </c>
      <c r="EG1" s="3" t="s">
        <v>2649</v>
      </c>
      <c r="EH1" s="3" t="s">
        <v>2650</v>
      </c>
      <c r="EI1" s="3" t="s">
        <v>2651</v>
      </c>
      <c r="EJ1" s="3" t="s">
        <v>2652</v>
      </c>
      <c r="EK1" s="3" t="s">
        <v>2653</v>
      </c>
      <c r="EL1" s="3" t="s">
        <v>2654</v>
      </c>
      <c r="EM1" s="3" t="s">
        <v>2655</v>
      </c>
      <c r="EN1" s="3" t="s">
        <v>2656</v>
      </c>
      <c r="EO1" s="3" t="s">
        <v>2657</v>
      </c>
      <c r="EP1" s="3" t="s">
        <v>2658</v>
      </c>
      <c r="EQ1" s="3" t="s">
        <v>2659</v>
      </c>
      <c r="ER1" s="3" t="s">
        <v>2660</v>
      </c>
      <c r="ES1" s="3" t="s">
        <v>2661</v>
      </c>
      <c r="ET1" s="3" t="s">
        <v>2662</v>
      </c>
      <c r="EU1" s="3" t="s">
        <v>2663</v>
      </c>
      <c r="EV1" s="3" t="s">
        <v>2664</v>
      </c>
      <c r="EW1" s="3" t="s">
        <v>2665</v>
      </c>
      <c r="EX1" s="3" t="s">
        <v>2666</v>
      </c>
      <c r="EY1" s="3" t="s">
        <v>2667</v>
      </c>
      <c r="EZ1" s="3" t="s">
        <v>2668</v>
      </c>
      <c r="FA1" s="3" t="s">
        <v>2669</v>
      </c>
      <c r="FB1" s="3" t="s">
        <v>2670</v>
      </c>
      <c r="FC1" s="3" t="s">
        <v>2671</v>
      </c>
      <c r="FD1" s="3" t="s">
        <v>2672</v>
      </c>
      <c r="FE1" s="3" t="s">
        <v>2673</v>
      </c>
      <c r="FF1" s="3" t="s">
        <v>2674</v>
      </c>
      <c r="FG1" s="3" t="s">
        <v>2675</v>
      </c>
      <c r="FH1" s="3" t="s">
        <v>2676</v>
      </c>
      <c r="FI1" s="3" t="s">
        <v>2677</v>
      </c>
      <c r="FJ1" s="3" t="s">
        <v>2678</v>
      </c>
      <c r="FK1" s="3" t="s">
        <v>2679</v>
      </c>
      <c r="FL1" s="3" t="s">
        <v>2680</v>
      </c>
      <c r="FM1" s="3" t="s">
        <v>2681</v>
      </c>
      <c r="FN1" s="3" t="s">
        <v>2682</v>
      </c>
      <c r="FO1" s="3" t="s">
        <v>2683</v>
      </c>
      <c r="FP1" s="3" t="s">
        <v>2684</v>
      </c>
      <c r="FQ1" s="3" t="s">
        <v>2685</v>
      </c>
      <c r="FR1" s="3" t="s">
        <v>2686</v>
      </c>
      <c r="FS1" s="3" t="s">
        <v>2687</v>
      </c>
      <c r="FT1" s="3" t="s">
        <v>2688</v>
      </c>
      <c r="FU1" s="3" t="s">
        <v>2689</v>
      </c>
      <c r="FV1" s="3" t="s">
        <v>2690</v>
      </c>
      <c r="FW1" s="3" t="s">
        <v>2691</v>
      </c>
      <c r="FX1" s="3" t="s">
        <v>2692</v>
      </c>
      <c r="FY1" s="3" t="s">
        <v>2693</v>
      </c>
      <c r="FZ1" s="3" t="s">
        <v>2694</v>
      </c>
      <c r="GA1" s="3" t="s">
        <v>2695</v>
      </c>
      <c r="GB1" s="3" t="s">
        <v>2696</v>
      </c>
      <c r="GC1" s="3" t="s">
        <v>2697</v>
      </c>
      <c r="GD1" s="3" t="s">
        <v>2698</v>
      </c>
      <c r="GE1" s="3" t="s">
        <v>2699</v>
      </c>
      <c r="GF1" s="3" t="s">
        <v>2700</v>
      </c>
      <c r="GG1" s="3" t="s">
        <v>2701</v>
      </c>
      <c r="GH1" s="3" t="s">
        <v>2702</v>
      </c>
      <c r="GI1" s="3" t="s">
        <v>2703</v>
      </c>
      <c r="GJ1" s="3" t="s">
        <v>2704</v>
      </c>
      <c r="GK1" s="3" t="s">
        <v>2705</v>
      </c>
      <c r="GL1" s="3" t="s">
        <v>2706</v>
      </c>
      <c r="GM1" s="3" t="s">
        <v>2707</v>
      </c>
      <c r="GN1" s="3" t="s">
        <v>2708</v>
      </c>
      <c r="GO1" s="3" t="s">
        <v>2709</v>
      </c>
      <c r="GP1" s="3" t="s">
        <v>2710</v>
      </c>
      <c r="GQ1" s="3" t="s">
        <v>2711</v>
      </c>
      <c r="GR1" s="3" t="s">
        <v>2712</v>
      </c>
      <c r="GS1" s="3" t="s">
        <v>2713</v>
      </c>
      <c r="GT1" s="3" t="s">
        <v>2714</v>
      </c>
      <c r="GU1" s="3" t="s">
        <v>2715</v>
      </c>
      <c r="GV1" s="3" t="s">
        <v>2716</v>
      </c>
      <c r="GW1" s="3" t="s">
        <v>2717</v>
      </c>
      <c r="GX1" s="3" t="s">
        <v>2718</v>
      </c>
      <c r="GY1" s="3" t="s">
        <v>2719</v>
      </c>
      <c r="GZ1" s="3" t="s">
        <v>2720</v>
      </c>
      <c r="HA1" s="3" t="s">
        <v>2721</v>
      </c>
      <c r="HB1" s="3" t="s">
        <v>2722</v>
      </c>
      <c r="HC1" s="3" t="s">
        <v>2723</v>
      </c>
      <c r="HD1" s="3" t="s">
        <v>2724</v>
      </c>
      <c r="HE1" s="3" t="s">
        <v>2725</v>
      </c>
      <c r="HF1" s="3" t="s">
        <v>2726</v>
      </c>
      <c r="HG1" s="3" t="s">
        <v>2727</v>
      </c>
      <c r="HH1" s="3" t="s">
        <v>2728</v>
      </c>
      <c r="HI1" s="3" t="s">
        <v>2729</v>
      </c>
      <c r="HJ1" s="3" t="s">
        <v>2730</v>
      </c>
      <c r="HK1" s="3" t="s">
        <v>2731</v>
      </c>
      <c r="HL1" s="3" t="s">
        <v>2732</v>
      </c>
      <c r="HM1" s="3" t="s">
        <v>2733</v>
      </c>
      <c r="HN1" s="3" t="s">
        <v>2734</v>
      </c>
      <c r="HO1" s="3" t="s">
        <v>2735</v>
      </c>
      <c r="HP1" s="3" t="s">
        <v>2736</v>
      </c>
      <c r="HQ1" s="3" t="s">
        <v>2737</v>
      </c>
      <c r="HR1" s="3" t="s">
        <v>2738</v>
      </c>
      <c r="HS1" s="3" t="s">
        <v>2739</v>
      </c>
      <c r="HT1" s="3" t="s">
        <v>2740</v>
      </c>
      <c r="HU1" s="3" t="s">
        <v>2741</v>
      </c>
      <c r="HV1" s="3" t="s">
        <v>2742</v>
      </c>
      <c r="HW1" s="3" t="s">
        <v>2743</v>
      </c>
      <c r="HX1" s="3" t="s">
        <v>2744</v>
      </c>
      <c r="HY1" s="3" t="s">
        <v>2745</v>
      </c>
      <c r="HZ1" s="3" t="s">
        <v>2746</v>
      </c>
      <c r="IA1" s="3" t="s">
        <v>2747</v>
      </c>
      <c r="IB1" s="3" t="s">
        <v>2748</v>
      </c>
      <c r="IC1" s="3" t="s">
        <v>2749</v>
      </c>
      <c r="ID1" s="3" t="s">
        <v>2750</v>
      </c>
      <c r="IE1" s="3" t="s">
        <v>2751</v>
      </c>
      <c r="IF1" s="3" t="s">
        <v>2752</v>
      </c>
      <c r="IG1" s="3" t="s">
        <v>2753</v>
      </c>
      <c r="IH1" s="3" t="s">
        <v>2754</v>
      </c>
      <c r="II1" s="3" t="s">
        <v>2755</v>
      </c>
      <c r="IJ1" s="3" t="s">
        <v>2756</v>
      </c>
      <c r="IK1" s="3" t="s">
        <v>2757</v>
      </c>
      <c r="IL1" s="3" t="s">
        <v>2758</v>
      </c>
      <c r="IM1" s="3" t="s">
        <v>2759</v>
      </c>
      <c r="IN1" s="3" t="s">
        <v>2760</v>
      </c>
      <c r="IO1" s="3" t="s">
        <v>2761</v>
      </c>
      <c r="IP1" s="3" t="s">
        <v>2762</v>
      </c>
      <c r="IQ1" s="3" t="s">
        <v>2763</v>
      </c>
    </row>
    <row r="2" spans="1:251">
      <c r="A2" s="4" t="s">
        <v>250</v>
      </c>
      <c r="B2" s="7" t="s">
        <v>259</v>
      </c>
      <c r="C2" s="8" t="s">
        <v>337</v>
      </c>
      <c r="D2" s="8" t="s">
        <v>337</v>
      </c>
      <c r="E2" s="8" t="s">
        <v>337</v>
      </c>
      <c r="F2" s="8" t="s">
        <v>337</v>
      </c>
      <c r="G2" s="8" t="s">
        <v>337</v>
      </c>
      <c r="H2" s="8" t="s">
        <v>337</v>
      </c>
      <c r="I2" s="8" t="s">
        <v>337</v>
      </c>
      <c r="J2" s="8" t="s">
        <v>337</v>
      </c>
      <c r="K2" s="8" t="s">
        <v>337</v>
      </c>
      <c r="L2" s="8" t="s">
        <v>337</v>
      </c>
      <c r="M2" s="8" t="s">
        <v>337</v>
      </c>
      <c r="N2" s="8" t="s">
        <v>337</v>
      </c>
      <c r="O2" s="8" t="s">
        <v>337</v>
      </c>
      <c r="P2" s="8" t="s">
        <v>337</v>
      </c>
      <c r="Q2" s="8" t="s">
        <v>337</v>
      </c>
      <c r="R2" s="8" t="s">
        <v>337</v>
      </c>
      <c r="S2" s="8" t="s">
        <v>337</v>
      </c>
      <c r="T2" s="8" t="s">
        <v>337</v>
      </c>
      <c r="U2" s="8" t="s">
        <v>337</v>
      </c>
      <c r="V2" s="8" t="s">
        <v>337</v>
      </c>
      <c r="W2" s="8" t="s">
        <v>337</v>
      </c>
      <c r="X2" s="8" t="s">
        <v>337</v>
      </c>
      <c r="Y2" s="8" t="s">
        <v>337</v>
      </c>
      <c r="Z2" s="8" t="s">
        <v>337</v>
      </c>
      <c r="AA2" s="8" t="s">
        <v>337</v>
      </c>
      <c r="AB2" s="8" t="s">
        <v>337</v>
      </c>
      <c r="AC2" s="8" t="s">
        <v>337</v>
      </c>
      <c r="AD2" s="8" t="s">
        <v>337</v>
      </c>
      <c r="AE2" s="8" t="s">
        <v>337</v>
      </c>
      <c r="AF2" s="8" t="s">
        <v>337</v>
      </c>
      <c r="AG2" s="8" t="s">
        <v>337</v>
      </c>
      <c r="AH2" s="8" t="s">
        <v>337</v>
      </c>
      <c r="AI2" s="8" t="s">
        <v>337</v>
      </c>
      <c r="AJ2" s="8" t="s">
        <v>337</v>
      </c>
      <c r="AK2" s="8" t="s">
        <v>337</v>
      </c>
      <c r="AL2" s="8" t="s">
        <v>337</v>
      </c>
      <c r="AM2" s="8" t="s">
        <v>337</v>
      </c>
      <c r="AN2" s="8" t="s">
        <v>337</v>
      </c>
      <c r="AO2" s="8" t="s">
        <v>337</v>
      </c>
      <c r="AP2" s="8" t="s">
        <v>337</v>
      </c>
      <c r="AQ2" s="8" t="s">
        <v>337</v>
      </c>
      <c r="AR2" s="8" t="s">
        <v>337</v>
      </c>
      <c r="AS2" s="8" t="s">
        <v>337</v>
      </c>
      <c r="AT2" s="8" t="s">
        <v>337</v>
      </c>
      <c r="AU2" s="8" t="s">
        <v>337</v>
      </c>
      <c r="AV2" s="8" t="s">
        <v>337</v>
      </c>
      <c r="AW2" s="8" t="s">
        <v>337</v>
      </c>
      <c r="AX2" s="8" t="s">
        <v>337</v>
      </c>
      <c r="AY2" s="8" t="s">
        <v>337</v>
      </c>
      <c r="AZ2" s="8" t="s">
        <v>337</v>
      </c>
      <c r="BA2" s="8" t="s">
        <v>337</v>
      </c>
      <c r="BB2" s="8" t="s">
        <v>337</v>
      </c>
      <c r="BC2" s="8" t="s">
        <v>337</v>
      </c>
      <c r="BD2" s="8" t="s">
        <v>337</v>
      </c>
      <c r="BE2" s="8" t="s">
        <v>337</v>
      </c>
      <c r="BF2" s="8" t="s">
        <v>337</v>
      </c>
      <c r="BG2" s="8" t="s">
        <v>337</v>
      </c>
      <c r="BH2" s="8" t="s">
        <v>337</v>
      </c>
      <c r="BI2" s="8" t="s">
        <v>337</v>
      </c>
      <c r="BJ2" s="8" t="s">
        <v>337</v>
      </c>
      <c r="BK2" s="8" t="s">
        <v>337</v>
      </c>
      <c r="BL2" s="8" t="s">
        <v>337</v>
      </c>
      <c r="BM2" s="8" t="s">
        <v>337</v>
      </c>
      <c r="BN2" s="8" t="s">
        <v>337</v>
      </c>
      <c r="BO2" s="8" t="s">
        <v>337</v>
      </c>
      <c r="BP2" s="8" t="s">
        <v>337</v>
      </c>
      <c r="BQ2" s="8" t="s">
        <v>337</v>
      </c>
      <c r="BR2" s="8" t="s">
        <v>337</v>
      </c>
      <c r="BS2" s="8" t="s">
        <v>337</v>
      </c>
      <c r="BT2" s="8" t="s">
        <v>337</v>
      </c>
      <c r="BU2" s="8" t="s">
        <v>337</v>
      </c>
      <c r="BV2" s="8" t="s">
        <v>337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8" t="s">
        <v>337</v>
      </c>
      <c r="EU2" s="8" t="s">
        <v>337</v>
      </c>
      <c r="EV2" s="8" t="s">
        <v>337</v>
      </c>
      <c r="EW2" s="8" t="s">
        <v>337</v>
      </c>
      <c r="EX2" s="8" t="s">
        <v>337</v>
      </c>
      <c r="EY2" s="8" t="s">
        <v>337</v>
      </c>
      <c r="EZ2" s="8" t="s">
        <v>337</v>
      </c>
      <c r="FA2" s="8" t="s">
        <v>337</v>
      </c>
      <c r="FB2" s="8" t="s">
        <v>337</v>
      </c>
      <c r="FC2" s="8" t="s">
        <v>337</v>
      </c>
      <c r="FD2" s="8" t="s">
        <v>337</v>
      </c>
      <c r="FE2" s="8" t="s">
        <v>337</v>
      </c>
      <c r="FF2" s="8" t="s">
        <v>337</v>
      </c>
      <c r="FG2" s="8" t="s">
        <v>337</v>
      </c>
      <c r="FH2" s="8" t="s">
        <v>337</v>
      </c>
      <c r="FI2" s="8" t="s">
        <v>337</v>
      </c>
      <c r="FJ2" s="8" t="s">
        <v>337</v>
      </c>
      <c r="FK2" s="8" t="s">
        <v>337</v>
      </c>
      <c r="FL2" s="8" t="s">
        <v>337</v>
      </c>
      <c r="FM2" s="8" t="s">
        <v>337</v>
      </c>
      <c r="FN2" s="8" t="s">
        <v>337</v>
      </c>
      <c r="FO2" s="8" t="s">
        <v>337</v>
      </c>
      <c r="FP2" s="8" t="s">
        <v>337</v>
      </c>
      <c r="FQ2" s="8" t="s">
        <v>337</v>
      </c>
      <c r="FR2" s="8" t="s">
        <v>337</v>
      </c>
      <c r="FS2" s="8" t="s">
        <v>337</v>
      </c>
      <c r="FT2" s="8" t="s">
        <v>337</v>
      </c>
      <c r="FU2" s="8" t="s">
        <v>337</v>
      </c>
      <c r="FV2" s="8" t="s">
        <v>337</v>
      </c>
      <c r="FW2" s="8" t="s">
        <v>337</v>
      </c>
      <c r="FX2" s="8" t="s">
        <v>337</v>
      </c>
      <c r="FY2" s="8" t="s">
        <v>337</v>
      </c>
      <c r="FZ2" s="8" t="s">
        <v>337</v>
      </c>
      <c r="GA2" s="8" t="s">
        <v>337</v>
      </c>
      <c r="GB2" s="8" t="s">
        <v>337</v>
      </c>
      <c r="GC2" s="8" t="s">
        <v>337</v>
      </c>
      <c r="GD2" s="8" t="s">
        <v>337</v>
      </c>
      <c r="GE2" s="8" t="s">
        <v>337</v>
      </c>
      <c r="GF2" s="8" t="s">
        <v>337</v>
      </c>
      <c r="GG2" s="8" t="s">
        <v>337</v>
      </c>
      <c r="GH2" s="8" t="s">
        <v>337</v>
      </c>
      <c r="GI2" s="8" t="s">
        <v>337</v>
      </c>
      <c r="GJ2" s="8" t="s">
        <v>337</v>
      </c>
      <c r="GK2" s="8" t="s">
        <v>337</v>
      </c>
      <c r="GL2" s="8" t="s">
        <v>337</v>
      </c>
      <c r="GM2" s="8" t="s">
        <v>337</v>
      </c>
      <c r="GN2" s="8" t="s">
        <v>337</v>
      </c>
      <c r="GO2" s="8" t="s">
        <v>337</v>
      </c>
      <c r="GP2" s="8" t="s">
        <v>337</v>
      </c>
      <c r="GQ2" s="8" t="s">
        <v>337</v>
      </c>
      <c r="GR2" s="8" t="s">
        <v>337</v>
      </c>
      <c r="GS2" s="8" t="s">
        <v>337</v>
      </c>
      <c r="GT2" s="8" t="s">
        <v>337</v>
      </c>
      <c r="GU2" s="8" t="s">
        <v>337</v>
      </c>
      <c r="GV2" s="8" t="s">
        <v>337</v>
      </c>
      <c r="GW2" s="8" t="s">
        <v>337</v>
      </c>
      <c r="GX2" s="8" t="s">
        <v>337</v>
      </c>
      <c r="GY2" s="8" t="s">
        <v>337</v>
      </c>
      <c r="GZ2" s="8" t="s">
        <v>337</v>
      </c>
      <c r="HA2" s="8" t="s">
        <v>337</v>
      </c>
      <c r="HB2" s="8" t="s">
        <v>337</v>
      </c>
      <c r="HC2" s="8" t="s">
        <v>337</v>
      </c>
      <c r="HD2" s="8" t="s">
        <v>337</v>
      </c>
      <c r="HE2" s="8" t="s">
        <v>337</v>
      </c>
      <c r="HF2" s="8" t="s">
        <v>337</v>
      </c>
      <c r="HG2" s="8" t="s">
        <v>337</v>
      </c>
      <c r="HH2" s="8" t="s">
        <v>337</v>
      </c>
      <c r="HI2" s="8" t="s">
        <v>337</v>
      </c>
      <c r="HJ2" s="8" t="s">
        <v>337</v>
      </c>
      <c r="HK2" s="8" t="s">
        <v>337</v>
      </c>
      <c r="HL2" s="8" t="s">
        <v>337</v>
      </c>
      <c r="HM2" s="8" t="s">
        <v>337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338</v>
      </c>
      <c r="D4" s="8" t="s">
        <v>338</v>
      </c>
      <c r="E4" s="8" t="s">
        <v>338</v>
      </c>
      <c r="F4" s="8" t="s">
        <v>338</v>
      </c>
      <c r="G4" s="8" t="s">
        <v>338</v>
      </c>
      <c r="H4" s="8" t="s">
        <v>338</v>
      </c>
      <c r="I4" s="8" t="s">
        <v>338</v>
      </c>
      <c r="J4" s="8" t="s">
        <v>338</v>
      </c>
      <c r="K4" s="8" t="s">
        <v>338</v>
      </c>
      <c r="L4" s="8" t="s">
        <v>338</v>
      </c>
      <c r="M4" s="8" t="s">
        <v>338</v>
      </c>
      <c r="N4" s="8" t="s">
        <v>338</v>
      </c>
      <c r="O4" s="8" t="s">
        <v>338</v>
      </c>
      <c r="P4" s="8" t="s">
        <v>338</v>
      </c>
      <c r="Q4" s="8" t="s">
        <v>338</v>
      </c>
      <c r="R4" s="8" t="s">
        <v>338</v>
      </c>
      <c r="S4" s="8" t="s">
        <v>338</v>
      </c>
      <c r="T4" s="8" t="s">
        <v>338</v>
      </c>
      <c r="U4" s="8" t="s">
        <v>338</v>
      </c>
      <c r="V4" s="8" t="s">
        <v>338</v>
      </c>
      <c r="W4" s="8" t="s">
        <v>338</v>
      </c>
      <c r="X4" s="8" t="s">
        <v>338</v>
      </c>
      <c r="Y4" s="8" t="s">
        <v>338</v>
      </c>
      <c r="Z4" s="8" t="s">
        <v>338</v>
      </c>
      <c r="AA4" s="8" t="s">
        <v>338</v>
      </c>
      <c r="AB4" s="8" t="s">
        <v>338</v>
      </c>
      <c r="AC4" s="8" t="s">
        <v>338</v>
      </c>
      <c r="AD4" s="8" t="s">
        <v>338</v>
      </c>
      <c r="AE4" s="8" t="s">
        <v>338</v>
      </c>
      <c r="AF4" s="8" t="s">
        <v>338</v>
      </c>
      <c r="AG4" s="8" t="s">
        <v>338</v>
      </c>
      <c r="AH4" s="8" t="s">
        <v>338</v>
      </c>
      <c r="AI4" s="8" t="s">
        <v>338</v>
      </c>
      <c r="AJ4" s="8" t="s">
        <v>338</v>
      </c>
      <c r="AK4" s="8" t="s">
        <v>338</v>
      </c>
      <c r="AL4" s="8" t="s">
        <v>338</v>
      </c>
      <c r="AM4" s="8" t="s">
        <v>338</v>
      </c>
      <c r="AN4" s="8" t="s">
        <v>338</v>
      </c>
      <c r="AO4" s="8" t="s">
        <v>338</v>
      </c>
      <c r="AP4" s="8" t="s">
        <v>338</v>
      </c>
      <c r="AQ4" s="8" t="s">
        <v>338</v>
      </c>
      <c r="AR4" s="8" t="s">
        <v>338</v>
      </c>
      <c r="AS4" s="8" t="s">
        <v>338</v>
      </c>
      <c r="AT4" s="8" t="s">
        <v>338</v>
      </c>
      <c r="AU4" s="8" t="s">
        <v>338</v>
      </c>
      <c r="AV4" s="8" t="s">
        <v>338</v>
      </c>
      <c r="AW4" s="8" t="s">
        <v>338</v>
      </c>
      <c r="AX4" s="8" t="s">
        <v>338</v>
      </c>
      <c r="AY4" s="8" t="s">
        <v>338</v>
      </c>
      <c r="AZ4" s="8" t="s">
        <v>338</v>
      </c>
      <c r="BA4" s="8" t="s">
        <v>338</v>
      </c>
      <c r="BB4" s="8" t="s">
        <v>338</v>
      </c>
      <c r="BC4" s="8" t="s">
        <v>338</v>
      </c>
      <c r="BD4" s="8" t="s">
        <v>338</v>
      </c>
      <c r="BE4" s="8" t="s">
        <v>338</v>
      </c>
      <c r="BF4" s="8" t="s">
        <v>338</v>
      </c>
      <c r="BG4" s="8" t="s">
        <v>338</v>
      </c>
      <c r="BH4" s="8" t="s">
        <v>338</v>
      </c>
      <c r="BI4" s="8" t="s">
        <v>338</v>
      </c>
      <c r="BJ4" s="8" t="s">
        <v>338</v>
      </c>
      <c r="BK4" s="8" t="s">
        <v>338</v>
      </c>
      <c r="BL4" s="8" t="s">
        <v>338</v>
      </c>
      <c r="BM4" s="8" t="s">
        <v>338</v>
      </c>
      <c r="BN4" s="8" t="s">
        <v>338</v>
      </c>
      <c r="BO4" s="8" t="s">
        <v>338</v>
      </c>
      <c r="BP4" s="8" t="s">
        <v>338</v>
      </c>
      <c r="BQ4" s="8" t="s">
        <v>338</v>
      </c>
      <c r="BR4" s="8" t="s">
        <v>338</v>
      </c>
      <c r="BS4" s="8" t="s">
        <v>338</v>
      </c>
      <c r="BT4" s="8" t="s">
        <v>338</v>
      </c>
      <c r="BU4" s="8" t="s">
        <v>338</v>
      </c>
      <c r="BV4" s="8" t="s">
        <v>338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338</v>
      </c>
      <c r="EU4" s="8" t="s">
        <v>338</v>
      </c>
      <c r="EV4" s="8" t="s">
        <v>338</v>
      </c>
      <c r="EW4" s="8" t="s">
        <v>338</v>
      </c>
      <c r="EX4" s="8" t="s">
        <v>338</v>
      </c>
      <c r="EY4" s="8" t="s">
        <v>338</v>
      </c>
      <c r="EZ4" s="8" t="s">
        <v>338</v>
      </c>
      <c r="FA4" s="8" t="s">
        <v>338</v>
      </c>
      <c r="FB4" s="8" t="s">
        <v>338</v>
      </c>
      <c r="FC4" s="8" t="s">
        <v>338</v>
      </c>
      <c r="FD4" s="8" t="s">
        <v>338</v>
      </c>
      <c r="FE4" s="8" t="s">
        <v>338</v>
      </c>
      <c r="FF4" s="8" t="s">
        <v>338</v>
      </c>
      <c r="FG4" s="8" t="s">
        <v>338</v>
      </c>
      <c r="FH4" s="8" t="s">
        <v>338</v>
      </c>
      <c r="FI4" s="8" t="s">
        <v>338</v>
      </c>
      <c r="FJ4" s="8" t="s">
        <v>338</v>
      </c>
      <c r="FK4" s="8" t="s">
        <v>338</v>
      </c>
      <c r="FL4" s="8" t="s">
        <v>338</v>
      </c>
      <c r="FM4" s="8" t="s">
        <v>338</v>
      </c>
      <c r="FN4" s="8" t="s">
        <v>338</v>
      </c>
      <c r="FO4" s="8" t="s">
        <v>338</v>
      </c>
      <c r="FP4" s="8" t="s">
        <v>338</v>
      </c>
      <c r="FQ4" s="8" t="s">
        <v>338</v>
      </c>
      <c r="FR4" s="8" t="s">
        <v>338</v>
      </c>
      <c r="FS4" s="8" t="s">
        <v>338</v>
      </c>
      <c r="FT4" s="8" t="s">
        <v>338</v>
      </c>
      <c r="FU4" s="8" t="s">
        <v>338</v>
      </c>
      <c r="FV4" s="8" t="s">
        <v>338</v>
      </c>
      <c r="FW4" s="8" t="s">
        <v>338</v>
      </c>
      <c r="FX4" s="8" t="s">
        <v>338</v>
      </c>
      <c r="FY4" s="8" t="s">
        <v>338</v>
      </c>
      <c r="FZ4" s="8" t="s">
        <v>338</v>
      </c>
      <c r="GA4" s="8" t="s">
        <v>338</v>
      </c>
      <c r="GB4" s="8" t="s">
        <v>338</v>
      </c>
      <c r="GC4" s="8" t="s">
        <v>338</v>
      </c>
      <c r="GD4" s="8" t="s">
        <v>338</v>
      </c>
      <c r="GE4" s="8" t="s">
        <v>338</v>
      </c>
      <c r="GF4" s="8" t="s">
        <v>338</v>
      </c>
      <c r="GG4" s="8" t="s">
        <v>338</v>
      </c>
      <c r="GH4" s="8" t="s">
        <v>338</v>
      </c>
      <c r="GI4" s="8" t="s">
        <v>338</v>
      </c>
      <c r="GJ4" s="8" t="s">
        <v>338</v>
      </c>
      <c r="GK4" s="8" t="s">
        <v>338</v>
      </c>
      <c r="GL4" s="8" t="s">
        <v>338</v>
      </c>
      <c r="GM4" s="8" t="s">
        <v>338</v>
      </c>
      <c r="GN4" s="8" t="s">
        <v>338</v>
      </c>
      <c r="GO4" s="8" t="s">
        <v>338</v>
      </c>
      <c r="GP4" s="8" t="s">
        <v>338</v>
      </c>
      <c r="GQ4" s="8" t="s">
        <v>338</v>
      </c>
      <c r="GR4" s="8" t="s">
        <v>338</v>
      </c>
      <c r="GS4" s="8" t="s">
        <v>338</v>
      </c>
      <c r="GT4" s="8" t="s">
        <v>338</v>
      </c>
      <c r="GU4" s="8" t="s">
        <v>338</v>
      </c>
      <c r="GV4" s="8" t="s">
        <v>338</v>
      </c>
      <c r="GW4" s="8" t="s">
        <v>338</v>
      </c>
      <c r="GX4" s="8" t="s">
        <v>338</v>
      </c>
      <c r="GY4" s="8" t="s">
        <v>338</v>
      </c>
      <c r="GZ4" s="8" t="s">
        <v>338</v>
      </c>
      <c r="HA4" s="8" t="s">
        <v>338</v>
      </c>
      <c r="HB4" s="8" t="s">
        <v>338</v>
      </c>
      <c r="HC4" s="8" t="s">
        <v>338</v>
      </c>
      <c r="HD4" s="8" t="s">
        <v>338</v>
      </c>
      <c r="HE4" s="8" t="s">
        <v>338</v>
      </c>
      <c r="HF4" s="8" t="s">
        <v>338</v>
      </c>
      <c r="HG4" s="8" t="s">
        <v>338</v>
      </c>
      <c r="HH4" s="8" t="s">
        <v>338</v>
      </c>
      <c r="HI4" s="8" t="s">
        <v>338</v>
      </c>
      <c r="HJ4" s="8" t="s">
        <v>338</v>
      </c>
      <c r="HK4" s="8" t="s">
        <v>338</v>
      </c>
      <c r="HL4" s="8" t="s">
        <v>338</v>
      </c>
      <c r="HM4" s="8" t="s">
        <v>338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4139</v>
      </c>
      <c r="C5" s="8" t="s">
        <v>4139</v>
      </c>
      <c r="D5" s="8" t="s">
        <v>4139</v>
      </c>
      <c r="E5" s="8" t="s">
        <v>4139</v>
      </c>
      <c r="F5" s="8" t="s">
        <v>4139</v>
      </c>
      <c r="G5" s="8" t="s">
        <v>4139</v>
      </c>
      <c r="H5" s="8" t="s">
        <v>4139</v>
      </c>
      <c r="I5" s="8" t="s">
        <v>4139</v>
      </c>
      <c r="J5" s="8" t="s">
        <v>4139</v>
      </c>
      <c r="K5" s="8" t="s">
        <v>4139</v>
      </c>
      <c r="L5" s="8" t="s">
        <v>4139</v>
      </c>
      <c r="M5" s="8" t="s">
        <v>4139</v>
      </c>
      <c r="N5" s="8" t="s">
        <v>4139</v>
      </c>
      <c r="O5" s="8" t="s">
        <v>4139</v>
      </c>
      <c r="P5" s="8" t="s">
        <v>4139</v>
      </c>
      <c r="Q5" s="8" t="s">
        <v>4139</v>
      </c>
      <c r="R5" s="8" t="s">
        <v>4139</v>
      </c>
      <c r="S5" s="8" t="s">
        <v>4139</v>
      </c>
      <c r="T5" s="8" t="s">
        <v>4139</v>
      </c>
      <c r="U5" s="8" t="s">
        <v>4139</v>
      </c>
      <c r="V5" s="8" t="s">
        <v>4139</v>
      </c>
      <c r="W5" s="8" t="s">
        <v>4139</v>
      </c>
      <c r="X5" s="8" t="s">
        <v>4139</v>
      </c>
      <c r="Y5" s="8" t="s">
        <v>4139</v>
      </c>
      <c r="Z5" s="8" t="s">
        <v>4139</v>
      </c>
      <c r="AA5" s="8" t="s">
        <v>4139</v>
      </c>
      <c r="AB5" s="8" t="s">
        <v>4139</v>
      </c>
      <c r="AC5" s="8" t="s">
        <v>4139</v>
      </c>
      <c r="AD5" s="8" t="s">
        <v>4139</v>
      </c>
      <c r="AE5" s="8" t="s">
        <v>4139</v>
      </c>
      <c r="AF5" s="8" t="s">
        <v>4139</v>
      </c>
      <c r="AG5" s="8" t="s">
        <v>4139</v>
      </c>
      <c r="AH5" s="8" t="s">
        <v>4139</v>
      </c>
      <c r="AI5" s="8" t="s">
        <v>4139</v>
      </c>
      <c r="AJ5" s="8" t="s">
        <v>4139</v>
      </c>
      <c r="AK5" s="8" t="s">
        <v>4139</v>
      </c>
      <c r="AL5" s="8" t="s">
        <v>4139</v>
      </c>
      <c r="AM5" s="8" t="s">
        <v>4139</v>
      </c>
      <c r="AN5" s="8" t="s">
        <v>4139</v>
      </c>
      <c r="AO5" s="8" t="s">
        <v>4139</v>
      </c>
      <c r="AP5" s="8" t="s">
        <v>4139</v>
      </c>
      <c r="AQ5" s="8" t="s">
        <v>4139</v>
      </c>
      <c r="AR5" s="8" t="s">
        <v>4139</v>
      </c>
      <c r="AS5" s="8" t="s">
        <v>4139</v>
      </c>
      <c r="AT5" s="8" t="s">
        <v>4139</v>
      </c>
      <c r="AU5" s="8" t="s">
        <v>4139</v>
      </c>
      <c r="AV5" s="8" t="s">
        <v>4139</v>
      </c>
      <c r="AW5" s="8" t="s">
        <v>4139</v>
      </c>
      <c r="AX5" s="8" t="s">
        <v>4139</v>
      </c>
      <c r="AY5" s="8" t="s">
        <v>4139</v>
      </c>
      <c r="AZ5" s="8" t="s">
        <v>4139</v>
      </c>
      <c r="BA5" s="8" t="s">
        <v>4139</v>
      </c>
      <c r="BB5" s="8" t="s">
        <v>4139</v>
      </c>
      <c r="BC5" s="8" t="s">
        <v>4139</v>
      </c>
      <c r="BD5" s="8" t="s">
        <v>4139</v>
      </c>
      <c r="BE5" s="8" t="s">
        <v>4139</v>
      </c>
      <c r="BF5" s="8" t="s">
        <v>4139</v>
      </c>
      <c r="BG5" s="8" t="s">
        <v>4139</v>
      </c>
      <c r="BH5" s="8" t="s">
        <v>4139</v>
      </c>
      <c r="BI5" s="8" t="s">
        <v>4139</v>
      </c>
      <c r="BJ5" s="8" t="s">
        <v>4139</v>
      </c>
      <c r="BK5" s="8" t="s">
        <v>4139</v>
      </c>
      <c r="BL5" s="8" t="s">
        <v>4139</v>
      </c>
      <c r="BM5" s="8" t="s">
        <v>4139</v>
      </c>
      <c r="BN5" s="8" t="s">
        <v>4139</v>
      </c>
      <c r="BO5" s="8" t="s">
        <v>4139</v>
      </c>
      <c r="BP5" s="8" t="s">
        <v>4139</v>
      </c>
      <c r="BQ5" s="8" t="s">
        <v>4139</v>
      </c>
      <c r="BR5" s="8" t="s">
        <v>4139</v>
      </c>
      <c r="BS5" s="8" t="s">
        <v>4139</v>
      </c>
      <c r="BT5" s="8" t="s">
        <v>4139</v>
      </c>
      <c r="BU5" s="8" t="s">
        <v>4139</v>
      </c>
      <c r="BV5" s="8" t="s">
        <v>4139</v>
      </c>
      <c r="BW5" s="8" t="s">
        <v>4139</v>
      </c>
      <c r="BX5" s="8" t="s">
        <v>4139</v>
      </c>
      <c r="BY5" s="8" t="s">
        <v>4139</v>
      </c>
      <c r="BZ5" s="8" t="s">
        <v>4139</v>
      </c>
      <c r="CA5" s="8" t="s">
        <v>4139</v>
      </c>
      <c r="CB5" s="8" t="s">
        <v>4139</v>
      </c>
      <c r="CC5" s="8" t="s">
        <v>4139</v>
      </c>
      <c r="CD5" s="8" t="s">
        <v>4139</v>
      </c>
      <c r="CE5" s="8" t="s">
        <v>4139</v>
      </c>
      <c r="CF5" s="8" t="s">
        <v>4139</v>
      </c>
      <c r="CG5" s="8" t="s">
        <v>4139</v>
      </c>
      <c r="CH5" s="8" t="s">
        <v>4139</v>
      </c>
      <c r="CI5" s="8" t="s">
        <v>4139</v>
      </c>
      <c r="CJ5" s="8" t="s">
        <v>4139</v>
      </c>
      <c r="CK5" s="8" t="s">
        <v>4139</v>
      </c>
      <c r="CL5" s="8" t="s">
        <v>4139</v>
      </c>
      <c r="CM5" s="8" t="s">
        <v>4139</v>
      </c>
      <c r="CN5" s="8" t="s">
        <v>4139</v>
      </c>
      <c r="CO5" s="8" t="s">
        <v>4139</v>
      </c>
      <c r="CP5" s="8" t="s">
        <v>4139</v>
      </c>
      <c r="CQ5" s="8" t="s">
        <v>4139</v>
      </c>
      <c r="CR5" s="8" t="s">
        <v>4139</v>
      </c>
      <c r="CS5" s="8" t="s">
        <v>4139</v>
      </c>
      <c r="CT5" s="8" t="s">
        <v>4139</v>
      </c>
      <c r="CU5" s="8" t="s">
        <v>4139</v>
      </c>
      <c r="CV5" s="8" t="s">
        <v>4139</v>
      </c>
      <c r="CW5" s="8" t="s">
        <v>4139</v>
      </c>
      <c r="CX5" s="8" t="s">
        <v>4139</v>
      </c>
      <c r="CY5" s="8" t="s">
        <v>4139</v>
      </c>
      <c r="CZ5" s="8" t="s">
        <v>4139</v>
      </c>
      <c r="DA5" s="8" t="s">
        <v>4139</v>
      </c>
      <c r="DB5" s="8" t="s">
        <v>4139</v>
      </c>
      <c r="DC5" s="8" t="s">
        <v>4139</v>
      </c>
      <c r="DD5" s="8" t="s">
        <v>4139</v>
      </c>
      <c r="DE5" s="8" t="s">
        <v>4139</v>
      </c>
      <c r="DF5" s="8" t="s">
        <v>4139</v>
      </c>
      <c r="DG5" s="8" t="s">
        <v>4139</v>
      </c>
      <c r="DH5" s="8" t="s">
        <v>4139</v>
      </c>
      <c r="DI5" s="8" t="s">
        <v>4139</v>
      </c>
      <c r="DJ5" s="8" t="s">
        <v>4139</v>
      </c>
      <c r="DK5" s="8" t="s">
        <v>4139</v>
      </c>
      <c r="DL5" s="8" t="s">
        <v>4139</v>
      </c>
      <c r="DM5" s="8" t="s">
        <v>4139</v>
      </c>
      <c r="DN5" s="8" t="s">
        <v>4139</v>
      </c>
      <c r="DO5" s="8" t="s">
        <v>4139</v>
      </c>
      <c r="DP5" s="8" t="s">
        <v>4139</v>
      </c>
      <c r="DQ5" s="8" t="s">
        <v>4139</v>
      </c>
      <c r="DR5" s="8" t="s">
        <v>4139</v>
      </c>
      <c r="DS5" s="8" t="s">
        <v>4139</v>
      </c>
      <c r="DT5" s="8" t="s">
        <v>4139</v>
      </c>
      <c r="DU5" s="8" t="s">
        <v>4139</v>
      </c>
      <c r="DV5" s="8" t="s">
        <v>4139</v>
      </c>
      <c r="DW5" s="8" t="s">
        <v>4139</v>
      </c>
      <c r="DX5" s="8" t="s">
        <v>4139</v>
      </c>
      <c r="DY5" s="8" t="s">
        <v>4139</v>
      </c>
      <c r="DZ5" s="8" t="s">
        <v>4139</v>
      </c>
      <c r="EA5" s="8" t="s">
        <v>4139</v>
      </c>
      <c r="EB5" s="8" t="s">
        <v>4139</v>
      </c>
      <c r="EC5" s="8" t="s">
        <v>4139</v>
      </c>
      <c r="ED5" s="8" t="s">
        <v>4139</v>
      </c>
      <c r="EE5" s="8" t="s">
        <v>4139</v>
      </c>
      <c r="EF5" s="8" t="s">
        <v>4139</v>
      </c>
      <c r="EG5" s="8" t="s">
        <v>4139</v>
      </c>
      <c r="EH5" s="8" t="s">
        <v>4139</v>
      </c>
      <c r="EI5" s="8" t="s">
        <v>4139</v>
      </c>
      <c r="EJ5" s="8" t="s">
        <v>4139</v>
      </c>
      <c r="EK5" s="8" t="s">
        <v>4139</v>
      </c>
      <c r="EL5" s="8" t="s">
        <v>4139</v>
      </c>
      <c r="EM5" s="8" t="s">
        <v>4139</v>
      </c>
      <c r="EN5" s="8" t="s">
        <v>4139</v>
      </c>
      <c r="EO5" s="8" t="s">
        <v>4139</v>
      </c>
      <c r="EP5" s="8" t="s">
        <v>4139</v>
      </c>
      <c r="EQ5" s="8" t="s">
        <v>4139</v>
      </c>
      <c r="ER5" s="8" t="s">
        <v>4139</v>
      </c>
      <c r="ES5" s="8" t="s">
        <v>4139</v>
      </c>
      <c r="ET5" s="8" t="s">
        <v>4139</v>
      </c>
      <c r="EU5" s="8" t="s">
        <v>4139</v>
      </c>
      <c r="EV5" s="8" t="s">
        <v>4139</v>
      </c>
      <c r="EW5" s="8" t="s">
        <v>4139</v>
      </c>
      <c r="EX5" s="8" t="s">
        <v>4139</v>
      </c>
      <c r="EY5" s="8" t="s">
        <v>4139</v>
      </c>
      <c r="EZ5" s="8" t="s">
        <v>4139</v>
      </c>
      <c r="FA5" s="8" t="s">
        <v>4139</v>
      </c>
      <c r="FB5" s="8" t="s">
        <v>4139</v>
      </c>
      <c r="FC5" s="8" t="s">
        <v>4139</v>
      </c>
      <c r="FD5" s="8" t="s">
        <v>4139</v>
      </c>
      <c r="FE5" s="8" t="s">
        <v>4139</v>
      </c>
      <c r="FF5" s="8" t="s">
        <v>4139</v>
      </c>
      <c r="FG5" s="8" t="s">
        <v>4139</v>
      </c>
      <c r="FH5" s="8" t="s">
        <v>4139</v>
      </c>
      <c r="FI5" s="8" t="s">
        <v>4139</v>
      </c>
      <c r="FJ5" s="8" t="s">
        <v>4139</v>
      </c>
      <c r="FK5" s="8" t="s">
        <v>4139</v>
      </c>
      <c r="FL5" s="8" t="s">
        <v>4139</v>
      </c>
      <c r="FM5" s="8" t="s">
        <v>4139</v>
      </c>
      <c r="FN5" s="8" t="s">
        <v>4139</v>
      </c>
      <c r="FO5" s="8" t="s">
        <v>4139</v>
      </c>
      <c r="FP5" s="8" t="s">
        <v>4139</v>
      </c>
      <c r="FQ5" s="8" t="s">
        <v>4139</v>
      </c>
      <c r="FR5" s="8" t="s">
        <v>4139</v>
      </c>
      <c r="FS5" s="8" t="s">
        <v>4139</v>
      </c>
      <c r="FT5" s="8" t="s">
        <v>4139</v>
      </c>
      <c r="FU5" s="8" t="s">
        <v>4139</v>
      </c>
      <c r="FV5" s="8" t="s">
        <v>4139</v>
      </c>
      <c r="FW5" s="8" t="s">
        <v>4139</v>
      </c>
      <c r="FX5" s="8" t="s">
        <v>4139</v>
      </c>
      <c r="FY5" s="8" t="s">
        <v>4139</v>
      </c>
      <c r="FZ5" s="8" t="s">
        <v>4139</v>
      </c>
      <c r="GA5" s="8" t="s">
        <v>4139</v>
      </c>
      <c r="GB5" s="8" t="s">
        <v>4139</v>
      </c>
      <c r="GC5" s="8" t="s">
        <v>4139</v>
      </c>
      <c r="GD5" s="8" t="s">
        <v>4139</v>
      </c>
      <c r="GE5" s="8" t="s">
        <v>4139</v>
      </c>
      <c r="GF5" s="8" t="s">
        <v>4139</v>
      </c>
      <c r="GG5" s="8" t="s">
        <v>4139</v>
      </c>
      <c r="GH5" s="8" t="s">
        <v>4139</v>
      </c>
      <c r="GI5" s="8" t="s">
        <v>4139</v>
      </c>
      <c r="GJ5" s="8" t="s">
        <v>4139</v>
      </c>
      <c r="GK5" s="8" t="s">
        <v>4139</v>
      </c>
      <c r="GL5" s="8" t="s">
        <v>4139</v>
      </c>
      <c r="GM5" s="8" t="s">
        <v>4139</v>
      </c>
      <c r="GN5" s="8" t="s">
        <v>4139</v>
      </c>
      <c r="GO5" s="8" t="s">
        <v>4139</v>
      </c>
      <c r="GP5" s="8" t="s">
        <v>4139</v>
      </c>
      <c r="GQ5" s="8" t="s">
        <v>4139</v>
      </c>
      <c r="GR5" s="8" t="s">
        <v>4139</v>
      </c>
      <c r="GS5" s="8" t="s">
        <v>4139</v>
      </c>
      <c r="GT5" s="8" t="s">
        <v>4139</v>
      </c>
      <c r="GU5" s="8" t="s">
        <v>4139</v>
      </c>
      <c r="GV5" s="8" t="s">
        <v>4139</v>
      </c>
      <c r="GW5" s="8" t="s">
        <v>4139</v>
      </c>
      <c r="GX5" s="8" t="s">
        <v>4139</v>
      </c>
      <c r="GY5" s="8" t="s">
        <v>4139</v>
      </c>
      <c r="GZ5" s="8" t="s">
        <v>4139</v>
      </c>
      <c r="HA5" s="8" t="s">
        <v>4139</v>
      </c>
      <c r="HB5" s="8" t="s">
        <v>4139</v>
      </c>
      <c r="HC5" s="8" t="s">
        <v>4139</v>
      </c>
      <c r="HD5" s="8" t="s">
        <v>4139</v>
      </c>
      <c r="HE5" s="8" t="s">
        <v>4139</v>
      </c>
      <c r="HF5" s="8" t="s">
        <v>4139</v>
      </c>
      <c r="HG5" s="8" t="s">
        <v>4139</v>
      </c>
      <c r="HH5" s="8" t="s">
        <v>4139</v>
      </c>
      <c r="HI5" s="8" t="s">
        <v>4139</v>
      </c>
      <c r="HJ5" s="8" t="s">
        <v>4139</v>
      </c>
      <c r="HK5" s="8" t="s">
        <v>4139</v>
      </c>
      <c r="HL5" s="8" t="s">
        <v>4139</v>
      </c>
      <c r="HM5" s="8" t="s">
        <v>4139</v>
      </c>
      <c r="HN5" s="8" t="s">
        <v>4139</v>
      </c>
      <c r="HO5" s="8" t="s">
        <v>4139</v>
      </c>
      <c r="HP5" s="8" t="s">
        <v>4139</v>
      </c>
      <c r="HQ5" s="8" t="s">
        <v>4139</v>
      </c>
      <c r="HR5" s="8" t="s">
        <v>4139</v>
      </c>
      <c r="HS5" s="8" t="s">
        <v>4139</v>
      </c>
      <c r="HT5" s="8" t="s">
        <v>4139</v>
      </c>
      <c r="HU5" s="8" t="s">
        <v>4139</v>
      </c>
      <c r="HV5" s="8" t="s">
        <v>4139</v>
      </c>
      <c r="HW5" s="8" t="s">
        <v>4139</v>
      </c>
      <c r="HX5" s="8" t="s">
        <v>4139</v>
      </c>
      <c r="HY5" s="8" t="s">
        <v>4139</v>
      </c>
      <c r="HZ5" s="8" t="s">
        <v>4139</v>
      </c>
      <c r="IA5" s="8" t="s">
        <v>4139</v>
      </c>
      <c r="IB5" s="8" t="s">
        <v>4139</v>
      </c>
      <c r="IC5" s="8" t="s">
        <v>4139</v>
      </c>
      <c r="ID5" s="8" t="s">
        <v>4139</v>
      </c>
      <c r="IE5" s="8" t="s">
        <v>4139</v>
      </c>
      <c r="IF5" s="8" t="s">
        <v>4139</v>
      </c>
      <c r="IG5" s="8" t="s">
        <v>4139</v>
      </c>
      <c r="IH5" s="8" t="s">
        <v>4139</v>
      </c>
      <c r="II5" s="8" t="s">
        <v>4139</v>
      </c>
      <c r="IJ5" s="8" t="s">
        <v>4139</v>
      </c>
      <c r="IK5" s="8" t="s">
        <v>4139</v>
      </c>
      <c r="IL5" s="8" t="s">
        <v>4139</v>
      </c>
      <c r="IM5" s="8" t="s">
        <v>4139</v>
      </c>
      <c r="IN5" s="8" t="s">
        <v>4139</v>
      </c>
      <c r="IO5" s="8" t="s">
        <v>4139</v>
      </c>
      <c r="IP5" s="8" t="s">
        <v>4139</v>
      </c>
      <c r="IQ5" s="8" t="s">
        <v>4139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2764</v>
      </c>
      <c r="C10" s="8" t="s">
        <v>2765</v>
      </c>
      <c r="D10" s="8" t="s">
        <v>2766</v>
      </c>
      <c r="E10" s="8" t="s">
        <v>2767</v>
      </c>
      <c r="F10" s="8" t="s">
        <v>2768</v>
      </c>
      <c r="G10" s="8" t="s">
        <v>2769</v>
      </c>
      <c r="H10" s="8" t="s">
        <v>2770</v>
      </c>
      <c r="I10" s="8" t="s">
        <v>2771</v>
      </c>
      <c r="J10" s="8" t="s">
        <v>2772</v>
      </c>
      <c r="K10" s="8" t="s">
        <v>2773</v>
      </c>
      <c r="L10" s="8" t="s">
        <v>2774</v>
      </c>
      <c r="M10" s="8" t="s">
        <v>2775</v>
      </c>
      <c r="N10" s="8" t="s">
        <v>2776</v>
      </c>
      <c r="O10" s="8" t="s">
        <v>2777</v>
      </c>
      <c r="P10" s="8" t="s">
        <v>2778</v>
      </c>
      <c r="Q10" s="8" t="s">
        <v>2779</v>
      </c>
      <c r="R10" s="8" t="s">
        <v>2780</v>
      </c>
      <c r="S10" s="8" t="s">
        <v>2781</v>
      </c>
      <c r="T10" s="8" t="s">
        <v>2782</v>
      </c>
      <c r="U10" s="8" t="s">
        <v>2783</v>
      </c>
      <c r="V10" s="8" t="s">
        <v>2784</v>
      </c>
      <c r="W10" s="8" t="s">
        <v>2785</v>
      </c>
      <c r="X10" s="8" t="s">
        <v>2786</v>
      </c>
      <c r="Y10" s="8" t="s">
        <v>2787</v>
      </c>
      <c r="Z10" s="8" t="s">
        <v>2788</v>
      </c>
      <c r="AA10" s="8" t="s">
        <v>2789</v>
      </c>
      <c r="AB10" s="8" t="s">
        <v>2790</v>
      </c>
      <c r="AC10" s="8" t="s">
        <v>2791</v>
      </c>
      <c r="AD10" s="8" t="s">
        <v>2792</v>
      </c>
      <c r="AE10" s="8" t="s">
        <v>2793</v>
      </c>
      <c r="AF10" s="8" t="s">
        <v>2794</v>
      </c>
      <c r="AG10" s="8" t="s">
        <v>2795</v>
      </c>
      <c r="AH10" s="8" t="s">
        <v>2796</v>
      </c>
      <c r="AI10" s="8" t="s">
        <v>2797</v>
      </c>
      <c r="AJ10" s="8" t="s">
        <v>2798</v>
      </c>
      <c r="AK10" s="8" t="s">
        <v>2799</v>
      </c>
      <c r="AL10" s="8" t="s">
        <v>2800</v>
      </c>
      <c r="AM10" s="8" t="s">
        <v>2801</v>
      </c>
      <c r="AN10" s="8" t="s">
        <v>2802</v>
      </c>
      <c r="AO10" s="8" t="s">
        <v>2803</v>
      </c>
      <c r="AP10" s="8" t="s">
        <v>2804</v>
      </c>
      <c r="AQ10" s="8" t="s">
        <v>2805</v>
      </c>
      <c r="AR10" s="8" t="s">
        <v>2806</v>
      </c>
      <c r="AS10" s="8" t="s">
        <v>2807</v>
      </c>
      <c r="AT10" s="8" t="s">
        <v>2808</v>
      </c>
      <c r="AU10" s="8" t="s">
        <v>2809</v>
      </c>
      <c r="AV10" s="8" t="s">
        <v>2810</v>
      </c>
      <c r="AW10" s="8" t="s">
        <v>2811</v>
      </c>
      <c r="AX10" s="8" t="s">
        <v>2812</v>
      </c>
      <c r="AY10" s="8" t="s">
        <v>2813</v>
      </c>
      <c r="AZ10" s="8" t="s">
        <v>2814</v>
      </c>
      <c r="BA10" s="8" t="s">
        <v>2815</v>
      </c>
      <c r="BB10" s="8" t="s">
        <v>2816</v>
      </c>
      <c r="BC10" s="8" t="s">
        <v>2817</v>
      </c>
      <c r="BD10" s="8" t="s">
        <v>2818</v>
      </c>
      <c r="BE10" s="8" t="s">
        <v>2819</v>
      </c>
      <c r="BF10" s="8" t="s">
        <v>2820</v>
      </c>
      <c r="BG10" s="8" t="s">
        <v>2821</v>
      </c>
      <c r="BH10" s="8" t="s">
        <v>2822</v>
      </c>
      <c r="BI10" s="8" t="s">
        <v>2823</v>
      </c>
      <c r="BJ10" s="8" t="s">
        <v>2824</v>
      </c>
      <c r="BK10" s="8" t="s">
        <v>2825</v>
      </c>
      <c r="BL10" s="8" t="s">
        <v>2826</v>
      </c>
      <c r="BM10" s="8" t="s">
        <v>2827</v>
      </c>
      <c r="BN10" s="8" t="s">
        <v>2828</v>
      </c>
      <c r="BO10" s="8" t="s">
        <v>2829</v>
      </c>
      <c r="BP10" s="8" t="s">
        <v>2830</v>
      </c>
      <c r="BQ10" s="8" t="s">
        <v>2831</v>
      </c>
      <c r="BR10" s="8" t="s">
        <v>2832</v>
      </c>
      <c r="BS10" s="8" t="s">
        <v>2833</v>
      </c>
      <c r="BT10" s="8" t="s">
        <v>2834</v>
      </c>
      <c r="BU10" s="8" t="s">
        <v>2835</v>
      </c>
      <c r="BV10" s="8" t="s">
        <v>2836</v>
      </c>
      <c r="BW10" s="8" t="s">
        <v>2837</v>
      </c>
      <c r="BX10" s="8" t="s">
        <v>2838</v>
      </c>
      <c r="BY10" s="8" t="s">
        <v>2839</v>
      </c>
      <c r="BZ10" s="8" t="s">
        <v>2840</v>
      </c>
      <c r="CA10" s="8" t="s">
        <v>2841</v>
      </c>
      <c r="CB10" s="8" t="s">
        <v>2842</v>
      </c>
      <c r="CC10" s="8" t="s">
        <v>2843</v>
      </c>
      <c r="CD10" s="8" t="s">
        <v>2844</v>
      </c>
      <c r="CE10" s="8" t="s">
        <v>2845</v>
      </c>
      <c r="CF10" s="8" t="s">
        <v>2846</v>
      </c>
      <c r="CG10" s="8" t="s">
        <v>2847</v>
      </c>
      <c r="CH10" s="8" t="s">
        <v>2848</v>
      </c>
      <c r="CI10" s="8" t="s">
        <v>2849</v>
      </c>
      <c r="CJ10" s="8" t="s">
        <v>2850</v>
      </c>
      <c r="CK10" s="8" t="s">
        <v>2851</v>
      </c>
      <c r="CL10" s="8" t="s">
        <v>2852</v>
      </c>
      <c r="CM10" s="8" t="s">
        <v>2853</v>
      </c>
      <c r="CN10" s="8" t="s">
        <v>2854</v>
      </c>
      <c r="CO10" s="8" t="s">
        <v>2855</v>
      </c>
      <c r="CP10" s="8" t="s">
        <v>2856</v>
      </c>
      <c r="CQ10" s="8" t="s">
        <v>2857</v>
      </c>
      <c r="CR10" s="8" t="s">
        <v>2858</v>
      </c>
      <c r="CS10" s="8" t="s">
        <v>2859</v>
      </c>
      <c r="CT10" s="8" t="s">
        <v>2860</v>
      </c>
      <c r="CU10" s="8" t="s">
        <v>2861</v>
      </c>
      <c r="CV10" s="8" t="s">
        <v>2862</v>
      </c>
      <c r="CW10" s="8" t="s">
        <v>2863</v>
      </c>
      <c r="CX10" s="8" t="s">
        <v>2864</v>
      </c>
      <c r="CY10" s="8" t="s">
        <v>2865</v>
      </c>
      <c r="CZ10" s="8" t="s">
        <v>2866</v>
      </c>
      <c r="DA10" s="8" t="s">
        <v>2867</v>
      </c>
      <c r="DB10" s="8" t="s">
        <v>2868</v>
      </c>
      <c r="DC10" s="8" t="s">
        <v>2869</v>
      </c>
      <c r="DD10" s="8" t="s">
        <v>2870</v>
      </c>
      <c r="DE10" s="8" t="s">
        <v>2871</v>
      </c>
      <c r="DF10" s="8" t="s">
        <v>2872</v>
      </c>
      <c r="DG10" s="8" t="s">
        <v>2873</v>
      </c>
      <c r="DH10" s="8" t="s">
        <v>2874</v>
      </c>
      <c r="DI10" s="8" t="s">
        <v>2875</v>
      </c>
      <c r="DJ10" s="8" t="s">
        <v>2876</v>
      </c>
      <c r="DK10" s="8" t="s">
        <v>2877</v>
      </c>
      <c r="DL10" s="8" t="s">
        <v>2878</v>
      </c>
      <c r="DM10" s="8" t="s">
        <v>2879</v>
      </c>
      <c r="DN10" s="8" t="s">
        <v>2880</v>
      </c>
      <c r="DO10" s="8" t="s">
        <v>2881</v>
      </c>
      <c r="DP10" s="8" t="s">
        <v>2882</v>
      </c>
      <c r="DQ10" s="8" t="s">
        <v>2883</v>
      </c>
      <c r="DR10" s="8" t="s">
        <v>2884</v>
      </c>
      <c r="DS10" s="8" t="s">
        <v>2885</v>
      </c>
      <c r="DT10" s="8" t="s">
        <v>2886</v>
      </c>
      <c r="DU10" s="8" t="s">
        <v>2887</v>
      </c>
      <c r="DV10" s="8" t="s">
        <v>2888</v>
      </c>
      <c r="DW10" s="8" t="s">
        <v>2889</v>
      </c>
      <c r="DX10" s="8" t="s">
        <v>2890</v>
      </c>
      <c r="DY10" s="8" t="s">
        <v>2891</v>
      </c>
      <c r="DZ10" s="8" t="s">
        <v>2892</v>
      </c>
      <c r="EA10" s="8" t="s">
        <v>2893</v>
      </c>
      <c r="EB10" s="8" t="s">
        <v>2894</v>
      </c>
      <c r="EC10" s="8" t="s">
        <v>2895</v>
      </c>
      <c r="ED10" s="8" t="s">
        <v>2896</v>
      </c>
      <c r="EE10" s="8" t="s">
        <v>2897</v>
      </c>
      <c r="EF10" s="8" t="s">
        <v>2898</v>
      </c>
      <c r="EG10" s="8" t="s">
        <v>2899</v>
      </c>
      <c r="EH10" s="8" t="s">
        <v>2900</v>
      </c>
      <c r="EI10" s="8" t="s">
        <v>2901</v>
      </c>
      <c r="EJ10" s="8" t="s">
        <v>2902</v>
      </c>
      <c r="EK10" s="8" t="s">
        <v>2903</v>
      </c>
      <c r="EL10" s="8" t="s">
        <v>2904</v>
      </c>
      <c r="EM10" s="8" t="s">
        <v>2905</v>
      </c>
      <c r="EN10" s="8" t="s">
        <v>2906</v>
      </c>
      <c r="EO10" s="8" t="s">
        <v>2907</v>
      </c>
      <c r="EP10" s="8" t="s">
        <v>2908</v>
      </c>
      <c r="EQ10" s="8" t="s">
        <v>2909</v>
      </c>
      <c r="ER10" s="8" t="s">
        <v>2910</v>
      </c>
      <c r="ES10" s="8" t="s">
        <v>2911</v>
      </c>
      <c r="ET10" s="8" t="s">
        <v>2912</v>
      </c>
      <c r="EU10" s="8" t="s">
        <v>2913</v>
      </c>
      <c r="EV10" s="8" t="s">
        <v>2914</v>
      </c>
      <c r="EW10" s="8" t="s">
        <v>2915</v>
      </c>
      <c r="EX10" s="8" t="s">
        <v>2916</v>
      </c>
      <c r="EY10" s="8" t="s">
        <v>2917</v>
      </c>
      <c r="EZ10" s="8" t="s">
        <v>2918</v>
      </c>
      <c r="FA10" s="8" t="s">
        <v>2919</v>
      </c>
      <c r="FB10" s="8" t="s">
        <v>2920</v>
      </c>
      <c r="FC10" s="8" t="s">
        <v>2921</v>
      </c>
      <c r="FD10" s="8" t="s">
        <v>2922</v>
      </c>
      <c r="FE10" s="8" t="s">
        <v>2923</v>
      </c>
      <c r="FF10" s="8" t="s">
        <v>2924</v>
      </c>
      <c r="FG10" s="8" t="s">
        <v>2925</v>
      </c>
      <c r="FH10" s="8" t="s">
        <v>2926</v>
      </c>
      <c r="FI10" s="8" t="s">
        <v>2927</v>
      </c>
      <c r="FJ10" s="8" t="s">
        <v>2928</v>
      </c>
      <c r="FK10" s="8" t="s">
        <v>2929</v>
      </c>
      <c r="FL10" s="8" t="s">
        <v>2930</v>
      </c>
      <c r="FM10" s="8" t="s">
        <v>2931</v>
      </c>
      <c r="FN10" s="8" t="s">
        <v>2932</v>
      </c>
      <c r="FO10" s="8" t="s">
        <v>2933</v>
      </c>
      <c r="FP10" s="8" t="s">
        <v>2934</v>
      </c>
      <c r="FQ10" s="8" t="s">
        <v>2935</v>
      </c>
      <c r="FR10" s="8" t="s">
        <v>2936</v>
      </c>
      <c r="FS10" s="8" t="s">
        <v>2937</v>
      </c>
      <c r="FT10" s="8" t="s">
        <v>2938</v>
      </c>
      <c r="FU10" s="8" t="s">
        <v>2939</v>
      </c>
      <c r="FV10" s="8" t="s">
        <v>2940</v>
      </c>
      <c r="FW10" s="8" t="s">
        <v>2941</v>
      </c>
      <c r="FX10" s="8" t="s">
        <v>2942</v>
      </c>
      <c r="FY10" s="8" t="s">
        <v>2943</v>
      </c>
      <c r="FZ10" s="8" t="s">
        <v>2944</v>
      </c>
      <c r="GA10" s="8" t="s">
        <v>2945</v>
      </c>
      <c r="GB10" s="8" t="s">
        <v>2946</v>
      </c>
      <c r="GC10" s="8" t="s">
        <v>2947</v>
      </c>
      <c r="GD10" s="8" t="s">
        <v>2948</v>
      </c>
      <c r="GE10" s="8" t="s">
        <v>2949</v>
      </c>
      <c r="GF10" s="8" t="s">
        <v>2950</v>
      </c>
      <c r="GG10" s="8" t="s">
        <v>2951</v>
      </c>
      <c r="GH10" s="8" t="s">
        <v>2952</v>
      </c>
      <c r="GI10" s="8" t="s">
        <v>2953</v>
      </c>
      <c r="GJ10" s="8" t="s">
        <v>2954</v>
      </c>
      <c r="GK10" s="8" t="s">
        <v>2955</v>
      </c>
      <c r="GL10" s="8" t="s">
        <v>2956</v>
      </c>
      <c r="GM10" s="8" t="s">
        <v>2957</v>
      </c>
      <c r="GN10" s="8" t="s">
        <v>2958</v>
      </c>
      <c r="GO10" s="8" t="s">
        <v>2959</v>
      </c>
      <c r="GP10" s="8" t="s">
        <v>2960</v>
      </c>
      <c r="GQ10" s="8" t="s">
        <v>2961</v>
      </c>
      <c r="GR10" s="8" t="s">
        <v>2962</v>
      </c>
      <c r="GS10" s="8" t="s">
        <v>2963</v>
      </c>
      <c r="GT10" s="8" t="s">
        <v>2964</v>
      </c>
      <c r="GU10" s="8" t="s">
        <v>2965</v>
      </c>
      <c r="GV10" s="8" t="s">
        <v>2966</v>
      </c>
      <c r="GW10" s="8" t="s">
        <v>2967</v>
      </c>
      <c r="GX10" s="8" t="s">
        <v>2968</v>
      </c>
      <c r="GY10" s="8" t="s">
        <v>2969</v>
      </c>
      <c r="GZ10" s="8" t="s">
        <v>2970</v>
      </c>
      <c r="HA10" s="8" t="s">
        <v>2971</v>
      </c>
      <c r="HB10" s="8" t="s">
        <v>2972</v>
      </c>
      <c r="HC10" s="8" t="s">
        <v>2973</v>
      </c>
      <c r="HD10" s="8" t="s">
        <v>2974</v>
      </c>
      <c r="HE10" s="8" t="s">
        <v>2975</v>
      </c>
      <c r="HF10" s="8" t="s">
        <v>2976</v>
      </c>
      <c r="HG10" s="8" t="s">
        <v>2977</v>
      </c>
      <c r="HH10" s="8" t="s">
        <v>2978</v>
      </c>
      <c r="HI10" s="8" t="s">
        <v>2979</v>
      </c>
      <c r="HJ10" s="8" t="s">
        <v>2980</v>
      </c>
      <c r="HK10" s="8" t="s">
        <v>2981</v>
      </c>
      <c r="HL10" s="8" t="s">
        <v>2982</v>
      </c>
      <c r="HM10" s="8" t="s">
        <v>2983</v>
      </c>
      <c r="HN10" s="8" t="s">
        <v>2984</v>
      </c>
      <c r="HO10" s="8" t="s">
        <v>2985</v>
      </c>
      <c r="HP10" s="8" t="s">
        <v>2986</v>
      </c>
      <c r="HQ10" s="8" t="s">
        <v>2987</v>
      </c>
      <c r="HR10" s="8" t="s">
        <v>2988</v>
      </c>
      <c r="HS10" s="8" t="s">
        <v>2989</v>
      </c>
      <c r="HT10" s="8" t="s">
        <v>2990</v>
      </c>
      <c r="HU10" s="8" t="s">
        <v>2991</v>
      </c>
      <c r="HV10" s="8" t="s">
        <v>2992</v>
      </c>
      <c r="HW10" s="8" t="s">
        <v>2993</v>
      </c>
      <c r="HX10" s="8" t="s">
        <v>2994</v>
      </c>
      <c r="HY10" s="8" t="s">
        <v>2995</v>
      </c>
      <c r="HZ10" s="8" t="s">
        <v>2996</v>
      </c>
      <c r="IA10" s="8" t="s">
        <v>2997</v>
      </c>
      <c r="IB10" s="8" t="s">
        <v>2998</v>
      </c>
      <c r="IC10" s="8" t="s">
        <v>2999</v>
      </c>
      <c r="ID10" s="8" t="s">
        <v>3000</v>
      </c>
      <c r="IE10" s="8" t="s">
        <v>3001</v>
      </c>
      <c r="IF10" s="8" t="s">
        <v>3002</v>
      </c>
      <c r="IG10" s="8" t="s">
        <v>3003</v>
      </c>
      <c r="IH10" s="8" t="s">
        <v>3004</v>
      </c>
      <c r="II10" s="8" t="s">
        <v>3005</v>
      </c>
      <c r="IJ10" s="8" t="s">
        <v>3006</v>
      </c>
      <c r="IK10" s="8" t="s">
        <v>3007</v>
      </c>
      <c r="IL10" s="8" t="s">
        <v>3008</v>
      </c>
      <c r="IM10" s="8" t="s">
        <v>3009</v>
      </c>
      <c r="IN10" s="8" t="s">
        <v>3010</v>
      </c>
      <c r="IO10" s="8" t="s">
        <v>3011</v>
      </c>
      <c r="IP10" s="8" t="s">
        <v>3012</v>
      </c>
      <c r="IQ10" s="8" t="s">
        <v>3013</v>
      </c>
    </row>
    <row r="11" spans="1:251">
      <c r="A11" s="10">
        <v>42036</v>
      </c>
      <c r="B11" s="9">
        <v>2.4289999999999998</v>
      </c>
      <c r="C11" s="9">
        <v>90.572999999999993</v>
      </c>
      <c r="D11" s="9">
        <v>89.578999999999994</v>
      </c>
      <c r="E11" s="9">
        <v>91.837999999999994</v>
      </c>
      <c r="F11" s="9">
        <v>20.402000000000001</v>
      </c>
      <c r="G11" s="9">
        <v>19.879000000000001</v>
      </c>
      <c r="H11" s="9">
        <v>21.068000000000001</v>
      </c>
      <c r="I11" s="9">
        <v>6.8730000000000002</v>
      </c>
      <c r="J11" s="9">
        <v>4.3499999999999996</v>
      </c>
      <c r="K11" s="9">
        <v>10.082000000000001</v>
      </c>
      <c r="L11" s="9">
        <v>8.9420000000000002</v>
      </c>
      <c r="M11" s="9">
        <v>10.406000000000001</v>
      </c>
      <c r="N11" s="9">
        <v>7.0789999999999997</v>
      </c>
      <c r="O11" s="9">
        <v>1.8979999999999999</v>
      </c>
      <c r="P11" s="9">
        <v>3.3889999999999998</v>
      </c>
      <c r="Q11" s="9">
        <v>0</v>
      </c>
      <c r="R11" s="9">
        <v>7.0439999999999996</v>
      </c>
      <c r="S11" s="9">
        <v>7.0170000000000003</v>
      </c>
      <c r="T11" s="9">
        <v>7.0789999999999997</v>
      </c>
      <c r="U11" s="9">
        <v>6.6980000000000004</v>
      </c>
      <c r="V11" s="9">
        <v>5.024</v>
      </c>
      <c r="W11" s="9">
        <v>8.827</v>
      </c>
      <c r="X11" s="9">
        <v>10.715</v>
      </c>
      <c r="Y11" s="9">
        <v>12.003</v>
      </c>
      <c r="Z11" s="9">
        <v>9.077</v>
      </c>
      <c r="AA11" s="9">
        <v>9.1229999999999993</v>
      </c>
      <c r="AB11" s="9">
        <v>9.3450000000000006</v>
      </c>
      <c r="AC11" s="9">
        <v>8.8409999999999993</v>
      </c>
      <c r="AD11" s="9">
        <v>4.0410000000000004</v>
      </c>
      <c r="AE11" s="9">
        <v>3.5790000000000002</v>
      </c>
      <c r="AF11" s="9">
        <v>4.6289999999999996</v>
      </c>
      <c r="AG11" s="9">
        <v>9.5640000000000001</v>
      </c>
      <c r="AH11" s="9">
        <v>13.19</v>
      </c>
      <c r="AI11" s="9">
        <v>4.952</v>
      </c>
      <c r="AJ11" s="9">
        <v>0.53900000000000003</v>
      </c>
      <c r="AK11" s="9">
        <v>0</v>
      </c>
      <c r="AL11" s="9">
        <v>1.226</v>
      </c>
      <c r="AM11" s="9">
        <v>2.7839999999999998</v>
      </c>
      <c r="AN11" s="9">
        <v>1.5209999999999999</v>
      </c>
      <c r="AO11" s="9">
        <v>4.3890000000000002</v>
      </c>
      <c r="AP11" s="9">
        <v>3.129</v>
      </c>
      <c r="AQ11" s="9">
        <v>2.34</v>
      </c>
      <c r="AR11" s="9">
        <v>4.1319999999999997</v>
      </c>
      <c r="AS11" s="9">
        <v>4.1719999999999997</v>
      </c>
      <c r="AT11" s="9">
        <v>3.8849999999999998</v>
      </c>
      <c r="AU11" s="9">
        <v>4.5359999999999996</v>
      </c>
      <c r="AV11" s="9">
        <v>3.5910000000000002</v>
      </c>
      <c r="AW11" s="9">
        <v>4.056</v>
      </c>
      <c r="AX11" s="9">
        <v>3</v>
      </c>
      <c r="AY11" s="9">
        <v>9.4269999999999996</v>
      </c>
      <c r="AZ11" s="9">
        <v>10.420999999999999</v>
      </c>
      <c r="BA11" s="9">
        <v>8.1620000000000008</v>
      </c>
      <c r="BB11" s="9">
        <v>73.849000000000004</v>
      </c>
      <c r="BC11" s="9">
        <v>80.965000000000003</v>
      </c>
      <c r="BD11" s="9">
        <v>64.796000000000006</v>
      </c>
      <c r="BE11" s="9">
        <v>62.676000000000002</v>
      </c>
      <c r="BF11" s="9">
        <v>67.153999999999996</v>
      </c>
      <c r="BG11" s="9">
        <v>56.978999999999999</v>
      </c>
      <c r="BH11" s="9">
        <v>8.8569999999999993</v>
      </c>
      <c r="BI11" s="9">
        <v>10.169</v>
      </c>
      <c r="BJ11" s="9">
        <v>7.1870000000000003</v>
      </c>
      <c r="BK11" s="9">
        <v>2.3159999999999998</v>
      </c>
      <c r="BL11" s="9">
        <v>3.6419999999999999</v>
      </c>
      <c r="BM11" s="9">
        <v>0.63</v>
      </c>
      <c r="BN11" s="9">
        <v>26.151</v>
      </c>
      <c r="BO11" s="9">
        <v>19.035</v>
      </c>
      <c r="BP11" s="9">
        <v>35.204000000000001</v>
      </c>
      <c r="BQ11" s="9">
        <v>23.33</v>
      </c>
      <c r="BR11" s="9">
        <v>16.675000000000001</v>
      </c>
      <c r="BS11" s="9">
        <v>31.795000000000002</v>
      </c>
      <c r="BT11" s="9">
        <v>2.8210000000000002</v>
      </c>
      <c r="BU11" s="9">
        <v>2.36</v>
      </c>
      <c r="BV11" s="9">
        <v>3.4079999999999999</v>
      </c>
      <c r="BW11" s="9">
        <v>58.895000000000003</v>
      </c>
      <c r="BX11" s="9">
        <v>31.234000000000002</v>
      </c>
      <c r="BY11" s="9">
        <v>27.661000000000001</v>
      </c>
      <c r="BZ11" s="9">
        <v>52.750999999999998</v>
      </c>
      <c r="CA11" s="9">
        <v>28.318000000000001</v>
      </c>
      <c r="CB11" s="9">
        <v>24.433</v>
      </c>
      <c r="CC11" s="9">
        <v>11.933999999999999</v>
      </c>
      <c r="CD11" s="9">
        <v>5.8940000000000001</v>
      </c>
      <c r="CE11" s="9">
        <v>6.04</v>
      </c>
      <c r="CF11" s="9">
        <v>4.43</v>
      </c>
      <c r="CG11" s="9">
        <v>1.534</v>
      </c>
      <c r="CH11" s="9">
        <v>2.895</v>
      </c>
      <c r="CI11" s="9">
        <v>4.4569999999999999</v>
      </c>
      <c r="CJ11" s="9">
        <v>1.903</v>
      </c>
      <c r="CK11" s="9">
        <v>2.5539999999999998</v>
      </c>
      <c r="CL11" s="9">
        <v>0.96199999999999997</v>
      </c>
      <c r="CM11" s="9">
        <v>0.63500000000000001</v>
      </c>
      <c r="CN11" s="9">
        <v>0.32700000000000001</v>
      </c>
      <c r="CO11" s="9">
        <v>3.4950000000000001</v>
      </c>
      <c r="CP11" s="9">
        <v>1.268</v>
      </c>
      <c r="CQ11" s="9">
        <v>2.2269999999999999</v>
      </c>
      <c r="CR11" s="9">
        <v>6.07</v>
      </c>
      <c r="CS11" s="9">
        <v>3.59</v>
      </c>
      <c r="CT11" s="9">
        <v>2.48</v>
      </c>
      <c r="CU11" s="9">
        <v>5.2539999999999996</v>
      </c>
      <c r="CV11" s="9">
        <v>3.093</v>
      </c>
      <c r="CW11" s="9">
        <v>2.16</v>
      </c>
      <c r="CX11" s="9">
        <v>6.3570000000000002</v>
      </c>
      <c r="CY11" s="9">
        <v>3.794</v>
      </c>
      <c r="CZ11" s="9">
        <v>2.5630000000000002</v>
      </c>
      <c r="DA11" s="9">
        <v>2.5750000000000002</v>
      </c>
      <c r="DB11" s="9">
        <v>1.605</v>
      </c>
      <c r="DC11" s="9">
        <v>0.97</v>
      </c>
      <c r="DD11" s="9">
        <v>3.657</v>
      </c>
      <c r="DE11" s="9">
        <v>2.3079999999999998</v>
      </c>
      <c r="DF11" s="9">
        <v>1.349</v>
      </c>
      <c r="DG11" s="9">
        <v>1.0249999999999999</v>
      </c>
      <c r="DH11" s="9">
        <v>0.52200000000000002</v>
      </c>
      <c r="DI11" s="9">
        <v>0.503</v>
      </c>
      <c r="DJ11" s="9">
        <v>1.391</v>
      </c>
      <c r="DK11" s="9">
        <v>1.198</v>
      </c>
      <c r="DL11" s="9">
        <v>0.192</v>
      </c>
      <c r="DM11" s="9">
        <v>1.06</v>
      </c>
      <c r="DN11" s="9">
        <v>0.46</v>
      </c>
      <c r="DO11" s="9">
        <v>0.6</v>
      </c>
      <c r="DP11" s="9">
        <v>1.337</v>
      </c>
      <c r="DQ11" s="9">
        <v>0.59599999999999997</v>
      </c>
      <c r="DR11" s="9">
        <v>0.74099999999999999</v>
      </c>
      <c r="DS11" s="9">
        <v>3.206</v>
      </c>
      <c r="DT11" s="9">
        <v>1.821</v>
      </c>
      <c r="DU11" s="9">
        <v>1.385</v>
      </c>
      <c r="DV11" s="9">
        <v>6.1440000000000001</v>
      </c>
      <c r="DW11" s="9">
        <v>2.9159999999999999</v>
      </c>
      <c r="DX11" s="9">
        <v>3.2280000000000002</v>
      </c>
      <c r="DY11" s="9">
        <v>42.601999999999997</v>
      </c>
      <c r="DZ11" s="9">
        <v>23.513000000000002</v>
      </c>
      <c r="EA11" s="9">
        <v>19.088999999999999</v>
      </c>
      <c r="EB11" s="9">
        <v>35.447000000000003</v>
      </c>
      <c r="EC11" s="9">
        <v>19.228000000000002</v>
      </c>
      <c r="ED11" s="9">
        <v>16.22</v>
      </c>
      <c r="EE11" s="9">
        <v>6.3049999999999997</v>
      </c>
      <c r="EF11" s="9">
        <v>3.4350000000000001</v>
      </c>
      <c r="EG11" s="9">
        <v>2.87</v>
      </c>
      <c r="EH11" s="9">
        <v>0.85099999999999998</v>
      </c>
      <c r="EI11" s="9">
        <v>0.85099999999999998</v>
      </c>
      <c r="EJ11" s="9">
        <v>0</v>
      </c>
      <c r="EK11" s="9">
        <v>16.292999999999999</v>
      </c>
      <c r="EL11" s="9">
        <v>7.7210000000000001</v>
      </c>
      <c r="EM11" s="9">
        <v>8.5719999999999992</v>
      </c>
      <c r="EN11" s="9">
        <v>14.468999999999999</v>
      </c>
      <c r="EO11" s="9">
        <v>7.2039999999999997</v>
      </c>
      <c r="EP11" s="9">
        <v>7.2649999999999997</v>
      </c>
      <c r="EQ11" s="9">
        <v>1.8240000000000001</v>
      </c>
      <c r="ER11" s="9">
        <v>0.51700000000000002</v>
      </c>
      <c r="ES11" s="9">
        <v>1.3069999999999999</v>
      </c>
      <c r="ET11" s="9">
        <v>89.567999999999998</v>
      </c>
      <c r="EU11" s="9">
        <v>90.662999999999997</v>
      </c>
      <c r="EV11" s="9">
        <v>88.331999999999994</v>
      </c>
      <c r="EW11" s="9">
        <v>20.263999999999999</v>
      </c>
      <c r="EX11" s="9">
        <v>18.87</v>
      </c>
      <c r="EY11" s="9">
        <v>21.837</v>
      </c>
      <c r="EZ11" s="9">
        <v>7.5209999999999999</v>
      </c>
      <c r="FA11" s="9">
        <v>4.9119999999999999</v>
      </c>
      <c r="FB11" s="9">
        <v>10.468</v>
      </c>
      <c r="FC11" s="9">
        <v>7.5679999999999996</v>
      </c>
      <c r="FD11" s="9">
        <v>6.0919999999999996</v>
      </c>
      <c r="FE11" s="9">
        <v>9.2349999999999994</v>
      </c>
      <c r="FF11" s="9">
        <v>1.6339999999999999</v>
      </c>
      <c r="FG11" s="9">
        <v>2.0339999999999998</v>
      </c>
      <c r="FH11" s="9">
        <v>1.1830000000000001</v>
      </c>
      <c r="FI11" s="9">
        <v>5.9340000000000002</v>
      </c>
      <c r="FJ11" s="9">
        <v>4.0579999999999998</v>
      </c>
      <c r="FK11" s="9">
        <v>8.0519999999999996</v>
      </c>
      <c r="FL11" s="9">
        <v>10.305999999999999</v>
      </c>
      <c r="FM11" s="9">
        <v>11.492000000000001</v>
      </c>
      <c r="FN11" s="9">
        <v>8.9670000000000005</v>
      </c>
      <c r="FO11" s="9">
        <v>8.9209999999999994</v>
      </c>
      <c r="FP11" s="9">
        <v>9.9039999999999999</v>
      </c>
      <c r="FQ11" s="9">
        <v>7.81</v>
      </c>
      <c r="FR11" s="9">
        <v>10.792999999999999</v>
      </c>
      <c r="FS11" s="9">
        <v>12.146000000000001</v>
      </c>
      <c r="FT11" s="9">
        <v>9.2650000000000006</v>
      </c>
      <c r="FU11" s="9">
        <v>4.3719999999999999</v>
      </c>
      <c r="FV11" s="9">
        <v>5.1379999999999999</v>
      </c>
      <c r="FW11" s="9">
        <v>3.5059999999999998</v>
      </c>
      <c r="FX11" s="9">
        <v>6.2089999999999996</v>
      </c>
      <c r="FY11" s="9">
        <v>7.39</v>
      </c>
      <c r="FZ11" s="9">
        <v>4.8760000000000003</v>
      </c>
      <c r="GA11" s="9">
        <v>1.7410000000000001</v>
      </c>
      <c r="GB11" s="9">
        <v>1.6719999999999999</v>
      </c>
      <c r="GC11" s="9">
        <v>1.819</v>
      </c>
      <c r="GD11" s="9">
        <v>2.3610000000000002</v>
      </c>
      <c r="GE11" s="9">
        <v>3.8359999999999999</v>
      </c>
      <c r="GF11" s="9">
        <v>0.69599999999999995</v>
      </c>
      <c r="GG11" s="9">
        <v>1.8</v>
      </c>
      <c r="GH11" s="9">
        <v>1.4730000000000001</v>
      </c>
      <c r="GI11" s="9">
        <v>2.169</v>
      </c>
      <c r="GJ11" s="9">
        <v>2.27</v>
      </c>
      <c r="GK11" s="9">
        <v>1.909</v>
      </c>
      <c r="GL11" s="9">
        <v>2.6779999999999999</v>
      </c>
      <c r="GM11" s="9">
        <v>5.4429999999999996</v>
      </c>
      <c r="GN11" s="9">
        <v>5.8289999999999997</v>
      </c>
      <c r="GO11" s="9">
        <v>5.0069999999999997</v>
      </c>
      <c r="GP11" s="9">
        <v>10.432</v>
      </c>
      <c r="GQ11" s="9">
        <v>9.3369999999999997</v>
      </c>
      <c r="GR11" s="9">
        <v>11.667999999999999</v>
      </c>
      <c r="GS11" s="9">
        <v>72.335999999999999</v>
      </c>
      <c r="GT11" s="9">
        <v>75.28</v>
      </c>
      <c r="GU11" s="9">
        <v>69.010999999999996</v>
      </c>
      <c r="GV11" s="9">
        <v>60.186999999999998</v>
      </c>
      <c r="GW11" s="9">
        <v>61.558999999999997</v>
      </c>
      <c r="GX11" s="9">
        <v>58.637</v>
      </c>
      <c r="GY11" s="9">
        <v>10.705</v>
      </c>
      <c r="GZ11" s="9">
        <v>10.997999999999999</v>
      </c>
      <c r="HA11" s="9">
        <v>10.374000000000001</v>
      </c>
      <c r="HB11" s="9">
        <v>1.444</v>
      </c>
      <c r="HC11" s="9">
        <v>2.7229999999999999</v>
      </c>
      <c r="HD11" s="9">
        <v>0</v>
      </c>
      <c r="HE11" s="9">
        <v>27.664000000000001</v>
      </c>
      <c r="HF11" s="9">
        <v>24.72</v>
      </c>
      <c r="HG11" s="9">
        <v>30.989000000000001</v>
      </c>
      <c r="HH11" s="9">
        <v>24.567</v>
      </c>
      <c r="HI11" s="9">
        <v>23.065000000000001</v>
      </c>
      <c r="HJ11" s="9">
        <v>26.263999999999999</v>
      </c>
      <c r="HK11" s="9">
        <v>3.097</v>
      </c>
      <c r="HL11" s="9">
        <v>1.655</v>
      </c>
      <c r="HM11" s="9">
        <v>4.7249999999999996</v>
      </c>
      <c r="HN11" s="9">
        <v>78.465000000000003</v>
      </c>
      <c r="HO11" s="9">
        <v>43.368000000000002</v>
      </c>
      <c r="HP11" s="9">
        <v>35.095999999999997</v>
      </c>
      <c r="HQ11" s="9">
        <v>70.096000000000004</v>
      </c>
      <c r="HR11" s="9">
        <v>38.953000000000003</v>
      </c>
      <c r="HS11" s="9">
        <v>31.143999999999998</v>
      </c>
      <c r="HT11" s="9">
        <v>15.943</v>
      </c>
      <c r="HU11" s="9">
        <v>9.6170000000000009</v>
      </c>
      <c r="HV11" s="9">
        <v>6.3259999999999996</v>
      </c>
      <c r="HW11" s="9">
        <v>4.1769999999999996</v>
      </c>
      <c r="HX11" s="9">
        <v>3.1150000000000002</v>
      </c>
      <c r="HY11" s="9">
        <v>1.0620000000000001</v>
      </c>
      <c r="HZ11" s="9">
        <v>5.6310000000000002</v>
      </c>
      <c r="IA11" s="9">
        <v>4.1390000000000002</v>
      </c>
      <c r="IB11" s="9">
        <v>1.492</v>
      </c>
      <c r="IC11" s="9">
        <v>0.86299999999999999</v>
      </c>
      <c r="ID11" s="9">
        <v>0.22600000000000001</v>
      </c>
      <c r="IE11" s="9">
        <v>0.63800000000000001</v>
      </c>
      <c r="IF11" s="9">
        <v>4.7679999999999998</v>
      </c>
      <c r="IG11" s="9">
        <v>3.9140000000000001</v>
      </c>
      <c r="IH11" s="9">
        <v>0.85399999999999998</v>
      </c>
      <c r="II11" s="9">
        <v>7.4770000000000003</v>
      </c>
      <c r="IJ11" s="9">
        <v>3.2959999999999998</v>
      </c>
      <c r="IK11" s="9">
        <v>4.18</v>
      </c>
      <c r="IL11" s="9">
        <v>6.0679999999999996</v>
      </c>
      <c r="IM11" s="9">
        <v>3.0819999999999999</v>
      </c>
      <c r="IN11" s="9">
        <v>2.9860000000000002</v>
      </c>
      <c r="IO11" s="9">
        <v>8.4789999999999992</v>
      </c>
      <c r="IP11" s="9">
        <v>4.8220000000000001</v>
      </c>
      <c r="IQ11" s="9">
        <v>3.657</v>
      </c>
    </row>
    <row r="12" spans="1:251">
      <c r="A12" s="10">
        <v>42401</v>
      </c>
      <c r="B12" s="9">
        <v>1.802</v>
      </c>
      <c r="C12" s="9">
        <v>91.856999999999999</v>
      </c>
      <c r="D12" s="9">
        <v>94.099000000000004</v>
      </c>
      <c r="E12" s="9">
        <v>89.19</v>
      </c>
      <c r="F12" s="9">
        <v>23.317</v>
      </c>
      <c r="G12" s="9">
        <v>23.352</v>
      </c>
      <c r="H12" s="9">
        <v>23.276</v>
      </c>
      <c r="I12" s="9">
        <v>11.529</v>
      </c>
      <c r="J12" s="9">
        <v>14.853</v>
      </c>
      <c r="K12" s="9">
        <v>7.5780000000000003</v>
      </c>
      <c r="L12" s="9">
        <v>6.1390000000000002</v>
      </c>
      <c r="M12" s="9">
        <v>4.0570000000000004</v>
      </c>
      <c r="N12" s="9">
        <v>8.6140000000000008</v>
      </c>
      <c r="O12" s="9">
        <v>1.0349999999999999</v>
      </c>
      <c r="P12" s="9">
        <v>1.173</v>
      </c>
      <c r="Q12" s="9">
        <v>0.871</v>
      </c>
      <c r="R12" s="9">
        <v>5.1040000000000001</v>
      </c>
      <c r="S12" s="9">
        <v>2.8839999999999999</v>
      </c>
      <c r="T12" s="9">
        <v>7.7430000000000003</v>
      </c>
      <c r="U12" s="9">
        <v>8.1110000000000007</v>
      </c>
      <c r="V12" s="9">
        <v>9.0329999999999995</v>
      </c>
      <c r="W12" s="9">
        <v>7.0140000000000002</v>
      </c>
      <c r="X12" s="9">
        <v>7.64</v>
      </c>
      <c r="Y12" s="9">
        <v>7.1180000000000003</v>
      </c>
      <c r="Z12" s="9">
        <v>8.26</v>
      </c>
      <c r="AA12" s="9">
        <v>7.5490000000000004</v>
      </c>
      <c r="AB12" s="9">
        <v>10.226000000000001</v>
      </c>
      <c r="AC12" s="9">
        <v>4.3659999999999997</v>
      </c>
      <c r="AD12" s="9">
        <v>3.2650000000000001</v>
      </c>
      <c r="AE12" s="9">
        <v>4.7910000000000004</v>
      </c>
      <c r="AF12" s="9">
        <v>1.45</v>
      </c>
      <c r="AG12" s="9">
        <v>6.89</v>
      </c>
      <c r="AH12" s="9">
        <v>6.3879999999999999</v>
      </c>
      <c r="AI12" s="9">
        <v>7.4880000000000004</v>
      </c>
      <c r="AJ12" s="9">
        <v>0.27300000000000002</v>
      </c>
      <c r="AK12" s="9">
        <v>0</v>
      </c>
      <c r="AL12" s="9">
        <v>0.59799999999999998</v>
      </c>
      <c r="AM12" s="9">
        <v>4.319</v>
      </c>
      <c r="AN12" s="9">
        <v>2.9990000000000001</v>
      </c>
      <c r="AO12" s="9">
        <v>5.8879999999999999</v>
      </c>
      <c r="AP12" s="9">
        <v>2.2290000000000001</v>
      </c>
      <c r="AQ12" s="9">
        <v>0</v>
      </c>
      <c r="AR12" s="9">
        <v>4.8780000000000001</v>
      </c>
      <c r="AS12" s="9">
        <v>0.91300000000000003</v>
      </c>
      <c r="AT12" s="9">
        <v>1.163</v>
      </c>
      <c r="AU12" s="9">
        <v>0.61699999999999999</v>
      </c>
      <c r="AV12" s="9">
        <v>9.6829999999999998</v>
      </c>
      <c r="AW12" s="9">
        <v>10.119999999999999</v>
      </c>
      <c r="AX12" s="9">
        <v>9.1630000000000003</v>
      </c>
      <c r="AY12" s="9">
        <v>8.1430000000000007</v>
      </c>
      <c r="AZ12" s="9">
        <v>5.9009999999999998</v>
      </c>
      <c r="BA12" s="9">
        <v>10.81</v>
      </c>
      <c r="BB12" s="9">
        <v>73.373999999999995</v>
      </c>
      <c r="BC12" s="9">
        <v>83.066000000000003</v>
      </c>
      <c r="BD12" s="9">
        <v>61.85</v>
      </c>
      <c r="BE12" s="9">
        <v>61.976999999999997</v>
      </c>
      <c r="BF12" s="9">
        <v>70.031000000000006</v>
      </c>
      <c r="BG12" s="9">
        <v>52.401000000000003</v>
      </c>
      <c r="BH12" s="9">
        <v>9.7189999999999994</v>
      </c>
      <c r="BI12" s="9">
        <v>11.561999999999999</v>
      </c>
      <c r="BJ12" s="9">
        <v>7.5270000000000001</v>
      </c>
      <c r="BK12" s="9">
        <v>1.6779999999999999</v>
      </c>
      <c r="BL12" s="9">
        <v>1.474</v>
      </c>
      <c r="BM12" s="9">
        <v>1.921</v>
      </c>
      <c r="BN12" s="9">
        <v>26.626000000000001</v>
      </c>
      <c r="BO12" s="9">
        <v>16.934000000000001</v>
      </c>
      <c r="BP12" s="9">
        <v>38.15</v>
      </c>
      <c r="BQ12" s="9">
        <v>24.835000000000001</v>
      </c>
      <c r="BR12" s="9">
        <v>15.807</v>
      </c>
      <c r="BS12" s="9">
        <v>35.567</v>
      </c>
      <c r="BT12" s="9">
        <v>1.792</v>
      </c>
      <c r="BU12" s="9">
        <v>1.1259999999999999</v>
      </c>
      <c r="BV12" s="9">
        <v>2.5830000000000002</v>
      </c>
      <c r="BW12" s="9">
        <v>60.268999999999998</v>
      </c>
      <c r="BX12" s="9">
        <v>32.686</v>
      </c>
      <c r="BY12" s="9">
        <v>27.584</v>
      </c>
      <c r="BZ12" s="9">
        <v>57.145000000000003</v>
      </c>
      <c r="CA12" s="9">
        <v>31.655000000000001</v>
      </c>
      <c r="CB12" s="9">
        <v>25.49</v>
      </c>
      <c r="CC12" s="9">
        <v>10.916</v>
      </c>
      <c r="CD12" s="9">
        <v>5.577</v>
      </c>
      <c r="CE12" s="9">
        <v>5.3390000000000004</v>
      </c>
      <c r="CF12" s="9">
        <v>5.0960000000000001</v>
      </c>
      <c r="CG12" s="9">
        <v>3.0830000000000002</v>
      </c>
      <c r="CH12" s="9">
        <v>2.0129999999999999</v>
      </c>
      <c r="CI12" s="9">
        <v>3.448</v>
      </c>
      <c r="CJ12" s="9">
        <v>2.56</v>
      </c>
      <c r="CK12" s="9">
        <v>0.88800000000000001</v>
      </c>
      <c r="CL12" s="9">
        <v>0</v>
      </c>
      <c r="CM12" s="9">
        <v>0</v>
      </c>
      <c r="CN12" s="9">
        <v>0</v>
      </c>
      <c r="CO12" s="9">
        <v>3.448</v>
      </c>
      <c r="CP12" s="9">
        <v>2.56</v>
      </c>
      <c r="CQ12" s="9">
        <v>0.88800000000000001</v>
      </c>
      <c r="CR12" s="9">
        <v>8.1129999999999995</v>
      </c>
      <c r="CS12" s="9">
        <v>2.4359999999999999</v>
      </c>
      <c r="CT12" s="9">
        <v>5.6769999999999996</v>
      </c>
      <c r="CU12" s="9">
        <v>5.3949999999999996</v>
      </c>
      <c r="CV12" s="9">
        <v>3.8719999999999999</v>
      </c>
      <c r="CW12" s="9">
        <v>1.5229999999999999</v>
      </c>
      <c r="CX12" s="9">
        <v>5.681</v>
      </c>
      <c r="CY12" s="9">
        <v>4.4459999999999997</v>
      </c>
      <c r="CZ12" s="9">
        <v>1.2350000000000001</v>
      </c>
      <c r="DA12" s="9">
        <v>2.8340000000000001</v>
      </c>
      <c r="DB12" s="9">
        <v>1.754</v>
      </c>
      <c r="DC12" s="9">
        <v>1.08</v>
      </c>
      <c r="DD12" s="9">
        <v>5.6420000000000003</v>
      </c>
      <c r="DE12" s="9">
        <v>4.8689999999999998</v>
      </c>
      <c r="DF12" s="9">
        <v>0.77200000000000002</v>
      </c>
      <c r="DG12" s="9">
        <v>0.51600000000000001</v>
      </c>
      <c r="DH12" s="9">
        <v>0.22700000000000001</v>
      </c>
      <c r="DI12" s="9">
        <v>0.28899999999999998</v>
      </c>
      <c r="DJ12" s="9">
        <v>2.411</v>
      </c>
      <c r="DK12" s="9">
        <v>0</v>
      </c>
      <c r="DL12" s="9">
        <v>2.411</v>
      </c>
      <c r="DM12" s="9">
        <v>0.24099999999999999</v>
      </c>
      <c r="DN12" s="9">
        <v>0</v>
      </c>
      <c r="DO12" s="9">
        <v>0.24099999999999999</v>
      </c>
      <c r="DP12" s="9">
        <v>0.80100000000000005</v>
      </c>
      <c r="DQ12" s="9">
        <v>0.28999999999999998</v>
      </c>
      <c r="DR12" s="9">
        <v>0.51100000000000001</v>
      </c>
      <c r="DS12" s="9">
        <v>6.0529999999999999</v>
      </c>
      <c r="DT12" s="9">
        <v>2.54</v>
      </c>
      <c r="DU12" s="9">
        <v>3.5129999999999999</v>
      </c>
      <c r="DV12" s="9">
        <v>3.1240000000000001</v>
      </c>
      <c r="DW12" s="9">
        <v>1.0309999999999999</v>
      </c>
      <c r="DX12" s="9">
        <v>2.093</v>
      </c>
      <c r="DY12" s="9">
        <v>43.762999999999998</v>
      </c>
      <c r="DZ12" s="9">
        <v>26.381</v>
      </c>
      <c r="EA12" s="9">
        <v>17.382999999999999</v>
      </c>
      <c r="EB12" s="9">
        <v>39.002000000000002</v>
      </c>
      <c r="EC12" s="9">
        <v>22.902000000000001</v>
      </c>
      <c r="ED12" s="9">
        <v>16.100000000000001</v>
      </c>
      <c r="EE12" s="9">
        <v>3.5049999999999999</v>
      </c>
      <c r="EF12" s="9">
        <v>2.4460000000000002</v>
      </c>
      <c r="EG12" s="9">
        <v>1.0589999999999999</v>
      </c>
      <c r="EH12" s="9">
        <v>1.2569999999999999</v>
      </c>
      <c r="EI12" s="9">
        <v>1.0329999999999999</v>
      </c>
      <c r="EJ12" s="9">
        <v>0.224</v>
      </c>
      <c r="EK12" s="9">
        <v>16.506</v>
      </c>
      <c r="EL12" s="9">
        <v>6.3049999999999997</v>
      </c>
      <c r="EM12" s="9">
        <v>10.201000000000001</v>
      </c>
      <c r="EN12" s="9">
        <v>14.329000000000001</v>
      </c>
      <c r="EO12" s="9">
        <v>5.407</v>
      </c>
      <c r="EP12" s="9">
        <v>8.9220000000000006</v>
      </c>
      <c r="EQ12" s="9">
        <v>2.177</v>
      </c>
      <c r="ER12" s="9">
        <v>0.89800000000000002</v>
      </c>
      <c r="ES12" s="9">
        <v>1.2789999999999999</v>
      </c>
      <c r="ET12" s="9">
        <v>94.816000000000003</v>
      </c>
      <c r="EU12" s="9">
        <v>96.846000000000004</v>
      </c>
      <c r="EV12" s="9">
        <v>92.411000000000001</v>
      </c>
      <c r="EW12" s="9">
        <v>18.111999999999998</v>
      </c>
      <c r="EX12" s="9">
        <v>17.062999999999999</v>
      </c>
      <c r="EY12" s="9">
        <v>19.353999999999999</v>
      </c>
      <c r="EZ12" s="9">
        <v>8.4550000000000001</v>
      </c>
      <c r="FA12" s="9">
        <v>9.4320000000000004</v>
      </c>
      <c r="FB12" s="9">
        <v>7.298</v>
      </c>
      <c r="FC12" s="9">
        <v>5.7210000000000001</v>
      </c>
      <c r="FD12" s="9">
        <v>7.8319999999999999</v>
      </c>
      <c r="FE12" s="9">
        <v>3.2189999999999999</v>
      </c>
      <c r="FF12" s="9">
        <v>0</v>
      </c>
      <c r="FG12" s="9">
        <v>0</v>
      </c>
      <c r="FH12" s="9">
        <v>0</v>
      </c>
      <c r="FI12" s="9">
        <v>5.7210000000000001</v>
      </c>
      <c r="FJ12" s="9">
        <v>7.8319999999999999</v>
      </c>
      <c r="FK12" s="9">
        <v>3.2189999999999999</v>
      </c>
      <c r="FL12" s="9">
        <v>13.462</v>
      </c>
      <c r="FM12" s="9">
        <v>7.4530000000000003</v>
      </c>
      <c r="FN12" s="9">
        <v>20.582000000000001</v>
      </c>
      <c r="FO12" s="9">
        <v>8.9510000000000005</v>
      </c>
      <c r="FP12" s="9">
        <v>11.847</v>
      </c>
      <c r="FQ12" s="9">
        <v>5.52</v>
      </c>
      <c r="FR12" s="9">
        <v>9.4260000000000002</v>
      </c>
      <c r="FS12" s="9">
        <v>13.603</v>
      </c>
      <c r="FT12" s="9">
        <v>4.476</v>
      </c>
      <c r="FU12" s="9">
        <v>4.702</v>
      </c>
      <c r="FV12" s="9">
        <v>5.3650000000000002</v>
      </c>
      <c r="FW12" s="9">
        <v>3.915</v>
      </c>
      <c r="FX12" s="9">
        <v>9.3610000000000007</v>
      </c>
      <c r="FY12" s="9">
        <v>14.897</v>
      </c>
      <c r="FZ12" s="9">
        <v>2.8</v>
      </c>
      <c r="GA12" s="9">
        <v>0.85699999999999998</v>
      </c>
      <c r="GB12" s="9">
        <v>0.69499999999999995</v>
      </c>
      <c r="GC12" s="9">
        <v>1.048</v>
      </c>
      <c r="GD12" s="9">
        <v>4</v>
      </c>
      <c r="GE12" s="9">
        <v>0</v>
      </c>
      <c r="GF12" s="9">
        <v>8.74</v>
      </c>
      <c r="GG12" s="9">
        <v>0.4</v>
      </c>
      <c r="GH12" s="9">
        <v>0</v>
      </c>
      <c r="GI12" s="9">
        <v>0.874</v>
      </c>
      <c r="GJ12" s="9">
        <v>1.329</v>
      </c>
      <c r="GK12" s="9">
        <v>0.88800000000000001</v>
      </c>
      <c r="GL12" s="9">
        <v>1.851</v>
      </c>
      <c r="GM12" s="9">
        <v>10.042</v>
      </c>
      <c r="GN12" s="9">
        <v>7.77</v>
      </c>
      <c r="GO12" s="9">
        <v>12.736000000000001</v>
      </c>
      <c r="GP12" s="9">
        <v>5.1840000000000002</v>
      </c>
      <c r="GQ12" s="9">
        <v>3.1539999999999999</v>
      </c>
      <c r="GR12" s="9">
        <v>7.5890000000000004</v>
      </c>
      <c r="GS12" s="9">
        <v>72.613</v>
      </c>
      <c r="GT12" s="9">
        <v>80.709999999999994</v>
      </c>
      <c r="GU12" s="9">
        <v>63.018000000000001</v>
      </c>
      <c r="GV12" s="9">
        <v>64.712999999999994</v>
      </c>
      <c r="GW12" s="9">
        <v>70.066999999999993</v>
      </c>
      <c r="GX12" s="9">
        <v>58.368000000000002</v>
      </c>
      <c r="GY12" s="9">
        <v>5.8150000000000004</v>
      </c>
      <c r="GZ12" s="9">
        <v>7.484</v>
      </c>
      <c r="HA12" s="9">
        <v>3.8380000000000001</v>
      </c>
      <c r="HB12" s="9">
        <v>2.085</v>
      </c>
      <c r="HC12" s="9">
        <v>3.1589999999999998</v>
      </c>
      <c r="HD12" s="9">
        <v>0.81200000000000006</v>
      </c>
      <c r="HE12" s="9">
        <v>27.387</v>
      </c>
      <c r="HF12" s="9">
        <v>19.29</v>
      </c>
      <c r="HG12" s="9">
        <v>36.981999999999999</v>
      </c>
      <c r="HH12" s="9">
        <v>23.776</v>
      </c>
      <c r="HI12" s="9">
        <v>16.542999999999999</v>
      </c>
      <c r="HJ12" s="9">
        <v>32.345999999999997</v>
      </c>
      <c r="HK12" s="9">
        <v>3.6120000000000001</v>
      </c>
      <c r="HL12" s="9">
        <v>2.7469999999999999</v>
      </c>
      <c r="HM12" s="9">
        <v>4.6360000000000001</v>
      </c>
      <c r="HN12" s="9">
        <v>80.394999999999996</v>
      </c>
      <c r="HO12" s="9">
        <v>46.018000000000001</v>
      </c>
      <c r="HP12" s="9">
        <v>34.378</v>
      </c>
      <c r="HQ12" s="9">
        <v>72.974999999999994</v>
      </c>
      <c r="HR12" s="9">
        <v>41.466999999999999</v>
      </c>
      <c r="HS12" s="9">
        <v>31.507999999999999</v>
      </c>
      <c r="HT12" s="9">
        <v>14.77</v>
      </c>
      <c r="HU12" s="9">
        <v>7.4720000000000004</v>
      </c>
      <c r="HV12" s="9">
        <v>7.2969999999999997</v>
      </c>
      <c r="HW12" s="9">
        <v>6.35</v>
      </c>
      <c r="HX12" s="9">
        <v>4.2409999999999997</v>
      </c>
      <c r="HY12" s="9">
        <v>2.109</v>
      </c>
      <c r="HZ12" s="9">
        <v>4.484</v>
      </c>
      <c r="IA12" s="9">
        <v>3.649</v>
      </c>
      <c r="IB12" s="9">
        <v>0.83499999999999996</v>
      </c>
      <c r="IC12" s="9">
        <v>1.591</v>
      </c>
      <c r="ID12" s="9">
        <v>1.341</v>
      </c>
      <c r="IE12" s="9">
        <v>0.25</v>
      </c>
      <c r="IF12" s="9">
        <v>2.8940000000000001</v>
      </c>
      <c r="IG12" s="9">
        <v>2.3079999999999998</v>
      </c>
      <c r="IH12" s="9">
        <v>0.58499999999999996</v>
      </c>
      <c r="II12" s="9">
        <v>7.6619999999999999</v>
      </c>
      <c r="IJ12" s="9">
        <v>3.3479999999999999</v>
      </c>
      <c r="IK12" s="9">
        <v>4.3140000000000001</v>
      </c>
      <c r="IL12" s="9">
        <v>3.41</v>
      </c>
      <c r="IM12" s="9">
        <v>1.179</v>
      </c>
      <c r="IN12" s="9">
        <v>2.2320000000000002</v>
      </c>
      <c r="IO12" s="9">
        <v>8.1869999999999994</v>
      </c>
      <c r="IP12" s="9">
        <v>5.6749999999999998</v>
      </c>
      <c r="IQ12" s="9">
        <v>2.512</v>
      </c>
    </row>
    <row r="13" spans="1:251">
      <c r="A13" s="10">
        <v>42767</v>
      </c>
      <c r="B13" s="9">
        <v>2.0699999999999998</v>
      </c>
      <c r="C13" s="9">
        <v>88.462000000000003</v>
      </c>
      <c r="D13" s="9">
        <v>83.650999999999996</v>
      </c>
      <c r="E13" s="9">
        <v>94.04</v>
      </c>
      <c r="F13" s="9">
        <v>22.63</v>
      </c>
      <c r="G13" s="9">
        <v>22.847999999999999</v>
      </c>
      <c r="H13" s="9">
        <v>22.376999999999999</v>
      </c>
      <c r="I13" s="9">
        <v>8.5640000000000001</v>
      </c>
      <c r="J13" s="9">
        <v>7.6040000000000001</v>
      </c>
      <c r="K13" s="9">
        <v>9.6769999999999996</v>
      </c>
      <c r="L13" s="9">
        <v>6.024</v>
      </c>
      <c r="M13" s="9">
        <v>6.9269999999999996</v>
      </c>
      <c r="N13" s="9">
        <v>4.9779999999999998</v>
      </c>
      <c r="O13" s="9">
        <v>0.66300000000000003</v>
      </c>
      <c r="P13" s="9">
        <v>1.2350000000000001</v>
      </c>
      <c r="Q13" s="9">
        <v>0</v>
      </c>
      <c r="R13" s="9">
        <v>5.3609999999999998</v>
      </c>
      <c r="S13" s="9">
        <v>5.6920000000000002</v>
      </c>
      <c r="T13" s="9">
        <v>4.9779999999999998</v>
      </c>
      <c r="U13" s="9">
        <v>10.818</v>
      </c>
      <c r="V13" s="9">
        <v>10.135</v>
      </c>
      <c r="W13" s="9">
        <v>11.609</v>
      </c>
      <c r="X13" s="9">
        <v>3.3919999999999999</v>
      </c>
      <c r="Y13" s="9">
        <v>3.6920000000000002</v>
      </c>
      <c r="Z13" s="9">
        <v>3.0459999999999998</v>
      </c>
      <c r="AA13" s="9">
        <v>8.2289999999999992</v>
      </c>
      <c r="AB13" s="9">
        <v>8.9190000000000005</v>
      </c>
      <c r="AC13" s="9">
        <v>7.4279999999999999</v>
      </c>
      <c r="AD13" s="9">
        <v>2.528</v>
      </c>
      <c r="AE13" s="9">
        <v>1.0009999999999999</v>
      </c>
      <c r="AF13" s="9">
        <v>4.298</v>
      </c>
      <c r="AG13" s="9">
        <v>8.2789999999999999</v>
      </c>
      <c r="AH13" s="9">
        <v>9.52</v>
      </c>
      <c r="AI13" s="9">
        <v>6.84</v>
      </c>
      <c r="AJ13" s="9">
        <v>1.85</v>
      </c>
      <c r="AK13" s="9">
        <v>1.1539999999999999</v>
      </c>
      <c r="AL13" s="9">
        <v>2.657</v>
      </c>
      <c r="AM13" s="9">
        <v>4.0369999999999999</v>
      </c>
      <c r="AN13" s="9">
        <v>1.542</v>
      </c>
      <c r="AO13" s="9">
        <v>6.931</v>
      </c>
      <c r="AP13" s="9">
        <v>2.4910000000000001</v>
      </c>
      <c r="AQ13" s="9">
        <v>2.7559999999999998</v>
      </c>
      <c r="AR13" s="9">
        <v>2.1829999999999998</v>
      </c>
      <c r="AS13" s="9">
        <v>1.905</v>
      </c>
      <c r="AT13" s="9">
        <v>2.1549999999999998</v>
      </c>
      <c r="AU13" s="9">
        <v>1.6160000000000001</v>
      </c>
      <c r="AV13" s="9">
        <v>7.7140000000000004</v>
      </c>
      <c r="AW13" s="9">
        <v>5.3970000000000002</v>
      </c>
      <c r="AX13" s="9">
        <v>10.401</v>
      </c>
      <c r="AY13" s="9">
        <v>11.538</v>
      </c>
      <c r="AZ13" s="9">
        <v>16.349</v>
      </c>
      <c r="BA13" s="9">
        <v>5.96</v>
      </c>
      <c r="BB13" s="9">
        <v>70.977999999999994</v>
      </c>
      <c r="BC13" s="9">
        <v>74.515000000000001</v>
      </c>
      <c r="BD13" s="9">
        <v>66.876999999999995</v>
      </c>
      <c r="BE13" s="9">
        <v>61.811</v>
      </c>
      <c r="BF13" s="9">
        <v>64.686000000000007</v>
      </c>
      <c r="BG13" s="9">
        <v>58.478000000000002</v>
      </c>
      <c r="BH13" s="9">
        <v>7.931</v>
      </c>
      <c r="BI13" s="9">
        <v>8.23</v>
      </c>
      <c r="BJ13" s="9">
        <v>7.585</v>
      </c>
      <c r="BK13" s="9">
        <v>1.236</v>
      </c>
      <c r="BL13" s="9">
        <v>1.599</v>
      </c>
      <c r="BM13" s="9">
        <v>0.81399999999999995</v>
      </c>
      <c r="BN13" s="9">
        <v>29.021999999999998</v>
      </c>
      <c r="BO13" s="9">
        <v>25.484999999999999</v>
      </c>
      <c r="BP13" s="9">
        <v>33.122999999999998</v>
      </c>
      <c r="BQ13" s="9">
        <v>26.039000000000001</v>
      </c>
      <c r="BR13" s="9">
        <v>22.376000000000001</v>
      </c>
      <c r="BS13" s="9">
        <v>30.286000000000001</v>
      </c>
      <c r="BT13" s="9">
        <v>2.9830000000000001</v>
      </c>
      <c r="BU13" s="9">
        <v>3.11</v>
      </c>
      <c r="BV13" s="9">
        <v>2.8370000000000002</v>
      </c>
      <c r="BW13" s="9">
        <v>58.970999999999997</v>
      </c>
      <c r="BX13" s="9">
        <v>31.86</v>
      </c>
      <c r="BY13" s="9">
        <v>27.111000000000001</v>
      </c>
      <c r="BZ13" s="9">
        <v>53.274000000000001</v>
      </c>
      <c r="CA13" s="9">
        <v>28.777000000000001</v>
      </c>
      <c r="CB13" s="9">
        <v>24.497</v>
      </c>
      <c r="CC13" s="9">
        <v>11.16</v>
      </c>
      <c r="CD13" s="9">
        <v>5.6689999999999996</v>
      </c>
      <c r="CE13" s="9">
        <v>5.4909999999999997</v>
      </c>
      <c r="CF13" s="9">
        <v>4.5419999999999998</v>
      </c>
      <c r="CG13" s="9">
        <v>3.0169999999999999</v>
      </c>
      <c r="CH13" s="9">
        <v>1.5249999999999999</v>
      </c>
      <c r="CI13" s="9">
        <v>4.4539999999999997</v>
      </c>
      <c r="CJ13" s="9">
        <v>2.4529999999999998</v>
      </c>
      <c r="CK13" s="9">
        <v>2.0009999999999999</v>
      </c>
      <c r="CL13" s="9">
        <v>0.73699999999999999</v>
      </c>
      <c r="CM13" s="9">
        <v>0.503</v>
      </c>
      <c r="CN13" s="9">
        <v>0.23400000000000001</v>
      </c>
      <c r="CO13" s="9">
        <v>3.7170000000000001</v>
      </c>
      <c r="CP13" s="9">
        <v>1.95</v>
      </c>
      <c r="CQ13" s="9">
        <v>1.7669999999999999</v>
      </c>
      <c r="CR13" s="9">
        <v>7.7370000000000001</v>
      </c>
      <c r="CS13" s="9">
        <v>3.2970000000000002</v>
      </c>
      <c r="CT13" s="9">
        <v>4.4390000000000001</v>
      </c>
      <c r="CU13" s="9">
        <v>3.101</v>
      </c>
      <c r="CV13" s="9">
        <v>2.1379999999999999</v>
      </c>
      <c r="CW13" s="9">
        <v>0.96299999999999997</v>
      </c>
      <c r="CX13" s="9">
        <v>5.8819999999999997</v>
      </c>
      <c r="CY13" s="9">
        <v>2.3029999999999999</v>
      </c>
      <c r="CZ13" s="9">
        <v>3.5790000000000002</v>
      </c>
      <c r="DA13" s="9">
        <v>1.5840000000000001</v>
      </c>
      <c r="DB13" s="9">
        <v>0.77500000000000002</v>
      </c>
      <c r="DC13" s="9">
        <v>0.81</v>
      </c>
      <c r="DD13" s="9">
        <v>5.0039999999999996</v>
      </c>
      <c r="DE13" s="9">
        <v>3.54</v>
      </c>
      <c r="DF13" s="9">
        <v>1.464</v>
      </c>
      <c r="DG13" s="9">
        <v>0.70199999999999996</v>
      </c>
      <c r="DH13" s="9">
        <v>0.253</v>
      </c>
      <c r="DI13" s="9">
        <v>0.44900000000000001</v>
      </c>
      <c r="DJ13" s="9">
        <v>1.5640000000000001</v>
      </c>
      <c r="DK13" s="9">
        <v>0.50700000000000001</v>
      </c>
      <c r="DL13" s="9">
        <v>1.0569999999999999</v>
      </c>
      <c r="DM13" s="9">
        <v>0.432</v>
      </c>
      <c r="DN13" s="9">
        <v>0</v>
      </c>
      <c r="DO13" s="9">
        <v>0.432</v>
      </c>
      <c r="DP13" s="9">
        <v>0</v>
      </c>
      <c r="DQ13" s="9">
        <v>0</v>
      </c>
      <c r="DR13" s="9">
        <v>0</v>
      </c>
      <c r="DS13" s="9">
        <v>7.1120000000000001</v>
      </c>
      <c r="DT13" s="9">
        <v>4.8250000000000002</v>
      </c>
      <c r="DU13" s="9">
        <v>2.2869999999999999</v>
      </c>
      <c r="DV13" s="9">
        <v>5.6970000000000001</v>
      </c>
      <c r="DW13" s="9">
        <v>3.0830000000000002</v>
      </c>
      <c r="DX13" s="9">
        <v>2.6139999999999999</v>
      </c>
      <c r="DY13" s="9">
        <v>42.466999999999999</v>
      </c>
      <c r="DZ13" s="9">
        <v>23.698</v>
      </c>
      <c r="EA13" s="9">
        <v>18.768999999999998</v>
      </c>
      <c r="EB13" s="9">
        <v>37.323999999999998</v>
      </c>
      <c r="EC13" s="9">
        <v>20.414999999999999</v>
      </c>
      <c r="ED13" s="9">
        <v>16.908000000000001</v>
      </c>
      <c r="EE13" s="9">
        <v>4.1459999999999999</v>
      </c>
      <c r="EF13" s="9">
        <v>2.7690000000000001</v>
      </c>
      <c r="EG13" s="9">
        <v>1.377</v>
      </c>
      <c r="EH13" s="9">
        <v>0.997</v>
      </c>
      <c r="EI13" s="9">
        <v>0.51300000000000001</v>
      </c>
      <c r="EJ13" s="9">
        <v>0.48299999999999998</v>
      </c>
      <c r="EK13" s="9">
        <v>16.504000000000001</v>
      </c>
      <c r="EL13" s="9">
        <v>8.1620000000000008</v>
      </c>
      <c r="EM13" s="9">
        <v>8.3420000000000005</v>
      </c>
      <c r="EN13" s="9">
        <v>15.098000000000001</v>
      </c>
      <c r="EO13" s="9">
        <v>7.88</v>
      </c>
      <c r="EP13" s="9">
        <v>7.218</v>
      </c>
      <c r="EQ13" s="9">
        <v>1.4059999999999999</v>
      </c>
      <c r="ER13" s="9">
        <v>0.28199999999999997</v>
      </c>
      <c r="ES13" s="9">
        <v>1.1240000000000001</v>
      </c>
      <c r="ET13" s="9">
        <v>90.338999999999999</v>
      </c>
      <c r="EU13" s="9">
        <v>90.325000000000003</v>
      </c>
      <c r="EV13" s="9">
        <v>90.355999999999995</v>
      </c>
      <c r="EW13" s="9">
        <v>18.923999999999999</v>
      </c>
      <c r="EX13" s="9">
        <v>17.792000000000002</v>
      </c>
      <c r="EY13" s="9">
        <v>20.254999999999999</v>
      </c>
      <c r="EZ13" s="9">
        <v>7.702</v>
      </c>
      <c r="FA13" s="9">
        <v>9.4700000000000006</v>
      </c>
      <c r="FB13" s="9">
        <v>5.6239999999999997</v>
      </c>
      <c r="FC13" s="9">
        <v>7.5540000000000003</v>
      </c>
      <c r="FD13" s="9">
        <v>7.6989999999999998</v>
      </c>
      <c r="FE13" s="9">
        <v>7.3819999999999997</v>
      </c>
      <c r="FF13" s="9">
        <v>1.2509999999999999</v>
      </c>
      <c r="FG13" s="9">
        <v>1.579</v>
      </c>
      <c r="FH13" s="9">
        <v>0.86499999999999999</v>
      </c>
      <c r="FI13" s="9">
        <v>6.3029999999999999</v>
      </c>
      <c r="FJ13" s="9">
        <v>6.1210000000000004</v>
      </c>
      <c r="FK13" s="9">
        <v>6.5170000000000003</v>
      </c>
      <c r="FL13" s="9">
        <v>13.119</v>
      </c>
      <c r="FM13" s="9">
        <v>10.349</v>
      </c>
      <c r="FN13" s="9">
        <v>16.375</v>
      </c>
      <c r="FO13" s="9">
        <v>5.2590000000000003</v>
      </c>
      <c r="FP13" s="9">
        <v>6.7119999999999997</v>
      </c>
      <c r="FQ13" s="9">
        <v>3.5510000000000002</v>
      </c>
      <c r="FR13" s="9">
        <v>9.9749999999999996</v>
      </c>
      <c r="FS13" s="9">
        <v>7.2290000000000001</v>
      </c>
      <c r="FT13" s="9">
        <v>13.201000000000001</v>
      </c>
      <c r="FU13" s="9">
        <v>2.6869999999999998</v>
      </c>
      <c r="FV13" s="9">
        <v>2.4319999999999999</v>
      </c>
      <c r="FW13" s="9">
        <v>2.9870000000000001</v>
      </c>
      <c r="FX13" s="9">
        <v>8.4860000000000007</v>
      </c>
      <c r="FY13" s="9">
        <v>11.112</v>
      </c>
      <c r="FZ13" s="9">
        <v>5.4</v>
      </c>
      <c r="GA13" s="9">
        <v>1.19</v>
      </c>
      <c r="GB13" s="9">
        <v>0.79300000000000004</v>
      </c>
      <c r="GC13" s="9">
        <v>1.6559999999999999</v>
      </c>
      <c r="GD13" s="9">
        <v>2.6520000000000001</v>
      </c>
      <c r="GE13" s="9">
        <v>1.593</v>
      </c>
      <c r="GF13" s="9">
        <v>3.8980000000000001</v>
      </c>
      <c r="GG13" s="9">
        <v>0.73199999999999998</v>
      </c>
      <c r="GH13" s="9">
        <v>0</v>
      </c>
      <c r="GI13" s="9">
        <v>1.593</v>
      </c>
      <c r="GJ13" s="9">
        <v>0</v>
      </c>
      <c r="GK13" s="9">
        <v>0</v>
      </c>
      <c r="GL13" s="9">
        <v>0</v>
      </c>
      <c r="GM13" s="9">
        <v>12.06</v>
      </c>
      <c r="GN13" s="9">
        <v>15.144</v>
      </c>
      <c r="GO13" s="9">
        <v>8.4359999999999999</v>
      </c>
      <c r="GP13" s="9">
        <v>9.6609999999999996</v>
      </c>
      <c r="GQ13" s="9">
        <v>9.6750000000000007</v>
      </c>
      <c r="GR13" s="9">
        <v>9.6440000000000001</v>
      </c>
      <c r="GS13" s="9">
        <v>72.013000000000005</v>
      </c>
      <c r="GT13" s="9">
        <v>74.382000000000005</v>
      </c>
      <c r="GU13" s="9">
        <v>69.228999999999999</v>
      </c>
      <c r="GV13" s="9">
        <v>63.292000000000002</v>
      </c>
      <c r="GW13" s="9">
        <v>64.078999999999994</v>
      </c>
      <c r="GX13" s="9">
        <v>62.366</v>
      </c>
      <c r="GY13" s="9">
        <v>7.0309999999999997</v>
      </c>
      <c r="GZ13" s="9">
        <v>8.6910000000000007</v>
      </c>
      <c r="HA13" s="9">
        <v>5.0789999999999997</v>
      </c>
      <c r="HB13" s="9">
        <v>1.69</v>
      </c>
      <c r="HC13" s="9">
        <v>1.6120000000000001</v>
      </c>
      <c r="HD13" s="9">
        <v>1.7829999999999999</v>
      </c>
      <c r="HE13" s="9">
        <v>27.986999999999998</v>
      </c>
      <c r="HF13" s="9">
        <v>25.617999999999999</v>
      </c>
      <c r="HG13" s="9">
        <v>30.771000000000001</v>
      </c>
      <c r="HH13" s="9">
        <v>25.603000000000002</v>
      </c>
      <c r="HI13" s="9">
        <v>24.733000000000001</v>
      </c>
      <c r="HJ13" s="9">
        <v>26.625</v>
      </c>
      <c r="HK13" s="9">
        <v>2.3839999999999999</v>
      </c>
      <c r="HL13" s="9">
        <v>0.88500000000000001</v>
      </c>
      <c r="HM13" s="9">
        <v>4.1459999999999999</v>
      </c>
      <c r="HN13" s="9">
        <v>86.918999999999997</v>
      </c>
      <c r="HO13" s="9">
        <v>44.752000000000002</v>
      </c>
      <c r="HP13" s="9">
        <v>42.167000000000002</v>
      </c>
      <c r="HQ13" s="9">
        <v>77.977000000000004</v>
      </c>
      <c r="HR13" s="9">
        <v>40.091999999999999</v>
      </c>
      <c r="HS13" s="9">
        <v>37.884</v>
      </c>
      <c r="HT13" s="9">
        <v>18.312999999999999</v>
      </c>
      <c r="HU13" s="9">
        <v>9.5640000000000001</v>
      </c>
      <c r="HV13" s="9">
        <v>8.7490000000000006</v>
      </c>
      <c r="HW13" s="9">
        <v>2.7469999999999999</v>
      </c>
      <c r="HX13" s="9">
        <v>1.3149999999999999</v>
      </c>
      <c r="HY13" s="9">
        <v>1.4319999999999999</v>
      </c>
      <c r="HZ13" s="9">
        <v>7.0039999999999996</v>
      </c>
      <c r="IA13" s="9">
        <v>4.3650000000000002</v>
      </c>
      <c r="IB13" s="9">
        <v>2.6389999999999998</v>
      </c>
      <c r="IC13" s="9">
        <v>4.5359999999999996</v>
      </c>
      <c r="ID13" s="9">
        <v>2.6190000000000002</v>
      </c>
      <c r="IE13" s="9">
        <v>1.917</v>
      </c>
      <c r="IF13" s="9">
        <v>2.468</v>
      </c>
      <c r="IG13" s="9">
        <v>1.7470000000000001</v>
      </c>
      <c r="IH13" s="9">
        <v>0.72099999999999997</v>
      </c>
      <c r="II13" s="9">
        <v>9.1419999999999995</v>
      </c>
      <c r="IJ13" s="9">
        <v>5.532</v>
      </c>
      <c r="IK13" s="9">
        <v>3.6110000000000002</v>
      </c>
      <c r="IL13" s="9">
        <v>7.9279999999999999</v>
      </c>
      <c r="IM13" s="9">
        <v>4.49</v>
      </c>
      <c r="IN13" s="9">
        <v>3.4369999999999998</v>
      </c>
      <c r="IO13" s="9">
        <v>8.7360000000000007</v>
      </c>
      <c r="IP13" s="9">
        <v>5.2960000000000003</v>
      </c>
      <c r="IQ13" s="9">
        <v>3.44</v>
      </c>
    </row>
    <row r="14" spans="1:251">
      <c r="A14" s="10">
        <v>43132</v>
      </c>
      <c r="B14" s="9">
        <v>1.0880000000000001</v>
      </c>
      <c r="C14" s="9">
        <v>86.68</v>
      </c>
      <c r="D14" s="9">
        <v>86.198999999999998</v>
      </c>
      <c r="E14" s="9">
        <v>87.221000000000004</v>
      </c>
      <c r="F14" s="9">
        <v>19.452000000000002</v>
      </c>
      <c r="G14" s="9">
        <v>17.260999999999999</v>
      </c>
      <c r="H14" s="9">
        <v>21.914999999999999</v>
      </c>
      <c r="I14" s="9">
        <v>7.931</v>
      </c>
      <c r="J14" s="9">
        <v>9.8539999999999992</v>
      </c>
      <c r="K14" s="9">
        <v>5.7679999999999998</v>
      </c>
      <c r="L14" s="9">
        <v>6.6139999999999999</v>
      </c>
      <c r="M14" s="9">
        <v>8.6449999999999996</v>
      </c>
      <c r="N14" s="9">
        <v>4.3310000000000004</v>
      </c>
      <c r="O14" s="9">
        <v>1.4410000000000001</v>
      </c>
      <c r="P14" s="9">
        <v>1.603</v>
      </c>
      <c r="Q14" s="9">
        <v>1.258</v>
      </c>
      <c r="R14" s="9">
        <v>5.1740000000000004</v>
      </c>
      <c r="S14" s="9">
        <v>7.0419999999999998</v>
      </c>
      <c r="T14" s="9">
        <v>3.073</v>
      </c>
      <c r="U14" s="9">
        <v>10.983000000000001</v>
      </c>
      <c r="V14" s="9">
        <v>9.5960000000000001</v>
      </c>
      <c r="W14" s="9">
        <v>12.542999999999999</v>
      </c>
      <c r="X14" s="9">
        <v>4.0759999999999996</v>
      </c>
      <c r="Y14" s="9">
        <v>4.1870000000000003</v>
      </c>
      <c r="Z14" s="9">
        <v>3.9510000000000001</v>
      </c>
      <c r="AA14" s="9">
        <v>7.64</v>
      </c>
      <c r="AB14" s="9">
        <v>7.7409999999999997</v>
      </c>
      <c r="AC14" s="9">
        <v>7.5270000000000001</v>
      </c>
      <c r="AD14" s="9">
        <v>5.35</v>
      </c>
      <c r="AE14" s="9">
        <v>5.2679999999999998</v>
      </c>
      <c r="AF14" s="9">
        <v>5.4420000000000002</v>
      </c>
      <c r="AG14" s="9">
        <v>9.4670000000000005</v>
      </c>
      <c r="AH14" s="9">
        <v>9.3849999999999998</v>
      </c>
      <c r="AI14" s="9">
        <v>9.5589999999999993</v>
      </c>
      <c r="AJ14" s="9">
        <v>1.23</v>
      </c>
      <c r="AK14" s="9">
        <v>0.97599999999999998</v>
      </c>
      <c r="AL14" s="9">
        <v>1.516</v>
      </c>
      <c r="AM14" s="9">
        <v>1.758</v>
      </c>
      <c r="AN14" s="9">
        <v>0.96499999999999997</v>
      </c>
      <c r="AO14" s="9">
        <v>2.649</v>
      </c>
      <c r="AP14" s="9">
        <v>1.522</v>
      </c>
      <c r="AQ14" s="9">
        <v>0.745</v>
      </c>
      <c r="AR14" s="9">
        <v>2.3959999999999999</v>
      </c>
      <c r="AS14" s="9">
        <v>1.2989999999999999</v>
      </c>
      <c r="AT14" s="9">
        <v>1.0900000000000001</v>
      </c>
      <c r="AU14" s="9">
        <v>1.534</v>
      </c>
      <c r="AV14" s="9">
        <v>9.3580000000000005</v>
      </c>
      <c r="AW14" s="9">
        <v>10.486000000000001</v>
      </c>
      <c r="AX14" s="9">
        <v>8.0879999999999992</v>
      </c>
      <c r="AY14" s="9">
        <v>13.32</v>
      </c>
      <c r="AZ14" s="9">
        <v>13.801</v>
      </c>
      <c r="BA14" s="9">
        <v>12.779</v>
      </c>
      <c r="BB14" s="9">
        <v>74.376000000000005</v>
      </c>
      <c r="BC14" s="9">
        <v>82.403999999999996</v>
      </c>
      <c r="BD14" s="9">
        <v>65.349999999999994</v>
      </c>
      <c r="BE14" s="9">
        <v>64.387</v>
      </c>
      <c r="BF14" s="9">
        <v>70.05</v>
      </c>
      <c r="BG14" s="9">
        <v>58.018999999999998</v>
      </c>
      <c r="BH14" s="9">
        <v>8.5890000000000004</v>
      </c>
      <c r="BI14" s="9">
        <v>10.69</v>
      </c>
      <c r="BJ14" s="9">
        <v>6.2270000000000003</v>
      </c>
      <c r="BK14" s="9">
        <v>1.401</v>
      </c>
      <c r="BL14" s="9">
        <v>1.6639999999999999</v>
      </c>
      <c r="BM14" s="9">
        <v>1.1040000000000001</v>
      </c>
      <c r="BN14" s="9">
        <v>25.623999999999999</v>
      </c>
      <c r="BO14" s="9">
        <v>17.596</v>
      </c>
      <c r="BP14" s="9">
        <v>34.65</v>
      </c>
      <c r="BQ14" s="9">
        <v>23.614999999999998</v>
      </c>
      <c r="BR14" s="9">
        <v>15.08</v>
      </c>
      <c r="BS14" s="9">
        <v>33.210999999999999</v>
      </c>
      <c r="BT14" s="9">
        <v>2.0089999999999999</v>
      </c>
      <c r="BU14" s="9">
        <v>2.516</v>
      </c>
      <c r="BV14" s="9">
        <v>1.4379999999999999</v>
      </c>
      <c r="BW14" s="9">
        <v>53.023000000000003</v>
      </c>
      <c r="BX14" s="9">
        <v>28.343</v>
      </c>
      <c r="BY14" s="9">
        <v>24.68</v>
      </c>
      <c r="BZ14" s="9">
        <v>48.323999999999998</v>
      </c>
      <c r="CA14" s="9">
        <v>26.306000000000001</v>
      </c>
      <c r="CB14" s="9">
        <v>22.016999999999999</v>
      </c>
      <c r="CC14" s="9">
        <v>9.9169999999999998</v>
      </c>
      <c r="CD14" s="9">
        <v>6.34</v>
      </c>
      <c r="CE14" s="9">
        <v>3.577</v>
      </c>
      <c r="CF14" s="9">
        <v>5.5330000000000004</v>
      </c>
      <c r="CG14" s="9">
        <v>1.9830000000000001</v>
      </c>
      <c r="CH14" s="9">
        <v>3.55</v>
      </c>
      <c r="CI14" s="9">
        <v>3.7069999999999999</v>
      </c>
      <c r="CJ14" s="9">
        <v>2.2709999999999999</v>
      </c>
      <c r="CK14" s="9">
        <v>1.4359999999999999</v>
      </c>
      <c r="CL14" s="9">
        <v>0.746</v>
      </c>
      <c r="CM14" s="9">
        <v>0.22500000000000001</v>
      </c>
      <c r="CN14" s="9">
        <v>0.52100000000000002</v>
      </c>
      <c r="CO14" s="9">
        <v>2.9609999999999999</v>
      </c>
      <c r="CP14" s="9">
        <v>2.0470000000000002</v>
      </c>
      <c r="CQ14" s="9">
        <v>0.91400000000000003</v>
      </c>
      <c r="CR14" s="9">
        <v>4.8719999999999999</v>
      </c>
      <c r="CS14" s="9">
        <v>2.7490000000000001</v>
      </c>
      <c r="CT14" s="9">
        <v>2.1230000000000002</v>
      </c>
      <c r="CU14" s="9">
        <v>3.5459999999999998</v>
      </c>
      <c r="CV14" s="9">
        <v>1.5109999999999999</v>
      </c>
      <c r="CW14" s="9">
        <v>2.0339999999999998</v>
      </c>
      <c r="CX14" s="9">
        <v>4.2409999999999997</v>
      </c>
      <c r="CY14" s="9">
        <v>2.8740000000000001</v>
      </c>
      <c r="CZ14" s="9">
        <v>1.367</v>
      </c>
      <c r="DA14" s="9">
        <v>1.056</v>
      </c>
      <c r="DB14" s="9">
        <v>0.55800000000000005</v>
      </c>
      <c r="DC14" s="9">
        <v>0.498</v>
      </c>
      <c r="DD14" s="9">
        <v>4.93</v>
      </c>
      <c r="DE14" s="9">
        <v>3.226</v>
      </c>
      <c r="DF14" s="9">
        <v>1.7030000000000001</v>
      </c>
      <c r="DG14" s="9">
        <v>0.752</v>
      </c>
      <c r="DH14" s="9">
        <v>0.29299999999999998</v>
      </c>
      <c r="DI14" s="9">
        <v>0.45900000000000002</v>
      </c>
      <c r="DJ14" s="9">
        <v>1.633</v>
      </c>
      <c r="DK14" s="9">
        <v>1.133</v>
      </c>
      <c r="DL14" s="9">
        <v>0.5</v>
      </c>
      <c r="DM14" s="9">
        <v>2.7789999999999999</v>
      </c>
      <c r="DN14" s="9">
        <v>1.028</v>
      </c>
      <c r="DO14" s="9">
        <v>1.75</v>
      </c>
      <c r="DP14" s="9">
        <v>1.1439999999999999</v>
      </c>
      <c r="DQ14" s="9">
        <v>0.78300000000000003</v>
      </c>
      <c r="DR14" s="9">
        <v>0.36099999999999999</v>
      </c>
      <c r="DS14" s="9">
        <v>4.2140000000000004</v>
      </c>
      <c r="DT14" s="9">
        <v>1.5549999999999999</v>
      </c>
      <c r="DU14" s="9">
        <v>2.6589999999999998</v>
      </c>
      <c r="DV14" s="9">
        <v>4.6989999999999998</v>
      </c>
      <c r="DW14" s="9">
        <v>2.036</v>
      </c>
      <c r="DX14" s="9">
        <v>2.6629999999999998</v>
      </c>
      <c r="DY14" s="9">
        <v>35.197000000000003</v>
      </c>
      <c r="DZ14" s="9">
        <v>20.402999999999999</v>
      </c>
      <c r="EA14" s="9">
        <v>14.794</v>
      </c>
      <c r="EB14" s="9">
        <v>31.856000000000002</v>
      </c>
      <c r="EC14" s="9">
        <v>17.861999999999998</v>
      </c>
      <c r="ED14" s="9">
        <v>13.994999999999999</v>
      </c>
      <c r="EE14" s="9">
        <v>3.081</v>
      </c>
      <c r="EF14" s="9">
        <v>2.5409999999999999</v>
      </c>
      <c r="EG14" s="9">
        <v>0.54</v>
      </c>
      <c r="EH14" s="9">
        <v>0.25900000000000001</v>
      </c>
      <c r="EI14" s="9">
        <v>0</v>
      </c>
      <c r="EJ14" s="9">
        <v>0.25900000000000001</v>
      </c>
      <c r="EK14" s="9">
        <v>17.826000000000001</v>
      </c>
      <c r="EL14" s="9">
        <v>7.94</v>
      </c>
      <c r="EM14" s="9">
        <v>9.8859999999999992</v>
      </c>
      <c r="EN14" s="9">
        <v>16.553999999999998</v>
      </c>
      <c r="EO14" s="9">
        <v>7.0339999999999998</v>
      </c>
      <c r="EP14" s="9">
        <v>9.5210000000000008</v>
      </c>
      <c r="EQ14" s="9">
        <v>1.272</v>
      </c>
      <c r="ER14" s="9">
        <v>0.90600000000000003</v>
      </c>
      <c r="ES14" s="9">
        <v>0.36599999999999999</v>
      </c>
      <c r="ET14" s="9">
        <v>91.138000000000005</v>
      </c>
      <c r="EU14" s="9">
        <v>92.814999999999998</v>
      </c>
      <c r="EV14" s="9">
        <v>89.210999999999999</v>
      </c>
      <c r="EW14" s="9">
        <v>18.702999999999999</v>
      </c>
      <c r="EX14" s="9">
        <v>22.367999999999999</v>
      </c>
      <c r="EY14" s="9">
        <v>14.494</v>
      </c>
      <c r="EZ14" s="9">
        <v>10.435</v>
      </c>
      <c r="FA14" s="9">
        <v>6.9969999999999999</v>
      </c>
      <c r="FB14" s="9">
        <v>14.382999999999999</v>
      </c>
      <c r="FC14" s="9">
        <v>6.9909999999999997</v>
      </c>
      <c r="FD14" s="9">
        <v>8.0139999999999993</v>
      </c>
      <c r="FE14" s="9">
        <v>5.8170000000000002</v>
      </c>
      <c r="FF14" s="9">
        <v>1.407</v>
      </c>
      <c r="FG14" s="9">
        <v>0.79300000000000004</v>
      </c>
      <c r="FH14" s="9">
        <v>2.113</v>
      </c>
      <c r="FI14" s="9">
        <v>5.5839999999999996</v>
      </c>
      <c r="FJ14" s="9">
        <v>7.2210000000000001</v>
      </c>
      <c r="FK14" s="9">
        <v>3.7040000000000002</v>
      </c>
      <c r="FL14" s="9">
        <v>9.1880000000000006</v>
      </c>
      <c r="FM14" s="9">
        <v>9.6989999999999998</v>
      </c>
      <c r="FN14" s="9">
        <v>8.6010000000000009</v>
      </c>
      <c r="FO14" s="9">
        <v>6.6870000000000003</v>
      </c>
      <c r="FP14" s="9">
        <v>5.3330000000000002</v>
      </c>
      <c r="FQ14" s="9">
        <v>8.2430000000000003</v>
      </c>
      <c r="FR14" s="9">
        <v>7.9989999999999997</v>
      </c>
      <c r="FS14" s="9">
        <v>10.141</v>
      </c>
      <c r="FT14" s="9">
        <v>5.54</v>
      </c>
      <c r="FU14" s="9">
        <v>1.992</v>
      </c>
      <c r="FV14" s="9">
        <v>1.97</v>
      </c>
      <c r="FW14" s="9">
        <v>2.0179999999999998</v>
      </c>
      <c r="FX14" s="9">
        <v>9.298</v>
      </c>
      <c r="FY14" s="9">
        <v>11.384</v>
      </c>
      <c r="FZ14" s="9">
        <v>6.9020000000000001</v>
      </c>
      <c r="GA14" s="9">
        <v>1.419</v>
      </c>
      <c r="GB14" s="9">
        <v>1.0349999999999999</v>
      </c>
      <c r="GC14" s="9">
        <v>1.86</v>
      </c>
      <c r="GD14" s="9">
        <v>3.0790000000000002</v>
      </c>
      <c r="GE14" s="9">
        <v>3.996</v>
      </c>
      <c r="GF14" s="9">
        <v>2.0259999999999998</v>
      </c>
      <c r="GG14" s="9">
        <v>5.24</v>
      </c>
      <c r="GH14" s="9">
        <v>3.6269999999999998</v>
      </c>
      <c r="GI14" s="9">
        <v>7.0919999999999996</v>
      </c>
      <c r="GJ14" s="9">
        <v>2.1579999999999999</v>
      </c>
      <c r="GK14" s="9">
        <v>2.7629999999999999</v>
      </c>
      <c r="GL14" s="9">
        <v>1.464</v>
      </c>
      <c r="GM14" s="9">
        <v>7.9470000000000001</v>
      </c>
      <c r="GN14" s="9">
        <v>5.4870000000000001</v>
      </c>
      <c r="GO14" s="9">
        <v>10.773</v>
      </c>
      <c r="GP14" s="9">
        <v>8.8620000000000001</v>
      </c>
      <c r="GQ14" s="9">
        <v>7.1849999999999996</v>
      </c>
      <c r="GR14" s="9">
        <v>10.789</v>
      </c>
      <c r="GS14" s="9">
        <v>66.38</v>
      </c>
      <c r="GT14" s="9">
        <v>71.984999999999999</v>
      </c>
      <c r="GU14" s="9">
        <v>59.942999999999998</v>
      </c>
      <c r="GV14" s="9">
        <v>60.08</v>
      </c>
      <c r="GW14" s="9">
        <v>63.02</v>
      </c>
      <c r="GX14" s="9">
        <v>56.704000000000001</v>
      </c>
      <c r="GY14" s="9">
        <v>5.8109999999999999</v>
      </c>
      <c r="GZ14" s="9">
        <v>8.9649999999999999</v>
      </c>
      <c r="HA14" s="9">
        <v>2.1880000000000002</v>
      </c>
      <c r="HB14" s="9">
        <v>0.48899999999999999</v>
      </c>
      <c r="HC14" s="9">
        <v>0</v>
      </c>
      <c r="HD14" s="9">
        <v>1.0509999999999999</v>
      </c>
      <c r="HE14" s="9">
        <v>33.619999999999997</v>
      </c>
      <c r="HF14" s="9">
        <v>28.015000000000001</v>
      </c>
      <c r="HG14" s="9">
        <v>40.057000000000002</v>
      </c>
      <c r="HH14" s="9">
        <v>31.221</v>
      </c>
      <c r="HI14" s="9">
        <v>24.817</v>
      </c>
      <c r="HJ14" s="9">
        <v>38.576000000000001</v>
      </c>
      <c r="HK14" s="9">
        <v>2.399</v>
      </c>
      <c r="HL14" s="9">
        <v>3.198</v>
      </c>
      <c r="HM14" s="9">
        <v>1.4810000000000001</v>
      </c>
      <c r="HN14" s="9">
        <v>87.936000000000007</v>
      </c>
      <c r="HO14" s="9">
        <v>47.966999999999999</v>
      </c>
      <c r="HP14" s="9">
        <v>39.969000000000001</v>
      </c>
      <c r="HQ14" s="9">
        <v>81.658000000000001</v>
      </c>
      <c r="HR14" s="9">
        <v>46.722000000000001</v>
      </c>
      <c r="HS14" s="9">
        <v>34.936999999999998</v>
      </c>
      <c r="HT14" s="9">
        <v>20.617999999999999</v>
      </c>
      <c r="HU14" s="9">
        <v>14.063000000000001</v>
      </c>
      <c r="HV14" s="9">
        <v>6.5549999999999997</v>
      </c>
      <c r="HW14" s="9">
        <v>6.4969999999999999</v>
      </c>
      <c r="HX14" s="9">
        <v>3.851</v>
      </c>
      <c r="HY14" s="9">
        <v>2.6459999999999999</v>
      </c>
      <c r="HZ14" s="9">
        <v>7.133</v>
      </c>
      <c r="IA14" s="9">
        <v>4.4710000000000001</v>
      </c>
      <c r="IB14" s="9">
        <v>2.6619999999999999</v>
      </c>
      <c r="IC14" s="9">
        <v>1.6379999999999999</v>
      </c>
      <c r="ID14" s="9">
        <v>0.40899999999999997</v>
      </c>
      <c r="IE14" s="9">
        <v>1.23</v>
      </c>
      <c r="IF14" s="9">
        <v>5.4950000000000001</v>
      </c>
      <c r="IG14" s="9">
        <v>4.0629999999999997</v>
      </c>
      <c r="IH14" s="9">
        <v>1.4319999999999999</v>
      </c>
      <c r="II14" s="9">
        <v>13.522</v>
      </c>
      <c r="IJ14" s="9">
        <v>8.9939999999999998</v>
      </c>
      <c r="IK14" s="9">
        <v>4.5279999999999996</v>
      </c>
      <c r="IL14" s="9">
        <v>6.4939999999999998</v>
      </c>
      <c r="IM14" s="9">
        <v>3.05</v>
      </c>
      <c r="IN14" s="9">
        <v>3.444</v>
      </c>
      <c r="IO14" s="9">
        <v>8.91</v>
      </c>
      <c r="IP14" s="9">
        <v>5.4089999999999998</v>
      </c>
      <c r="IQ14" s="9">
        <v>3.5009999999999999</v>
      </c>
    </row>
    <row r="15" spans="1:251">
      <c r="A15" s="10">
        <v>43497</v>
      </c>
      <c r="B15" s="9">
        <v>2.843</v>
      </c>
      <c r="C15" s="9">
        <v>88.668999999999997</v>
      </c>
      <c r="D15" s="9">
        <v>85.944000000000003</v>
      </c>
      <c r="E15" s="9">
        <v>91.525000000000006</v>
      </c>
      <c r="F15" s="9">
        <v>16.617000000000001</v>
      </c>
      <c r="G15" s="9">
        <v>16.209</v>
      </c>
      <c r="H15" s="9">
        <v>17.044</v>
      </c>
      <c r="I15" s="9">
        <v>7.9180000000000001</v>
      </c>
      <c r="J15" s="9">
        <v>9.8460000000000001</v>
      </c>
      <c r="K15" s="9">
        <v>5.8970000000000002</v>
      </c>
      <c r="L15" s="9">
        <v>8.1660000000000004</v>
      </c>
      <c r="M15" s="9">
        <v>7.9930000000000003</v>
      </c>
      <c r="N15" s="9">
        <v>8.3469999999999995</v>
      </c>
      <c r="O15" s="9">
        <v>2.0499999999999998</v>
      </c>
      <c r="P15" s="9">
        <v>1.4219999999999999</v>
      </c>
      <c r="Q15" s="9">
        <v>2.7090000000000001</v>
      </c>
      <c r="R15" s="9">
        <v>6.1159999999999997</v>
      </c>
      <c r="S15" s="9">
        <v>6.5709999999999997</v>
      </c>
      <c r="T15" s="9">
        <v>5.6390000000000002</v>
      </c>
      <c r="U15" s="9">
        <v>6.165</v>
      </c>
      <c r="V15" s="9">
        <v>7.218</v>
      </c>
      <c r="W15" s="9">
        <v>5.0609999999999999</v>
      </c>
      <c r="X15" s="9">
        <v>3.371</v>
      </c>
      <c r="Y15" s="9">
        <v>4.1130000000000004</v>
      </c>
      <c r="Z15" s="9">
        <v>2.5920000000000001</v>
      </c>
      <c r="AA15" s="9">
        <v>7.0430000000000001</v>
      </c>
      <c r="AB15" s="9">
        <v>4.9539999999999997</v>
      </c>
      <c r="AC15" s="9">
        <v>9.2309999999999999</v>
      </c>
      <c r="AD15" s="9">
        <v>5.0259999999999998</v>
      </c>
      <c r="AE15" s="9">
        <v>6.093</v>
      </c>
      <c r="AF15" s="9">
        <v>3.9079999999999999</v>
      </c>
      <c r="AG15" s="9">
        <v>8.0540000000000003</v>
      </c>
      <c r="AH15" s="9">
        <v>8.1340000000000003</v>
      </c>
      <c r="AI15" s="9">
        <v>7.97</v>
      </c>
      <c r="AJ15" s="9">
        <v>1.169</v>
      </c>
      <c r="AK15" s="9">
        <v>0</v>
      </c>
      <c r="AL15" s="9">
        <v>2.395</v>
      </c>
      <c r="AM15" s="9">
        <v>3.2320000000000002</v>
      </c>
      <c r="AN15" s="9">
        <v>1.474</v>
      </c>
      <c r="AO15" s="9">
        <v>5.0739999999999998</v>
      </c>
      <c r="AP15" s="9">
        <v>3.585</v>
      </c>
      <c r="AQ15" s="9">
        <v>2.3940000000000001</v>
      </c>
      <c r="AR15" s="9">
        <v>4.8319999999999999</v>
      </c>
      <c r="AS15" s="9">
        <v>3.9489999999999998</v>
      </c>
      <c r="AT15" s="9">
        <v>3.681</v>
      </c>
      <c r="AU15" s="9">
        <v>4.2309999999999999</v>
      </c>
      <c r="AV15" s="9">
        <v>14.374000000000001</v>
      </c>
      <c r="AW15" s="9">
        <v>13.834</v>
      </c>
      <c r="AX15" s="9">
        <v>14.941000000000001</v>
      </c>
      <c r="AY15" s="9">
        <v>11.331</v>
      </c>
      <c r="AZ15" s="9">
        <v>14.055999999999999</v>
      </c>
      <c r="BA15" s="9">
        <v>8.4749999999999996</v>
      </c>
      <c r="BB15" s="9">
        <v>71.792000000000002</v>
      </c>
      <c r="BC15" s="9">
        <v>79.667000000000002</v>
      </c>
      <c r="BD15" s="9">
        <v>63.54</v>
      </c>
      <c r="BE15" s="9">
        <v>58.801000000000002</v>
      </c>
      <c r="BF15" s="9">
        <v>63.795000000000002</v>
      </c>
      <c r="BG15" s="9">
        <v>53.567</v>
      </c>
      <c r="BH15" s="9">
        <v>11.603999999999999</v>
      </c>
      <c r="BI15" s="9">
        <v>13.637</v>
      </c>
      <c r="BJ15" s="9">
        <v>9.4730000000000008</v>
      </c>
      <c r="BK15" s="9">
        <v>1.387</v>
      </c>
      <c r="BL15" s="9">
        <v>2.234</v>
      </c>
      <c r="BM15" s="9">
        <v>0.5</v>
      </c>
      <c r="BN15" s="9">
        <v>28.207999999999998</v>
      </c>
      <c r="BO15" s="9">
        <v>20.332999999999998</v>
      </c>
      <c r="BP15" s="9">
        <v>36.46</v>
      </c>
      <c r="BQ15" s="9">
        <v>25.716000000000001</v>
      </c>
      <c r="BR15" s="9">
        <v>18.956</v>
      </c>
      <c r="BS15" s="9">
        <v>32.798999999999999</v>
      </c>
      <c r="BT15" s="9">
        <v>2.492</v>
      </c>
      <c r="BU15" s="9">
        <v>1.377</v>
      </c>
      <c r="BV15" s="9">
        <v>3.661</v>
      </c>
      <c r="BW15" s="9">
        <v>54.088000000000001</v>
      </c>
      <c r="BX15" s="9">
        <v>30.199000000000002</v>
      </c>
      <c r="BY15" s="9">
        <v>23.888999999999999</v>
      </c>
      <c r="BZ15" s="9">
        <v>49.412999999999997</v>
      </c>
      <c r="CA15" s="9">
        <v>26.018000000000001</v>
      </c>
      <c r="CB15" s="9">
        <v>23.395</v>
      </c>
      <c r="CC15" s="9">
        <v>10.226000000000001</v>
      </c>
      <c r="CD15" s="9">
        <v>5.68</v>
      </c>
      <c r="CE15" s="9">
        <v>4.5460000000000003</v>
      </c>
      <c r="CF15" s="9">
        <v>5.194</v>
      </c>
      <c r="CG15" s="9">
        <v>2.484</v>
      </c>
      <c r="CH15" s="9">
        <v>2.71</v>
      </c>
      <c r="CI15" s="9">
        <v>1.4910000000000001</v>
      </c>
      <c r="CJ15" s="9">
        <v>0.47599999999999998</v>
      </c>
      <c r="CK15" s="9">
        <v>1.016</v>
      </c>
      <c r="CL15" s="9">
        <v>0.67700000000000005</v>
      </c>
      <c r="CM15" s="9">
        <v>0</v>
      </c>
      <c r="CN15" s="9">
        <v>0.67700000000000005</v>
      </c>
      <c r="CO15" s="9">
        <v>0.81399999999999995</v>
      </c>
      <c r="CP15" s="9">
        <v>0.47599999999999998</v>
      </c>
      <c r="CQ15" s="9">
        <v>0.33900000000000002</v>
      </c>
      <c r="CR15" s="9">
        <v>7.68</v>
      </c>
      <c r="CS15" s="9">
        <v>4.4260000000000002</v>
      </c>
      <c r="CT15" s="9">
        <v>3.254</v>
      </c>
      <c r="CU15" s="9">
        <v>4.2380000000000004</v>
      </c>
      <c r="CV15" s="9">
        <v>2.5790000000000002</v>
      </c>
      <c r="CW15" s="9">
        <v>1.66</v>
      </c>
      <c r="CX15" s="9">
        <v>3.3759999999999999</v>
      </c>
      <c r="CY15" s="9">
        <v>1.794</v>
      </c>
      <c r="CZ15" s="9">
        <v>1.5820000000000001</v>
      </c>
      <c r="DA15" s="9">
        <v>4.1369999999999996</v>
      </c>
      <c r="DB15" s="9">
        <v>3.331</v>
      </c>
      <c r="DC15" s="9">
        <v>0.80600000000000005</v>
      </c>
      <c r="DD15" s="9">
        <v>3.8340000000000001</v>
      </c>
      <c r="DE15" s="9">
        <v>1.9510000000000001</v>
      </c>
      <c r="DF15" s="9">
        <v>1.883</v>
      </c>
      <c r="DG15" s="9">
        <v>0.84199999999999997</v>
      </c>
      <c r="DH15" s="9">
        <v>0.26200000000000001</v>
      </c>
      <c r="DI15" s="9">
        <v>0.57999999999999996</v>
      </c>
      <c r="DJ15" s="9">
        <v>1.1890000000000001</v>
      </c>
      <c r="DK15" s="9">
        <v>0.251</v>
      </c>
      <c r="DL15" s="9">
        <v>0.93899999999999995</v>
      </c>
      <c r="DM15" s="9">
        <v>2.161</v>
      </c>
      <c r="DN15" s="9">
        <v>0</v>
      </c>
      <c r="DO15" s="9">
        <v>2.161</v>
      </c>
      <c r="DP15" s="9">
        <v>0.56999999999999995</v>
      </c>
      <c r="DQ15" s="9">
        <v>0.56999999999999995</v>
      </c>
      <c r="DR15" s="9">
        <v>0</v>
      </c>
      <c r="DS15" s="9">
        <v>4.4729999999999999</v>
      </c>
      <c r="DT15" s="9">
        <v>2.214</v>
      </c>
      <c r="DU15" s="9">
        <v>2.2599999999999998</v>
      </c>
      <c r="DV15" s="9">
        <v>4.6749999999999998</v>
      </c>
      <c r="DW15" s="9">
        <v>4.181</v>
      </c>
      <c r="DX15" s="9">
        <v>0.49399999999999999</v>
      </c>
      <c r="DY15" s="9">
        <v>38.298999999999999</v>
      </c>
      <c r="DZ15" s="9">
        <v>22.98</v>
      </c>
      <c r="EA15" s="9">
        <v>15.319000000000001</v>
      </c>
      <c r="EB15" s="9">
        <v>34.034999999999997</v>
      </c>
      <c r="EC15" s="9">
        <v>20.257999999999999</v>
      </c>
      <c r="ED15" s="9">
        <v>13.776999999999999</v>
      </c>
      <c r="EE15" s="9">
        <v>3.9329999999999998</v>
      </c>
      <c r="EF15" s="9">
        <v>2.722</v>
      </c>
      <c r="EG15" s="9">
        <v>1.2110000000000001</v>
      </c>
      <c r="EH15" s="9">
        <v>0.33100000000000002</v>
      </c>
      <c r="EI15" s="9">
        <v>0</v>
      </c>
      <c r="EJ15" s="9">
        <v>0.33100000000000002</v>
      </c>
      <c r="EK15" s="9">
        <v>15.79</v>
      </c>
      <c r="EL15" s="9">
        <v>7.2190000000000003</v>
      </c>
      <c r="EM15" s="9">
        <v>8.5709999999999997</v>
      </c>
      <c r="EN15" s="9">
        <v>13.81</v>
      </c>
      <c r="EO15" s="9">
        <v>6.6230000000000002</v>
      </c>
      <c r="EP15" s="9">
        <v>7.1870000000000003</v>
      </c>
      <c r="EQ15" s="9">
        <v>1.9790000000000001</v>
      </c>
      <c r="ER15" s="9">
        <v>0.59599999999999997</v>
      </c>
      <c r="ES15" s="9">
        <v>1.383</v>
      </c>
      <c r="ET15" s="9">
        <v>91.356999999999999</v>
      </c>
      <c r="EU15" s="9">
        <v>86.156000000000006</v>
      </c>
      <c r="EV15" s="9">
        <v>97.930999999999997</v>
      </c>
      <c r="EW15" s="9">
        <v>18.905999999999999</v>
      </c>
      <c r="EX15" s="9">
        <v>18.809000000000001</v>
      </c>
      <c r="EY15" s="9">
        <v>19.027999999999999</v>
      </c>
      <c r="EZ15" s="9">
        <v>9.6039999999999992</v>
      </c>
      <c r="FA15" s="9">
        <v>8.2260000000000009</v>
      </c>
      <c r="FB15" s="9">
        <v>11.345000000000001</v>
      </c>
      <c r="FC15" s="9">
        <v>2.758</v>
      </c>
      <c r="FD15" s="9">
        <v>1.575</v>
      </c>
      <c r="FE15" s="9">
        <v>4.2519999999999998</v>
      </c>
      <c r="FF15" s="9">
        <v>1.252</v>
      </c>
      <c r="FG15" s="9">
        <v>0</v>
      </c>
      <c r="FH15" s="9">
        <v>2.835</v>
      </c>
      <c r="FI15" s="9">
        <v>1.506</v>
      </c>
      <c r="FJ15" s="9">
        <v>1.575</v>
      </c>
      <c r="FK15" s="9">
        <v>1.4179999999999999</v>
      </c>
      <c r="FL15" s="9">
        <v>14.199</v>
      </c>
      <c r="FM15" s="9">
        <v>14.657</v>
      </c>
      <c r="FN15" s="9">
        <v>13.62</v>
      </c>
      <c r="FO15" s="9">
        <v>7.8360000000000003</v>
      </c>
      <c r="FP15" s="9">
        <v>8.5389999999999997</v>
      </c>
      <c r="FQ15" s="9">
        <v>6.9470000000000001</v>
      </c>
      <c r="FR15" s="9">
        <v>6.242</v>
      </c>
      <c r="FS15" s="9">
        <v>5.9409999999999998</v>
      </c>
      <c r="FT15" s="9">
        <v>6.6239999999999997</v>
      </c>
      <c r="FU15" s="9">
        <v>7.649</v>
      </c>
      <c r="FV15" s="9">
        <v>11.03</v>
      </c>
      <c r="FW15" s="9">
        <v>3.3740000000000001</v>
      </c>
      <c r="FX15" s="9">
        <v>7.0880000000000001</v>
      </c>
      <c r="FY15" s="9">
        <v>6.4619999999999997</v>
      </c>
      <c r="FZ15" s="9">
        <v>7.88</v>
      </c>
      <c r="GA15" s="9">
        <v>1.5569999999999999</v>
      </c>
      <c r="GB15" s="9">
        <v>0.86799999999999999</v>
      </c>
      <c r="GC15" s="9">
        <v>2.4260000000000002</v>
      </c>
      <c r="GD15" s="9">
        <v>2.1989999999999998</v>
      </c>
      <c r="GE15" s="9">
        <v>0.83099999999999996</v>
      </c>
      <c r="GF15" s="9">
        <v>3.9289999999999998</v>
      </c>
      <c r="GG15" s="9">
        <v>3.996</v>
      </c>
      <c r="GH15" s="9">
        <v>0</v>
      </c>
      <c r="GI15" s="9">
        <v>9.0470000000000006</v>
      </c>
      <c r="GJ15" s="9">
        <v>1.0529999999999999</v>
      </c>
      <c r="GK15" s="9">
        <v>1.8859999999999999</v>
      </c>
      <c r="GL15" s="9">
        <v>0</v>
      </c>
      <c r="GM15" s="9">
        <v>8.2710000000000008</v>
      </c>
      <c r="GN15" s="9">
        <v>7.3310000000000004</v>
      </c>
      <c r="GO15" s="9">
        <v>9.4589999999999996</v>
      </c>
      <c r="GP15" s="9">
        <v>8.6430000000000007</v>
      </c>
      <c r="GQ15" s="9">
        <v>13.843999999999999</v>
      </c>
      <c r="GR15" s="9">
        <v>2.069</v>
      </c>
      <c r="GS15" s="9">
        <v>70.808000000000007</v>
      </c>
      <c r="GT15" s="9">
        <v>76.094999999999999</v>
      </c>
      <c r="GU15" s="9">
        <v>64.123999999999995</v>
      </c>
      <c r="GV15" s="9">
        <v>62.926000000000002</v>
      </c>
      <c r="GW15" s="9">
        <v>67.082999999999998</v>
      </c>
      <c r="GX15" s="9">
        <v>57.67</v>
      </c>
      <c r="GY15" s="9">
        <v>7.2709999999999999</v>
      </c>
      <c r="GZ15" s="9">
        <v>9.0120000000000005</v>
      </c>
      <c r="HA15" s="9">
        <v>5.069</v>
      </c>
      <c r="HB15" s="9">
        <v>0.61199999999999999</v>
      </c>
      <c r="HC15" s="9">
        <v>0</v>
      </c>
      <c r="HD15" s="9">
        <v>1.385</v>
      </c>
      <c r="HE15" s="9">
        <v>29.192</v>
      </c>
      <c r="HF15" s="9">
        <v>23.905000000000001</v>
      </c>
      <c r="HG15" s="9">
        <v>35.875999999999998</v>
      </c>
      <c r="HH15" s="9">
        <v>25.533000000000001</v>
      </c>
      <c r="HI15" s="9">
        <v>21.931000000000001</v>
      </c>
      <c r="HJ15" s="9">
        <v>30.085999999999999</v>
      </c>
      <c r="HK15" s="9">
        <v>3.6589999999999998</v>
      </c>
      <c r="HL15" s="9">
        <v>1.974</v>
      </c>
      <c r="HM15" s="9">
        <v>5.79</v>
      </c>
      <c r="HN15" s="9">
        <v>89.99</v>
      </c>
      <c r="HO15" s="9">
        <v>51.363</v>
      </c>
      <c r="HP15" s="9">
        <v>38.627000000000002</v>
      </c>
      <c r="HQ15" s="9">
        <v>78.257000000000005</v>
      </c>
      <c r="HR15" s="9">
        <v>46.052999999999997</v>
      </c>
      <c r="HS15" s="9">
        <v>32.204000000000001</v>
      </c>
      <c r="HT15" s="9">
        <v>17.437000000000001</v>
      </c>
      <c r="HU15" s="9">
        <v>11.212</v>
      </c>
      <c r="HV15" s="9">
        <v>6.2249999999999996</v>
      </c>
      <c r="HW15" s="9">
        <v>8.3539999999999992</v>
      </c>
      <c r="HX15" s="9">
        <v>6.2069999999999999</v>
      </c>
      <c r="HY15" s="9">
        <v>2.1480000000000001</v>
      </c>
      <c r="HZ15" s="9">
        <v>8.75</v>
      </c>
      <c r="IA15" s="9">
        <v>4.8559999999999999</v>
      </c>
      <c r="IB15" s="9">
        <v>3.8940000000000001</v>
      </c>
      <c r="IC15" s="9">
        <v>2.4620000000000002</v>
      </c>
      <c r="ID15" s="9">
        <v>1.343</v>
      </c>
      <c r="IE15" s="9">
        <v>1.119</v>
      </c>
      <c r="IF15" s="9">
        <v>6.2880000000000003</v>
      </c>
      <c r="IG15" s="9">
        <v>3.5139999999999998</v>
      </c>
      <c r="IH15" s="9">
        <v>2.774</v>
      </c>
      <c r="II15" s="9">
        <v>9.5879999999999992</v>
      </c>
      <c r="IJ15" s="9">
        <v>5.2370000000000001</v>
      </c>
      <c r="IK15" s="9">
        <v>4.351</v>
      </c>
      <c r="IL15" s="9">
        <v>3.4649999999999999</v>
      </c>
      <c r="IM15" s="9">
        <v>2.2080000000000002</v>
      </c>
      <c r="IN15" s="9">
        <v>1.2569999999999999</v>
      </c>
      <c r="IO15" s="9">
        <v>8.0350000000000001</v>
      </c>
      <c r="IP15" s="9">
        <v>4.5039999999999996</v>
      </c>
      <c r="IQ15" s="9">
        <v>3.5310000000000001</v>
      </c>
    </row>
    <row r="16" spans="1:251">
      <c r="A16" s="10">
        <v>43862</v>
      </c>
      <c r="B16" s="9">
        <v>1.631</v>
      </c>
      <c r="C16" s="9">
        <v>85.981999999999999</v>
      </c>
      <c r="D16" s="9">
        <v>84.135000000000005</v>
      </c>
      <c r="E16" s="9">
        <v>88.465999999999994</v>
      </c>
      <c r="F16" s="9">
        <v>18.777000000000001</v>
      </c>
      <c r="G16" s="9">
        <v>19.931000000000001</v>
      </c>
      <c r="H16" s="9">
        <v>17.225999999999999</v>
      </c>
      <c r="I16" s="9">
        <v>8.3870000000000005</v>
      </c>
      <c r="J16" s="9">
        <v>8.952</v>
      </c>
      <c r="K16" s="9">
        <v>7.6269999999999998</v>
      </c>
      <c r="L16" s="9">
        <v>7.1029999999999998</v>
      </c>
      <c r="M16" s="9">
        <v>6.69</v>
      </c>
      <c r="N16" s="9">
        <v>7.6589999999999998</v>
      </c>
      <c r="O16" s="9">
        <v>1.7010000000000001</v>
      </c>
      <c r="P16" s="9">
        <v>2.4009999999999998</v>
      </c>
      <c r="Q16" s="9">
        <v>0.75800000000000001</v>
      </c>
      <c r="R16" s="9">
        <v>5.4029999999999996</v>
      </c>
      <c r="S16" s="9">
        <v>4.2889999999999997</v>
      </c>
      <c r="T16" s="9">
        <v>6.9009999999999998</v>
      </c>
      <c r="U16" s="9">
        <v>8.8520000000000003</v>
      </c>
      <c r="V16" s="9">
        <v>8.77</v>
      </c>
      <c r="W16" s="9">
        <v>8.9619999999999997</v>
      </c>
      <c r="X16" s="9">
        <v>3.988</v>
      </c>
      <c r="Y16" s="9">
        <v>3.1520000000000001</v>
      </c>
      <c r="Z16" s="9">
        <v>5.1130000000000004</v>
      </c>
      <c r="AA16" s="9">
        <v>5.5730000000000004</v>
      </c>
      <c r="AB16" s="9">
        <v>6.4729999999999999</v>
      </c>
      <c r="AC16" s="9">
        <v>4.3620000000000001</v>
      </c>
      <c r="AD16" s="9">
        <v>2.58</v>
      </c>
      <c r="AE16" s="9">
        <v>4.0960000000000001</v>
      </c>
      <c r="AF16" s="9">
        <v>0.54100000000000004</v>
      </c>
      <c r="AG16" s="9">
        <v>8.66</v>
      </c>
      <c r="AH16" s="9">
        <v>8.359</v>
      </c>
      <c r="AI16" s="9">
        <v>9.0649999999999995</v>
      </c>
      <c r="AJ16" s="9">
        <v>0.70799999999999996</v>
      </c>
      <c r="AK16" s="9">
        <v>0</v>
      </c>
      <c r="AL16" s="9">
        <v>1.659</v>
      </c>
      <c r="AM16" s="9">
        <v>4.2329999999999997</v>
      </c>
      <c r="AN16" s="9">
        <v>3.5859999999999999</v>
      </c>
      <c r="AO16" s="9">
        <v>5.1029999999999998</v>
      </c>
      <c r="AP16" s="9">
        <v>3.073</v>
      </c>
      <c r="AQ16" s="9">
        <v>1.962</v>
      </c>
      <c r="AR16" s="9">
        <v>4.5679999999999996</v>
      </c>
      <c r="AS16" s="9">
        <v>2.2080000000000002</v>
      </c>
      <c r="AT16" s="9">
        <v>3.319</v>
      </c>
      <c r="AU16" s="9">
        <v>0.71399999999999997</v>
      </c>
      <c r="AV16" s="9">
        <v>11.840999999999999</v>
      </c>
      <c r="AW16" s="9">
        <v>8.8450000000000006</v>
      </c>
      <c r="AX16" s="9">
        <v>15.869</v>
      </c>
      <c r="AY16" s="9">
        <v>14.018000000000001</v>
      </c>
      <c r="AZ16" s="9">
        <v>15.865</v>
      </c>
      <c r="BA16" s="9">
        <v>11.534000000000001</v>
      </c>
      <c r="BB16" s="9">
        <v>67.08</v>
      </c>
      <c r="BC16" s="9">
        <v>68.662000000000006</v>
      </c>
      <c r="BD16" s="9">
        <v>64.953000000000003</v>
      </c>
      <c r="BE16" s="9">
        <v>52.345999999999997</v>
      </c>
      <c r="BF16" s="9">
        <v>48.768000000000001</v>
      </c>
      <c r="BG16" s="9">
        <v>57.156999999999996</v>
      </c>
      <c r="BH16" s="9">
        <v>10.521000000000001</v>
      </c>
      <c r="BI16" s="9">
        <v>13.923</v>
      </c>
      <c r="BJ16" s="9">
        <v>5.9470000000000001</v>
      </c>
      <c r="BK16" s="9">
        <v>4.2130000000000001</v>
      </c>
      <c r="BL16" s="9">
        <v>5.97</v>
      </c>
      <c r="BM16" s="9">
        <v>1.85</v>
      </c>
      <c r="BN16" s="9">
        <v>32.92</v>
      </c>
      <c r="BO16" s="9">
        <v>31.338000000000001</v>
      </c>
      <c r="BP16" s="9">
        <v>35.046999999999997</v>
      </c>
      <c r="BQ16" s="9">
        <v>30.161000000000001</v>
      </c>
      <c r="BR16" s="9">
        <v>28.384</v>
      </c>
      <c r="BS16" s="9">
        <v>32.551000000000002</v>
      </c>
      <c r="BT16" s="9">
        <v>2.7589999999999999</v>
      </c>
      <c r="BU16" s="9">
        <v>2.9550000000000001</v>
      </c>
      <c r="BV16" s="9">
        <v>2.4950000000000001</v>
      </c>
      <c r="BW16" s="9">
        <v>55.491</v>
      </c>
      <c r="BX16" s="9">
        <v>31.62</v>
      </c>
      <c r="BY16" s="9">
        <v>23.870999999999999</v>
      </c>
      <c r="BZ16" s="9">
        <v>50.267000000000003</v>
      </c>
      <c r="CA16" s="9">
        <v>28.649000000000001</v>
      </c>
      <c r="CB16" s="9">
        <v>21.619</v>
      </c>
      <c r="CC16" s="9">
        <v>9.5299999999999994</v>
      </c>
      <c r="CD16" s="9">
        <v>5.2409999999999997</v>
      </c>
      <c r="CE16" s="9">
        <v>4.2880000000000003</v>
      </c>
      <c r="CF16" s="9">
        <v>5.3959999999999999</v>
      </c>
      <c r="CG16" s="9">
        <v>3.323</v>
      </c>
      <c r="CH16" s="9">
        <v>2.073</v>
      </c>
      <c r="CI16" s="9">
        <v>2.54</v>
      </c>
      <c r="CJ16" s="9">
        <v>0.6</v>
      </c>
      <c r="CK16" s="9">
        <v>1.9390000000000001</v>
      </c>
      <c r="CL16" s="9">
        <v>0.23100000000000001</v>
      </c>
      <c r="CM16" s="9">
        <v>0</v>
      </c>
      <c r="CN16" s="9">
        <v>0.23100000000000001</v>
      </c>
      <c r="CO16" s="9">
        <v>2.3090000000000002</v>
      </c>
      <c r="CP16" s="9">
        <v>0.6</v>
      </c>
      <c r="CQ16" s="9">
        <v>1.708</v>
      </c>
      <c r="CR16" s="9">
        <v>6.8879999999999999</v>
      </c>
      <c r="CS16" s="9">
        <v>4.5960000000000001</v>
      </c>
      <c r="CT16" s="9">
        <v>2.2919999999999998</v>
      </c>
      <c r="CU16" s="9">
        <v>2.29</v>
      </c>
      <c r="CV16" s="9">
        <v>1.5549999999999999</v>
      </c>
      <c r="CW16" s="9">
        <v>0.73499999999999999</v>
      </c>
      <c r="CX16" s="9">
        <v>3.0790000000000002</v>
      </c>
      <c r="CY16" s="9">
        <v>2.2120000000000002</v>
      </c>
      <c r="CZ16" s="9">
        <v>0.86699999999999999</v>
      </c>
      <c r="DA16" s="9">
        <v>3.0209999999999999</v>
      </c>
      <c r="DB16" s="9">
        <v>2.2240000000000002</v>
      </c>
      <c r="DC16" s="9">
        <v>0.79700000000000004</v>
      </c>
      <c r="DD16" s="9">
        <v>7.22</v>
      </c>
      <c r="DE16" s="9">
        <v>4.67</v>
      </c>
      <c r="DF16" s="9">
        <v>2.5499999999999998</v>
      </c>
      <c r="DG16" s="9">
        <v>0.23699999999999999</v>
      </c>
      <c r="DH16" s="9">
        <v>0</v>
      </c>
      <c r="DI16" s="9">
        <v>0.23699999999999999</v>
      </c>
      <c r="DJ16" s="9">
        <v>2.2040000000000002</v>
      </c>
      <c r="DK16" s="9">
        <v>0.26700000000000002</v>
      </c>
      <c r="DL16" s="9">
        <v>1.9370000000000001</v>
      </c>
      <c r="DM16" s="9">
        <v>0.54300000000000004</v>
      </c>
      <c r="DN16" s="9">
        <v>0</v>
      </c>
      <c r="DO16" s="9">
        <v>0.54300000000000004</v>
      </c>
      <c r="DP16" s="9">
        <v>0.61299999999999999</v>
      </c>
      <c r="DQ16" s="9">
        <v>0.26300000000000001</v>
      </c>
      <c r="DR16" s="9">
        <v>0.34899999999999998</v>
      </c>
      <c r="DS16" s="9">
        <v>6.7060000000000004</v>
      </c>
      <c r="DT16" s="9">
        <v>3.6960000000000002</v>
      </c>
      <c r="DU16" s="9">
        <v>3.01</v>
      </c>
      <c r="DV16" s="9">
        <v>5.2240000000000002</v>
      </c>
      <c r="DW16" s="9">
        <v>2.972</v>
      </c>
      <c r="DX16" s="9">
        <v>2.2519999999999998</v>
      </c>
      <c r="DY16" s="9">
        <v>37.412999999999997</v>
      </c>
      <c r="DZ16" s="9">
        <v>23.169</v>
      </c>
      <c r="EA16" s="9">
        <v>14.243</v>
      </c>
      <c r="EB16" s="9">
        <v>33.44</v>
      </c>
      <c r="EC16" s="9">
        <v>20.678000000000001</v>
      </c>
      <c r="ED16" s="9">
        <v>12.762</v>
      </c>
      <c r="EE16" s="9">
        <v>3.726</v>
      </c>
      <c r="EF16" s="9">
        <v>2.4910000000000001</v>
      </c>
      <c r="EG16" s="9">
        <v>1.2350000000000001</v>
      </c>
      <c r="EH16" s="9">
        <v>0.246</v>
      </c>
      <c r="EI16" s="9">
        <v>0</v>
      </c>
      <c r="EJ16" s="9">
        <v>0.246</v>
      </c>
      <c r="EK16" s="9">
        <v>18.079000000000001</v>
      </c>
      <c r="EL16" s="9">
        <v>8.4510000000000005</v>
      </c>
      <c r="EM16" s="9">
        <v>9.6280000000000001</v>
      </c>
      <c r="EN16" s="9">
        <v>16.012</v>
      </c>
      <c r="EO16" s="9">
        <v>7.774</v>
      </c>
      <c r="EP16" s="9">
        <v>8.2379999999999995</v>
      </c>
      <c r="EQ16" s="9">
        <v>2.0670000000000002</v>
      </c>
      <c r="ER16" s="9">
        <v>0.67700000000000005</v>
      </c>
      <c r="ES16" s="9">
        <v>1.39</v>
      </c>
      <c r="ET16" s="9">
        <v>90.585999999999999</v>
      </c>
      <c r="EU16" s="9">
        <v>90.602000000000004</v>
      </c>
      <c r="EV16" s="9">
        <v>90.564999999999998</v>
      </c>
      <c r="EW16" s="9">
        <v>17.172999999999998</v>
      </c>
      <c r="EX16" s="9">
        <v>16.576000000000001</v>
      </c>
      <c r="EY16" s="9">
        <v>17.965</v>
      </c>
      <c r="EZ16" s="9">
        <v>9.7240000000000002</v>
      </c>
      <c r="FA16" s="9">
        <v>10.51</v>
      </c>
      <c r="FB16" s="9">
        <v>8.6829999999999998</v>
      </c>
      <c r="FC16" s="9">
        <v>4.577</v>
      </c>
      <c r="FD16" s="9">
        <v>1.899</v>
      </c>
      <c r="FE16" s="9">
        <v>8.125</v>
      </c>
      <c r="FF16" s="9">
        <v>0.41699999999999998</v>
      </c>
      <c r="FG16" s="9">
        <v>0</v>
      </c>
      <c r="FH16" s="9">
        <v>0.96899999999999997</v>
      </c>
      <c r="FI16" s="9">
        <v>4.16</v>
      </c>
      <c r="FJ16" s="9">
        <v>1.899</v>
      </c>
      <c r="FK16" s="9">
        <v>7.1559999999999997</v>
      </c>
      <c r="FL16" s="9">
        <v>12.413</v>
      </c>
      <c r="FM16" s="9">
        <v>14.535</v>
      </c>
      <c r="FN16" s="9">
        <v>9.6020000000000003</v>
      </c>
      <c r="FO16" s="9">
        <v>4.1269999999999998</v>
      </c>
      <c r="FP16" s="9">
        <v>4.9180000000000001</v>
      </c>
      <c r="FQ16" s="9">
        <v>3.0790000000000002</v>
      </c>
      <c r="FR16" s="9">
        <v>5.5490000000000004</v>
      </c>
      <c r="FS16" s="9">
        <v>6.9960000000000004</v>
      </c>
      <c r="FT16" s="9">
        <v>3.6320000000000001</v>
      </c>
      <c r="FU16" s="9">
        <v>5.444</v>
      </c>
      <c r="FV16" s="9">
        <v>7.0330000000000004</v>
      </c>
      <c r="FW16" s="9">
        <v>3.34</v>
      </c>
      <c r="FX16" s="9">
        <v>13.012</v>
      </c>
      <c r="FY16" s="9">
        <v>14.768000000000001</v>
      </c>
      <c r="FZ16" s="9">
        <v>10.683999999999999</v>
      </c>
      <c r="GA16" s="9">
        <v>0.42699999999999999</v>
      </c>
      <c r="GB16" s="9">
        <v>0</v>
      </c>
      <c r="GC16" s="9">
        <v>0.99299999999999999</v>
      </c>
      <c r="GD16" s="9">
        <v>3.9710000000000001</v>
      </c>
      <c r="GE16" s="9">
        <v>0.84299999999999997</v>
      </c>
      <c r="GF16" s="9">
        <v>8.1150000000000002</v>
      </c>
      <c r="GG16" s="9">
        <v>0.97799999999999998</v>
      </c>
      <c r="GH16" s="9">
        <v>0</v>
      </c>
      <c r="GI16" s="9">
        <v>2.2730000000000001</v>
      </c>
      <c r="GJ16" s="9">
        <v>1.105</v>
      </c>
      <c r="GK16" s="9">
        <v>0.83299999999999996</v>
      </c>
      <c r="GL16" s="9">
        <v>1.464</v>
      </c>
      <c r="GM16" s="9">
        <v>12.085000000000001</v>
      </c>
      <c r="GN16" s="9">
        <v>11.689</v>
      </c>
      <c r="GO16" s="9">
        <v>12.61</v>
      </c>
      <c r="GP16" s="9">
        <v>9.4139999999999997</v>
      </c>
      <c r="GQ16" s="9">
        <v>9.3979999999999997</v>
      </c>
      <c r="GR16" s="9">
        <v>9.4350000000000005</v>
      </c>
      <c r="GS16" s="9">
        <v>67.42</v>
      </c>
      <c r="GT16" s="9">
        <v>73.272999999999996</v>
      </c>
      <c r="GU16" s="9">
        <v>59.667999999999999</v>
      </c>
      <c r="GV16" s="9">
        <v>60.261000000000003</v>
      </c>
      <c r="GW16" s="9">
        <v>65.394000000000005</v>
      </c>
      <c r="GX16" s="9">
        <v>53.463000000000001</v>
      </c>
      <c r="GY16" s="9">
        <v>6.7149999999999999</v>
      </c>
      <c r="GZ16" s="9">
        <v>7.8789999999999996</v>
      </c>
      <c r="HA16" s="9">
        <v>5.1719999999999997</v>
      </c>
      <c r="HB16" s="9">
        <v>0.44400000000000001</v>
      </c>
      <c r="HC16" s="9">
        <v>0</v>
      </c>
      <c r="HD16" s="9">
        <v>1.0329999999999999</v>
      </c>
      <c r="HE16" s="9">
        <v>32.58</v>
      </c>
      <c r="HF16" s="9">
        <v>26.727</v>
      </c>
      <c r="HG16" s="9">
        <v>40.332000000000001</v>
      </c>
      <c r="HH16" s="9">
        <v>28.853999999999999</v>
      </c>
      <c r="HI16" s="9">
        <v>24.585999999999999</v>
      </c>
      <c r="HJ16" s="9">
        <v>34.508000000000003</v>
      </c>
      <c r="HK16" s="9">
        <v>3.7250000000000001</v>
      </c>
      <c r="HL16" s="9">
        <v>2.141</v>
      </c>
      <c r="HM16" s="9">
        <v>5.8239999999999998</v>
      </c>
      <c r="HN16" s="9">
        <v>82.617000000000004</v>
      </c>
      <c r="HO16" s="9">
        <v>43.81</v>
      </c>
      <c r="HP16" s="9">
        <v>38.807000000000002</v>
      </c>
      <c r="HQ16" s="9">
        <v>74.27</v>
      </c>
      <c r="HR16" s="9">
        <v>39.051000000000002</v>
      </c>
      <c r="HS16" s="9">
        <v>35.219000000000001</v>
      </c>
      <c r="HT16" s="9">
        <v>13.186</v>
      </c>
      <c r="HU16" s="9">
        <v>8.4640000000000004</v>
      </c>
      <c r="HV16" s="9">
        <v>4.7220000000000004</v>
      </c>
      <c r="HW16" s="9">
        <v>5.76</v>
      </c>
      <c r="HX16" s="9">
        <v>2.7970000000000002</v>
      </c>
      <c r="HY16" s="9">
        <v>2.964</v>
      </c>
      <c r="HZ16" s="9">
        <v>7.7910000000000004</v>
      </c>
      <c r="IA16" s="9">
        <v>4.468</v>
      </c>
      <c r="IB16" s="9">
        <v>3.323</v>
      </c>
      <c r="IC16" s="9">
        <v>1.6319999999999999</v>
      </c>
      <c r="ID16" s="9">
        <v>0</v>
      </c>
      <c r="IE16" s="9">
        <v>1.6319999999999999</v>
      </c>
      <c r="IF16" s="9">
        <v>6.1589999999999998</v>
      </c>
      <c r="IG16" s="9">
        <v>4.468</v>
      </c>
      <c r="IH16" s="9">
        <v>1.6910000000000001</v>
      </c>
      <c r="II16" s="9">
        <v>12.952</v>
      </c>
      <c r="IJ16" s="9">
        <v>5.665</v>
      </c>
      <c r="IK16" s="9">
        <v>7.2869999999999999</v>
      </c>
      <c r="IL16" s="9">
        <v>3.3690000000000002</v>
      </c>
      <c r="IM16" s="9">
        <v>2.5070000000000001</v>
      </c>
      <c r="IN16" s="9">
        <v>0.86199999999999999</v>
      </c>
      <c r="IO16" s="9">
        <v>3.11</v>
      </c>
      <c r="IP16" s="9">
        <v>2.1520000000000001</v>
      </c>
      <c r="IQ16" s="9">
        <v>0.95799999999999996</v>
      </c>
    </row>
    <row r="17" spans="1:251">
      <c r="A17" s="10">
        <v>44228</v>
      </c>
      <c r="B17" s="9">
        <v>1.5880000000000001</v>
      </c>
      <c r="C17" s="9">
        <v>88.585999999999999</v>
      </c>
      <c r="D17" s="9">
        <v>88.638000000000005</v>
      </c>
      <c r="E17" s="9">
        <v>88.515000000000001</v>
      </c>
      <c r="F17" s="9">
        <v>22.512</v>
      </c>
      <c r="G17" s="9">
        <v>24.152999999999999</v>
      </c>
      <c r="H17" s="9">
        <v>20.277000000000001</v>
      </c>
      <c r="I17" s="9">
        <v>5.4109999999999996</v>
      </c>
      <c r="J17" s="9">
        <v>4.5250000000000004</v>
      </c>
      <c r="K17" s="9">
        <v>6.6180000000000003</v>
      </c>
      <c r="L17" s="9">
        <v>5.56</v>
      </c>
      <c r="M17" s="9">
        <v>4.6719999999999997</v>
      </c>
      <c r="N17" s="9">
        <v>6.77</v>
      </c>
      <c r="O17" s="9">
        <v>1.8169999999999999</v>
      </c>
      <c r="P17" s="9">
        <v>0.55600000000000005</v>
      </c>
      <c r="Q17" s="9">
        <v>3.5369999999999999</v>
      </c>
      <c r="R17" s="9">
        <v>3.7429999999999999</v>
      </c>
      <c r="S17" s="9">
        <v>4.117</v>
      </c>
      <c r="T17" s="9">
        <v>3.234</v>
      </c>
      <c r="U17" s="9">
        <v>10.943</v>
      </c>
      <c r="V17" s="9">
        <v>11.84</v>
      </c>
      <c r="W17" s="9">
        <v>9.7210000000000001</v>
      </c>
      <c r="X17" s="9">
        <v>4.234</v>
      </c>
      <c r="Y17" s="9">
        <v>4.6890000000000001</v>
      </c>
      <c r="Z17" s="9">
        <v>3.613</v>
      </c>
      <c r="AA17" s="9">
        <v>7.633</v>
      </c>
      <c r="AB17" s="9">
        <v>9.3759999999999994</v>
      </c>
      <c r="AC17" s="9">
        <v>5.2569999999999997</v>
      </c>
      <c r="AD17" s="9">
        <v>3.8119999999999998</v>
      </c>
      <c r="AE17" s="9">
        <v>3.9990000000000001</v>
      </c>
      <c r="AF17" s="9">
        <v>3.5569999999999999</v>
      </c>
      <c r="AG17" s="9">
        <v>11.122</v>
      </c>
      <c r="AH17" s="9">
        <v>11.353999999999999</v>
      </c>
      <c r="AI17" s="9">
        <v>10.807</v>
      </c>
      <c r="AJ17" s="9">
        <v>2.2320000000000002</v>
      </c>
      <c r="AK17" s="9">
        <v>2.6269999999999998</v>
      </c>
      <c r="AL17" s="9">
        <v>1.6930000000000001</v>
      </c>
      <c r="AM17" s="9">
        <v>3.0110000000000001</v>
      </c>
      <c r="AN17" s="9">
        <v>0.53500000000000003</v>
      </c>
      <c r="AO17" s="9">
        <v>6.3869999999999996</v>
      </c>
      <c r="AP17" s="9">
        <v>2.82</v>
      </c>
      <c r="AQ17" s="9">
        <v>0.61299999999999999</v>
      </c>
      <c r="AR17" s="9">
        <v>5.8280000000000003</v>
      </c>
      <c r="AS17" s="9">
        <v>2.665</v>
      </c>
      <c r="AT17" s="9">
        <v>3.5510000000000002</v>
      </c>
      <c r="AU17" s="9">
        <v>1.458</v>
      </c>
      <c r="AV17" s="9">
        <v>6.63</v>
      </c>
      <c r="AW17" s="9">
        <v>6.7039999999999997</v>
      </c>
      <c r="AX17" s="9">
        <v>6.5289999999999999</v>
      </c>
      <c r="AY17" s="9">
        <v>11.414</v>
      </c>
      <c r="AZ17" s="9">
        <v>11.362</v>
      </c>
      <c r="BA17" s="9">
        <v>11.484999999999999</v>
      </c>
      <c r="BB17" s="9">
        <v>74.147999999999996</v>
      </c>
      <c r="BC17" s="9">
        <v>80.42</v>
      </c>
      <c r="BD17" s="9">
        <v>65.599000000000004</v>
      </c>
      <c r="BE17" s="9">
        <v>63.573999999999998</v>
      </c>
      <c r="BF17" s="9">
        <v>66.843999999999994</v>
      </c>
      <c r="BG17" s="9">
        <v>59.116</v>
      </c>
      <c r="BH17" s="9">
        <v>7.7590000000000003</v>
      </c>
      <c r="BI17" s="9">
        <v>10.866</v>
      </c>
      <c r="BJ17" s="9">
        <v>3.5249999999999999</v>
      </c>
      <c r="BK17" s="9">
        <v>2.8149999999999999</v>
      </c>
      <c r="BL17" s="9">
        <v>2.7090000000000001</v>
      </c>
      <c r="BM17" s="9">
        <v>2.9590000000000001</v>
      </c>
      <c r="BN17" s="9">
        <v>25.852</v>
      </c>
      <c r="BO17" s="9">
        <v>19.579999999999998</v>
      </c>
      <c r="BP17" s="9">
        <v>34.401000000000003</v>
      </c>
      <c r="BQ17" s="9">
        <v>23.895</v>
      </c>
      <c r="BR17" s="9">
        <v>17.809000000000001</v>
      </c>
      <c r="BS17" s="9">
        <v>32.189</v>
      </c>
      <c r="BT17" s="9">
        <v>1.958</v>
      </c>
      <c r="BU17" s="9">
        <v>1.7709999999999999</v>
      </c>
      <c r="BV17" s="9">
        <v>2.2109999999999999</v>
      </c>
      <c r="BW17" s="9">
        <v>60.34</v>
      </c>
      <c r="BX17" s="9">
        <v>32.323999999999998</v>
      </c>
      <c r="BY17" s="9">
        <v>28.015999999999998</v>
      </c>
      <c r="BZ17" s="9">
        <v>53.933</v>
      </c>
      <c r="CA17" s="9">
        <v>28.698</v>
      </c>
      <c r="CB17" s="9">
        <v>25.234999999999999</v>
      </c>
      <c r="CC17" s="9">
        <v>10.925000000000001</v>
      </c>
      <c r="CD17" s="9">
        <v>4.1500000000000004</v>
      </c>
      <c r="CE17" s="9">
        <v>6.7750000000000004</v>
      </c>
      <c r="CF17" s="9">
        <v>4.2409999999999997</v>
      </c>
      <c r="CG17" s="9">
        <v>2.7810000000000001</v>
      </c>
      <c r="CH17" s="9">
        <v>1.46</v>
      </c>
      <c r="CI17" s="9">
        <v>3.391</v>
      </c>
      <c r="CJ17" s="9">
        <v>2.2269999999999999</v>
      </c>
      <c r="CK17" s="9">
        <v>1.165</v>
      </c>
      <c r="CL17" s="9">
        <v>0.51700000000000002</v>
      </c>
      <c r="CM17" s="9">
        <v>0.51700000000000002</v>
      </c>
      <c r="CN17" s="9">
        <v>0</v>
      </c>
      <c r="CO17" s="9">
        <v>2.8740000000000001</v>
      </c>
      <c r="CP17" s="9">
        <v>1.71</v>
      </c>
      <c r="CQ17" s="9">
        <v>1.165</v>
      </c>
      <c r="CR17" s="9">
        <v>6.0069999999999997</v>
      </c>
      <c r="CS17" s="9">
        <v>3.3559999999999999</v>
      </c>
      <c r="CT17" s="9">
        <v>2.6509999999999998</v>
      </c>
      <c r="CU17" s="9">
        <v>4.2670000000000003</v>
      </c>
      <c r="CV17" s="9">
        <v>2.5680000000000001</v>
      </c>
      <c r="CW17" s="9">
        <v>1.6990000000000001</v>
      </c>
      <c r="CX17" s="9">
        <v>2.9470000000000001</v>
      </c>
      <c r="CY17" s="9">
        <v>2.141</v>
      </c>
      <c r="CZ17" s="9">
        <v>0.80600000000000005</v>
      </c>
      <c r="DA17" s="9">
        <v>4.367</v>
      </c>
      <c r="DB17" s="9">
        <v>2.5030000000000001</v>
      </c>
      <c r="DC17" s="9">
        <v>1.8640000000000001</v>
      </c>
      <c r="DD17" s="9">
        <v>7.4729999999999999</v>
      </c>
      <c r="DE17" s="9">
        <v>5.1989999999999998</v>
      </c>
      <c r="DF17" s="9">
        <v>2.2730000000000001</v>
      </c>
      <c r="DG17" s="9">
        <v>1.274</v>
      </c>
      <c r="DH17" s="9">
        <v>0.315</v>
      </c>
      <c r="DI17" s="9">
        <v>0.95899999999999996</v>
      </c>
      <c r="DJ17" s="9">
        <v>1.8360000000000001</v>
      </c>
      <c r="DK17" s="9">
        <v>0.52300000000000002</v>
      </c>
      <c r="DL17" s="9">
        <v>1.3129999999999999</v>
      </c>
      <c r="DM17" s="9">
        <v>2.7440000000000002</v>
      </c>
      <c r="DN17" s="9">
        <v>0.45500000000000002</v>
      </c>
      <c r="DO17" s="9">
        <v>2.2879999999999998</v>
      </c>
      <c r="DP17" s="9">
        <v>0.66100000000000003</v>
      </c>
      <c r="DQ17" s="9">
        <v>0.44800000000000001</v>
      </c>
      <c r="DR17" s="9">
        <v>0.214</v>
      </c>
      <c r="DS17" s="9">
        <v>3.7989999999999999</v>
      </c>
      <c r="DT17" s="9">
        <v>2.0310000000000001</v>
      </c>
      <c r="DU17" s="9">
        <v>1.768</v>
      </c>
      <c r="DV17" s="9">
        <v>6.407</v>
      </c>
      <c r="DW17" s="9">
        <v>3.6259999999999999</v>
      </c>
      <c r="DX17" s="9">
        <v>2.7810000000000001</v>
      </c>
      <c r="DY17" s="9">
        <v>43.326999999999998</v>
      </c>
      <c r="DZ17" s="9">
        <v>24.919</v>
      </c>
      <c r="EA17" s="9">
        <v>18.408000000000001</v>
      </c>
      <c r="EB17" s="9">
        <v>36.005000000000003</v>
      </c>
      <c r="EC17" s="9">
        <v>19.061</v>
      </c>
      <c r="ED17" s="9">
        <v>16.943999999999999</v>
      </c>
      <c r="EE17" s="9">
        <v>6.4390000000000001</v>
      </c>
      <c r="EF17" s="9">
        <v>4.9749999999999996</v>
      </c>
      <c r="EG17" s="9">
        <v>1.464</v>
      </c>
      <c r="EH17" s="9">
        <v>0.88200000000000001</v>
      </c>
      <c r="EI17" s="9">
        <v>0.88200000000000001</v>
      </c>
      <c r="EJ17" s="9">
        <v>0</v>
      </c>
      <c r="EK17" s="9">
        <v>17.013000000000002</v>
      </c>
      <c r="EL17" s="9">
        <v>7.4050000000000002</v>
      </c>
      <c r="EM17" s="9">
        <v>9.6080000000000005</v>
      </c>
      <c r="EN17" s="9">
        <v>15.465999999999999</v>
      </c>
      <c r="EO17" s="9">
        <v>6.2409999999999997</v>
      </c>
      <c r="EP17" s="9">
        <v>9.2249999999999996</v>
      </c>
      <c r="EQ17" s="9">
        <v>1.5469999999999999</v>
      </c>
      <c r="ER17" s="9">
        <v>1.1639999999999999</v>
      </c>
      <c r="ES17" s="9">
        <v>0.38300000000000001</v>
      </c>
      <c r="ET17" s="9">
        <v>89.382000000000005</v>
      </c>
      <c r="EU17" s="9">
        <v>88.783000000000001</v>
      </c>
      <c r="EV17" s="9">
        <v>90.072999999999993</v>
      </c>
      <c r="EW17" s="9">
        <v>18.106000000000002</v>
      </c>
      <c r="EX17" s="9">
        <v>12.837999999999999</v>
      </c>
      <c r="EY17" s="9">
        <v>24.183</v>
      </c>
      <c r="EZ17" s="9">
        <v>7.0279999999999996</v>
      </c>
      <c r="FA17" s="9">
        <v>8.6039999999999992</v>
      </c>
      <c r="FB17" s="9">
        <v>5.21</v>
      </c>
      <c r="FC17" s="9">
        <v>5.62</v>
      </c>
      <c r="FD17" s="9">
        <v>6.8879999999999999</v>
      </c>
      <c r="FE17" s="9">
        <v>4.157</v>
      </c>
      <c r="FF17" s="9">
        <v>0.85599999999999998</v>
      </c>
      <c r="FG17" s="9">
        <v>1.599</v>
      </c>
      <c r="FH17" s="9">
        <v>0</v>
      </c>
      <c r="FI17" s="9">
        <v>4.7640000000000002</v>
      </c>
      <c r="FJ17" s="9">
        <v>5.2889999999999997</v>
      </c>
      <c r="FK17" s="9">
        <v>4.157</v>
      </c>
      <c r="FL17" s="9">
        <v>9.9550000000000001</v>
      </c>
      <c r="FM17" s="9">
        <v>10.382999999999999</v>
      </c>
      <c r="FN17" s="9">
        <v>9.4610000000000003</v>
      </c>
      <c r="FO17" s="9">
        <v>7.0720000000000001</v>
      </c>
      <c r="FP17" s="9">
        <v>7.944</v>
      </c>
      <c r="FQ17" s="9">
        <v>6.0659999999999998</v>
      </c>
      <c r="FR17" s="9">
        <v>4.8849999999999998</v>
      </c>
      <c r="FS17" s="9">
        <v>6.625</v>
      </c>
      <c r="FT17" s="9">
        <v>2.8769999999999998</v>
      </c>
      <c r="FU17" s="9">
        <v>7.2380000000000004</v>
      </c>
      <c r="FV17" s="9">
        <v>7.7450000000000001</v>
      </c>
      <c r="FW17" s="9">
        <v>6.6529999999999996</v>
      </c>
      <c r="FX17" s="9">
        <v>12.384</v>
      </c>
      <c r="FY17" s="9">
        <v>16.085000000000001</v>
      </c>
      <c r="FZ17" s="9">
        <v>8.1140000000000008</v>
      </c>
      <c r="GA17" s="9">
        <v>2.1120000000000001</v>
      </c>
      <c r="GB17" s="9">
        <v>0.97399999999999998</v>
      </c>
      <c r="GC17" s="9">
        <v>3.4239999999999999</v>
      </c>
      <c r="GD17" s="9">
        <v>3.0430000000000001</v>
      </c>
      <c r="GE17" s="9">
        <v>1.619</v>
      </c>
      <c r="GF17" s="9">
        <v>4.6870000000000003</v>
      </c>
      <c r="GG17" s="9">
        <v>4.5469999999999997</v>
      </c>
      <c r="GH17" s="9">
        <v>1.409</v>
      </c>
      <c r="GI17" s="9">
        <v>8.1679999999999993</v>
      </c>
      <c r="GJ17" s="9">
        <v>1.0960000000000001</v>
      </c>
      <c r="GK17" s="9">
        <v>1.385</v>
      </c>
      <c r="GL17" s="9">
        <v>0.76300000000000001</v>
      </c>
      <c r="GM17" s="9">
        <v>6.2960000000000003</v>
      </c>
      <c r="GN17" s="9">
        <v>6.2839999999999998</v>
      </c>
      <c r="GO17" s="9">
        <v>6.3090000000000002</v>
      </c>
      <c r="GP17" s="9">
        <v>10.618</v>
      </c>
      <c r="GQ17" s="9">
        <v>11.217000000000001</v>
      </c>
      <c r="GR17" s="9">
        <v>9.9269999999999996</v>
      </c>
      <c r="GS17" s="9">
        <v>71.805000000000007</v>
      </c>
      <c r="GT17" s="9">
        <v>77.09</v>
      </c>
      <c r="GU17" s="9">
        <v>65.706999999999994</v>
      </c>
      <c r="GV17" s="9">
        <v>59.670999999999999</v>
      </c>
      <c r="GW17" s="9">
        <v>58.969000000000001</v>
      </c>
      <c r="GX17" s="9">
        <v>60.481000000000002</v>
      </c>
      <c r="GY17" s="9">
        <v>10.672000000000001</v>
      </c>
      <c r="GZ17" s="9">
        <v>15.391999999999999</v>
      </c>
      <c r="HA17" s="9">
        <v>5.226</v>
      </c>
      <c r="HB17" s="9">
        <v>1.462</v>
      </c>
      <c r="HC17" s="9">
        <v>2.7290000000000001</v>
      </c>
      <c r="HD17" s="9">
        <v>0</v>
      </c>
      <c r="HE17" s="9">
        <v>28.195</v>
      </c>
      <c r="HF17" s="9">
        <v>22.91</v>
      </c>
      <c r="HG17" s="9">
        <v>34.292999999999999</v>
      </c>
      <c r="HH17" s="9">
        <v>25.631</v>
      </c>
      <c r="HI17" s="9">
        <v>19.308</v>
      </c>
      <c r="HJ17" s="9">
        <v>32.927</v>
      </c>
      <c r="HK17" s="9">
        <v>2.5640000000000001</v>
      </c>
      <c r="HL17" s="9">
        <v>3.6019999999999999</v>
      </c>
      <c r="HM17" s="9">
        <v>1.367</v>
      </c>
      <c r="HN17" s="9">
        <v>90.034999999999997</v>
      </c>
      <c r="HO17" s="9">
        <v>52.481000000000002</v>
      </c>
      <c r="HP17" s="9">
        <v>37.554000000000002</v>
      </c>
      <c r="HQ17" s="9">
        <v>76.254999999999995</v>
      </c>
      <c r="HR17" s="9">
        <v>44.53</v>
      </c>
      <c r="HS17" s="9">
        <v>31.725000000000001</v>
      </c>
      <c r="HT17" s="9">
        <v>16.23</v>
      </c>
      <c r="HU17" s="9">
        <v>9.0009999999999994</v>
      </c>
      <c r="HV17" s="9">
        <v>7.2290000000000001</v>
      </c>
      <c r="HW17" s="9">
        <v>5.5679999999999996</v>
      </c>
      <c r="HX17" s="9">
        <v>4.9329999999999998</v>
      </c>
      <c r="HY17" s="9">
        <v>0.63500000000000001</v>
      </c>
      <c r="HZ17" s="9">
        <v>6.3239999999999998</v>
      </c>
      <c r="IA17" s="9">
        <v>3.2839999999999998</v>
      </c>
      <c r="IB17" s="9">
        <v>3.04</v>
      </c>
      <c r="IC17" s="9">
        <v>1.3280000000000001</v>
      </c>
      <c r="ID17" s="9">
        <v>0.72099999999999997</v>
      </c>
      <c r="IE17" s="9">
        <v>0.60699999999999998</v>
      </c>
      <c r="IF17" s="9">
        <v>4.9960000000000004</v>
      </c>
      <c r="IG17" s="9">
        <v>2.5630000000000002</v>
      </c>
      <c r="IH17" s="9">
        <v>2.4329999999999998</v>
      </c>
      <c r="II17" s="9">
        <v>13.821999999999999</v>
      </c>
      <c r="IJ17" s="9">
        <v>9.5790000000000006</v>
      </c>
      <c r="IK17" s="9">
        <v>4.2430000000000003</v>
      </c>
      <c r="IL17" s="9">
        <v>1.798</v>
      </c>
      <c r="IM17" s="9">
        <v>0.78400000000000003</v>
      </c>
      <c r="IN17" s="9">
        <v>1.014</v>
      </c>
      <c r="IO17" s="9">
        <v>7.6059999999999999</v>
      </c>
      <c r="IP17" s="9">
        <v>5.1790000000000003</v>
      </c>
      <c r="IQ17" s="9">
        <v>2.427</v>
      </c>
    </row>
    <row r="18" spans="1:251">
      <c r="A18" s="10">
        <v>44593</v>
      </c>
      <c r="B18" s="9">
        <v>4.9770000000000003</v>
      </c>
      <c r="C18" s="9">
        <v>81.209999999999994</v>
      </c>
      <c r="D18" s="9">
        <v>78.281000000000006</v>
      </c>
      <c r="E18" s="9">
        <v>84.710999999999999</v>
      </c>
      <c r="F18" s="9">
        <v>16.440000000000001</v>
      </c>
      <c r="G18" s="9">
        <v>12.805999999999999</v>
      </c>
      <c r="H18" s="9">
        <v>20.783000000000001</v>
      </c>
      <c r="I18" s="9">
        <v>3.73</v>
      </c>
      <c r="J18" s="9">
        <v>3.7989999999999999</v>
      </c>
      <c r="K18" s="9">
        <v>3.649</v>
      </c>
      <c r="L18" s="9">
        <v>5.0060000000000002</v>
      </c>
      <c r="M18" s="9">
        <v>4.6840000000000002</v>
      </c>
      <c r="N18" s="9">
        <v>5.3920000000000003</v>
      </c>
      <c r="O18" s="9">
        <v>1.373</v>
      </c>
      <c r="P18" s="9">
        <v>1.448</v>
      </c>
      <c r="Q18" s="9">
        <v>1.284</v>
      </c>
      <c r="R18" s="9">
        <v>3.633</v>
      </c>
      <c r="S18" s="9">
        <v>3.2349999999999999</v>
      </c>
      <c r="T18" s="9">
        <v>4.1079999999999997</v>
      </c>
      <c r="U18" s="9">
        <v>8.2609999999999992</v>
      </c>
      <c r="V18" s="9">
        <v>8.7330000000000005</v>
      </c>
      <c r="W18" s="9">
        <v>7.6970000000000001</v>
      </c>
      <c r="X18" s="9">
        <v>3.9620000000000002</v>
      </c>
      <c r="Y18" s="9">
        <v>0</v>
      </c>
      <c r="Z18" s="9">
        <v>8.6969999999999992</v>
      </c>
      <c r="AA18" s="9">
        <v>2.9129999999999998</v>
      </c>
      <c r="AB18" s="9">
        <v>2.6379999999999999</v>
      </c>
      <c r="AC18" s="9">
        <v>3.242</v>
      </c>
      <c r="AD18" s="9">
        <v>7.819</v>
      </c>
      <c r="AE18" s="9">
        <v>12.089</v>
      </c>
      <c r="AF18" s="9">
        <v>2.7160000000000002</v>
      </c>
      <c r="AG18" s="9">
        <v>13.613</v>
      </c>
      <c r="AH18" s="9">
        <v>17.638000000000002</v>
      </c>
      <c r="AI18" s="9">
        <v>8.8019999999999996</v>
      </c>
      <c r="AJ18" s="9">
        <v>0</v>
      </c>
      <c r="AK18" s="9">
        <v>0</v>
      </c>
      <c r="AL18" s="9">
        <v>0</v>
      </c>
      <c r="AM18" s="9">
        <v>3.33</v>
      </c>
      <c r="AN18" s="9">
        <v>1.885</v>
      </c>
      <c r="AO18" s="9">
        <v>5.0570000000000004</v>
      </c>
      <c r="AP18" s="9">
        <v>1.915</v>
      </c>
      <c r="AQ18" s="9">
        <v>0</v>
      </c>
      <c r="AR18" s="9">
        <v>4.2039999999999997</v>
      </c>
      <c r="AS18" s="9">
        <v>3.1389999999999998</v>
      </c>
      <c r="AT18" s="9">
        <v>2.4489999999999998</v>
      </c>
      <c r="AU18" s="9">
        <v>3.9649999999999999</v>
      </c>
      <c r="AV18" s="9">
        <v>11.081</v>
      </c>
      <c r="AW18" s="9">
        <v>11.56</v>
      </c>
      <c r="AX18" s="9">
        <v>10.507999999999999</v>
      </c>
      <c r="AY18" s="9">
        <v>18.79</v>
      </c>
      <c r="AZ18" s="9">
        <v>21.719000000000001</v>
      </c>
      <c r="BA18" s="9">
        <v>15.289</v>
      </c>
      <c r="BB18" s="9">
        <v>64.462000000000003</v>
      </c>
      <c r="BC18" s="9">
        <v>70.932000000000002</v>
      </c>
      <c r="BD18" s="9">
        <v>56.726999999999997</v>
      </c>
      <c r="BE18" s="9">
        <v>52.052</v>
      </c>
      <c r="BF18" s="9">
        <v>50.798999999999999</v>
      </c>
      <c r="BG18" s="9">
        <v>53.551000000000002</v>
      </c>
      <c r="BH18" s="9">
        <v>10.173999999999999</v>
      </c>
      <c r="BI18" s="9">
        <v>16.027999999999999</v>
      </c>
      <c r="BJ18" s="9">
        <v>3.177</v>
      </c>
      <c r="BK18" s="9">
        <v>2.2349999999999999</v>
      </c>
      <c r="BL18" s="9">
        <v>4.1059999999999999</v>
      </c>
      <c r="BM18" s="9">
        <v>0</v>
      </c>
      <c r="BN18" s="9">
        <v>35.537999999999997</v>
      </c>
      <c r="BO18" s="9">
        <v>29.068000000000001</v>
      </c>
      <c r="BP18" s="9">
        <v>43.273000000000003</v>
      </c>
      <c r="BQ18" s="9">
        <v>30.562999999999999</v>
      </c>
      <c r="BR18" s="9">
        <v>27.638999999999999</v>
      </c>
      <c r="BS18" s="9">
        <v>34.058</v>
      </c>
      <c r="BT18" s="9">
        <v>4.9749999999999996</v>
      </c>
      <c r="BU18" s="9">
        <v>1.429</v>
      </c>
      <c r="BV18" s="9">
        <v>9.2140000000000004</v>
      </c>
      <c r="BW18" s="9">
        <v>45.097000000000001</v>
      </c>
      <c r="BX18" s="9">
        <v>26.9</v>
      </c>
      <c r="BY18" s="9">
        <v>18.196999999999999</v>
      </c>
      <c r="BZ18" s="9">
        <v>39.246000000000002</v>
      </c>
      <c r="CA18" s="9">
        <v>23.827000000000002</v>
      </c>
      <c r="CB18" s="9">
        <v>15.419</v>
      </c>
      <c r="CC18" s="9">
        <v>6.3949999999999996</v>
      </c>
      <c r="CD18" s="9">
        <v>4.3319999999999999</v>
      </c>
      <c r="CE18" s="9">
        <v>2.0630000000000002</v>
      </c>
      <c r="CF18" s="9">
        <v>1.0469999999999999</v>
      </c>
      <c r="CG18" s="9">
        <v>1.0469999999999999</v>
      </c>
      <c r="CH18" s="9">
        <v>0</v>
      </c>
      <c r="CI18" s="9">
        <v>2.931</v>
      </c>
      <c r="CJ18" s="9">
        <v>1.74</v>
      </c>
      <c r="CK18" s="9">
        <v>1.19</v>
      </c>
      <c r="CL18" s="9">
        <v>0.39100000000000001</v>
      </c>
      <c r="CM18" s="9">
        <v>0.219</v>
      </c>
      <c r="CN18" s="9">
        <v>0.17199999999999999</v>
      </c>
      <c r="CO18" s="9">
        <v>2.5390000000000001</v>
      </c>
      <c r="CP18" s="9">
        <v>1.5209999999999999</v>
      </c>
      <c r="CQ18" s="9">
        <v>1.018</v>
      </c>
      <c r="CR18" s="9">
        <v>4.7539999999999996</v>
      </c>
      <c r="CS18" s="9">
        <v>2.1309999999999998</v>
      </c>
      <c r="CT18" s="9">
        <v>2.6230000000000002</v>
      </c>
      <c r="CU18" s="9">
        <v>2.3079999999999998</v>
      </c>
      <c r="CV18" s="9">
        <v>1.41</v>
      </c>
      <c r="CW18" s="9">
        <v>0.89800000000000002</v>
      </c>
      <c r="CX18" s="9">
        <v>2.2290000000000001</v>
      </c>
      <c r="CY18" s="9">
        <v>1.0920000000000001</v>
      </c>
      <c r="CZ18" s="9">
        <v>1.137</v>
      </c>
      <c r="DA18" s="9">
        <v>3.06</v>
      </c>
      <c r="DB18" s="9">
        <v>2.585</v>
      </c>
      <c r="DC18" s="9">
        <v>0.47499999999999998</v>
      </c>
      <c r="DD18" s="9">
        <v>6.2949999999999999</v>
      </c>
      <c r="DE18" s="9">
        <v>3.5150000000000001</v>
      </c>
      <c r="DF18" s="9">
        <v>2.78</v>
      </c>
      <c r="DG18" s="9">
        <v>1.1779999999999999</v>
      </c>
      <c r="DH18" s="9">
        <v>0.56599999999999995</v>
      </c>
      <c r="DI18" s="9">
        <v>0.61199999999999999</v>
      </c>
      <c r="DJ18" s="9">
        <v>2.0459999999999998</v>
      </c>
      <c r="DK18" s="9">
        <v>1.798</v>
      </c>
      <c r="DL18" s="9">
        <v>0.247</v>
      </c>
      <c r="DM18" s="9">
        <v>0.55300000000000005</v>
      </c>
      <c r="DN18" s="9">
        <v>0</v>
      </c>
      <c r="DO18" s="9">
        <v>0.55300000000000005</v>
      </c>
      <c r="DP18" s="9">
        <v>0.42599999999999999</v>
      </c>
      <c r="DQ18" s="9">
        <v>0.42599999999999999</v>
      </c>
      <c r="DR18" s="9">
        <v>0</v>
      </c>
      <c r="DS18" s="9">
        <v>6.0259999999999998</v>
      </c>
      <c r="DT18" s="9">
        <v>3.1850000000000001</v>
      </c>
      <c r="DU18" s="9">
        <v>2.8410000000000002</v>
      </c>
      <c r="DV18" s="9">
        <v>5.851</v>
      </c>
      <c r="DW18" s="9">
        <v>3.073</v>
      </c>
      <c r="DX18" s="9">
        <v>2.778</v>
      </c>
      <c r="DY18" s="9">
        <v>31.379000000000001</v>
      </c>
      <c r="DZ18" s="9">
        <v>18.908999999999999</v>
      </c>
      <c r="EA18" s="9">
        <v>12.468999999999999</v>
      </c>
      <c r="EB18" s="9">
        <v>26.306000000000001</v>
      </c>
      <c r="EC18" s="9">
        <v>15.141</v>
      </c>
      <c r="ED18" s="9">
        <v>11.164999999999999</v>
      </c>
      <c r="EE18" s="9">
        <v>4.125</v>
      </c>
      <c r="EF18" s="9">
        <v>3.1640000000000001</v>
      </c>
      <c r="EG18" s="9">
        <v>0.96199999999999997</v>
      </c>
      <c r="EH18" s="9">
        <v>0.94699999999999995</v>
      </c>
      <c r="EI18" s="9">
        <v>0.60499999999999998</v>
      </c>
      <c r="EJ18" s="9">
        <v>0.34200000000000003</v>
      </c>
      <c r="EK18" s="9">
        <v>13.718999999999999</v>
      </c>
      <c r="EL18" s="9">
        <v>7.9909999999999997</v>
      </c>
      <c r="EM18" s="9">
        <v>5.7279999999999998</v>
      </c>
      <c r="EN18" s="9">
        <v>12.218999999999999</v>
      </c>
      <c r="EO18" s="9">
        <v>7.5380000000000003</v>
      </c>
      <c r="EP18" s="9">
        <v>4.681</v>
      </c>
      <c r="EQ18" s="9">
        <v>1.5</v>
      </c>
      <c r="ER18" s="9">
        <v>0.45300000000000001</v>
      </c>
      <c r="ES18" s="9">
        <v>1.0469999999999999</v>
      </c>
      <c r="ET18" s="9">
        <v>87.025999999999996</v>
      </c>
      <c r="EU18" s="9">
        <v>88.578000000000003</v>
      </c>
      <c r="EV18" s="9">
        <v>84.730999999999995</v>
      </c>
      <c r="EW18" s="9">
        <v>14.18</v>
      </c>
      <c r="EX18" s="9">
        <v>16.105</v>
      </c>
      <c r="EY18" s="9">
        <v>11.335000000000001</v>
      </c>
      <c r="EZ18" s="9">
        <v>2.3210000000000002</v>
      </c>
      <c r="FA18" s="9">
        <v>3.8919999999999999</v>
      </c>
      <c r="FB18" s="9">
        <v>0</v>
      </c>
      <c r="FC18" s="9">
        <v>6.4980000000000002</v>
      </c>
      <c r="FD18" s="9">
        <v>6.47</v>
      </c>
      <c r="FE18" s="9">
        <v>6.5410000000000004</v>
      </c>
      <c r="FF18" s="9">
        <v>0.86799999999999999</v>
      </c>
      <c r="FG18" s="9">
        <v>0.81499999999999995</v>
      </c>
      <c r="FH18" s="9">
        <v>0.94599999999999995</v>
      </c>
      <c r="FI18" s="9">
        <v>5.6310000000000002</v>
      </c>
      <c r="FJ18" s="9">
        <v>5.6550000000000002</v>
      </c>
      <c r="FK18" s="9">
        <v>5.5949999999999998</v>
      </c>
      <c r="FL18" s="9">
        <v>10.542</v>
      </c>
      <c r="FM18" s="9">
        <v>7.9219999999999997</v>
      </c>
      <c r="FN18" s="9">
        <v>14.416</v>
      </c>
      <c r="FO18" s="9">
        <v>5.1180000000000003</v>
      </c>
      <c r="FP18" s="9">
        <v>5.242</v>
      </c>
      <c r="FQ18" s="9">
        <v>4.9359999999999999</v>
      </c>
      <c r="FR18" s="9">
        <v>4.9429999999999996</v>
      </c>
      <c r="FS18" s="9">
        <v>4.0609999999999999</v>
      </c>
      <c r="FT18" s="9">
        <v>6.2450000000000001</v>
      </c>
      <c r="FU18" s="9">
        <v>6.7850000000000001</v>
      </c>
      <c r="FV18" s="9">
        <v>9.609</v>
      </c>
      <c r="FW18" s="9">
        <v>2.61</v>
      </c>
      <c r="FX18" s="9">
        <v>13.958</v>
      </c>
      <c r="FY18" s="9">
        <v>13.066000000000001</v>
      </c>
      <c r="FZ18" s="9">
        <v>15.276</v>
      </c>
      <c r="GA18" s="9">
        <v>2.6120000000000001</v>
      </c>
      <c r="GB18" s="9">
        <v>2.105</v>
      </c>
      <c r="GC18" s="9">
        <v>3.3610000000000002</v>
      </c>
      <c r="GD18" s="9">
        <v>4.5359999999999996</v>
      </c>
      <c r="GE18" s="9">
        <v>6.6849999999999996</v>
      </c>
      <c r="GF18" s="9">
        <v>1.359</v>
      </c>
      <c r="GG18" s="9">
        <v>1.2250000000000001</v>
      </c>
      <c r="GH18" s="9">
        <v>0</v>
      </c>
      <c r="GI18" s="9">
        <v>3.0369999999999999</v>
      </c>
      <c r="GJ18" s="9">
        <v>0.94499999999999995</v>
      </c>
      <c r="GK18" s="9">
        <v>1.5840000000000001</v>
      </c>
      <c r="GL18" s="9">
        <v>0</v>
      </c>
      <c r="GM18" s="9">
        <v>13.363</v>
      </c>
      <c r="GN18" s="9">
        <v>11.84</v>
      </c>
      <c r="GO18" s="9">
        <v>15.614000000000001</v>
      </c>
      <c r="GP18" s="9">
        <v>12.974</v>
      </c>
      <c r="GQ18" s="9">
        <v>11.422000000000001</v>
      </c>
      <c r="GR18" s="9">
        <v>15.269</v>
      </c>
      <c r="GS18" s="9">
        <v>69.58</v>
      </c>
      <c r="GT18" s="9">
        <v>70.293999999999997</v>
      </c>
      <c r="GU18" s="9">
        <v>68.522999999999996</v>
      </c>
      <c r="GV18" s="9">
        <v>58.332000000000001</v>
      </c>
      <c r="GW18" s="9">
        <v>56.284999999999997</v>
      </c>
      <c r="GX18" s="9">
        <v>61.356999999999999</v>
      </c>
      <c r="GY18" s="9">
        <v>9.1479999999999997</v>
      </c>
      <c r="GZ18" s="9">
        <v>11.760999999999999</v>
      </c>
      <c r="HA18" s="9">
        <v>5.2850000000000001</v>
      </c>
      <c r="HB18" s="9">
        <v>2.1</v>
      </c>
      <c r="HC18" s="9">
        <v>2.2480000000000002</v>
      </c>
      <c r="HD18" s="9">
        <v>1.881</v>
      </c>
      <c r="HE18" s="9">
        <v>30.42</v>
      </c>
      <c r="HF18" s="9">
        <v>29.706</v>
      </c>
      <c r="HG18" s="9">
        <v>31.477</v>
      </c>
      <c r="HH18" s="9">
        <v>27.094000000000001</v>
      </c>
      <c r="HI18" s="9">
        <v>28.021999999999998</v>
      </c>
      <c r="HJ18" s="9">
        <v>25.722999999999999</v>
      </c>
      <c r="HK18" s="9">
        <v>3.3260000000000001</v>
      </c>
      <c r="HL18" s="9">
        <v>1.6839999999999999</v>
      </c>
      <c r="HM18" s="9">
        <v>5.7539999999999996</v>
      </c>
      <c r="HN18" s="9">
        <v>58.412999999999997</v>
      </c>
      <c r="HO18" s="9">
        <v>30.02</v>
      </c>
      <c r="HP18" s="9">
        <v>28.393000000000001</v>
      </c>
      <c r="HQ18" s="9">
        <v>48.607999999999997</v>
      </c>
      <c r="HR18" s="9">
        <v>24.353999999999999</v>
      </c>
      <c r="HS18" s="9">
        <v>24.254999999999999</v>
      </c>
      <c r="HT18" s="9">
        <v>4.6399999999999997</v>
      </c>
      <c r="HU18" s="9">
        <v>1.67</v>
      </c>
      <c r="HV18" s="9">
        <v>2.97</v>
      </c>
      <c r="HW18" s="9">
        <v>4.3070000000000004</v>
      </c>
      <c r="HX18" s="9">
        <v>1.5509999999999999</v>
      </c>
      <c r="HY18" s="9">
        <v>2.7549999999999999</v>
      </c>
      <c r="HZ18" s="9">
        <v>2.1949999999999998</v>
      </c>
      <c r="IA18" s="9">
        <v>1.2769999999999999</v>
      </c>
      <c r="IB18" s="9">
        <v>0.91800000000000004</v>
      </c>
      <c r="IC18" s="9">
        <v>0.79100000000000004</v>
      </c>
      <c r="ID18" s="9">
        <v>0.22700000000000001</v>
      </c>
      <c r="IE18" s="9">
        <v>0.56399999999999995</v>
      </c>
      <c r="IF18" s="9">
        <v>1.4039999999999999</v>
      </c>
      <c r="IG18" s="9">
        <v>1.05</v>
      </c>
      <c r="IH18" s="9">
        <v>0.35399999999999998</v>
      </c>
      <c r="II18" s="9">
        <v>6.1740000000000004</v>
      </c>
      <c r="IJ18" s="9">
        <v>2.2839999999999998</v>
      </c>
      <c r="IK18" s="9">
        <v>3.89</v>
      </c>
      <c r="IL18" s="9">
        <v>1.1220000000000001</v>
      </c>
      <c r="IM18" s="9">
        <v>0.34200000000000003</v>
      </c>
      <c r="IN18" s="9">
        <v>0.78</v>
      </c>
      <c r="IO18" s="9">
        <v>4.2679999999999998</v>
      </c>
      <c r="IP18" s="9">
        <v>2.2120000000000002</v>
      </c>
      <c r="IQ18" s="9">
        <v>2.0550000000000002</v>
      </c>
    </row>
    <row r="19" spans="1:251">
      <c r="A19" s="10">
        <v>44958</v>
      </c>
      <c r="B19" s="9">
        <v>3.7469999999999999</v>
      </c>
      <c r="C19" s="9">
        <v>79.213999999999999</v>
      </c>
      <c r="D19" s="9">
        <v>80.960999999999999</v>
      </c>
      <c r="E19" s="9">
        <v>77.349999999999994</v>
      </c>
      <c r="F19" s="9">
        <v>10.532</v>
      </c>
      <c r="G19" s="9">
        <v>10.872</v>
      </c>
      <c r="H19" s="9">
        <v>10.169</v>
      </c>
      <c r="I19" s="9">
        <v>5.6050000000000004</v>
      </c>
      <c r="J19" s="9">
        <v>4.8710000000000004</v>
      </c>
      <c r="K19" s="9">
        <v>6.3890000000000002</v>
      </c>
      <c r="L19" s="9">
        <v>5.2469999999999999</v>
      </c>
      <c r="M19" s="9">
        <v>5.6959999999999997</v>
      </c>
      <c r="N19" s="9">
        <v>4.7679999999999998</v>
      </c>
      <c r="O19" s="9">
        <v>0.35599999999999998</v>
      </c>
      <c r="P19" s="9">
        <v>0.68899999999999995</v>
      </c>
      <c r="Q19" s="9">
        <v>0</v>
      </c>
      <c r="R19" s="9">
        <v>4.891</v>
      </c>
      <c r="S19" s="9">
        <v>5.0069999999999997</v>
      </c>
      <c r="T19" s="9">
        <v>4.7679999999999998</v>
      </c>
      <c r="U19" s="9">
        <v>8.8379999999999992</v>
      </c>
      <c r="V19" s="9">
        <v>8.3780000000000001</v>
      </c>
      <c r="W19" s="9">
        <v>9.3290000000000006</v>
      </c>
      <c r="X19" s="9">
        <v>2.5670000000000002</v>
      </c>
      <c r="Y19" s="9">
        <v>2.1429999999999998</v>
      </c>
      <c r="Z19" s="9">
        <v>3.0190000000000001</v>
      </c>
      <c r="AA19" s="9">
        <v>4.2990000000000004</v>
      </c>
      <c r="AB19" s="9">
        <v>4.3170000000000002</v>
      </c>
      <c r="AC19" s="9">
        <v>4.2789999999999999</v>
      </c>
      <c r="AD19" s="9">
        <v>8.9930000000000003</v>
      </c>
      <c r="AE19" s="9">
        <v>8.5809999999999995</v>
      </c>
      <c r="AF19" s="9">
        <v>9.4339999999999993</v>
      </c>
      <c r="AG19" s="9">
        <v>12.952</v>
      </c>
      <c r="AH19" s="9">
        <v>15.061999999999999</v>
      </c>
      <c r="AI19" s="9">
        <v>10.698</v>
      </c>
      <c r="AJ19" s="9">
        <v>1.3460000000000001</v>
      </c>
      <c r="AK19" s="9">
        <v>0</v>
      </c>
      <c r="AL19" s="9">
        <v>2.7839999999999998</v>
      </c>
      <c r="AM19" s="9">
        <v>2.9220000000000002</v>
      </c>
      <c r="AN19" s="9">
        <v>2.004</v>
      </c>
      <c r="AO19" s="9">
        <v>3.903</v>
      </c>
      <c r="AP19" s="9">
        <v>1.6259999999999999</v>
      </c>
      <c r="AQ19" s="9">
        <v>1.2589999999999999</v>
      </c>
      <c r="AR19" s="9">
        <v>2.0179999999999998</v>
      </c>
      <c r="AS19" s="9">
        <v>3.4319999999999999</v>
      </c>
      <c r="AT19" s="9">
        <v>2.8879999999999999</v>
      </c>
      <c r="AU19" s="9">
        <v>4.0119999999999996</v>
      </c>
      <c r="AV19" s="9">
        <v>10.856</v>
      </c>
      <c r="AW19" s="9">
        <v>14.89</v>
      </c>
      <c r="AX19" s="9">
        <v>6.548</v>
      </c>
      <c r="AY19" s="9">
        <v>20.786000000000001</v>
      </c>
      <c r="AZ19" s="9">
        <v>19.039000000000001</v>
      </c>
      <c r="BA19" s="9">
        <v>22.65</v>
      </c>
      <c r="BB19" s="9">
        <v>66.022999999999996</v>
      </c>
      <c r="BC19" s="9">
        <v>71.632000000000005</v>
      </c>
      <c r="BD19" s="9">
        <v>60.034999999999997</v>
      </c>
      <c r="BE19" s="9">
        <v>48.942999999999998</v>
      </c>
      <c r="BF19" s="9">
        <v>51.811999999999998</v>
      </c>
      <c r="BG19" s="9">
        <v>45.88</v>
      </c>
      <c r="BH19" s="9">
        <v>12.249000000000001</v>
      </c>
      <c r="BI19" s="9">
        <v>15.132999999999999</v>
      </c>
      <c r="BJ19" s="9">
        <v>9.17</v>
      </c>
      <c r="BK19" s="9">
        <v>4.8310000000000004</v>
      </c>
      <c r="BL19" s="9">
        <v>4.6870000000000003</v>
      </c>
      <c r="BM19" s="9">
        <v>4.9850000000000003</v>
      </c>
      <c r="BN19" s="9">
        <v>33.976999999999997</v>
      </c>
      <c r="BO19" s="9">
        <v>28.367999999999999</v>
      </c>
      <c r="BP19" s="9">
        <v>39.965000000000003</v>
      </c>
      <c r="BQ19" s="9">
        <v>28.812999999999999</v>
      </c>
      <c r="BR19" s="9">
        <v>25.225000000000001</v>
      </c>
      <c r="BS19" s="9">
        <v>32.643999999999998</v>
      </c>
      <c r="BT19" s="9">
        <v>5.1639999999999997</v>
      </c>
      <c r="BU19" s="9">
        <v>3.1440000000000001</v>
      </c>
      <c r="BV19" s="9">
        <v>7.3209999999999997</v>
      </c>
      <c r="BW19" s="9">
        <v>38.42</v>
      </c>
      <c r="BX19" s="9">
        <v>20.157</v>
      </c>
      <c r="BY19" s="9">
        <v>18.262</v>
      </c>
      <c r="BZ19" s="9">
        <v>28.74</v>
      </c>
      <c r="CA19" s="9">
        <v>14.848000000000001</v>
      </c>
      <c r="CB19" s="9">
        <v>13.891</v>
      </c>
      <c r="CC19" s="9">
        <v>5.97</v>
      </c>
      <c r="CD19" s="9">
        <v>2.8959999999999999</v>
      </c>
      <c r="CE19" s="9">
        <v>3.0739999999999998</v>
      </c>
      <c r="CF19" s="9">
        <v>1.5329999999999999</v>
      </c>
      <c r="CG19" s="9">
        <v>0.91600000000000004</v>
      </c>
      <c r="CH19" s="9">
        <v>0.61699999999999999</v>
      </c>
      <c r="CI19" s="9">
        <v>1.5089999999999999</v>
      </c>
      <c r="CJ19" s="9">
        <v>0.67800000000000005</v>
      </c>
      <c r="CK19" s="9">
        <v>0.83099999999999996</v>
      </c>
      <c r="CL19" s="9">
        <v>0</v>
      </c>
      <c r="CM19" s="9">
        <v>0</v>
      </c>
      <c r="CN19" s="9">
        <v>0</v>
      </c>
      <c r="CO19" s="9">
        <v>1.5089999999999999</v>
      </c>
      <c r="CP19" s="9">
        <v>0.67800000000000005</v>
      </c>
      <c r="CQ19" s="9">
        <v>0.83099999999999996</v>
      </c>
      <c r="CR19" s="9">
        <v>2.7879999999999998</v>
      </c>
      <c r="CS19" s="9">
        <v>0.74099999999999999</v>
      </c>
      <c r="CT19" s="9">
        <v>2.0459999999999998</v>
      </c>
      <c r="CU19" s="9">
        <v>1.0089999999999999</v>
      </c>
      <c r="CV19" s="9">
        <v>1.0089999999999999</v>
      </c>
      <c r="CW19" s="9">
        <v>0</v>
      </c>
      <c r="CX19" s="9">
        <v>1.4830000000000001</v>
      </c>
      <c r="CY19" s="9">
        <v>1.22</v>
      </c>
      <c r="CZ19" s="9">
        <v>0.26300000000000001</v>
      </c>
      <c r="DA19" s="9">
        <v>1.839</v>
      </c>
      <c r="DB19" s="9">
        <v>1.5489999999999999</v>
      </c>
      <c r="DC19" s="9">
        <v>0.28999999999999998</v>
      </c>
      <c r="DD19" s="9">
        <v>2.6509999999999998</v>
      </c>
      <c r="DE19" s="9">
        <v>1.284</v>
      </c>
      <c r="DF19" s="9">
        <v>1.367</v>
      </c>
      <c r="DG19" s="9">
        <v>0.314</v>
      </c>
      <c r="DH19" s="9">
        <v>0.314</v>
      </c>
      <c r="DI19" s="9">
        <v>0</v>
      </c>
      <c r="DJ19" s="9">
        <v>1.9059999999999999</v>
      </c>
      <c r="DK19" s="9">
        <v>0.30599999999999999</v>
      </c>
      <c r="DL19" s="9">
        <v>1.6</v>
      </c>
      <c r="DM19" s="9">
        <v>1.966</v>
      </c>
      <c r="DN19" s="9">
        <v>0.71599999999999997</v>
      </c>
      <c r="DO19" s="9">
        <v>1.2509999999999999</v>
      </c>
      <c r="DP19" s="9">
        <v>0</v>
      </c>
      <c r="DQ19" s="9">
        <v>0</v>
      </c>
      <c r="DR19" s="9">
        <v>0</v>
      </c>
      <c r="DS19" s="9">
        <v>5.7720000000000002</v>
      </c>
      <c r="DT19" s="9">
        <v>3.2189999999999999</v>
      </c>
      <c r="DU19" s="9">
        <v>2.5529999999999999</v>
      </c>
      <c r="DV19" s="9">
        <v>9.68</v>
      </c>
      <c r="DW19" s="9">
        <v>5.3090000000000002</v>
      </c>
      <c r="DX19" s="9">
        <v>4.3710000000000004</v>
      </c>
      <c r="DY19" s="9">
        <v>23.77</v>
      </c>
      <c r="DZ19" s="9">
        <v>14.114000000000001</v>
      </c>
      <c r="EA19" s="9">
        <v>9.6549999999999994</v>
      </c>
      <c r="EB19" s="9">
        <v>19.562999999999999</v>
      </c>
      <c r="EC19" s="9">
        <v>11.926</v>
      </c>
      <c r="ED19" s="9">
        <v>7.6369999999999996</v>
      </c>
      <c r="EE19" s="9">
        <v>2.3239999999999998</v>
      </c>
      <c r="EF19" s="9">
        <v>1.2989999999999999</v>
      </c>
      <c r="EG19" s="9">
        <v>1.0249999999999999</v>
      </c>
      <c r="EH19" s="9">
        <v>1.8819999999999999</v>
      </c>
      <c r="EI19" s="9">
        <v>0.88900000000000001</v>
      </c>
      <c r="EJ19" s="9">
        <v>0.99299999999999999</v>
      </c>
      <c r="EK19" s="9">
        <v>14.65</v>
      </c>
      <c r="EL19" s="9">
        <v>6.0430000000000001</v>
      </c>
      <c r="EM19" s="9">
        <v>8.6069999999999993</v>
      </c>
      <c r="EN19" s="9">
        <v>12.224</v>
      </c>
      <c r="EO19" s="9">
        <v>5.6870000000000003</v>
      </c>
      <c r="EP19" s="9">
        <v>6.5369999999999999</v>
      </c>
      <c r="EQ19" s="9">
        <v>2.4260000000000002</v>
      </c>
      <c r="ER19" s="9">
        <v>0.35599999999999998</v>
      </c>
      <c r="ES19" s="9">
        <v>2.0699999999999998</v>
      </c>
      <c r="ET19" s="9">
        <v>74.805000000000007</v>
      </c>
      <c r="EU19" s="9">
        <v>73.662000000000006</v>
      </c>
      <c r="EV19" s="9">
        <v>76.066000000000003</v>
      </c>
      <c r="EW19" s="9">
        <v>15.538</v>
      </c>
      <c r="EX19" s="9">
        <v>14.366</v>
      </c>
      <c r="EY19" s="9">
        <v>16.831</v>
      </c>
      <c r="EZ19" s="9">
        <v>3.9910000000000001</v>
      </c>
      <c r="FA19" s="9">
        <v>4.5449999999999999</v>
      </c>
      <c r="FB19" s="9">
        <v>3.38</v>
      </c>
      <c r="FC19" s="9">
        <v>3.9279999999999999</v>
      </c>
      <c r="FD19" s="9">
        <v>3.363</v>
      </c>
      <c r="FE19" s="9">
        <v>4.5510000000000002</v>
      </c>
      <c r="FF19" s="9">
        <v>0</v>
      </c>
      <c r="FG19" s="9">
        <v>0</v>
      </c>
      <c r="FH19" s="9">
        <v>0</v>
      </c>
      <c r="FI19" s="9">
        <v>3.9279999999999999</v>
      </c>
      <c r="FJ19" s="9">
        <v>3.363</v>
      </c>
      <c r="FK19" s="9">
        <v>4.5510000000000002</v>
      </c>
      <c r="FL19" s="9">
        <v>7.2549999999999999</v>
      </c>
      <c r="FM19" s="9">
        <v>3.6760000000000002</v>
      </c>
      <c r="FN19" s="9">
        <v>11.206</v>
      </c>
      <c r="FO19" s="9">
        <v>2.6259999999999999</v>
      </c>
      <c r="FP19" s="9">
        <v>5.0039999999999996</v>
      </c>
      <c r="FQ19" s="9">
        <v>0</v>
      </c>
      <c r="FR19" s="9">
        <v>3.8610000000000002</v>
      </c>
      <c r="FS19" s="9">
        <v>6.0540000000000003</v>
      </c>
      <c r="FT19" s="9">
        <v>1.4410000000000001</v>
      </c>
      <c r="FU19" s="9">
        <v>4.7859999999999996</v>
      </c>
      <c r="FV19" s="9">
        <v>7.6859999999999999</v>
      </c>
      <c r="FW19" s="9">
        <v>1.585</v>
      </c>
      <c r="FX19" s="9">
        <v>6.9</v>
      </c>
      <c r="FY19" s="9">
        <v>6.3710000000000004</v>
      </c>
      <c r="FZ19" s="9">
        <v>7.4850000000000003</v>
      </c>
      <c r="GA19" s="9">
        <v>0.81799999999999995</v>
      </c>
      <c r="GB19" s="9">
        <v>1.5580000000000001</v>
      </c>
      <c r="GC19" s="9">
        <v>0</v>
      </c>
      <c r="GD19" s="9">
        <v>4.96</v>
      </c>
      <c r="GE19" s="9">
        <v>1.518</v>
      </c>
      <c r="GF19" s="9">
        <v>8.76</v>
      </c>
      <c r="GG19" s="9">
        <v>5.1180000000000003</v>
      </c>
      <c r="GH19" s="9">
        <v>3.5510000000000002</v>
      </c>
      <c r="GI19" s="9">
        <v>6.8479999999999999</v>
      </c>
      <c r="GJ19" s="9">
        <v>0</v>
      </c>
      <c r="GK19" s="9">
        <v>0</v>
      </c>
      <c r="GL19" s="9">
        <v>0</v>
      </c>
      <c r="GM19" s="9">
        <v>15.023</v>
      </c>
      <c r="GN19" s="9">
        <v>15.968999999999999</v>
      </c>
      <c r="GO19" s="9">
        <v>13.978</v>
      </c>
      <c r="GP19" s="9">
        <v>25.195</v>
      </c>
      <c r="GQ19" s="9">
        <v>26.338000000000001</v>
      </c>
      <c r="GR19" s="9">
        <v>23.934000000000001</v>
      </c>
      <c r="GS19" s="9">
        <v>61.869</v>
      </c>
      <c r="GT19" s="9">
        <v>70.022000000000006</v>
      </c>
      <c r="GU19" s="9">
        <v>52.87</v>
      </c>
      <c r="GV19" s="9">
        <v>50.92</v>
      </c>
      <c r="GW19" s="9">
        <v>59.167000000000002</v>
      </c>
      <c r="GX19" s="9">
        <v>41.817</v>
      </c>
      <c r="GY19" s="9">
        <v>6.05</v>
      </c>
      <c r="GZ19" s="9">
        <v>6.444</v>
      </c>
      <c r="HA19" s="9">
        <v>5.6139999999999999</v>
      </c>
      <c r="HB19" s="9">
        <v>4.899</v>
      </c>
      <c r="HC19" s="9">
        <v>4.4109999999999996</v>
      </c>
      <c r="HD19" s="9">
        <v>5.4390000000000001</v>
      </c>
      <c r="HE19" s="9">
        <v>38.131</v>
      </c>
      <c r="HF19" s="9">
        <v>29.978000000000002</v>
      </c>
      <c r="HG19" s="9">
        <v>47.13</v>
      </c>
      <c r="HH19" s="9">
        <v>31.817</v>
      </c>
      <c r="HI19" s="9">
        <v>28.213000000000001</v>
      </c>
      <c r="HJ19" s="9">
        <v>35.795000000000002</v>
      </c>
      <c r="HK19" s="9">
        <v>6.3140000000000001</v>
      </c>
      <c r="HL19" s="9">
        <v>1.7649999999999999</v>
      </c>
      <c r="HM19" s="9">
        <v>11.334</v>
      </c>
      <c r="HN19" s="9">
        <v>59.811</v>
      </c>
      <c r="HO19" s="9">
        <v>32.520000000000003</v>
      </c>
      <c r="HP19" s="9">
        <v>27.291</v>
      </c>
      <c r="HQ19" s="9">
        <v>49.558</v>
      </c>
      <c r="HR19" s="9">
        <v>26.667000000000002</v>
      </c>
      <c r="HS19" s="9">
        <v>22.891999999999999</v>
      </c>
      <c r="HT19" s="9">
        <v>4.7880000000000003</v>
      </c>
      <c r="HU19" s="9">
        <v>2.1360000000000001</v>
      </c>
      <c r="HV19" s="9">
        <v>2.653</v>
      </c>
      <c r="HW19" s="9">
        <v>3.528</v>
      </c>
      <c r="HX19" s="9">
        <v>1.623</v>
      </c>
      <c r="HY19" s="9">
        <v>1.905</v>
      </c>
      <c r="HZ19" s="9">
        <v>2.2010000000000001</v>
      </c>
      <c r="IA19" s="9">
        <v>1.163</v>
      </c>
      <c r="IB19" s="9">
        <v>1.038</v>
      </c>
      <c r="IC19" s="9">
        <v>1.1419999999999999</v>
      </c>
      <c r="ID19" s="9">
        <v>0.72699999999999998</v>
      </c>
      <c r="IE19" s="9">
        <v>0.41499999999999998</v>
      </c>
      <c r="IF19" s="9">
        <v>1.06</v>
      </c>
      <c r="IG19" s="9">
        <v>0.436</v>
      </c>
      <c r="IH19" s="9">
        <v>0.623</v>
      </c>
      <c r="II19" s="9">
        <v>4.3390000000000004</v>
      </c>
      <c r="IJ19" s="9">
        <v>2.0449999999999999</v>
      </c>
      <c r="IK19" s="9">
        <v>2.294</v>
      </c>
      <c r="IL19" s="9">
        <v>1.5529999999999999</v>
      </c>
      <c r="IM19" s="9">
        <v>0</v>
      </c>
      <c r="IN19" s="9">
        <v>1.5529999999999999</v>
      </c>
      <c r="IO19" s="9">
        <v>2.4350000000000001</v>
      </c>
      <c r="IP19" s="9">
        <v>0.98799999999999999</v>
      </c>
      <c r="IQ19" s="9">
        <v>1.4470000000000001</v>
      </c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3014</v>
      </c>
      <c r="C1" s="3" t="s">
        <v>3015</v>
      </c>
      <c r="D1" s="3" t="s">
        <v>3016</v>
      </c>
      <c r="E1" s="3" t="s">
        <v>3017</v>
      </c>
      <c r="F1" s="3" t="s">
        <v>3018</v>
      </c>
      <c r="G1" s="3" t="s">
        <v>3019</v>
      </c>
      <c r="H1" s="3" t="s">
        <v>3020</v>
      </c>
      <c r="I1" s="3" t="s">
        <v>3021</v>
      </c>
      <c r="J1" s="3" t="s">
        <v>3022</v>
      </c>
      <c r="K1" s="3" t="s">
        <v>3023</v>
      </c>
      <c r="L1" s="3" t="s">
        <v>3024</v>
      </c>
      <c r="M1" s="3" t="s">
        <v>3025</v>
      </c>
      <c r="N1" s="3" t="s">
        <v>3026</v>
      </c>
      <c r="O1" s="3" t="s">
        <v>3027</v>
      </c>
      <c r="P1" s="3" t="s">
        <v>3028</v>
      </c>
      <c r="Q1" s="3" t="s">
        <v>3029</v>
      </c>
      <c r="R1" s="3" t="s">
        <v>3030</v>
      </c>
      <c r="S1" s="3" t="s">
        <v>3031</v>
      </c>
      <c r="T1" s="3" t="s">
        <v>3032</v>
      </c>
      <c r="U1" s="3" t="s">
        <v>3033</v>
      </c>
      <c r="V1" s="3" t="s">
        <v>3034</v>
      </c>
      <c r="W1" s="3" t="s">
        <v>3035</v>
      </c>
      <c r="X1" s="3" t="s">
        <v>3036</v>
      </c>
      <c r="Y1" s="3" t="s">
        <v>3037</v>
      </c>
      <c r="Z1" s="3" t="s">
        <v>3038</v>
      </c>
      <c r="AA1" s="3" t="s">
        <v>3039</v>
      </c>
      <c r="AB1" s="3" t="s">
        <v>3040</v>
      </c>
      <c r="AC1" s="3" t="s">
        <v>3041</v>
      </c>
      <c r="AD1" s="3" t="s">
        <v>3042</v>
      </c>
      <c r="AE1" s="3" t="s">
        <v>3043</v>
      </c>
      <c r="AF1" s="3" t="s">
        <v>3044</v>
      </c>
      <c r="AG1" s="3" t="s">
        <v>3045</v>
      </c>
      <c r="AH1" s="3" t="s">
        <v>3046</v>
      </c>
      <c r="AI1" s="3" t="s">
        <v>3047</v>
      </c>
      <c r="AJ1" s="3" t="s">
        <v>3048</v>
      </c>
      <c r="AK1" s="3" t="s">
        <v>3049</v>
      </c>
      <c r="AL1" s="3" t="s">
        <v>3050</v>
      </c>
      <c r="AM1" s="3" t="s">
        <v>3051</v>
      </c>
      <c r="AN1" s="3" t="s">
        <v>3052</v>
      </c>
      <c r="AO1" s="3" t="s">
        <v>3053</v>
      </c>
      <c r="AP1" s="3" t="s">
        <v>3054</v>
      </c>
      <c r="AQ1" s="3" t="s">
        <v>3055</v>
      </c>
      <c r="AR1" s="3" t="s">
        <v>3056</v>
      </c>
      <c r="AS1" s="3" t="s">
        <v>3057</v>
      </c>
      <c r="AT1" s="3" t="s">
        <v>3058</v>
      </c>
      <c r="AU1" s="3" t="s">
        <v>3059</v>
      </c>
      <c r="AV1" s="3" t="s">
        <v>3060</v>
      </c>
      <c r="AW1" s="3" t="s">
        <v>3061</v>
      </c>
      <c r="AX1" s="3" t="s">
        <v>3062</v>
      </c>
      <c r="AY1" s="3" t="s">
        <v>3063</v>
      </c>
      <c r="AZ1" s="3" t="s">
        <v>3064</v>
      </c>
      <c r="BA1" s="3" t="s">
        <v>3065</v>
      </c>
      <c r="BB1" s="3" t="s">
        <v>3066</v>
      </c>
      <c r="BC1" s="3" t="s">
        <v>3067</v>
      </c>
      <c r="BD1" s="3" t="s">
        <v>3068</v>
      </c>
      <c r="BE1" s="3" t="s">
        <v>3069</v>
      </c>
      <c r="BF1" s="3" t="s">
        <v>3070</v>
      </c>
      <c r="BG1" s="3" t="s">
        <v>3071</v>
      </c>
      <c r="BH1" s="3" t="s">
        <v>3072</v>
      </c>
      <c r="BI1" s="3" t="s">
        <v>3073</v>
      </c>
      <c r="BJ1" s="3" t="s">
        <v>3074</v>
      </c>
      <c r="BK1" s="3" t="s">
        <v>3075</v>
      </c>
      <c r="BL1" s="3" t="s">
        <v>3076</v>
      </c>
      <c r="BM1" s="3" t="s">
        <v>3077</v>
      </c>
      <c r="BN1" s="3" t="s">
        <v>3078</v>
      </c>
      <c r="BO1" s="3" t="s">
        <v>3079</v>
      </c>
      <c r="BP1" s="3" t="s">
        <v>3080</v>
      </c>
      <c r="BQ1" s="3" t="s">
        <v>3081</v>
      </c>
      <c r="BR1" s="3" t="s">
        <v>3082</v>
      </c>
      <c r="BS1" s="3" t="s">
        <v>3083</v>
      </c>
      <c r="BT1" s="3" t="s">
        <v>3084</v>
      </c>
      <c r="BU1" s="3" t="s">
        <v>3085</v>
      </c>
      <c r="BV1" s="3" t="s">
        <v>3086</v>
      </c>
      <c r="BW1" s="3" t="s">
        <v>3087</v>
      </c>
      <c r="BX1" s="3" t="s">
        <v>3088</v>
      </c>
      <c r="BY1" s="3" t="s">
        <v>3089</v>
      </c>
      <c r="BZ1" s="3" t="s">
        <v>3090</v>
      </c>
      <c r="CA1" s="3" t="s">
        <v>3091</v>
      </c>
      <c r="CB1" s="3" t="s">
        <v>3092</v>
      </c>
      <c r="CC1" s="3" t="s">
        <v>3093</v>
      </c>
      <c r="CD1" s="3" t="s">
        <v>3094</v>
      </c>
      <c r="CE1" s="3" t="s">
        <v>3095</v>
      </c>
      <c r="CF1" s="3" t="s">
        <v>3096</v>
      </c>
      <c r="CG1" s="3" t="s">
        <v>3097</v>
      </c>
      <c r="CH1" s="3" t="s">
        <v>3098</v>
      </c>
      <c r="CI1" s="3" t="s">
        <v>3099</v>
      </c>
      <c r="CJ1" s="3" t="s">
        <v>3100</v>
      </c>
      <c r="CK1" s="3" t="s">
        <v>3101</v>
      </c>
      <c r="CL1" s="3" t="s">
        <v>3102</v>
      </c>
      <c r="CM1" s="3" t="s">
        <v>3103</v>
      </c>
      <c r="CN1" s="3" t="s">
        <v>3104</v>
      </c>
      <c r="CO1" s="3" t="s">
        <v>3105</v>
      </c>
      <c r="CP1" s="3" t="s">
        <v>3106</v>
      </c>
      <c r="CQ1" s="3" t="s">
        <v>3107</v>
      </c>
      <c r="CR1" s="3" t="s">
        <v>3108</v>
      </c>
      <c r="CS1" s="3" t="s">
        <v>3109</v>
      </c>
      <c r="CT1" s="3" t="s">
        <v>3110</v>
      </c>
      <c r="CU1" s="3" t="s">
        <v>3111</v>
      </c>
      <c r="CV1" s="3" t="s">
        <v>3112</v>
      </c>
      <c r="CW1" s="3" t="s">
        <v>3113</v>
      </c>
      <c r="CX1" s="3" t="s">
        <v>3114</v>
      </c>
      <c r="CY1" s="3" t="s">
        <v>3115</v>
      </c>
      <c r="CZ1" s="3" t="s">
        <v>3116</v>
      </c>
      <c r="DA1" s="3" t="s">
        <v>3117</v>
      </c>
      <c r="DB1" s="3" t="s">
        <v>3118</v>
      </c>
      <c r="DC1" s="3" t="s">
        <v>3119</v>
      </c>
      <c r="DD1" s="3" t="s">
        <v>3120</v>
      </c>
      <c r="DE1" s="3" t="s">
        <v>3121</v>
      </c>
      <c r="DF1" s="3" t="s">
        <v>3122</v>
      </c>
      <c r="DG1" s="3" t="s">
        <v>3123</v>
      </c>
      <c r="DH1" s="3" t="s">
        <v>3124</v>
      </c>
      <c r="DI1" s="3" t="s">
        <v>3125</v>
      </c>
      <c r="DJ1" s="3" t="s">
        <v>3126</v>
      </c>
      <c r="DK1" s="3" t="s">
        <v>3127</v>
      </c>
      <c r="DL1" s="3" t="s">
        <v>3128</v>
      </c>
      <c r="DM1" s="3" t="s">
        <v>3129</v>
      </c>
      <c r="DN1" s="3" t="s">
        <v>3130</v>
      </c>
      <c r="DO1" s="3" t="s">
        <v>3131</v>
      </c>
      <c r="DP1" s="3" t="s">
        <v>3132</v>
      </c>
      <c r="DQ1" s="3" t="s">
        <v>3133</v>
      </c>
      <c r="DR1" s="3" t="s">
        <v>3134</v>
      </c>
      <c r="DS1" s="3" t="s">
        <v>3135</v>
      </c>
      <c r="DT1" s="3" t="s">
        <v>3136</v>
      </c>
      <c r="DU1" s="3" t="s">
        <v>3137</v>
      </c>
      <c r="DV1" s="3" t="s">
        <v>3138</v>
      </c>
      <c r="DW1" s="3" t="s">
        <v>3139</v>
      </c>
      <c r="DX1" s="3" t="s">
        <v>3140</v>
      </c>
      <c r="DY1" s="3" t="s">
        <v>3141</v>
      </c>
      <c r="DZ1" s="3" t="s">
        <v>3142</v>
      </c>
      <c r="EA1" s="3" t="s">
        <v>3143</v>
      </c>
      <c r="EB1" s="3" t="s">
        <v>3144</v>
      </c>
      <c r="EC1" s="3" t="s">
        <v>3145</v>
      </c>
      <c r="ED1" s="3" t="s">
        <v>3146</v>
      </c>
      <c r="EE1" s="3" t="s">
        <v>3147</v>
      </c>
      <c r="EF1" s="3" t="s">
        <v>3148</v>
      </c>
      <c r="EG1" s="3" t="s">
        <v>3149</v>
      </c>
      <c r="EH1" s="3" t="s">
        <v>3150</v>
      </c>
      <c r="EI1" s="3" t="s">
        <v>3151</v>
      </c>
      <c r="EJ1" s="3" t="s">
        <v>3152</v>
      </c>
      <c r="EK1" s="3" t="s">
        <v>3153</v>
      </c>
      <c r="EL1" s="3" t="s">
        <v>3154</v>
      </c>
      <c r="EM1" s="3" t="s">
        <v>3155</v>
      </c>
      <c r="EN1" s="3" t="s">
        <v>3156</v>
      </c>
      <c r="EO1" s="3" t="s">
        <v>3157</v>
      </c>
      <c r="EP1" s="3" t="s">
        <v>3158</v>
      </c>
      <c r="EQ1" s="3" t="s">
        <v>3159</v>
      </c>
      <c r="ER1" s="3" t="s">
        <v>3160</v>
      </c>
      <c r="ES1" s="3" t="s">
        <v>3161</v>
      </c>
      <c r="ET1" s="3" t="s">
        <v>3162</v>
      </c>
      <c r="EU1" s="3" t="s">
        <v>3163</v>
      </c>
      <c r="EV1" s="3" t="s">
        <v>3164</v>
      </c>
      <c r="EW1" s="3" t="s">
        <v>3165</v>
      </c>
      <c r="EX1" s="3" t="s">
        <v>3166</v>
      </c>
      <c r="EY1" s="3" t="s">
        <v>3167</v>
      </c>
      <c r="EZ1" s="3" t="s">
        <v>3168</v>
      </c>
      <c r="FA1" s="3" t="s">
        <v>3169</v>
      </c>
      <c r="FB1" s="3" t="s">
        <v>3170</v>
      </c>
      <c r="FC1" s="3" t="s">
        <v>3171</v>
      </c>
      <c r="FD1" s="3" t="s">
        <v>3172</v>
      </c>
      <c r="FE1" s="3" t="s">
        <v>3173</v>
      </c>
      <c r="FF1" s="3" t="s">
        <v>3174</v>
      </c>
      <c r="FG1" s="3" t="s">
        <v>3175</v>
      </c>
      <c r="FH1" s="3" t="s">
        <v>3176</v>
      </c>
      <c r="FI1" s="3" t="s">
        <v>3177</v>
      </c>
      <c r="FJ1" s="3" t="s">
        <v>3178</v>
      </c>
      <c r="FK1" s="3" t="s">
        <v>3179</v>
      </c>
      <c r="FL1" s="3" t="s">
        <v>3180</v>
      </c>
      <c r="FM1" s="3" t="s">
        <v>3181</v>
      </c>
      <c r="FN1" s="3" t="s">
        <v>3182</v>
      </c>
      <c r="FO1" s="3" t="s">
        <v>3183</v>
      </c>
      <c r="FP1" s="3" t="s">
        <v>3184</v>
      </c>
      <c r="FQ1" s="3" t="s">
        <v>3185</v>
      </c>
      <c r="FR1" s="3" t="s">
        <v>3186</v>
      </c>
      <c r="FS1" s="3" t="s">
        <v>3187</v>
      </c>
      <c r="FT1" s="3" t="s">
        <v>3188</v>
      </c>
      <c r="FU1" s="3" t="s">
        <v>3189</v>
      </c>
      <c r="FV1" s="3" t="s">
        <v>3190</v>
      </c>
      <c r="FW1" s="3" t="s">
        <v>3191</v>
      </c>
      <c r="FX1" s="3" t="s">
        <v>3192</v>
      </c>
      <c r="FY1" s="3" t="s">
        <v>3193</v>
      </c>
      <c r="FZ1" s="3" t="s">
        <v>3194</v>
      </c>
      <c r="GA1" s="3" t="s">
        <v>3195</v>
      </c>
      <c r="GB1" s="3" t="s">
        <v>3196</v>
      </c>
      <c r="GC1" s="3" t="s">
        <v>3197</v>
      </c>
      <c r="GD1" s="3" t="s">
        <v>3198</v>
      </c>
      <c r="GE1" s="3" t="s">
        <v>3199</v>
      </c>
      <c r="GF1" s="3" t="s">
        <v>3200</v>
      </c>
      <c r="GG1" s="3" t="s">
        <v>3201</v>
      </c>
      <c r="GH1" s="3" t="s">
        <v>3202</v>
      </c>
      <c r="GI1" s="3" t="s">
        <v>3203</v>
      </c>
      <c r="GJ1" s="3" t="s">
        <v>3204</v>
      </c>
      <c r="GK1" s="3" t="s">
        <v>3205</v>
      </c>
      <c r="GL1" s="3" t="s">
        <v>3206</v>
      </c>
      <c r="GM1" s="3" t="s">
        <v>3207</v>
      </c>
      <c r="GN1" s="3" t="s">
        <v>3208</v>
      </c>
      <c r="GO1" s="3" t="s">
        <v>3209</v>
      </c>
      <c r="GP1" s="3" t="s">
        <v>3210</v>
      </c>
      <c r="GQ1" s="3" t="s">
        <v>3211</v>
      </c>
      <c r="GR1" s="3" t="s">
        <v>3212</v>
      </c>
      <c r="GS1" s="3" t="s">
        <v>3213</v>
      </c>
      <c r="GT1" s="3" t="s">
        <v>3214</v>
      </c>
      <c r="GU1" s="3" t="s">
        <v>3215</v>
      </c>
      <c r="GV1" s="3" t="s">
        <v>3216</v>
      </c>
      <c r="GW1" s="3" t="s">
        <v>3217</v>
      </c>
      <c r="GX1" s="3" t="s">
        <v>3218</v>
      </c>
      <c r="GY1" s="3" t="s">
        <v>3219</v>
      </c>
      <c r="GZ1" s="3" t="s">
        <v>3220</v>
      </c>
      <c r="HA1" s="3" t="s">
        <v>3221</v>
      </c>
      <c r="HB1" s="3" t="s">
        <v>3222</v>
      </c>
      <c r="HC1" s="3" t="s">
        <v>3223</v>
      </c>
      <c r="HD1" s="3" t="s">
        <v>3224</v>
      </c>
      <c r="HE1" s="3" t="s">
        <v>3225</v>
      </c>
      <c r="HF1" s="3" t="s">
        <v>3226</v>
      </c>
      <c r="HG1" s="3" t="s">
        <v>3227</v>
      </c>
      <c r="HH1" s="3" t="s">
        <v>3228</v>
      </c>
      <c r="HI1" s="3" t="s">
        <v>3229</v>
      </c>
      <c r="HJ1" s="3" t="s">
        <v>3230</v>
      </c>
      <c r="HK1" s="3" t="s">
        <v>3231</v>
      </c>
      <c r="HL1" s="3" t="s">
        <v>3232</v>
      </c>
      <c r="HM1" s="3" t="s">
        <v>3233</v>
      </c>
      <c r="HN1" s="3" t="s">
        <v>3234</v>
      </c>
      <c r="HO1" s="3" t="s">
        <v>3235</v>
      </c>
      <c r="HP1" s="3" t="s">
        <v>3236</v>
      </c>
      <c r="HQ1" s="3" t="s">
        <v>3237</v>
      </c>
      <c r="HR1" s="3" t="s">
        <v>3238</v>
      </c>
      <c r="HS1" s="3" t="s">
        <v>3239</v>
      </c>
      <c r="HT1" s="3" t="s">
        <v>3240</v>
      </c>
      <c r="HU1" s="3" t="s">
        <v>3241</v>
      </c>
      <c r="HV1" s="3" t="s">
        <v>3242</v>
      </c>
      <c r="HW1" s="3" t="s">
        <v>3243</v>
      </c>
      <c r="HX1" s="3" t="s">
        <v>3244</v>
      </c>
      <c r="HY1" s="3" t="s">
        <v>3245</v>
      </c>
      <c r="HZ1" s="3" t="s">
        <v>3246</v>
      </c>
      <c r="IA1" s="3" t="s">
        <v>3247</v>
      </c>
      <c r="IB1" s="3" t="s">
        <v>3248</v>
      </c>
      <c r="IC1" s="3" t="s">
        <v>3249</v>
      </c>
      <c r="ID1" s="3" t="s">
        <v>3250</v>
      </c>
      <c r="IE1" s="3" t="s">
        <v>3251</v>
      </c>
      <c r="IF1" s="3" t="s">
        <v>3252</v>
      </c>
      <c r="IG1" s="3" t="s">
        <v>3253</v>
      </c>
      <c r="IH1" s="3" t="s">
        <v>3254</v>
      </c>
      <c r="II1" s="3" t="s">
        <v>3255</v>
      </c>
      <c r="IJ1" s="3" t="s">
        <v>3256</v>
      </c>
      <c r="IK1" s="3" t="s">
        <v>3257</v>
      </c>
      <c r="IL1" s="3" t="s">
        <v>3258</v>
      </c>
      <c r="IM1" s="3" t="s">
        <v>3259</v>
      </c>
      <c r="IN1" s="3" t="s">
        <v>3260</v>
      </c>
      <c r="IO1" s="3" t="s">
        <v>3261</v>
      </c>
      <c r="IP1" s="3" t="s">
        <v>3262</v>
      </c>
      <c r="IQ1" s="3" t="s">
        <v>3263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8" t="s">
        <v>337</v>
      </c>
      <c r="AV2" s="8" t="s">
        <v>337</v>
      </c>
      <c r="AW2" s="8" t="s">
        <v>337</v>
      </c>
      <c r="AX2" s="8" t="s">
        <v>337</v>
      </c>
      <c r="AY2" s="8" t="s">
        <v>337</v>
      </c>
      <c r="AZ2" s="8" t="s">
        <v>337</v>
      </c>
      <c r="BA2" s="8" t="s">
        <v>337</v>
      </c>
      <c r="BB2" s="8" t="s">
        <v>337</v>
      </c>
      <c r="BC2" s="8" t="s">
        <v>337</v>
      </c>
      <c r="BD2" s="8" t="s">
        <v>337</v>
      </c>
      <c r="BE2" s="8" t="s">
        <v>337</v>
      </c>
      <c r="BF2" s="8" t="s">
        <v>337</v>
      </c>
      <c r="BG2" s="8" t="s">
        <v>337</v>
      </c>
      <c r="BH2" s="8" t="s">
        <v>337</v>
      </c>
      <c r="BI2" s="8" t="s">
        <v>337</v>
      </c>
      <c r="BJ2" s="8" t="s">
        <v>337</v>
      </c>
      <c r="BK2" s="8" t="s">
        <v>337</v>
      </c>
      <c r="BL2" s="8" t="s">
        <v>337</v>
      </c>
      <c r="BM2" s="8" t="s">
        <v>337</v>
      </c>
      <c r="BN2" s="8" t="s">
        <v>337</v>
      </c>
      <c r="BO2" s="8" t="s">
        <v>337</v>
      </c>
      <c r="BP2" s="8" t="s">
        <v>337</v>
      </c>
      <c r="BQ2" s="8" t="s">
        <v>337</v>
      </c>
      <c r="BR2" s="8" t="s">
        <v>337</v>
      </c>
      <c r="BS2" s="8" t="s">
        <v>337</v>
      </c>
      <c r="BT2" s="8" t="s">
        <v>337</v>
      </c>
      <c r="BU2" s="8" t="s">
        <v>337</v>
      </c>
      <c r="BV2" s="8" t="s">
        <v>337</v>
      </c>
      <c r="BW2" s="8" t="s">
        <v>337</v>
      </c>
      <c r="BX2" s="8" t="s">
        <v>337</v>
      </c>
      <c r="BY2" s="8" t="s">
        <v>337</v>
      </c>
      <c r="BZ2" s="8" t="s">
        <v>337</v>
      </c>
      <c r="CA2" s="8" t="s">
        <v>337</v>
      </c>
      <c r="CB2" s="8" t="s">
        <v>337</v>
      </c>
      <c r="CC2" s="8" t="s">
        <v>337</v>
      </c>
      <c r="CD2" s="8" t="s">
        <v>337</v>
      </c>
      <c r="CE2" s="8" t="s">
        <v>337</v>
      </c>
      <c r="CF2" s="8" t="s">
        <v>337</v>
      </c>
      <c r="CG2" s="8" t="s">
        <v>337</v>
      </c>
      <c r="CH2" s="8" t="s">
        <v>337</v>
      </c>
      <c r="CI2" s="8" t="s">
        <v>337</v>
      </c>
      <c r="CJ2" s="8" t="s">
        <v>337</v>
      </c>
      <c r="CK2" s="8" t="s">
        <v>337</v>
      </c>
      <c r="CL2" s="8" t="s">
        <v>337</v>
      </c>
      <c r="CM2" s="8" t="s">
        <v>337</v>
      </c>
      <c r="CN2" s="8" t="s">
        <v>337</v>
      </c>
      <c r="CO2" s="8" t="s">
        <v>337</v>
      </c>
      <c r="CP2" s="8" t="s">
        <v>337</v>
      </c>
      <c r="CQ2" s="8" t="s">
        <v>337</v>
      </c>
      <c r="CR2" s="8" t="s">
        <v>337</v>
      </c>
      <c r="CS2" s="8" t="s">
        <v>337</v>
      </c>
      <c r="CT2" s="8" t="s">
        <v>337</v>
      </c>
      <c r="CU2" s="8" t="s">
        <v>337</v>
      </c>
      <c r="CV2" s="8" t="s">
        <v>337</v>
      </c>
      <c r="CW2" s="8" t="s">
        <v>337</v>
      </c>
      <c r="CX2" s="8" t="s">
        <v>337</v>
      </c>
      <c r="CY2" s="8" t="s">
        <v>337</v>
      </c>
      <c r="CZ2" s="8" t="s">
        <v>337</v>
      </c>
      <c r="DA2" s="8" t="s">
        <v>337</v>
      </c>
      <c r="DB2" s="8" t="s">
        <v>337</v>
      </c>
      <c r="DC2" s="8" t="s">
        <v>337</v>
      </c>
      <c r="DD2" s="8" t="s">
        <v>337</v>
      </c>
      <c r="DE2" s="8" t="s">
        <v>337</v>
      </c>
      <c r="DF2" s="8" t="s">
        <v>337</v>
      </c>
      <c r="DG2" s="8" t="s">
        <v>337</v>
      </c>
      <c r="DH2" s="8" t="s">
        <v>337</v>
      </c>
      <c r="DI2" s="8" t="s">
        <v>337</v>
      </c>
      <c r="DJ2" s="8" t="s">
        <v>337</v>
      </c>
      <c r="DK2" s="8" t="s">
        <v>337</v>
      </c>
      <c r="DL2" s="8" t="s">
        <v>337</v>
      </c>
      <c r="DM2" s="8" t="s">
        <v>337</v>
      </c>
      <c r="DN2" s="8" t="s">
        <v>337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8" t="s">
        <v>337</v>
      </c>
      <c r="GM2" s="8" t="s">
        <v>337</v>
      </c>
      <c r="GN2" s="8" t="s">
        <v>337</v>
      </c>
      <c r="GO2" s="8" t="s">
        <v>337</v>
      </c>
      <c r="GP2" s="8" t="s">
        <v>337</v>
      </c>
      <c r="GQ2" s="8" t="s">
        <v>337</v>
      </c>
      <c r="GR2" s="8" t="s">
        <v>337</v>
      </c>
      <c r="GS2" s="8" t="s">
        <v>337</v>
      </c>
      <c r="GT2" s="8" t="s">
        <v>337</v>
      </c>
      <c r="GU2" s="8" t="s">
        <v>337</v>
      </c>
      <c r="GV2" s="8" t="s">
        <v>337</v>
      </c>
      <c r="GW2" s="8" t="s">
        <v>337</v>
      </c>
      <c r="GX2" s="8" t="s">
        <v>337</v>
      </c>
      <c r="GY2" s="8" t="s">
        <v>337</v>
      </c>
      <c r="GZ2" s="8" t="s">
        <v>337</v>
      </c>
      <c r="HA2" s="8" t="s">
        <v>337</v>
      </c>
      <c r="HB2" s="8" t="s">
        <v>337</v>
      </c>
      <c r="HC2" s="8" t="s">
        <v>337</v>
      </c>
      <c r="HD2" s="8" t="s">
        <v>337</v>
      </c>
      <c r="HE2" s="8" t="s">
        <v>337</v>
      </c>
      <c r="HF2" s="8" t="s">
        <v>337</v>
      </c>
      <c r="HG2" s="8" t="s">
        <v>337</v>
      </c>
      <c r="HH2" s="8" t="s">
        <v>337</v>
      </c>
      <c r="HI2" s="8" t="s">
        <v>337</v>
      </c>
      <c r="HJ2" s="8" t="s">
        <v>337</v>
      </c>
      <c r="HK2" s="8" t="s">
        <v>337</v>
      </c>
      <c r="HL2" s="8" t="s">
        <v>337</v>
      </c>
      <c r="HM2" s="8" t="s">
        <v>337</v>
      </c>
      <c r="HN2" s="8" t="s">
        <v>337</v>
      </c>
      <c r="HO2" s="8" t="s">
        <v>337</v>
      </c>
      <c r="HP2" s="8" t="s">
        <v>337</v>
      </c>
      <c r="HQ2" s="8" t="s">
        <v>337</v>
      </c>
      <c r="HR2" s="8" t="s">
        <v>337</v>
      </c>
      <c r="HS2" s="8" t="s">
        <v>337</v>
      </c>
      <c r="HT2" s="8" t="s">
        <v>337</v>
      </c>
      <c r="HU2" s="8" t="s">
        <v>337</v>
      </c>
      <c r="HV2" s="8" t="s">
        <v>337</v>
      </c>
      <c r="HW2" s="8" t="s">
        <v>337</v>
      </c>
      <c r="HX2" s="8" t="s">
        <v>337</v>
      </c>
      <c r="HY2" s="8" t="s">
        <v>337</v>
      </c>
      <c r="HZ2" s="8" t="s">
        <v>337</v>
      </c>
      <c r="IA2" s="8" t="s">
        <v>337</v>
      </c>
      <c r="IB2" s="8" t="s">
        <v>337</v>
      </c>
      <c r="IC2" s="8" t="s">
        <v>337</v>
      </c>
      <c r="ID2" s="8" t="s">
        <v>337</v>
      </c>
      <c r="IE2" s="8" t="s">
        <v>337</v>
      </c>
      <c r="IF2" s="8" t="s">
        <v>337</v>
      </c>
      <c r="IG2" s="8" t="s">
        <v>337</v>
      </c>
      <c r="IH2" s="8" t="s">
        <v>337</v>
      </c>
      <c r="II2" s="8" t="s">
        <v>337</v>
      </c>
      <c r="IJ2" s="8" t="s">
        <v>337</v>
      </c>
      <c r="IK2" s="8" t="s">
        <v>337</v>
      </c>
      <c r="IL2" s="8" t="s">
        <v>337</v>
      </c>
      <c r="IM2" s="8" t="s">
        <v>337</v>
      </c>
      <c r="IN2" s="8" t="s">
        <v>337</v>
      </c>
      <c r="IO2" s="8" t="s">
        <v>337</v>
      </c>
      <c r="IP2" s="8" t="s">
        <v>337</v>
      </c>
      <c r="IQ2" s="8" t="s">
        <v>337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338</v>
      </c>
      <c r="AV4" s="8" t="s">
        <v>338</v>
      </c>
      <c r="AW4" s="8" t="s">
        <v>338</v>
      </c>
      <c r="AX4" s="8" t="s">
        <v>338</v>
      </c>
      <c r="AY4" s="8" t="s">
        <v>338</v>
      </c>
      <c r="AZ4" s="8" t="s">
        <v>338</v>
      </c>
      <c r="BA4" s="8" t="s">
        <v>338</v>
      </c>
      <c r="BB4" s="8" t="s">
        <v>338</v>
      </c>
      <c r="BC4" s="8" t="s">
        <v>338</v>
      </c>
      <c r="BD4" s="8" t="s">
        <v>338</v>
      </c>
      <c r="BE4" s="8" t="s">
        <v>338</v>
      </c>
      <c r="BF4" s="8" t="s">
        <v>338</v>
      </c>
      <c r="BG4" s="8" t="s">
        <v>338</v>
      </c>
      <c r="BH4" s="8" t="s">
        <v>338</v>
      </c>
      <c r="BI4" s="8" t="s">
        <v>338</v>
      </c>
      <c r="BJ4" s="8" t="s">
        <v>338</v>
      </c>
      <c r="BK4" s="8" t="s">
        <v>338</v>
      </c>
      <c r="BL4" s="8" t="s">
        <v>338</v>
      </c>
      <c r="BM4" s="8" t="s">
        <v>338</v>
      </c>
      <c r="BN4" s="8" t="s">
        <v>338</v>
      </c>
      <c r="BO4" s="8" t="s">
        <v>338</v>
      </c>
      <c r="BP4" s="8" t="s">
        <v>338</v>
      </c>
      <c r="BQ4" s="8" t="s">
        <v>338</v>
      </c>
      <c r="BR4" s="8" t="s">
        <v>338</v>
      </c>
      <c r="BS4" s="8" t="s">
        <v>338</v>
      </c>
      <c r="BT4" s="8" t="s">
        <v>338</v>
      </c>
      <c r="BU4" s="8" t="s">
        <v>338</v>
      </c>
      <c r="BV4" s="8" t="s">
        <v>338</v>
      </c>
      <c r="BW4" s="8" t="s">
        <v>338</v>
      </c>
      <c r="BX4" s="8" t="s">
        <v>338</v>
      </c>
      <c r="BY4" s="8" t="s">
        <v>338</v>
      </c>
      <c r="BZ4" s="8" t="s">
        <v>338</v>
      </c>
      <c r="CA4" s="8" t="s">
        <v>338</v>
      </c>
      <c r="CB4" s="8" t="s">
        <v>338</v>
      </c>
      <c r="CC4" s="8" t="s">
        <v>338</v>
      </c>
      <c r="CD4" s="8" t="s">
        <v>338</v>
      </c>
      <c r="CE4" s="8" t="s">
        <v>338</v>
      </c>
      <c r="CF4" s="8" t="s">
        <v>338</v>
      </c>
      <c r="CG4" s="8" t="s">
        <v>338</v>
      </c>
      <c r="CH4" s="8" t="s">
        <v>338</v>
      </c>
      <c r="CI4" s="8" t="s">
        <v>338</v>
      </c>
      <c r="CJ4" s="8" t="s">
        <v>338</v>
      </c>
      <c r="CK4" s="8" t="s">
        <v>338</v>
      </c>
      <c r="CL4" s="8" t="s">
        <v>338</v>
      </c>
      <c r="CM4" s="8" t="s">
        <v>338</v>
      </c>
      <c r="CN4" s="8" t="s">
        <v>338</v>
      </c>
      <c r="CO4" s="8" t="s">
        <v>338</v>
      </c>
      <c r="CP4" s="8" t="s">
        <v>338</v>
      </c>
      <c r="CQ4" s="8" t="s">
        <v>338</v>
      </c>
      <c r="CR4" s="8" t="s">
        <v>338</v>
      </c>
      <c r="CS4" s="8" t="s">
        <v>338</v>
      </c>
      <c r="CT4" s="8" t="s">
        <v>338</v>
      </c>
      <c r="CU4" s="8" t="s">
        <v>338</v>
      </c>
      <c r="CV4" s="8" t="s">
        <v>338</v>
      </c>
      <c r="CW4" s="8" t="s">
        <v>338</v>
      </c>
      <c r="CX4" s="8" t="s">
        <v>338</v>
      </c>
      <c r="CY4" s="8" t="s">
        <v>338</v>
      </c>
      <c r="CZ4" s="8" t="s">
        <v>338</v>
      </c>
      <c r="DA4" s="8" t="s">
        <v>338</v>
      </c>
      <c r="DB4" s="8" t="s">
        <v>338</v>
      </c>
      <c r="DC4" s="8" t="s">
        <v>338</v>
      </c>
      <c r="DD4" s="8" t="s">
        <v>338</v>
      </c>
      <c r="DE4" s="8" t="s">
        <v>338</v>
      </c>
      <c r="DF4" s="8" t="s">
        <v>338</v>
      </c>
      <c r="DG4" s="8" t="s">
        <v>338</v>
      </c>
      <c r="DH4" s="8" t="s">
        <v>338</v>
      </c>
      <c r="DI4" s="8" t="s">
        <v>338</v>
      </c>
      <c r="DJ4" s="8" t="s">
        <v>338</v>
      </c>
      <c r="DK4" s="8" t="s">
        <v>338</v>
      </c>
      <c r="DL4" s="8" t="s">
        <v>338</v>
      </c>
      <c r="DM4" s="8" t="s">
        <v>338</v>
      </c>
      <c r="DN4" s="8" t="s">
        <v>338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338</v>
      </c>
      <c r="GM4" s="8" t="s">
        <v>338</v>
      </c>
      <c r="GN4" s="8" t="s">
        <v>338</v>
      </c>
      <c r="GO4" s="8" t="s">
        <v>338</v>
      </c>
      <c r="GP4" s="8" t="s">
        <v>338</v>
      </c>
      <c r="GQ4" s="8" t="s">
        <v>338</v>
      </c>
      <c r="GR4" s="8" t="s">
        <v>338</v>
      </c>
      <c r="GS4" s="8" t="s">
        <v>338</v>
      </c>
      <c r="GT4" s="8" t="s">
        <v>338</v>
      </c>
      <c r="GU4" s="8" t="s">
        <v>338</v>
      </c>
      <c r="GV4" s="8" t="s">
        <v>338</v>
      </c>
      <c r="GW4" s="8" t="s">
        <v>338</v>
      </c>
      <c r="GX4" s="8" t="s">
        <v>338</v>
      </c>
      <c r="GY4" s="8" t="s">
        <v>338</v>
      </c>
      <c r="GZ4" s="8" t="s">
        <v>338</v>
      </c>
      <c r="HA4" s="8" t="s">
        <v>338</v>
      </c>
      <c r="HB4" s="8" t="s">
        <v>338</v>
      </c>
      <c r="HC4" s="8" t="s">
        <v>338</v>
      </c>
      <c r="HD4" s="8" t="s">
        <v>338</v>
      </c>
      <c r="HE4" s="8" t="s">
        <v>338</v>
      </c>
      <c r="HF4" s="8" t="s">
        <v>338</v>
      </c>
      <c r="HG4" s="8" t="s">
        <v>338</v>
      </c>
      <c r="HH4" s="8" t="s">
        <v>338</v>
      </c>
      <c r="HI4" s="8" t="s">
        <v>338</v>
      </c>
      <c r="HJ4" s="8" t="s">
        <v>338</v>
      </c>
      <c r="HK4" s="8" t="s">
        <v>338</v>
      </c>
      <c r="HL4" s="8" t="s">
        <v>338</v>
      </c>
      <c r="HM4" s="8" t="s">
        <v>338</v>
      </c>
      <c r="HN4" s="8" t="s">
        <v>338</v>
      </c>
      <c r="HO4" s="8" t="s">
        <v>338</v>
      </c>
      <c r="HP4" s="8" t="s">
        <v>338</v>
      </c>
      <c r="HQ4" s="8" t="s">
        <v>338</v>
      </c>
      <c r="HR4" s="8" t="s">
        <v>338</v>
      </c>
      <c r="HS4" s="8" t="s">
        <v>338</v>
      </c>
      <c r="HT4" s="8" t="s">
        <v>338</v>
      </c>
      <c r="HU4" s="8" t="s">
        <v>338</v>
      </c>
      <c r="HV4" s="8" t="s">
        <v>338</v>
      </c>
      <c r="HW4" s="8" t="s">
        <v>338</v>
      </c>
      <c r="HX4" s="8" t="s">
        <v>338</v>
      </c>
      <c r="HY4" s="8" t="s">
        <v>338</v>
      </c>
      <c r="HZ4" s="8" t="s">
        <v>338</v>
      </c>
      <c r="IA4" s="8" t="s">
        <v>338</v>
      </c>
      <c r="IB4" s="8" t="s">
        <v>338</v>
      </c>
      <c r="IC4" s="8" t="s">
        <v>338</v>
      </c>
      <c r="ID4" s="8" t="s">
        <v>338</v>
      </c>
      <c r="IE4" s="8" t="s">
        <v>338</v>
      </c>
      <c r="IF4" s="8" t="s">
        <v>338</v>
      </c>
      <c r="IG4" s="8" t="s">
        <v>338</v>
      </c>
      <c r="IH4" s="8" t="s">
        <v>338</v>
      </c>
      <c r="II4" s="8" t="s">
        <v>338</v>
      </c>
      <c r="IJ4" s="8" t="s">
        <v>338</v>
      </c>
      <c r="IK4" s="8" t="s">
        <v>338</v>
      </c>
      <c r="IL4" s="8" t="s">
        <v>338</v>
      </c>
      <c r="IM4" s="8" t="s">
        <v>338</v>
      </c>
      <c r="IN4" s="8" t="s">
        <v>338</v>
      </c>
      <c r="IO4" s="8" t="s">
        <v>338</v>
      </c>
      <c r="IP4" s="8" t="s">
        <v>338</v>
      </c>
      <c r="IQ4" s="8" t="s">
        <v>338</v>
      </c>
    </row>
    <row r="5" spans="1:251">
      <c r="A5" s="4" t="s">
        <v>253</v>
      </c>
      <c r="B5" s="8" t="s">
        <v>4139</v>
      </c>
      <c r="C5" s="8" t="s">
        <v>4139</v>
      </c>
      <c r="D5" s="8" t="s">
        <v>4139</v>
      </c>
      <c r="E5" s="8" t="s">
        <v>4139</v>
      </c>
      <c r="F5" s="8" t="s">
        <v>4139</v>
      </c>
      <c r="G5" s="8" t="s">
        <v>4139</v>
      </c>
      <c r="H5" s="8" t="s">
        <v>4139</v>
      </c>
      <c r="I5" s="8" t="s">
        <v>4139</v>
      </c>
      <c r="J5" s="8" t="s">
        <v>4139</v>
      </c>
      <c r="K5" s="8" t="s">
        <v>4139</v>
      </c>
      <c r="L5" s="8" t="s">
        <v>4139</v>
      </c>
      <c r="M5" s="8" t="s">
        <v>4139</v>
      </c>
      <c r="N5" s="8" t="s">
        <v>4139</v>
      </c>
      <c r="O5" s="8" t="s">
        <v>4139</v>
      </c>
      <c r="P5" s="8" t="s">
        <v>4139</v>
      </c>
      <c r="Q5" s="8" t="s">
        <v>4139</v>
      </c>
      <c r="R5" s="8" t="s">
        <v>4139</v>
      </c>
      <c r="S5" s="8" t="s">
        <v>4139</v>
      </c>
      <c r="T5" s="8" t="s">
        <v>4139</v>
      </c>
      <c r="U5" s="8" t="s">
        <v>4139</v>
      </c>
      <c r="V5" s="8" t="s">
        <v>4139</v>
      </c>
      <c r="W5" s="8" t="s">
        <v>4139</v>
      </c>
      <c r="X5" s="8" t="s">
        <v>4139</v>
      </c>
      <c r="Y5" s="8" t="s">
        <v>4139</v>
      </c>
      <c r="Z5" s="8" t="s">
        <v>4139</v>
      </c>
      <c r="AA5" s="8" t="s">
        <v>4139</v>
      </c>
      <c r="AB5" s="8" t="s">
        <v>4139</v>
      </c>
      <c r="AC5" s="8" t="s">
        <v>4139</v>
      </c>
      <c r="AD5" s="8" t="s">
        <v>4139</v>
      </c>
      <c r="AE5" s="8" t="s">
        <v>4139</v>
      </c>
      <c r="AF5" s="8" t="s">
        <v>4139</v>
      </c>
      <c r="AG5" s="8" t="s">
        <v>4139</v>
      </c>
      <c r="AH5" s="8" t="s">
        <v>4139</v>
      </c>
      <c r="AI5" s="8" t="s">
        <v>4139</v>
      </c>
      <c r="AJ5" s="8" t="s">
        <v>4139</v>
      </c>
      <c r="AK5" s="8" t="s">
        <v>4139</v>
      </c>
      <c r="AL5" s="8" t="s">
        <v>4139</v>
      </c>
      <c r="AM5" s="8" t="s">
        <v>4139</v>
      </c>
      <c r="AN5" s="8" t="s">
        <v>4139</v>
      </c>
      <c r="AO5" s="8" t="s">
        <v>4139</v>
      </c>
      <c r="AP5" s="8" t="s">
        <v>4139</v>
      </c>
      <c r="AQ5" s="8" t="s">
        <v>4139</v>
      </c>
      <c r="AR5" s="8" t="s">
        <v>4139</v>
      </c>
      <c r="AS5" s="8" t="s">
        <v>4139</v>
      </c>
      <c r="AT5" s="8" t="s">
        <v>4139</v>
      </c>
      <c r="AU5" s="8" t="s">
        <v>4139</v>
      </c>
      <c r="AV5" s="8" t="s">
        <v>4139</v>
      </c>
      <c r="AW5" s="8" t="s">
        <v>4139</v>
      </c>
      <c r="AX5" s="8" t="s">
        <v>4139</v>
      </c>
      <c r="AY5" s="8" t="s">
        <v>4139</v>
      </c>
      <c r="AZ5" s="8" t="s">
        <v>4139</v>
      </c>
      <c r="BA5" s="8" t="s">
        <v>4139</v>
      </c>
      <c r="BB5" s="8" t="s">
        <v>4139</v>
      </c>
      <c r="BC5" s="8" t="s">
        <v>4139</v>
      </c>
      <c r="BD5" s="8" t="s">
        <v>4139</v>
      </c>
      <c r="BE5" s="8" t="s">
        <v>4139</v>
      </c>
      <c r="BF5" s="8" t="s">
        <v>4139</v>
      </c>
      <c r="BG5" s="8" t="s">
        <v>4139</v>
      </c>
      <c r="BH5" s="8" t="s">
        <v>4139</v>
      </c>
      <c r="BI5" s="8" t="s">
        <v>4139</v>
      </c>
      <c r="BJ5" s="8" t="s">
        <v>4139</v>
      </c>
      <c r="BK5" s="8" t="s">
        <v>4139</v>
      </c>
      <c r="BL5" s="8" t="s">
        <v>4139</v>
      </c>
      <c r="BM5" s="8" t="s">
        <v>4139</v>
      </c>
      <c r="BN5" s="8" t="s">
        <v>4139</v>
      </c>
      <c r="BO5" s="8" t="s">
        <v>4139</v>
      </c>
      <c r="BP5" s="8" t="s">
        <v>4139</v>
      </c>
      <c r="BQ5" s="8" t="s">
        <v>4139</v>
      </c>
      <c r="BR5" s="8" t="s">
        <v>4139</v>
      </c>
      <c r="BS5" s="8" t="s">
        <v>4139</v>
      </c>
      <c r="BT5" s="8" t="s">
        <v>4139</v>
      </c>
      <c r="BU5" s="8" t="s">
        <v>4139</v>
      </c>
      <c r="BV5" s="8" t="s">
        <v>4139</v>
      </c>
      <c r="BW5" s="8" t="s">
        <v>4139</v>
      </c>
      <c r="BX5" s="8" t="s">
        <v>4139</v>
      </c>
      <c r="BY5" s="8" t="s">
        <v>4139</v>
      </c>
      <c r="BZ5" s="8" t="s">
        <v>4139</v>
      </c>
      <c r="CA5" s="8" t="s">
        <v>4139</v>
      </c>
      <c r="CB5" s="8" t="s">
        <v>4139</v>
      </c>
      <c r="CC5" s="8" t="s">
        <v>4139</v>
      </c>
      <c r="CD5" s="8" t="s">
        <v>4139</v>
      </c>
      <c r="CE5" s="8" t="s">
        <v>4139</v>
      </c>
      <c r="CF5" s="8" t="s">
        <v>4139</v>
      </c>
      <c r="CG5" s="8" t="s">
        <v>4139</v>
      </c>
      <c r="CH5" s="8" t="s">
        <v>4139</v>
      </c>
      <c r="CI5" s="8" t="s">
        <v>4139</v>
      </c>
      <c r="CJ5" s="8" t="s">
        <v>4139</v>
      </c>
      <c r="CK5" s="8" t="s">
        <v>4139</v>
      </c>
      <c r="CL5" s="8" t="s">
        <v>4139</v>
      </c>
      <c r="CM5" s="8" t="s">
        <v>4139</v>
      </c>
      <c r="CN5" s="8" t="s">
        <v>4139</v>
      </c>
      <c r="CO5" s="8" t="s">
        <v>4139</v>
      </c>
      <c r="CP5" s="8" t="s">
        <v>4139</v>
      </c>
      <c r="CQ5" s="8" t="s">
        <v>4139</v>
      </c>
      <c r="CR5" s="8" t="s">
        <v>4139</v>
      </c>
      <c r="CS5" s="8" t="s">
        <v>4139</v>
      </c>
      <c r="CT5" s="8" t="s">
        <v>4139</v>
      </c>
      <c r="CU5" s="8" t="s">
        <v>4139</v>
      </c>
      <c r="CV5" s="8" t="s">
        <v>4139</v>
      </c>
      <c r="CW5" s="8" t="s">
        <v>4139</v>
      </c>
      <c r="CX5" s="8" t="s">
        <v>4139</v>
      </c>
      <c r="CY5" s="8" t="s">
        <v>4139</v>
      </c>
      <c r="CZ5" s="8" t="s">
        <v>4139</v>
      </c>
      <c r="DA5" s="8" t="s">
        <v>4139</v>
      </c>
      <c r="DB5" s="8" t="s">
        <v>4139</v>
      </c>
      <c r="DC5" s="8" t="s">
        <v>4139</v>
      </c>
      <c r="DD5" s="8" t="s">
        <v>4139</v>
      </c>
      <c r="DE5" s="8" t="s">
        <v>4139</v>
      </c>
      <c r="DF5" s="8" t="s">
        <v>4139</v>
      </c>
      <c r="DG5" s="8" t="s">
        <v>4139</v>
      </c>
      <c r="DH5" s="8" t="s">
        <v>4139</v>
      </c>
      <c r="DI5" s="8" t="s">
        <v>4139</v>
      </c>
      <c r="DJ5" s="8" t="s">
        <v>4139</v>
      </c>
      <c r="DK5" s="8" t="s">
        <v>4139</v>
      </c>
      <c r="DL5" s="8" t="s">
        <v>4139</v>
      </c>
      <c r="DM5" s="8" t="s">
        <v>4139</v>
      </c>
      <c r="DN5" s="8" t="s">
        <v>4139</v>
      </c>
      <c r="DO5" s="8" t="s">
        <v>4139</v>
      </c>
      <c r="DP5" s="8" t="s">
        <v>4139</v>
      </c>
      <c r="DQ5" s="8" t="s">
        <v>4139</v>
      </c>
      <c r="DR5" s="8" t="s">
        <v>4139</v>
      </c>
      <c r="DS5" s="8" t="s">
        <v>4139</v>
      </c>
      <c r="DT5" s="8" t="s">
        <v>4139</v>
      </c>
      <c r="DU5" s="8" t="s">
        <v>4139</v>
      </c>
      <c r="DV5" s="8" t="s">
        <v>4139</v>
      </c>
      <c r="DW5" s="8" t="s">
        <v>4139</v>
      </c>
      <c r="DX5" s="8" t="s">
        <v>4139</v>
      </c>
      <c r="DY5" s="8" t="s">
        <v>4139</v>
      </c>
      <c r="DZ5" s="8" t="s">
        <v>4139</v>
      </c>
      <c r="EA5" s="8" t="s">
        <v>4139</v>
      </c>
      <c r="EB5" s="8" t="s">
        <v>4139</v>
      </c>
      <c r="EC5" s="8" t="s">
        <v>4139</v>
      </c>
      <c r="ED5" s="8" t="s">
        <v>4139</v>
      </c>
      <c r="EE5" s="8" t="s">
        <v>4139</v>
      </c>
      <c r="EF5" s="8" t="s">
        <v>4139</v>
      </c>
      <c r="EG5" s="8" t="s">
        <v>4139</v>
      </c>
      <c r="EH5" s="8" t="s">
        <v>4139</v>
      </c>
      <c r="EI5" s="8" t="s">
        <v>4139</v>
      </c>
      <c r="EJ5" s="8" t="s">
        <v>4139</v>
      </c>
      <c r="EK5" s="8" t="s">
        <v>4139</v>
      </c>
      <c r="EL5" s="8" t="s">
        <v>4139</v>
      </c>
      <c r="EM5" s="8" t="s">
        <v>4139</v>
      </c>
      <c r="EN5" s="8" t="s">
        <v>4139</v>
      </c>
      <c r="EO5" s="8" t="s">
        <v>4139</v>
      </c>
      <c r="EP5" s="8" t="s">
        <v>4139</v>
      </c>
      <c r="EQ5" s="8" t="s">
        <v>4139</v>
      </c>
      <c r="ER5" s="8" t="s">
        <v>4139</v>
      </c>
      <c r="ES5" s="8" t="s">
        <v>4139</v>
      </c>
      <c r="ET5" s="8" t="s">
        <v>4139</v>
      </c>
      <c r="EU5" s="8" t="s">
        <v>4139</v>
      </c>
      <c r="EV5" s="8" t="s">
        <v>4139</v>
      </c>
      <c r="EW5" s="8" t="s">
        <v>4139</v>
      </c>
      <c r="EX5" s="8" t="s">
        <v>4139</v>
      </c>
      <c r="EY5" s="8" t="s">
        <v>4139</v>
      </c>
      <c r="EZ5" s="8" t="s">
        <v>4139</v>
      </c>
      <c r="FA5" s="8" t="s">
        <v>4139</v>
      </c>
      <c r="FB5" s="8" t="s">
        <v>4139</v>
      </c>
      <c r="FC5" s="8" t="s">
        <v>4139</v>
      </c>
      <c r="FD5" s="8" t="s">
        <v>4139</v>
      </c>
      <c r="FE5" s="8" t="s">
        <v>4139</v>
      </c>
      <c r="FF5" s="8" t="s">
        <v>4139</v>
      </c>
      <c r="FG5" s="8" t="s">
        <v>4139</v>
      </c>
      <c r="FH5" s="8" t="s">
        <v>4139</v>
      </c>
      <c r="FI5" s="8" t="s">
        <v>4139</v>
      </c>
      <c r="FJ5" s="8" t="s">
        <v>4139</v>
      </c>
      <c r="FK5" s="8" t="s">
        <v>4139</v>
      </c>
      <c r="FL5" s="8" t="s">
        <v>4139</v>
      </c>
      <c r="FM5" s="8" t="s">
        <v>4139</v>
      </c>
      <c r="FN5" s="8" t="s">
        <v>4139</v>
      </c>
      <c r="FO5" s="8" t="s">
        <v>4139</v>
      </c>
      <c r="FP5" s="8" t="s">
        <v>4139</v>
      </c>
      <c r="FQ5" s="8" t="s">
        <v>4139</v>
      </c>
      <c r="FR5" s="8" t="s">
        <v>4139</v>
      </c>
      <c r="FS5" s="8" t="s">
        <v>4139</v>
      </c>
      <c r="FT5" s="8" t="s">
        <v>4139</v>
      </c>
      <c r="FU5" s="8" t="s">
        <v>4139</v>
      </c>
      <c r="FV5" s="8" t="s">
        <v>4139</v>
      </c>
      <c r="FW5" s="8" t="s">
        <v>4139</v>
      </c>
      <c r="FX5" s="8" t="s">
        <v>4139</v>
      </c>
      <c r="FY5" s="8" t="s">
        <v>4139</v>
      </c>
      <c r="FZ5" s="8" t="s">
        <v>4139</v>
      </c>
      <c r="GA5" s="8" t="s">
        <v>4139</v>
      </c>
      <c r="GB5" s="8" t="s">
        <v>4139</v>
      </c>
      <c r="GC5" s="8" t="s">
        <v>4139</v>
      </c>
      <c r="GD5" s="8" t="s">
        <v>4139</v>
      </c>
      <c r="GE5" s="8" t="s">
        <v>4139</v>
      </c>
      <c r="GF5" s="8" t="s">
        <v>4139</v>
      </c>
      <c r="GG5" s="8" t="s">
        <v>4139</v>
      </c>
      <c r="GH5" s="8" t="s">
        <v>4139</v>
      </c>
      <c r="GI5" s="8" t="s">
        <v>4139</v>
      </c>
      <c r="GJ5" s="8" t="s">
        <v>4139</v>
      </c>
      <c r="GK5" s="8" t="s">
        <v>4139</v>
      </c>
      <c r="GL5" s="8" t="s">
        <v>4139</v>
      </c>
      <c r="GM5" s="8" t="s">
        <v>4139</v>
      </c>
      <c r="GN5" s="8" t="s">
        <v>4139</v>
      </c>
      <c r="GO5" s="8" t="s">
        <v>4139</v>
      </c>
      <c r="GP5" s="8" t="s">
        <v>4139</v>
      </c>
      <c r="GQ5" s="8" t="s">
        <v>4139</v>
      </c>
      <c r="GR5" s="8" t="s">
        <v>4139</v>
      </c>
      <c r="GS5" s="8" t="s">
        <v>4139</v>
      </c>
      <c r="GT5" s="8" t="s">
        <v>4139</v>
      </c>
      <c r="GU5" s="8" t="s">
        <v>4139</v>
      </c>
      <c r="GV5" s="8" t="s">
        <v>4139</v>
      </c>
      <c r="GW5" s="8" t="s">
        <v>4139</v>
      </c>
      <c r="GX5" s="8" t="s">
        <v>4139</v>
      </c>
      <c r="GY5" s="8" t="s">
        <v>4139</v>
      </c>
      <c r="GZ5" s="8" t="s">
        <v>4139</v>
      </c>
      <c r="HA5" s="8" t="s">
        <v>4139</v>
      </c>
      <c r="HB5" s="8" t="s">
        <v>4139</v>
      </c>
      <c r="HC5" s="8" t="s">
        <v>4139</v>
      </c>
      <c r="HD5" s="8" t="s">
        <v>4139</v>
      </c>
      <c r="HE5" s="8" t="s">
        <v>4139</v>
      </c>
      <c r="HF5" s="8" t="s">
        <v>4139</v>
      </c>
      <c r="HG5" s="8" t="s">
        <v>4139</v>
      </c>
      <c r="HH5" s="8" t="s">
        <v>4139</v>
      </c>
      <c r="HI5" s="8" t="s">
        <v>4139</v>
      </c>
      <c r="HJ5" s="8" t="s">
        <v>4139</v>
      </c>
      <c r="HK5" s="8" t="s">
        <v>4139</v>
      </c>
      <c r="HL5" s="8" t="s">
        <v>4139</v>
      </c>
      <c r="HM5" s="8" t="s">
        <v>4139</v>
      </c>
      <c r="HN5" s="8" t="s">
        <v>4139</v>
      </c>
      <c r="HO5" s="8" t="s">
        <v>4139</v>
      </c>
      <c r="HP5" s="8" t="s">
        <v>4139</v>
      </c>
      <c r="HQ5" s="8" t="s">
        <v>4139</v>
      </c>
      <c r="HR5" s="8" t="s">
        <v>4139</v>
      </c>
      <c r="HS5" s="8" t="s">
        <v>4139</v>
      </c>
      <c r="HT5" s="8" t="s">
        <v>4139</v>
      </c>
      <c r="HU5" s="8" t="s">
        <v>4139</v>
      </c>
      <c r="HV5" s="8" t="s">
        <v>4139</v>
      </c>
      <c r="HW5" s="8" t="s">
        <v>4139</v>
      </c>
      <c r="HX5" s="8" t="s">
        <v>4139</v>
      </c>
      <c r="HY5" s="8" t="s">
        <v>4139</v>
      </c>
      <c r="HZ5" s="8" t="s">
        <v>4139</v>
      </c>
      <c r="IA5" s="8" t="s">
        <v>4139</v>
      </c>
      <c r="IB5" s="8" t="s">
        <v>4139</v>
      </c>
      <c r="IC5" s="8" t="s">
        <v>4139</v>
      </c>
      <c r="ID5" s="8" t="s">
        <v>4139</v>
      </c>
      <c r="IE5" s="8" t="s">
        <v>4139</v>
      </c>
      <c r="IF5" s="8" t="s">
        <v>4139</v>
      </c>
      <c r="IG5" s="8" t="s">
        <v>4139</v>
      </c>
      <c r="IH5" s="8" t="s">
        <v>4139</v>
      </c>
      <c r="II5" s="8" t="s">
        <v>4139</v>
      </c>
      <c r="IJ5" s="8" t="s">
        <v>4139</v>
      </c>
      <c r="IK5" s="8" t="s">
        <v>4139</v>
      </c>
      <c r="IL5" s="8" t="s">
        <v>4139</v>
      </c>
      <c r="IM5" s="8" t="s">
        <v>4139</v>
      </c>
      <c r="IN5" s="8" t="s">
        <v>4139</v>
      </c>
      <c r="IO5" s="8" t="s">
        <v>4139</v>
      </c>
      <c r="IP5" s="8" t="s">
        <v>4139</v>
      </c>
      <c r="IQ5" s="8" t="s">
        <v>4139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3264</v>
      </c>
      <c r="C10" s="8" t="s">
        <v>3265</v>
      </c>
      <c r="D10" s="8" t="s">
        <v>3266</v>
      </c>
      <c r="E10" s="8" t="s">
        <v>3267</v>
      </c>
      <c r="F10" s="8" t="s">
        <v>3268</v>
      </c>
      <c r="G10" s="8" t="s">
        <v>3269</v>
      </c>
      <c r="H10" s="8" t="s">
        <v>3270</v>
      </c>
      <c r="I10" s="8" t="s">
        <v>3271</v>
      </c>
      <c r="J10" s="8" t="s">
        <v>3272</v>
      </c>
      <c r="K10" s="8" t="s">
        <v>3273</v>
      </c>
      <c r="L10" s="8" t="s">
        <v>3274</v>
      </c>
      <c r="M10" s="8" t="s">
        <v>3275</v>
      </c>
      <c r="N10" s="8" t="s">
        <v>3276</v>
      </c>
      <c r="O10" s="8" t="s">
        <v>3277</v>
      </c>
      <c r="P10" s="8" t="s">
        <v>3278</v>
      </c>
      <c r="Q10" s="8" t="s">
        <v>3279</v>
      </c>
      <c r="R10" s="8" t="s">
        <v>3280</v>
      </c>
      <c r="S10" s="8" t="s">
        <v>3281</v>
      </c>
      <c r="T10" s="8" t="s">
        <v>3282</v>
      </c>
      <c r="U10" s="8" t="s">
        <v>3283</v>
      </c>
      <c r="V10" s="8" t="s">
        <v>3284</v>
      </c>
      <c r="W10" s="8" t="s">
        <v>3285</v>
      </c>
      <c r="X10" s="8" t="s">
        <v>3286</v>
      </c>
      <c r="Y10" s="8" t="s">
        <v>3287</v>
      </c>
      <c r="Z10" s="8" t="s">
        <v>3288</v>
      </c>
      <c r="AA10" s="8" t="s">
        <v>3289</v>
      </c>
      <c r="AB10" s="8" t="s">
        <v>3290</v>
      </c>
      <c r="AC10" s="8" t="s">
        <v>3291</v>
      </c>
      <c r="AD10" s="8" t="s">
        <v>3292</v>
      </c>
      <c r="AE10" s="8" t="s">
        <v>3293</v>
      </c>
      <c r="AF10" s="8" t="s">
        <v>3294</v>
      </c>
      <c r="AG10" s="8" t="s">
        <v>3295</v>
      </c>
      <c r="AH10" s="8" t="s">
        <v>3296</v>
      </c>
      <c r="AI10" s="8" t="s">
        <v>3297</v>
      </c>
      <c r="AJ10" s="8" t="s">
        <v>3298</v>
      </c>
      <c r="AK10" s="8" t="s">
        <v>3299</v>
      </c>
      <c r="AL10" s="8" t="s">
        <v>3300</v>
      </c>
      <c r="AM10" s="8" t="s">
        <v>3301</v>
      </c>
      <c r="AN10" s="8" t="s">
        <v>3302</v>
      </c>
      <c r="AO10" s="8" t="s">
        <v>3303</v>
      </c>
      <c r="AP10" s="8" t="s">
        <v>3304</v>
      </c>
      <c r="AQ10" s="8" t="s">
        <v>3305</v>
      </c>
      <c r="AR10" s="8" t="s">
        <v>3306</v>
      </c>
      <c r="AS10" s="8" t="s">
        <v>3307</v>
      </c>
      <c r="AT10" s="8" t="s">
        <v>3308</v>
      </c>
      <c r="AU10" s="8" t="s">
        <v>3309</v>
      </c>
      <c r="AV10" s="8" t="s">
        <v>3310</v>
      </c>
      <c r="AW10" s="8" t="s">
        <v>3311</v>
      </c>
      <c r="AX10" s="8" t="s">
        <v>3312</v>
      </c>
      <c r="AY10" s="8" t="s">
        <v>3313</v>
      </c>
      <c r="AZ10" s="8" t="s">
        <v>3314</v>
      </c>
      <c r="BA10" s="8" t="s">
        <v>3315</v>
      </c>
      <c r="BB10" s="8" t="s">
        <v>3316</v>
      </c>
      <c r="BC10" s="8" t="s">
        <v>3317</v>
      </c>
      <c r="BD10" s="8" t="s">
        <v>3318</v>
      </c>
      <c r="BE10" s="8" t="s">
        <v>3319</v>
      </c>
      <c r="BF10" s="8" t="s">
        <v>3320</v>
      </c>
      <c r="BG10" s="8" t="s">
        <v>3321</v>
      </c>
      <c r="BH10" s="8" t="s">
        <v>3322</v>
      </c>
      <c r="BI10" s="8" t="s">
        <v>3323</v>
      </c>
      <c r="BJ10" s="8" t="s">
        <v>3324</v>
      </c>
      <c r="BK10" s="8" t="s">
        <v>3325</v>
      </c>
      <c r="BL10" s="8" t="s">
        <v>3326</v>
      </c>
      <c r="BM10" s="8" t="s">
        <v>3327</v>
      </c>
      <c r="BN10" s="8" t="s">
        <v>3328</v>
      </c>
      <c r="BO10" s="8" t="s">
        <v>3329</v>
      </c>
      <c r="BP10" s="8" t="s">
        <v>3330</v>
      </c>
      <c r="BQ10" s="8" t="s">
        <v>3331</v>
      </c>
      <c r="BR10" s="8" t="s">
        <v>3332</v>
      </c>
      <c r="BS10" s="8" t="s">
        <v>3333</v>
      </c>
      <c r="BT10" s="8" t="s">
        <v>3334</v>
      </c>
      <c r="BU10" s="8" t="s">
        <v>3335</v>
      </c>
      <c r="BV10" s="8" t="s">
        <v>3336</v>
      </c>
      <c r="BW10" s="8" t="s">
        <v>3337</v>
      </c>
      <c r="BX10" s="8" t="s">
        <v>3338</v>
      </c>
      <c r="BY10" s="8" t="s">
        <v>3339</v>
      </c>
      <c r="BZ10" s="8" t="s">
        <v>3340</v>
      </c>
      <c r="CA10" s="8" t="s">
        <v>3341</v>
      </c>
      <c r="CB10" s="8" t="s">
        <v>3342</v>
      </c>
      <c r="CC10" s="8" t="s">
        <v>3343</v>
      </c>
      <c r="CD10" s="8" t="s">
        <v>3344</v>
      </c>
      <c r="CE10" s="8" t="s">
        <v>3345</v>
      </c>
      <c r="CF10" s="8" t="s">
        <v>3346</v>
      </c>
      <c r="CG10" s="8" t="s">
        <v>3347</v>
      </c>
      <c r="CH10" s="8" t="s">
        <v>3348</v>
      </c>
      <c r="CI10" s="8" t="s">
        <v>3349</v>
      </c>
      <c r="CJ10" s="8" t="s">
        <v>3350</v>
      </c>
      <c r="CK10" s="8" t="s">
        <v>3351</v>
      </c>
      <c r="CL10" s="8" t="s">
        <v>3352</v>
      </c>
      <c r="CM10" s="8" t="s">
        <v>3353</v>
      </c>
      <c r="CN10" s="8" t="s">
        <v>3354</v>
      </c>
      <c r="CO10" s="8" t="s">
        <v>3355</v>
      </c>
      <c r="CP10" s="8" t="s">
        <v>3356</v>
      </c>
      <c r="CQ10" s="8" t="s">
        <v>3357</v>
      </c>
      <c r="CR10" s="8" t="s">
        <v>3358</v>
      </c>
      <c r="CS10" s="8" t="s">
        <v>3359</v>
      </c>
      <c r="CT10" s="8" t="s">
        <v>3360</v>
      </c>
      <c r="CU10" s="8" t="s">
        <v>3361</v>
      </c>
      <c r="CV10" s="8" t="s">
        <v>3362</v>
      </c>
      <c r="CW10" s="8" t="s">
        <v>3363</v>
      </c>
      <c r="CX10" s="8" t="s">
        <v>3364</v>
      </c>
      <c r="CY10" s="8" t="s">
        <v>3365</v>
      </c>
      <c r="CZ10" s="8" t="s">
        <v>3366</v>
      </c>
      <c r="DA10" s="8" t="s">
        <v>3367</v>
      </c>
      <c r="DB10" s="8" t="s">
        <v>3368</v>
      </c>
      <c r="DC10" s="8" t="s">
        <v>3369</v>
      </c>
      <c r="DD10" s="8" t="s">
        <v>3370</v>
      </c>
      <c r="DE10" s="8" t="s">
        <v>3371</v>
      </c>
      <c r="DF10" s="8" t="s">
        <v>3372</v>
      </c>
      <c r="DG10" s="8" t="s">
        <v>3373</v>
      </c>
      <c r="DH10" s="8" t="s">
        <v>3374</v>
      </c>
      <c r="DI10" s="8" t="s">
        <v>3375</v>
      </c>
      <c r="DJ10" s="8" t="s">
        <v>3376</v>
      </c>
      <c r="DK10" s="8" t="s">
        <v>3377</v>
      </c>
      <c r="DL10" s="8" t="s">
        <v>3378</v>
      </c>
      <c r="DM10" s="8" t="s">
        <v>3379</v>
      </c>
      <c r="DN10" s="8" t="s">
        <v>3380</v>
      </c>
      <c r="DO10" s="8" t="s">
        <v>3381</v>
      </c>
      <c r="DP10" s="8" t="s">
        <v>3382</v>
      </c>
      <c r="DQ10" s="8" t="s">
        <v>3383</v>
      </c>
      <c r="DR10" s="8" t="s">
        <v>3384</v>
      </c>
      <c r="DS10" s="8" t="s">
        <v>3385</v>
      </c>
      <c r="DT10" s="8" t="s">
        <v>3386</v>
      </c>
      <c r="DU10" s="8" t="s">
        <v>3387</v>
      </c>
      <c r="DV10" s="8" t="s">
        <v>3388</v>
      </c>
      <c r="DW10" s="8" t="s">
        <v>3389</v>
      </c>
      <c r="DX10" s="8" t="s">
        <v>3390</v>
      </c>
      <c r="DY10" s="8" t="s">
        <v>3391</v>
      </c>
      <c r="DZ10" s="8" t="s">
        <v>3392</v>
      </c>
      <c r="EA10" s="8" t="s">
        <v>3393</v>
      </c>
      <c r="EB10" s="8" t="s">
        <v>3394</v>
      </c>
      <c r="EC10" s="8" t="s">
        <v>3395</v>
      </c>
      <c r="ED10" s="8" t="s">
        <v>3396</v>
      </c>
      <c r="EE10" s="8" t="s">
        <v>3397</v>
      </c>
      <c r="EF10" s="8" t="s">
        <v>3398</v>
      </c>
      <c r="EG10" s="8" t="s">
        <v>3399</v>
      </c>
      <c r="EH10" s="8" t="s">
        <v>3400</v>
      </c>
      <c r="EI10" s="8" t="s">
        <v>3401</v>
      </c>
      <c r="EJ10" s="8" t="s">
        <v>3402</v>
      </c>
      <c r="EK10" s="8" t="s">
        <v>3403</v>
      </c>
      <c r="EL10" s="8" t="s">
        <v>3404</v>
      </c>
      <c r="EM10" s="8" t="s">
        <v>3405</v>
      </c>
      <c r="EN10" s="8" t="s">
        <v>3406</v>
      </c>
      <c r="EO10" s="8" t="s">
        <v>3407</v>
      </c>
      <c r="EP10" s="8" t="s">
        <v>3408</v>
      </c>
      <c r="EQ10" s="8" t="s">
        <v>3409</v>
      </c>
      <c r="ER10" s="8" t="s">
        <v>3410</v>
      </c>
      <c r="ES10" s="8" t="s">
        <v>3411</v>
      </c>
      <c r="ET10" s="8" t="s">
        <v>3412</v>
      </c>
      <c r="EU10" s="8" t="s">
        <v>3413</v>
      </c>
      <c r="EV10" s="8" t="s">
        <v>3414</v>
      </c>
      <c r="EW10" s="8" t="s">
        <v>3415</v>
      </c>
      <c r="EX10" s="8" t="s">
        <v>3416</v>
      </c>
      <c r="EY10" s="8" t="s">
        <v>3417</v>
      </c>
      <c r="EZ10" s="8" t="s">
        <v>3418</v>
      </c>
      <c r="FA10" s="8" t="s">
        <v>3419</v>
      </c>
      <c r="FB10" s="8" t="s">
        <v>3420</v>
      </c>
      <c r="FC10" s="8" t="s">
        <v>3421</v>
      </c>
      <c r="FD10" s="8" t="s">
        <v>3422</v>
      </c>
      <c r="FE10" s="8" t="s">
        <v>3423</v>
      </c>
      <c r="FF10" s="8" t="s">
        <v>3424</v>
      </c>
      <c r="FG10" s="8" t="s">
        <v>3425</v>
      </c>
      <c r="FH10" s="8" t="s">
        <v>3426</v>
      </c>
      <c r="FI10" s="8" t="s">
        <v>3427</v>
      </c>
      <c r="FJ10" s="8" t="s">
        <v>3428</v>
      </c>
      <c r="FK10" s="8" t="s">
        <v>3429</v>
      </c>
      <c r="FL10" s="8" t="s">
        <v>3430</v>
      </c>
      <c r="FM10" s="8" t="s">
        <v>3431</v>
      </c>
      <c r="FN10" s="8" t="s">
        <v>3432</v>
      </c>
      <c r="FO10" s="8" t="s">
        <v>3433</v>
      </c>
      <c r="FP10" s="8" t="s">
        <v>3434</v>
      </c>
      <c r="FQ10" s="8" t="s">
        <v>3435</v>
      </c>
      <c r="FR10" s="8" t="s">
        <v>3436</v>
      </c>
      <c r="FS10" s="8" t="s">
        <v>3437</v>
      </c>
      <c r="FT10" s="8" t="s">
        <v>3438</v>
      </c>
      <c r="FU10" s="8" t="s">
        <v>3439</v>
      </c>
      <c r="FV10" s="8" t="s">
        <v>3440</v>
      </c>
      <c r="FW10" s="8" t="s">
        <v>3441</v>
      </c>
      <c r="FX10" s="8" t="s">
        <v>3442</v>
      </c>
      <c r="FY10" s="8" t="s">
        <v>3443</v>
      </c>
      <c r="FZ10" s="8" t="s">
        <v>3444</v>
      </c>
      <c r="GA10" s="8" t="s">
        <v>3445</v>
      </c>
      <c r="GB10" s="8" t="s">
        <v>3446</v>
      </c>
      <c r="GC10" s="8" t="s">
        <v>3447</v>
      </c>
      <c r="GD10" s="8" t="s">
        <v>3448</v>
      </c>
      <c r="GE10" s="8" t="s">
        <v>3449</v>
      </c>
      <c r="GF10" s="8" t="s">
        <v>3450</v>
      </c>
      <c r="GG10" s="8" t="s">
        <v>3451</v>
      </c>
      <c r="GH10" s="8" t="s">
        <v>3452</v>
      </c>
      <c r="GI10" s="8" t="s">
        <v>3453</v>
      </c>
      <c r="GJ10" s="8" t="s">
        <v>3454</v>
      </c>
      <c r="GK10" s="8" t="s">
        <v>3455</v>
      </c>
      <c r="GL10" s="8" t="s">
        <v>3456</v>
      </c>
      <c r="GM10" s="8" t="s">
        <v>3457</v>
      </c>
      <c r="GN10" s="8" t="s">
        <v>3458</v>
      </c>
      <c r="GO10" s="8" t="s">
        <v>3459</v>
      </c>
      <c r="GP10" s="8" t="s">
        <v>3460</v>
      </c>
      <c r="GQ10" s="8" t="s">
        <v>3461</v>
      </c>
      <c r="GR10" s="8" t="s">
        <v>3462</v>
      </c>
      <c r="GS10" s="8" t="s">
        <v>3463</v>
      </c>
      <c r="GT10" s="8" t="s">
        <v>3464</v>
      </c>
      <c r="GU10" s="8" t="s">
        <v>3465</v>
      </c>
      <c r="GV10" s="8" t="s">
        <v>3466</v>
      </c>
      <c r="GW10" s="8" t="s">
        <v>3467</v>
      </c>
      <c r="GX10" s="8" t="s">
        <v>3468</v>
      </c>
      <c r="GY10" s="8" t="s">
        <v>3469</v>
      </c>
      <c r="GZ10" s="8" t="s">
        <v>3470</v>
      </c>
      <c r="HA10" s="8" t="s">
        <v>3471</v>
      </c>
      <c r="HB10" s="8" t="s">
        <v>3472</v>
      </c>
      <c r="HC10" s="8" t="s">
        <v>3473</v>
      </c>
      <c r="HD10" s="8" t="s">
        <v>3474</v>
      </c>
      <c r="HE10" s="8" t="s">
        <v>3475</v>
      </c>
      <c r="HF10" s="8" t="s">
        <v>3476</v>
      </c>
      <c r="HG10" s="8" t="s">
        <v>3477</v>
      </c>
      <c r="HH10" s="8" t="s">
        <v>3478</v>
      </c>
      <c r="HI10" s="8" t="s">
        <v>3479</v>
      </c>
      <c r="HJ10" s="8" t="s">
        <v>3480</v>
      </c>
      <c r="HK10" s="8" t="s">
        <v>3481</v>
      </c>
      <c r="HL10" s="8" t="s">
        <v>3482</v>
      </c>
      <c r="HM10" s="8" t="s">
        <v>3483</v>
      </c>
      <c r="HN10" s="8" t="s">
        <v>3484</v>
      </c>
      <c r="HO10" s="8" t="s">
        <v>3485</v>
      </c>
      <c r="HP10" s="8" t="s">
        <v>3486</v>
      </c>
      <c r="HQ10" s="8" t="s">
        <v>3487</v>
      </c>
      <c r="HR10" s="8" t="s">
        <v>3488</v>
      </c>
      <c r="HS10" s="8" t="s">
        <v>3489</v>
      </c>
      <c r="HT10" s="8" t="s">
        <v>3490</v>
      </c>
      <c r="HU10" s="8" t="s">
        <v>3491</v>
      </c>
      <c r="HV10" s="8" t="s">
        <v>3492</v>
      </c>
      <c r="HW10" s="8" t="s">
        <v>3493</v>
      </c>
      <c r="HX10" s="8" t="s">
        <v>3494</v>
      </c>
      <c r="HY10" s="8" t="s">
        <v>3495</v>
      </c>
      <c r="HZ10" s="8" t="s">
        <v>3496</v>
      </c>
      <c r="IA10" s="8" t="s">
        <v>3497</v>
      </c>
      <c r="IB10" s="8" t="s">
        <v>3498</v>
      </c>
      <c r="IC10" s="8" t="s">
        <v>3499</v>
      </c>
      <c r="ID10" s="8" t="s">
        <v>3500</v>
      </c>
      <c r="IE10" s="8" t="s">
        <v>3501</v>
      </c>
      <c r="IF10" s="8" t="s">
        <v>3502</v>
      </c>
      <c r="IG10" s="8" t="s">
        <v>3503</v>
      </c>
      <c r="IH10" s="8" t="s">
        <v>3504</v>
      </c>
      <c r="II10" s="8" t="s">
        <v>3505</v>
      </c>
      <c r="IJ10" s="8" t="s">
        <v>3506</v>
      </c>
      <c r="IK10" s="8" t="s">
        <v>3507</v>
      </c>
      <c r="IL10" s="8" t="s">
        <v>3508</v>
      </c>
      <c r="IM10" s="8" t="s">
        <v>3509</v>
      </c>
      <c r="IN10" s="8" t="s">
        <v>3510</v>
      </c>
      <c r="IO10" s="8" t="s">
        <v>3511</v>
      </c>
      <c r="IP10" s="8" t="s">
        <v>3512</v>
      </c>
      <c r="IQ10" s="8" t="s">
        <v>3513</v>
      </c>
    </row>
    <row r="11" spans="1:251">
      <c r="A11" s="10">
        <v>42036</v>
      </c>
      <c r="B11" s="9">
        <v>3.956</v>
      </c>
      <c r="C11" s="9">
        <v>2.9260000000000002</v>
      </c>
      <c r="D11" s="9">
        <v>1.03</v>
      </c>
      <c r="E11" s="9">
        <v>2.0680000000000001</v>
      </c>
      <c r="F11" s="9">
        <v>1.006</v>
      </c>
      <c r="G11" s="9">
        <v>1.0620000000000001</v>
      </c>
      <c r="H11" s="9">
        <v>1.01</v>
      </c>
      <c r="I11" s="9">
        <v>0.64900000000000002</v>
      </c>
      <c r="J11" s="9">
        <v>0.36099999999999999</v>
      </c>
      <c r="K11" s="9">
        <v>3.7090000000000001</v>
      </c>
      <c r="L11" s="9">
        <v>0.69799999999999995</v>
      </c>
      <c r="M11" s="9">
        <v>3.0110000000000001</v>
      </c>
      <c r="N11" s="9">
        <v>1.752</v>
      </c>
      <c r="O11" s="9">
        <v>0.35299999999999998</v>
      </c>
      <c r="P11" s="9">
        <v>1.4</v>
      </c>
      <c r="Q11" s="9">
        <v>3.6389999999999998</v>
      </c>
      <c r="R11" s="9">
        <v>1.907</v>
      </c>
      <c r="S11" s="9">
        <v>1.732</v>
      </c>
      <c r="T11" s="9">
        <v>6.1870000000000003</v>
      </c>
      <c r="U11" s="9">
        <v>3.3410000000000002</v>
      </c>
      <c r="V11" s="9">
        <v>2.8460000000000001</v>
      </c>
      <c r="W11" s="9">
        <v>8.3680000000000003</v>
      </c>
      <c r="X11" s="9">
        <v>4.4160000000000004</v>
      </c>
      <c r="Y11" s="9">
        <v>3.9529999999999998</v>
      </c>
      <c r="Z11" s="9">
        <v>54.061</v>
      </c>
      <c r="AA11" s="9">
        <v>35.162999999999997</v>
      </c>
      <c r="AB11" s="9">
        <v>18.898</v>
      </c>
      <c r="AC11" s="9">
        <v>38.225999999999999</v>
      </c>
      <c r="AD11" s="9">
        <v>22.331</v>
      </c>
      <c r="AE11" s="9">
        <v>15.895</v>
      </c>
      <c r="AF11" s="9">
        <v>13.595000000000001</v>
      </c>
      <c r="AG11" s="9">
        <v>10.955</v>
      </c>
      <c r="AH11" s="9">
        <v>2.64</v>
      </c>
      <c r="AI11" s="9">
        <v>2.2410000000000001</v>
      </c>
      <c r="AJ11" s="9">
        <v>1.877</v>
      </c>
      <c r="AK11" s="9">
        <v>0.36299999999999999</v>
      </c>
      <c r="AL11" s="9">
        <v>24.402999999999999</v>
      </c>
      <c r="AM11" s="9">
        <v>8.2059999999999995</v>
      </c>
      <c r="AN11" s="9">
        <v>16.198</v>
      </c>
      <c r="AO11" s="9">
        <v>20.673999999999999</v>
      </c>
      <c r="AP11" s="9">
        <v>7.282</v>
      </c>
      <c r="AQ11" s="9">
        <v>13.391</v>
      </c>
      <c r="AR11" s="9">
        <v>3.73</v>
      </c>
      <c r="AS11" s="9">
        <v>0.92300000000000004</v>
      </c>
      <c r="AT11" s="9">
        <v>2.8069999999999999</v>
      </c>
      <c r="AU11" s="9">
        <v>89.334999999999994</v>
      </c>
      <c r="AV11" s="9">
        <v>89.817999999999998</v>
      </c>
      <c r="AW11" s="9">
        <v>88.736999999999995</v>
      </c>
      <c r="AX11" s="9">
        <v>20.318999999999999</v>
      </c>
      <c r="AY11" s="9">
        <v>22.175999999999998</v>
      </c>
      <c r="AZ11" s="9">
        <v>18.024000000000001</v>
      </c>
      <c r="BA11" s="9">
        <v>5.3230000000000004</v>
      </c>
      <c r="BB11" s="9">
        <v>7.1820000000000004</v>
      </c>
      <c r="BC11" s="9">
        <v>3.0249999999999999</v>
      </c>
      <c r="BD11" s="9">
        <v>7.1769999999999996</v>
      </c>
      <c r="BE11" s="9">
        <v>9.5449999999999999</v>
      </c>
      <c r="BF11" s="9">
        <v>4.2510000000000003</v>
      </c>
      <c r="BG11" s="9">
        <v>1.1000000000000001</v>
      </c>
      <c r="BH11" s="9">
        <v>0.52</v>
      </c>
      <c r="BI11" s="9">
        <v>1.8169999999999999</v>
      </c>
      <c r="BJ11" s="9">
        <v>6.0759999999999996</v>
      </c>
      <c r="BK11" s="9">
        <v>9.0250000000000004</v>
      </c>
      <c r="BL11" s="9">
        <v>2.4340000000000002</v>
      </c>
      <c r="BM11" s="9">
        <v>9.5289999999999999</v>
      </c>
      <c r="BN11" s="9">
        <v>7.601</v>
      </c>
      <c r="BO11" s="9">
        <v>11.91</v>
      </c>
      <c r="BP11" s="9">
        <v>7.734</v>
      </c>
      <c r="BQ11" s="9">
        <v>7.1059999999999999</v>
      </c>
      <c r="BR11" s="9">
        <v>8.5090000000000003</v>
      </c>
      <c r="BS11" s="9">
        <v>10.807</v>
      </c>
      <c r="BT11" s="9">
        <v>11.12</v>
      </c>
      <c r="BU11" s="9">
        <v>10.42</v>
      </c>
      <c r="BV11" s="9">
        <v>5.0410000000000004</v>
      </c>
      <c r="BW11" s="9">
        <v>6.7460000000000004</v>
      </c>
      <c r="BX11" s="9">
        <v>2.9340000000000002</v>
      </c>
      <c r="BY11" s="9">
        <v>2.6360000000000001</v>
      </c>
      <c r="BZ11" s="9">
        <v>2.3199999999999998</v>
      </c>
      <c r="CA11" s="9">
        <v>3.0259999999999998</v>
      </c>
      <c r="CB11" s="9">
        <v>1.2869999999999999</v>
      </c>
      <c r="CC11" s="9">
        <v>1.4970000000000001</v>
      </c>
      <c r="CD11" s="9">
        <v>1.028</v>
      </c>
      <c r="CE11" s="9">
        <v>4.7270000000000003</v>
      </c>
      <c r="CF11" s="9">
        <v>1.61</v>
      </c>
      <c r="CG11" s="9">
        <v>8.5779999999999994</v>
      </c>
      <c r="CH11" s="9">
        <v>2.2330000000000001</v>
      </c>
      <c r="CI11" s="9">
        <v>0.81299999999999994</v>
      </c>
      <c r="CJ11" s="9">
        <v>3.988</v>
      </c>
      <c r="CK11" s="9">
        <v>4.6379999999999999</v>
      </c>
      <c r="CL11" s="9">
        <v>4.3979999999999997</v>
      </c>
      <c r="CM11" s="9">
        <v>4.9349999999999996</v>
      </c>
      <c r="CN11" s="9">
        <v>7.8849999999999998</v>
      </c>
      <c r="CO11" s="9">
        <v>7.7039999999999997</v>
      </c>
      <c r="CP11" s="9">
        <v>8.1080000000000005</v>
      </c>
      <c r="CQ11" s="9">
        <v>10.664999999999999</v>
      </c>
      <c r="CR11" s="9">
        <v>10.182</v>
      </c>
      <c r="CS11" s="9">
        <v>11.263</v>
      </c>
      <c r="CT11" s="9">
        <v>68.899000000000001</v>
      </c>
      <c r="CU11" s="9">
        <v>81.078999999999994</v>
      </c>
      <c r="CV11" s="9">
        <v>53.847000000000001</v>
      </c>
      <c r="CW11" s="9">
        <v>48.716999999999999</v>
      </c>
      <c r="CX11" s="9">
        <v>51.491</v>
      </c>
      <c r="CY11" s="9">
        <v>45.29</v>
      </c>
      <c r="CZ11" s="9">
        <v>17.326000000000001</v>
      </c>
      <c r="DA11" s="9">
        <v>25.26</v>
      </c>
      <c r="DB11" s="9">
        <v>7.5220000000000002</v>
      </c>
      <c r="DC11" s="9">
        <v>2.8559999999999999</v>
      </c>
      <c r="DD11" s="9">
        <v>4.3289999999999997</v>
      </c>
      <c r="DE11" s="9">
        <v>1.0349999999999999</v>
      </c>
      <c r="DF11" s="9">
        <v>31.100999999999999</v>
      </c>
      <c r="DG11" s="9">
        <v>18.920999999999999</v>
      </c>
      <c r="DH11" s="9">
        <v>46.152999999999999</v>
      </c>
      <c r="DI11" s="9">
        <v>26.347999999999999</v>
      </c>
      <c r="DJ11" s="9">
        <v>16.792000000000002</v>
      </c>
      <c r="DK11" s="9">
        <v>38.155999999999999</v>
      </c>
      <c r="DL11" s="9">
        <v>4.7539999999999996</v>
      </c>
      <c r="DM11" s="9">
        <v>2.129</v>
      </c>
      <c r="DN11" s="9">
        <v>7.9969999999999999</v>
      </c>
      <c r="DO11" s="9">
        <v>17.198</v>
      </c>
      <c r="DP11" s="9">
        <v>10.074999999999999</v>
      </c>
      <c r="DQ11" s="9">
        <v>7.1230000000000002</v>
      </c>
      <c r="DR11" s="9">
        <v>15.545999999999999</v>
      </c>
      <c r="DS11" s="9">
        <v>9.1150000000000002</v>
      </c>
      <c r="DT11" s="9">
        <v>6.431</v>
      </c>
      <c r="DU11" s="9">
        <v>3.8959999999999999</v>
      </c>
      <c r="DV11" s="9">
        <v>2.4039999999999999</v>
      </c>
      <c r="DW11" s="9">
        <v>1.492</v>
      </c>
      <c r="DX11" s="9">
        <v>1.091</v>
      </c>
      <c r="DY11" s="9">
        <v>0.86499999999999999</v>
      </c>
      <c r="DZ11" s="9">
        <v>0.22600000000000001</v>
      </c>
      <c r="EA11" s="9">
        <v>0.65</v>
      </c>
      <c r="EB11" s="9">
        <v>0.313</v>
      </c>
      <c r="EC11" s="9">
        <v>0.33700000000000002</v>
      </c>
      <c r="ED11" s="9">
        <v>0</v>
      </c>
      <c r="EE11" s="9">
        <v>0</v>
      </c>
      <c r="EF11" s="9">
        <v>0</v>
      </c>
      <c r="EG11" s="9">
        <v>0.65</v>
      </c>
      <c r="EH11" s="9">
        <v>0.313</v>
      </c>
      <c r="EI11" s="9">
        <v>0.33700000000000002</v>
      </c>
      <c r="EJ11" s="9">
        <v>1.468</v>
      </c>
      <c r="EK11" s="9">
        <v>1.004</v>
      </c>
      <c r="EL11" s="9">
        <v>0.46400000000000002</v>
      </c>
      <c r="EM11" s="9">
        <v>1.161</v>
      </c>
      <c r="EN11" s="9">
        <v>0.95</v>
      </c>
      <c r="EO11" s="9">
        <v>0.21199999999999999</v>
      </c>
      <c r="EP11" s="9">
        <v>1.74</v>
      </c>
      <c r="EQ11" s="9">
        <v>0.56899999999999995</v>
      </c>
      <c r="ER11" s="9">
        <v>1.171</v>
      </c>
      <c r="ES11" s="9">
        <v>1.179</v>
      </c>
      <c r="ET11" s="9">
        <v>0.57399999999999995</v>
      </c>
      <c r="EU11" s="9">
        <v>0.60399999999999998</v>
      </c>
      <c r="EV11" s="9">
        <v>1.4339999999999999</v>
      </c>
      <c r="EW11" s="9">
        <v>0.91400000000000003</v>
      </c>
      <c r="EX11" s="9">
        <v>0.52</v>
      </c>
      <c r="EY11" s="9">
        <v>0.38</v>
      </c>
      <c r="EZ11" s="9">
        <v>0.20300000000000001</v>
      </c>
      <c r="FA11" s="9">
        <v>0.17699999999999999</v>
      </c>
      <c r="FB11" s="9">
        <v>0.52300000000000002</v>
      </c>
      <c r="FC11" s="9">
        <v>0.223</v>
      </c>
      <c r="FD11" s="9">
        <v>0.3</v>
      </c>
      <c r="FE11" s="9">
        <v>0.47199999999999998</v>
      </c>
      <c r="FF11" s="9">
        <v>0.109</v>
      </c>
      <c r="FG11" s="9">
        <v>0.36299999999999999</v>
      </c>
      <c r="FH11" s="9">
        <v>0.48499999999999999</v>
      </c>
      <c r="FI11" s="9">
        <v>0.36</v>
      </c>
      <c r="FJ11" s="9">
        <v>0.125</v>
      </c>
      <c r="FK11" s="9">
        <v>1.0680000000000001</v>
      </c>
      <c r="FL11" s="9">
        <v>0.627</v>
      </c>
      <c r="FM11" s="9">
        <v>0.441</v>
      </c>
      <c r="FN11" s="9">
        <v>1.6519999999999999</v>
      </c>
      <c r="FO11" s="9">
        <v>0.95899999999999996</v>
      </c>
      <c r="FP11" s="9">
        <v>0.69299999999999995</v>
      </c>
      <c r="FQ11" s="9">
        <v>11.906000000000001</v>
      </c>
      <c r="FR11" s="9">
        <v>7.48</v>
      </c>
      <c r="FS11" s="9">
        <v>4.4260000000000002</v>
      </c>
      <c r="FT11" s="9">
        <v>11.183</v>
      </c>
      <c r="FU11" s="9">
        <v>6.8810000000000002</v>
      </c>
      <c r="FV11" s="9">
        <v>4.3019999999999996</v>
      </c>
      <c r="FW11" s="9">
        <v>0.51500000000000001</v>
      </c>
      <c r="FX11" s="9">
        <v>0.39200000000000002</v>
      </c>
      <c r="FY11" s="9">
        <v>0.123</v>
      </c>
      <c r="FZ11" s="9">
        <v>0.20699999999999999</v>
      </c>
      <c r="GA11" s="9">
        <v>0.20699999999999999</v>
      </c>
      <c r="GB11" s="9">
        <v>0</v>
      </c>
      <c r="GC11" s="9">
        <v>5.2919999999999998</v>
      </c>
      <c r="GD11" s="9">
        <v>2.5939999999999999</v>
      </c>
      <c r="GE11" s="9">
        <v>2.698</v>
      </c>
      <c r="GF11" s="9">
        <v>4.7679999999999998</v>
      </c>
      <c r="GG11" s="9">
        <v>2.2759999999999998</v>
      </c>
      <c r="GH11" s="9">
        <v>2.492</v>
      </c>
      <c r="GI11" s="9">
        <v>0.52400000000000002</v>
      </c>
      <c r="GJ11" s="9">
        <v>0.318</v>
      </c>
      <c r="GK11" s="9">
        <v>0.20599999999999999</v>
      </c>
      <c r="GL11" s="9">
        <v>90.394999999999996</v>
      </c>
      <c r="GM11" s="9">
        <v>90.48</v>
      </c>
      <c r="GN11" s="9">
        <v>90.275999999999996</v>
      </c>
      <c r="GO11" s="9">
        <v>22.655999999999999</v>
      </c>
      <c r="GP11" s="9">
        <v>23.866</v>
      </c>
      <c r="GQ11" s="9">
        <v>20.945</v>
      </c>
      <c r="GR11" s="9">
        <v>6.3440000000000003</v>
      </c>
      <c r="GS11" s="9">
        <v>8.5850000000000009</v>
      </c>
      <c r="GT11" s="9">
        <v>3.1760000000000002</v>
      </c>
      <c r="GU11" s="9">
        <v>3.7789999999999999</v>
      </c>
      <c r="GV11" s="9">
        <v>3.105</v>
      </c>
      <c r="GW11" s="9">
        <v>4.7329999999999997</v>
      </c>
      <c r="GX11" s="9">
        <v>0</v>
      </c>
      <c r="GY11" s="9">
        <v>0</v>
      </c>
      <c r="GZ11" s="9">
        <v>0</v>
      </c>
      <c r="HA11" s="9">
        <v>3.7789999999999999</v>
      </c>
      <c r="HB11" s="9">
        <v>3.105</v>
      </c>
      <c r="HC11" s="9">
        <v>4.7329999999999997</v>
      </c>
      <c r="HD11" s="9">
        <v>8.5340000000000007</v>
      </c>
      <c r="HE11" s="9">
        <v>9.9670000000000005</v>
      </c>
      <c r="HF11" s="9">
        <v>6.5069999999999997</v>
      </c>
      <c r="HG11" s="9">
        <v>6.7519999999999998</v>
      </c>
      <c r="HH11" s="9">
        <v>9.4269999999999996</v>
      </c>
      <c r="HI11" s="9">
        <v>2.97</v>
      </c>
      <c r="HJ11" s="9">
        <v>10.116</v>
      </c>
      <c r="HK11" s="9">
        <v>5.6459999999999999</v>
      </c>
      <c r="HL11" s="9">
        <v>16.437999999999999</v>
      </c>
      <c r="HM11" s="9">
        <v>6.8529999999999998</v>
      </c>
      <c r="HN11" s="9">
        <v>5.7009999999999996</v>
      </c>
      <c r="HO11" s="9">
        <v>8.4819999999999993</v>
      </c>
      <c r="HP11" s="9">
        <v>8.3379999999999992</v>
      </c>
      <c r="HQ11" s="9">
        <v>9.0739999999999998</v>
      </c>
      <c r="HR11" s="9">
        <v>7.2969999999999997</v>
      </c>
      <c r="HS11" s="9">
        <v>2.2120000000000002</v>
      </c>
      <c r="HT11" s="9">
        <v>2.016</v>
      </c>
      <c r="HU11" s="9">
        <v>2.4889999999999999</v>
      </c>
      <c r="HV11" s="9">
        <v>3.0419999999999998</v>
      </c>
      <c r="HW11" s="9">
        <v>2.218</v>
      </c>
      <c r="HX11" s="9">
        <v>4.2060000000000004</v>
      </c>
      <c r="HY11" s="9">
        <v>2.742</v>
      </c>
      <c r="HZ11" s="9">
        <v>1.0820000000000001</v>
      </c>
      <c r="IA11" s="9">
        <v>5.0910000000000002</v>
      </c>
      <c r="IB11" s="9">
        <v>2.8180000000000001</v>
      </c>
      <c r="IC11" s="9">
        <v>3.57</v>
      </c>
      <c r="ID11" s="9">
        <v>1.754</v>
      </c>
      <c r="IE11" s="9">
        <v>6.2089999999999996</v>
      </c>
      <c r="IF11" s="9">
        <v>6.2240000000000002</v>
      </c>
      <c r="IG11" s="9">
        <v>6.1890000000000001</v>
      </c>
      <c r="IH11" s="9">
        <v>9.6050000000000004</v>
      </c>
      <c r="II11" s="9">
        <v>9.52</v>
      </c>
      <c r="IJ11" s="9">
        <v>9.7240000000000002</v>
      </c>
      <c r="IK11" s="9">
        <v>69.225999999999999</v>
      </c>
      <c r="IL11" s="9">
        <v>74.247</v>
      </c>
      <c r="IM11" s="9">
        <v>62.125999999999998</v>
      </c>
      <c r="IN11" s="9">
        <v>65.027000000000001</v>
      </c>
      <c r="IO11" s="9">
        <v>68.299000000000007</v>
      </c>
      <c r="IP11" s="9">
        <v>60.399000000000001</v>
      </c>
      <c r="IQ11" s="9">
        <v>2.9940000000000002</v>
      </c>
    </row>
    <row r="12" spans="1:251">
      <c r="A12" s="10">
        <v>42401</v>
      </c>
      <c r="B12" s="9">
        <v>5.9260000000000002</v>
      </c>
      <c r="C12" s="9">
        <v>3.444</v>
      </c>
      <c r="D12" s="9">
        <v>2.4820000000000002</v>
      </c>
      <c r="E12" s="9">
        <v>8.7539999999999996</v>
      </c>
      <c r="F12" s="9">
        <v>5.8840000000000003</v>
      </c>
      <c r="G12" s="9">
        <v>2.87</v>
      </c>
      <c r="H12" s="9">
        <v>0</v>
      </c>
      <c r="I12" s="9">
        <v>0</v>
      </c>
      <c r="J12" s="9">
        <v>0</v>
      </c>
      <c r="K12" s="9">
        <v>4.0860000000000003</v>
      </c>
      <c r="L12" s="9">
        <v>2.2360000000000002</v>
      </c>
      <c r="M12" s="9">
        <v>1.849</v>
      </c>
      <c r="N12" s="9">
        <v>3.7269999999999999</v>
      </c>
      <c r="O12" s="9">
        <v>0</v>
      </c>
      <c r="P12" s="9">
        <v>3.7269999999999999</v>
      </c>
      <c r="Q12" s="9">
        <v>1.0269999999999999</v>
      </c>
      <c r="R12" s="9">
        <v>0.77900000000000003</v>
      </c>
      <c r="S12" s="9">
        <v>0.249</v>
      </c>
      <c r="T12" s="9">
        <v>4.5910000000000002</v>
      </c>
      <c r="U12" s="9">
        <v>3.56</v>
      </c>
      <c r="V12" s="9">
        <v>1.0309999999999999</v>
      </c>
      <c r="W12" s="9">
        <v>7.4210000000000003</v>
      </c>
      <c r="X12" s="9">
        <v>4.5510000000000002</v>
      </c>
      <c r="Y12" s="9">
        <v>2.87</v>
      </c>
      <c r="Z12" s="9">
        <v>61.09</v>
      </c>
      <c r="AA12" s="9">
        <v>37.591999999999999</v>
      </c>
      <c r="AB12" s="9">
        <v>23.498000000000001</v>
      </c>
      <c r="AC12" s="9">
        <v>46.948</v>
      </c>
      <c r="AD12" s="9">
        <v>26.742000000000001</v>
      </c>
      <c r="AE12" s="9">
        <v>20.204999999999998</v>
      </c>
      <c r="AF12" s="9">
        <v>12.194000000000001</v>
      </c>
      <c r="AG12" s="9">
        <v>9.15</v>
      </c>
      <c r="AH12" s="9">
        <v>3.044</v>
      </c>
      <c r="AI12" s="9">
        <v>1.9490000000000001</v>
      </c>
      <c r="AJ12" s="9">
        <v>1.7</v>
      </c>
      <c r="AK12" s="9">
        <v>0.249</v>
      </c>
      <c r="AL12" s="9">
        <v>19.305</v>
      </c>
      <c r="AM12" s="9">
        <v>8.4260000000000002</v>
      </c>
      <c r="AN12" s="9">
        <v>10.88</v>
      </c>
      <c r="AO12" s="9">
        <v>17.254000000000001</v>
      </c>
      <c r="AP12" s="9">
        <v>6.9850000000000003</v>
      </c>
      <c r="AQ12" s="9">
        <v>10.269</v>
      </c>
      <c r="AR12" s="9">
        <v>2.0510000000000002</v>
      </c>
      <c r="AS12" s="9">
        <v>1.4410000000000001</v>
      </c>
      <c r="AT12" s="9">
        <v>0.61099999999999999</v>
      </c>
      <c r="AU12" s="9">
        <v>90.77</v>
      </c>
      <c r="AV12" s="9">
        <v>90.111000000000004</v>
      </c>
      <c r="AW12" s="9">
        <v>91.652000000000001</v>
      </c>
      <c r="AX12" s="9">
        <v>18.370999999999999</v>
      </c>
      <c r="AY12" s="9">
        <v>16.238</v>
      </c>
      <c r="AZ12" s="9">
        <v>21.227</v>
      </c>
      <c r="BA12" s="9">
        <v>7.8979999999999997</v>
      </c>
      <c r="BB12" s="9">
        <v>9.2149999999999999</v>
      </c>
      <c r="BC12" s="9">
        <v>6.1349999999999998</v>
      </c>
      <c r="BD12" s="9">
        <v>5.5780000000000003</v>
      </c>
      <c r="BE12" s="9">
        <v>7.931</v>
      </c>
      <c r="BF12" s="9">
        <v>2.4279999999999999</v>
      </c>
      <c r="BG12" s="9">
        <v>1.9790000000000001</v>
      </c>
      <c r="BH12" s="9">
        <v>2.9140000000000001</v>
      </c>
      <c r="BI12" s="9">
        <v>0.72599999999999998</v>
      </c>
      <c r="BJ12" s="9">
        <v>3.5990000000000002</v>
      </c>
      <c r="BK12" s="9">
        <v>5.0170000000000003</v>
      </c>
      <c r="BL12" s="9">
        <v>1.702</v>
      </c>
      <c r="BM12" s="9">
        <v>9.5299999999999994</v>
      </c>
      <c r="BN12" s="9">
        <v>7.2750000000000004</v>
      </c>
      <c r="BO12" s="9">
        <v>12.548</v>
      </c>
      <c r="BP12" s="9">
        <v>4.242</v>
      </c>
      <c r="BQ12" s="9">
        <v>2.5609999999999999</v>
      </c>
      <c r="BR12" s="9">
        <v>6.492</v>
      </c>
      <c r="BS12" s="9">
        <v>10.183999999999999</v>
      </c>
      <c r="BT12" s="9">
        <v>12.333</v>
      </c>
      <c r="BU12" s="9">
        <v>7.3070000000000004</v>
      </c>
      <c r="BV12" s="9">
        <v>7.3710000000000004</v>
      </c>
      <c r="BW12" s="9">
        <v>7.4850000000000003</v>
      </c>
      <c r="BX12" s="9">
        <v>7.22</v>
      </c>
      <c r="BY12" s="9">
        <v>10.888999999999999</v>
      </c>
      <c r="BZ12" s="9">
        <v>12.786</v>
      </c>
      <c r="CA12" s="9">
        <v>8.35</v>
      </c>
      <c r="CB12" s="9">
        <v>0</v>
      </c>
      <c r="CC12" s="9">
        <v>0</v>
      </c>
      <c r="CD12" s="9">
        <v>0</v>
      </c>
      <c r="CE12" s="9">
        <v>5.0819999999999999</v>
      </c>
      <c r="CF12" s="9">
        <v>4.8600000000000003</v>
      </c>
      <c r="CG12" s="9">
        <v>5.3789999999999996</v>
      </c>
      <c r="CH12" s="9">
        <v>4.6360000000000001</v>
      </c>
      <c r="CI12" s="9">
        <v>0</v>
      </c>
      <c r="CJ12" s="9">
        <v>10.842000000000001</v>
      </c>
      <c r="CK12" s="9">
        <v>1.278</v>
      </c>
      <c r="CL12" s="9">
        <v>1.6919999999999999</v>
      </c>
      <c r="CM12" s="9">
        <v>0.72299999999999998</v>
      </c>
      <c r="CN12" s="9">
        <v>5.7110000000000003</v>
      </c>
      <c r="CO12" s="9">
        <v>7.7359999999999998</v>
      </c>
      <c r="CP12" s="9">
        <v>3</v>
      </c>
      <c r="CQ12" s="9">
        <v>9.23</v>
      </c>
      <c r="CR12" s="9">
        <v>9.8889999999999993</v>
      </c>
      <c r="CS12" s="9">
        <v>8.3480000000000008</v>
      </c>
      <c r="CT12" s="9">
        <v>75.986999999999995</v>
      </c>
      <c r="CU12" s="9">
        <v>81.691000000000003</v>
      </c>
      <c r="CV12" s="9">
        <v>68.352000000000004</v>
      </c>
      <c r="CW12" s="9">
        <v>58.396000000000001</v>
      </c>
      <c r="CX12" s="9">
        <v>58.113</v>
      </c>
      <c r="CY12" s="9">
        <v>58.774999999999999</v>
      </c>
      <c r="CZ12" s="9">
        <v>15.167</v>
      </c>
      <c r="DA12" s="9">
        <v>19.884</v>
      </c>
      <c r="DB12" s="9">
        <v>8.8539999999999992</v>
      </c>
      <c r="DC12" s="9">
        <v>2.4239999999999999</v>
      </c>
      <c r="DD12" s="9">
        <v>3.694</v>
      </c>
      <c r="DE12" s="9">
        <v>0.72299999999999998</v>
      </c>
      <c r="DF12" s="9">
        <v>24.013000000000002</v>
      </c>
      <c r="DG12" s="9">
        <v>18.309000000000001</v>
      </c>
      <c r="DH12" s="9">
        <v>31.648</v>
      </c>
      <c r="DI12" s="9">
        <v>21.462</v>
      </c>
      <c r="DJ12" s="9">
        <v>15.179</v>
      </c>
      <c r="DK12" s="9">
        <v>29.872</v>
      </c>
      <c r="DL12" s="9">
        <v>2.5510000000000002</v>
      </c>
      <c r="DM12" s="9">
        <v>3.13</v>
      </c>
      <c r="DN12" s="9">
        <v>1.776</v>
      </c>
      <c r="DO12" s="9">
        <v>16.773</v>
      </c>
      <c r="DP12" s="9">
        <v>9.218</v>
      </c>
      <c r="DQ12" s="9">
        <v>7.556</v>
      </c>
      <c r="DR12" s="9">
        <v>15.287000000000001</v>
      </c>
      <c r="DS12" s="9">
        <v>8.5690000000000008</v>
      </c>
      <c r="DT12" s="9">
        <v>6.718</v>
      </c>
      <c r="DU12" s="9">
        <v>1.9350000000000001</v>
      </c>
      <c r="DV12" s="9">
        <v>0.82899999999999996</v>
      </c>
      <c r="DW12" s="9">
        <v>1.1060000000000001</v>
      </c>
      <c r="DX12" s="9">
        <v>1.1060000000000001</v>
      </c>
      <c r="DY12" s="9">
        <v>0.441</v>
      </c>
      <c r="DZ12" s="9">
        <v>0.66500000000000004</v>
      </c>
      <c r="EA12" s="9">
        <v>0.748</v>
      </c>
      <c r="EB12" s="9">
        <v>0.41299999999999998</v>
      </c>
      <c r="EC12" s="9">
        <v>0.33500000000000002</v>
      </c>
      <c r="ED12" s="9">
        <v>8.8999999999999996E-2</v>
      </c>
      <c r="EE12" s="9">
        <v>0</v>
      </c>
      <c r="EF12" s="9">
        <v>8.8999999999999996E-2</v>
      </c>
      <c r="EG12" s="9">
        <v>0.65900000000000003</v>
      </c>
      <c r="EH12" s="9">
        <v>0.41299999999999998</v>
      </c>
      <c r="EI12" s="9">
        <v>0.246</v>
      </c>
      <c r="EJ12" s="9">
        <v>1.5609999999999999</v>
      </c>
      <c r="EK12" s="9">
        <v>0.70399999999999996</v>
      </c>
      <c r="EL12" s="9">
        <v>0.85799999999999998</v>
      </c>
      <c r="EM12" s="9">
        <v>1.5660000000000001</v>
      </c>
      <c r="EN12" s="9">
        <v>1.002</v>
      </c>
      <c r="EO12" s="9">
        <v>0.56399999999999995</v>
      </c>
      <c r="EP12" s="9">
        <v>1.4279999999999999</v>
      </c>
      <c r="EQ12" s="9">
        <v>1.1140000000000001</v>
      </c>
      <c r="ER12" s="9">
        <v>0.314</v>
      </c>
      <c r="ES12" s="9">
        <v>1.613</v>
      </c>
      <c r="ET12" s="9">
        <v>1.1759999999999999</v>
      </c>
      <c r="EU12" s="9">
        <v>0.437</v>
      </c>
      <c r="EV12" s="9">
        <v>2.012</v>
      </c>
      <c r="EW12" s="9">
        <v>1.2669999999999999</v>
      </c>
      <c r="EX12" s="9">
        <v>0.745</v>
      </c>
      <c r="EY12" s="9">
        <v>0.22</v>
      </c>
      <c r="EZ12" s="9">
        <v>0</v>
      </c>
      <c r="FA12" s="9">
        <v>0.22</v>
      </c>
      <c r="FB12" s="9">
        <v>1.069</v>
      </c>
      <c r="FC12" s="9">
        <v>0.78</v>
      </c>
      <c r="FD12" s="9">
        <v>0.28899999999999998</v>
      </c>
      <c r="FE12" s="9">
        <v>0.78300000000000003</v>
      </c>
      <c r="FF12" s="9">
        <v>0</v>
      </c>
      <c r="FG12" s="9">
        <v>0.78300000000000003</v>
      </c>
      <c r="FH12" s="9">
        <v>0.28399999999999997</v>
      </c>
      <c r="FI12" s="9">
        <v>0.14199999999999999</v>
      </c>
      <c r="FJ12" s="9">
        <v>0.14199999999999999</v>
      </c>
      <c r="FK12" s="9">
        <v>0.96399999999999997</v>
      </c>
      <c r="FL12" s="9">
        <v>0.70199999999999996</v>
      </c>
      <c r="FM12" s="9">
        <v>0.26200000000000001</v>
      </c>
      <c r="FN12" s="9">
        <v>1.486</v>
      </c>
      <c r="FO12" s="9">
        <v>0.64800000000000002</v>
      </c>
      <c r="FP12" s="9">
        <v>0.83799999999999997</v>
      </c>
      <c r="FQ12" s="9">
        <v>10.935</v>
      </c>
      <c r="FR12" s="9">
        <v>6.556</v>
      </c>
      <c r="FS12" s="9">
        <v>4.3789999999999996</v>
      </c>
      <c r="FT12" s="9">
        <v>10.571</v>
      </c>
      <c r="FU12" s="9">
        <v>6.1920000000000002</v>
      </c>
      <c r="FV12" s="9">
        <v>4.3789999999999996</v>
      </c>
      <c r="FW12" s="9">
        <v>0.36399999999999999</v>
      </c>
      <c r="FX12" s="9">
        <v>0.36399999999999999</v>
      </c>
      <c r="FY12" s="9">
        <v>0</v>
      </c>
      <c r="FZ12" s="9">
        <v>0</v>
      </c>
      <c r="GA12" s="9">
        <v>0</v>
      </c>
      <c r="GB12" s="9">
        <v>0</v>
      </c>
      <c r="GC12" s="9">
        <v>5.8380000000000001</v>
      </c>
      <c r="GD12" s="9">
        <v>2.6619999999999999</v>
      </c>
      <c r="GE12" s="9">
        <v>3.1760000000000002</v>
      </c>
      <c r="GF12" s="9">
        <v>5.4649999999999999</v>
      </c>
      <c r="GG12" s="9">
        <v>2.4289999999999998</v>
      </c>
      <c r="GH12" s="9">
        <v>3.0350000000000001</v>
      </c>
      <c r="GI12" s="9">
        <v>0.374</v>
      </c>
      <c r="GJ12" s="9">
        <v>0.23300000000000001</v>
      </c>
      <c r="GK12" s="9">
        <v>0.14099999999999999</v>
      </c>
      <c r="GL12" s="9">
        <v>91.141000000000005</v>
      </c>
      <c r="GM12" s="9">
        <v>92.965999999999994</v>
      </c>
      <c r="GN12" s="9">
        <v>88.915000000000006</v>
      </c>
      <c r="GO12" s="9">
        <v>11.532999999999999</v>
      </c>
      <c r="GP12" s="9">
        <v>8.9909999999999997</v>
      </c>
      <c r="GQ12" s="9">
        <v>14.635</v>
      </c>
      <c r="GR12" s="9">
        <v>6.5919999999999996</v>
      </c>
      <c r="GS12" s="9">
        <v>4.7830000000000004</v>
      </c>
      <c r="GT12" s="9">
        <v>8.7989999999999995</v>
      </c>
      <c r="GU12" s="9">
        <v>4.4589999999999996</v>
      </c>
      <c r="GV12" s="9">
        <v>4.484</v>
      </c>
      <c r="GW12" s="9">
        <v>4.4279999999999999</v>
      </c>
      <c r="GX12" s="9">
        <v>0.52900000000000003</v>
      </c>
      <c r="GY12" s="9">
        <v>0</v>
      </c>
      <c r="GZ12" s="9">
        <v>1.175</v>
      </c>
      <c r="HA12" s="9">
        <v>3.93</v>
      </c>
      <c r="HB12" s="9">
        <v>4.484</v>
      </c>
      <c r="HC12" s="9">
        <v>3.2530000000000001</v>
      </c>
      <c r="HD12" s="9">
        <v>9.3089999999999993</v>
      </c>
      <c r="HE12" s="9">
        <v>7.6360000000000001</v>
      </c>
      <c r="HF12" s="9">
        <v>11.35</v>
      </c>
      <c r="HG12" s="9">
        <v>9.3350000000000009</v>
      </c>
      <c r="HH12" s="9">
        <v>10.868</v>
      </c>
      <c r="HI12" s="9">
        <v>7.4640000000000004</v>
      </c>
      <c r="HJ12" s="9">
        <v>8.5129999999999999</v>
      </c>
      <c r="HK12" s="9">
        <v>12.087</v>
      </c>
      <c r="HL12" s="9">
        <v>4.1520000000000001</v>
      </c>
      <c r="HM12" s="9">
        <v>9.6180000000000003</v>
      </c>
      <c r="HN12" s="9">
        <v>12.760999999999999</v>
      </c>
      <c r="HO12" s="9">
        <v>5.7850000000000001</v>
      </c>
      <c r="HP12" s="9">
        <v>11.994999999999999</v>
      </c>
      <c r="HQ12" s="9">
        <v>13.744999999999999</v>
      </c>
      <c r="HR12" s="9">
        <v>9.86</v>
      </c>
      <c r="HS12" s="9">
        <v>1.3089999999999999</v>
      </c>
      <c r="HT12" s="9">
        <v>0</v>
      </c>
      <c r="HU12" s="9">
        <v>2.9060000000000001</v>
      </c>
      <c r="HV12" s="9">
        <v>6.37</v>
      </c>
      <c r="HW12" s="9">
        <v>8.4559999999999995</v>
      </c>
      <c r="HX12" s="9">
        <v>3.8260000000000001</v>
      </c>
      <c r="HY12" s="9">
        <v>4.67</v>
      </c>
      <c r="HZ12" s="9">
        <v>0</v>
      </c>
      <c r="IA12" s="9">
        <v>10.366</v>
      </c>
      <c r="IB12" s="9">
        <v>1.6930000000000001</v>
      </c>
      <c r="IC12" s="9">
        <v>1.542</v>
      </c>
      <c r="ID12" s="9">
        <v>1.877</v>
      </c>
      <c r="IE12" s="9">
        <v>5.7450000000000001</v>
      </c>
      <c r="IF12" s="9">
        <v>7.6109999999999998</v>
      </c>
      <c r="IG12" s="9">
        <v>3.468</v>
      </c>
      <c r="IH12" s="9">
        <v>8.859</v>
      </c>
      <c r="II12" s="9">
        <v>7.0339999999999998</v>
      </c>
      <c r="IJ12" s="9">
        <v>11.085000000000001</v>
      </c>
      <c r="IK12" s="9">
        <v>65.194000000000003</v>
      </c>
      <c r="IL12" s="9">
        <v>71.120999999999995</v>
      </c>
      <c r="IM12" s="9">
        <v>57.963000000000001</v>
      </c>
      <c r="IN12" s="9">
        <v>63.024000000000001</v>
      </c>
      <c r="IO12" s="9">
        <v>67.171999999999997</v>
      </c>
      <c r="IP12" s="9">
        <v>57.963000000000001</v>
      </c>
      <c r="IQ12" s="9">
        <v>2.17</v>
      </c>
    </row>
    <row r="13" spans="1:251">
      <c r="A13" s="10">
        <v>42767</v>
      </c>
      <c r="B13" s="9">
        <v>5.4130000000000003</v>
      </c>
      <c r="C13" s="9">
        <v>3.0430000000000001</v>
      </c>
      <c r="D13" s="9">
        <v>2.37</v>
      </c>
      <c r="E13" s="9">
        <v>6.4080000000000004</v>
      </c>
      <c r="F13" s="9">
        <v>3.8050000000000002</v>
      </c>
      <c r="G13" s="9">
        <v>2.6030000000000002</v>
      </c>
      <c r="H13" s="9">
        <v>0.755</v>
      </c>
      <c r="I13" s="9">
        <v>0.46100000000000002</v>
      </c>
      <c r="J13" s="9">
        <v>0.29399999999999998</v>
      </c>
      <c r="K13" s="9">
        <v>1.9339999999999999</v>
      </c>
      <c r="L13" s="9">
        <v>0</v>
      </c>
      <c r="M13" s="9">
        <v>1.9339999999999999</v>
      </c>
      <c r="N13" s="9">
        <v>4.1079999999999997</v>
      </c>
      <c r="O13" s="9">
        <v>0.73799999999999999</v>
      </c>
      <c r="P13" s="9">
        <v>3.37</v>
      </c>
      <c r="Q13" s="9">
        <v>0.78900000000000003</v>
      </c>
      <c r="R13" s="9">
        <v>0.31</v>
      </c>
      <c r="S13" s="9">
        <v>0.47899999999999998</v>
      </c>
      <c r="T13" s="9">
        <v>4.6989999999999998</v>
      </c>
      <c r="U13" s="9">
        <v>1.1719999999999999</v>
      </c>
      <c r="V13" s="9">
        <v>3.5270000000000001</v>
      </c>
      <c r="W13" s="9">
        <v>8.9429999999999996</v>
      </c>
      <c r="X13" s="9">
        <v>4.6589999999999998</v>
      </c>
      <c r="Y13" s="9">
        <v>4.2830000000000004</v>
      </c>
      <c r="Z13" s="9">
        <v>64.432000000000002</v>
      </c>
      <c r="AA13" s="9">
        <v>37.171999999999997</v>
      </c>
      <c r="AB13" s="9">
        <v>27.259</v>
      </c>
      <c r="AC13" s="9">
        <v>49.695</v>
      </c>
      <c r="AD13" s="9">
        <v>26.574999999999999</v>
      </c>
      <c r="AE13" s="9">
        <v>23.120999999999999</v>
      </c>
      <c r="AF13" s="9">
        <v>12.388</v>
      </c>
      <c r="AG13" s="9">
        <v>8.5760000000000005</v>
      </c>
      <c r="AH13" s="9">
        <v>3.8119999999999998</v>
      </c>
      <c r="AI13" s="9">
        <v>2.3479999999999999</v>
      </c>
      <c r="AJ13" s="9">
        <v>2.0209999999999999</v>
      </c>
      <c r="AK13" s="9">
        <v>0.32700000000000001</v>
      </c>
      <c r="AL13" s="9">
        <v>22.488</v>
      </c>
      <c r="AM13" s="9">
        <v>7.58</v>
      </c>
      <c r="AN13" s="9">
        <v>14.907999999999999</v>
      </c>
      <c r="AO13" s="9">
        <v>20.661999999999999</v>
      </c>
      <c r="AP13" s="9">
        <v>7.2380000000000004</v>
      </c>
      <c r="AQ13" s="9">
        <v>13.423999999999999</v>
      </c>
      <c r="AR13" s="9">
        <v>1.825</v>
      </c>
      <c r="AS13" s="9">
        <v>0.34200000000000003</v>
      </c>
      <c r="AT13" s="9">
        <v>1.484</v>
      </c>
      <c r="AU13" s="9">
        <v>89.710999999999999</v>
      </c>
      <c r="AV13" s="9">
        <v>89.587999999999994</v>
      </c>
      <c r="AW13" s="9">
        <v>89.841999999999999</v>
      </c>
      <c r="AX13" s="9">
        <v>21.068999999999999</v>
      </c>
      <c r="AY13" s="9">
        <v>21.370999999999999</v>
      </c>
      <c r="AZ13" s="9">
        <v>20.748000000000001</v>
      </c>
      <c r="BA13" s="9">
        <v>3.161</v>
      </c>
      <c r="BB13" s="9">
        <v>2.9380000000000002</v>
      </c>
      <c r="BC13" s="9">
        <v>3.3969999999999998</v>
      </c>
      <c r="BD13" s="9">
        <v>8.0579999999999998</v>
      </c>
      <c r="BE13" s="9">
        <v>9.7539999999999996</v>
      </c>
      <c r="BF13" s="9">
        <v>6.258</v>
      </c>
      <c r="BG13" s="9">
        <v>5.2190000000000003</v>
      </c>
      <c r="BH13" s="9">
        <v>5.851</v>
      </c>
      <c r="BI13" s="9">
        <v>4.5469999999999997</v>
      </c>
      <c r="BJ13" s="9">
        <v>2.839</v>
      </c>
      <c r="BK13" s="9">
        <v>3.903</v>
      </c>
      <c r="BL13" s="9">
        <v>1.71</v>
      </c>
      <c r="BM13" s="9">
        <v>10.518000000000001</v>
      </c>
      <c r="BN13" s="9">
        <v>12.361000000000001</v>
      </c>
      <c r="BO13" s="9">
        <v>8.5630000000000006</v>
      </c>
      <c r="BP13" s="9">
        <v>9.1210000000000004</v>
      </c>
      <c r="BQ13" s="9">
        <v>10.034000000000001</v>
      </c>
      <c r="BR13" s="9">
        <v>8.1519999999999992</v>
      </c>
      <c r="BS13" s="9">
        <v>10.051</v>
      </c>
      <c r="BT13" s="9">
        <v>11.835000000000001</v>
      </c>
      <c r="BU13" s="9">
        <v>8.157</v>
      </c>
      <c r="BV13" s="9">
        <v>6.2279999999999998</v>
      </c>
      <c r="BW13" s="9">
        <v>6.8</v>
      </c>
      <c r="BX13" s="9">
        <v>5.6210000000000004</v>
      </c>
      <c r="BY13" s="9">
        <v>7.3719999999999999</v>
      </c>
      <c r="BZ13" s="9">
        <v>8.5020000000000007</v>
      </c>
      <c r="CA13" s="9">
        <v>6.173</v>
      </c>
      <c r="CB13" s="9">
        <v>0.86799999999999999</v>
      </c>
      <c r="CC13" s="9">
        <v>1.03</v>
      </c>
      <c r="CD13" s="9">
        <v>0.69699999999999995</v>
      </c>
      <c r="CE13" s="9">
        <v>2.2250000000000001</v>
      </c>
      <c r="CF13" s="9">
        <v>0</v>
      </c>
      <c r="CG13" s="9">
        <v>4.5860000000000003</v>
      </c>
      <c r="CH13" s="9">
        <v>4.726</v>
      </c>
      <c r="CI13" s="9">
        <v>1.65</v>
      </c>
      <c r="CJ13" s="9">
        <v>7.9909999999999997</v>
      </c>
      <c r="CK13" s="9">
        <v>0.90800000000000003</v>
      </c>
      <c r="CL13" s="9">
        <v>0.69299999999999995</v>
      </c>
      <c r="CM13" s="9">
        <v>1.137</v>
      </c>
      <c r="CN13" s="9">
        <v>5.407</v>
      </c>
      <c r="CO13" s="9">
        <v>2.62</v>
      </c>
      <c r="CP13" s="9">
        <v>8.3640000000000008</v>
      </c>
      <c r="CQ13" s="9">
        <v>10.289</v>
      </c>
      <c r="CR13" s="9">
        <v>10.412000000000001</v>
      </c>
      <c r="CS13" s="9">
        <v>10.157999999999999</v>
      </c>
      <c r="CT13" s="9">
        <v>74.128</v>
      </c>
      <c r="CU13" s="9">
        <v>83.063000000000002</v>
      </c>
      <c r="CV13" s="9">
        <v>64.646000000000001</v>
      </c>
      <c r="CW13" s="9">
        <v>57.173999999999999</v>
      </c>
      <c r="CX13" s="9">
        <v>59.381999999999998</v>
      </c>
      <c r="CY13" s="9">
        <v>54.831000000000003</v>
      </c>
      <c r="CZ13" s="9">
        <v>14.252000000000001</v>
      </c>
      <c r="DA13" s="9">
        <v>19.164000000000001</v>
      </c>
      <c r="DB13" s="9">
        <v>9.0399999999999991</v>
      </c>
      <c r="DC13" s="9">
        <v>2.702</v>
      </c>
      <c r="DD13" s="9">
        <v>4.516</v>
      </c>
      <c r="DE13" s="9">
        <v>0.77600000000000002</v>
      </c>
      <c r="DF13" s="9">
        <v>25.872</v>
      </c>
      <c r="DG13" s="9">
        <v>16.937000000000001</v>
      </c>
      <c r="DH13" s="9">
        <v>35.353999999999999</v>
      </c>
      <c r="DI13" s="9">
        <v>23.771999999999998</v>
      </c>
      <c r="DJ13" s="9">
        <v>16.172999999999998</v>
      </c>
      <c r="DK13" s="9">
        <v>31.835999999999999</v>
      </c>
      <c r="DL13" s="9">
        <v>2.1</v>
      </c>
      <c r="DM13" s="9">
        <v>0.76400000000000001</v>
      </c>
      <c r="DN13" s="9">
        <v>3.5179999999999998</v>
      </c>
      <c r="DO13" s="9">
        <v>15.346</v>
      </c>
      <c r="DP13" s="9">
        <v>8.0960000000000001</v>
      </c>
      <c r="DQ13" s="9">
        <v>7.2510000000000003</v>
      </c>
      <c r="DR13" s="9">
        <v>13.651999999999999</v>
      </c>
      <c r="DS13" s="9">
        <v>7.6980000000000004</v>
      </c>
      <c r="DT13" s="9">
        <v>5.9539999999999997</v>
      </c>
      <c r="DU13" s="9">
        <v>3.0049999999999999</v>
      </c>
      <c r="DV13" s="9">
        <v>1.819</v>
      </c>
      <c r="DW13" s="9">
        <v>1.1859999999999999</v>
      </c>
      <c r="DX13" s="9">
        <v>1.22</v>
      </c>
      <c r="DY13" s="9">
        <v>0.45200000000000001</v>
      </c>
      <c r="DZ13" s="9">
        <v>0.76800000000000002</v>
      </c>
      <c r="EA13" s="9">
        <v>0.34899999999999998</v>
      </c>
      <c r="EB13" s="9">
        <v>0.10100000000000001</v>
      </c>
      <c r="EC13" s="9">
        <v>0.248</v>
      </c>
      <c r="ED13" s="9">
        <v>0</v>
      </c>
      <c r="EE13" s="9">
        <v>0</v>
      </c>
      <c r="EF13" s="9">
        <v>0</v>
      </c>
      <c r="EG13" s="9">
        <v>0.34899999999999998</v>
      </c>
      <c r="EH13" s="9">
        <v>0.10100000000000001</v>
      </c>
      <c r="EI13" s="9">
        <v>0.248</v>
      </c>
      <c r="EJ13" s="9">
        <v>1.4930000000000001</v>
      </c>
      <c r="EK13" s="9">
        <v>1.2330000000000001</v>
      </c>
      <c r="EL13" s="9">
        <v>0.26</v>
      </c>
      <c r="EM13" s="9">
        <v>1.8340000000000001</v>
      </c>
      <c r="EN13" s="9">
        <v>1.3520000000000001</v>
      </c>
      <c r="EO13" s="9">
        <v>0.48199999999999998</v>
      </c>
      <c r="EP13" s="9">
        <v>1.4650000000000001</v>
      </c>
      <c r="EQ13" s="9">
        <v>0.57199999999999995</v>
      </c>
      <c r="ER13" s="9">
        <v>0.89300000000000002</v>
      </c>
      <c r="ES13" s="9">
        <v>1.1299999999999999</v>
      </c>
      <c r="ET13" s="9">
        <v>0.69599999999999995</v>
      </c>
      <c r="EU13" s="9">
        <v>0.435</v>
      </c>
      <c r="EV13" s="9">
        <v>0.6</v>
      </c>
      <c r="EW13" s="9">
        <v>0.185</v>
      </c>
      <c r="EX13" s="9">
        <v>0.41499999999999998</v>
      </c>
      <c r="EY13" s="9">
        <v>0</v>
      </c>
      <c r="EZ13" s="9">
        <v>0</v>
      </c>
      <c r="FA13" s="9">
        <v>0</v>
      </c>
      <c r="FB13" s="9">
        <v>0.65800000000000003</v>
      </c>
      <c r="FC13" s="9">
        <v>0.36699999999999999</v>
      </c>
      <c r="FD13" s="9">
        <v>0.29099999999999998</v>
      </c>
      <c r="FE13" s="9">
        <v>0.66</v>
      </c>
      <c r="FF13" s="9">
        <v>0.245</v>
      </c>
      <c r="FG13" s="9">
        <v>0.41499999999999998</v>
      </c>
      <c r="FH13" s="9">
        <v>0.13600000000000001</v>
      </c>
      <c r="FI13" s="9">
        <v>0.13600000000000001</v>
      </c>
      <c r="FJ13" s="9">
        <v>0</v>
      </c>
      <c r="FK13" s="9">
        <v>1.103</v>
      </c>
      <c r="FL13" s="9">
        <v>0.54200000000000004</v>
      </c>
      <c r="FM13" s="9">
        <v>0.56000000000000005</v>
      </c>
      <c r="FN13" s="9">
        <v>1.694</v>
      </c>
      <c r="FO13" s="9">
        <v>0.39700000000000002</v>
      </c>
      <c r="FP13" s="9">
        <v>1.2969999999999999</v>
      </c>
      <c r="FQ13" s="9">
        <v>10.003</v>
      </c>
      <c r="FR13" s="9">
        <v>6.6470000000000002</v>
      </c>
      <c r="FS13" s="9">
        <v>3.3559999999999999</v>
      </c>
      <c r="FT13" s="9">
        <v>9.1809999999999992</v>
      </c>
      <c r="FU13" s="9">
        <v>6.1070000000000002</v>
      </c>
      <c r="FV13" s="9">
        <v>3.0739999999999998</v>
      </c>
      <c r="FW13" s="9">
        <v>0.68300000000000005</v>
      </c>
      <c r="FX13" s="9">
        <v>0.53900000000000003</v>
      </c>
      <c r="FY13" s="9">
        <v>0.14299999999999999</v>
      </c>
      <c r="FZ13" s="9">
        <v>0.13900000000000001</v>
      </c>
      <c r="GA13" s="9">
        <v>0</v>
      </c>
      <c r="GB13" s="9">
        <v>0.13900000000000001</v>
      </c>
      <c r="GC13" s="9">
        <v>5.343</v>
      </c>
      <c r="GD13" s="9">
        <v>1.4490000000000001</v>
      </c>
      <c r="GE13" s="9">
        <v>3.895</v>
      </c>
      <c r="GF13" s="9">
        <v>4.7169999999999996</v>
      </c>
      <c r="GG13" s="9">
        <v>1.321</v>
      </c>
      <c r="GH13" s="9">
        <v>3.395</v>
      </c>
      <c r="GI13" s="9">
        <v>0.627</v>
      </c>
      <c r="GJ13" s="9">
        <v>0.128</v>
      </c>
      <c r="GK13" s="9">
        <v>0.499</v>
      </c>
      <c r="GL13" s="9">
        <v>88.962999999999994</v>
      </c>
      <c r="GM13" s="9">
        <v>95.093999999999994</v>
      </c>
      <c r="GN13" s="9">
        <v>82.117999999999995</v>
      </c>
      <c r="GO13" s="9">
        <v>19.582000000000001</v>
      </c>
      <c r="GP13" s="9">
        <v>22.47</v>
      </c>
      <c r="GQ13" s="9">
        <v>16.358000000000001</v>
      </c>
      <c r="GR13" s="9">
        <v>7.9509999999999996</v>
      </c>
      <c r="GS13" s="9">
        <v>5.5819999999999999</v>
      </c>
      <c r="GT13" s="9">
        <v>10.596</v>
      </c>
      <c r="GU13" s="9">
        <v>2.2749999999999999</v>
      </c>
      <c r="GV13" s="9">
        <v>1.2430000000000001</v>
      </c>
      <c r="GW13" s="9">
        <v>3.427</v>
      </c>
      <c r="GX13" s="9">
        <v>0</v>
      </c>
      <c r="GY13" s="9">
        <v>0</v>
      </c>
      <c r="GZ13" s="9">
        <v>0</v>
      </c>
      <c r="HA13" s="9">
        <v>2.2749999999999999</v>
      </c>
      <c r="HB13" s="9">
        <v>1.2430000000000001</v>
      </c>
      <c r="HC13" s="9">
        <v>3.427</v>
      </c>
      <c r="HD13" s="9">
        <v>9.7279999999999998</v>
      </c>
      <c r="HE13" s="9">
        <v>15.225</v>
      </c>
      <c r="HF13" s="9">
        <v>3.5910000000000002</v>
      </c>
      <c r="HG13" s="9">
        <v>11.948</v>
      </c>
      <c r="HH13" s="9">
        <v>16.698</v>
      </c>
      <c r="HI13" s="9">
        <v>6.6440000000000001</v>
      </c>
      <c r="HJ13" s="9">
        <v>9.5449999999999999</v>
      </c>
      <c r="HK13" s="9">
        <v>7.0650000000000004</v>
      </c>
      <c r="HL13" s="9">
        <v>12.313000000000001</v>
      </c>
      <c r="HM13" s="9">
        <v>7.3659999999999997</v>
      </c>
      <c r="HN13" s="9">
        <v>8.5939999999999994</v>
      </c>
      <c r="HO13" s="9">
        <v>5.9950000000000001</v>
      </c>
      <c r="HP13" s="9">
        <v>3.9079999999999999</v>
      </c>
      <c r="HQ13" s="9">
        <v>2.2810000000000001</v>
      </c>
      <c r="HR13" s="9">
        <v>5.726</v>
      </c>
      <c r="HS13" s="9">
        <v>0</v>
      </c>
      <c r="HT13" s="9">
        <v>0</v>
      </c>
      <c r="HU13" s="9">
        <v>0</v>
      </c>
      <c r="HV13" s="9">
        <v>4.2850000000000001</v>
      </c>
      <c r="HW13" s="9">
        <v>4.5330000000000004</v>
      </c>
      <c r="HX13" s="9">
        <v>4.008</v>
      </c>
      <c r="HY13" s="9">
        <v>4.3029999999999999</v>
      </c>
      <c r="HZ13" s="9">
        <v>3.0259999999999998</v>
      </c>
      <c r="IA13" s="9">
        <v>5.73</v>
      </c>
      <c r="IB13" s="9">
        <v>0.88500000000000001</v>
      </c>
      <c r="IC13" s="9">
        <v>1.6779999999999999</v>
      </c>
      <c r="ID13" s="9">
        <v>0</v>
      </c>
      <c r="IE13" s="9">
        <v>7.1859999999999999</v>
      </c>
      <c r="IF13" s="9">
        <v>6.6989999999999998</v>
      </c>
      <c r="IG13" s="9">
        <v>7.7290000000000001</v>
      </c>
      <c r="IH13" s="9">
        <v>11.037000000000001</v>
      </c>
      <c r="II13" s="9">
        <v>4.9059999999999997</v>
      </c>
      <c r="IJ13" s="9">
        <v>17.882000000000001</v>
      </c>
      <c r="IK13" s="9">
        <v>65.180999999999997</v>
      </c>
      <c r="IL13" s="9">
        <v>82.103999999999999</v>
      </c>
      <c r="IM13" s="9">
        <v>46.286999999999999</v>
      </c>
      <c r="IN13" s="9">
        <v>59.826000000000001</v>
      </c>
      <c r="IO13" s="9">
        <v>75.44</v>
      </c>
      <c r="IP13" s="9">
        <v>42.392000000000003</v>
      </c>
      <c r="IQ13" s="9">
        <v>4.45</v>
      </c>
    </row>
    <row r="14" spans="1:251">
      <c r="A14" s="10">
        <v>43132</v>
      </c>
      <c r="B14" s="9">
        <v>0</v>
      </c>
      <c r="C14" s="9">
        <v>0</v>
      </c>
      <c r="D14" s="9">
        <v>0</v>
      </c>
      <c r="E14" s="9">
        <v>5.5270000000000001</v>
      </c>
      <c r="F14" s="9">
        <v>2.9079999999999999</v>
      </c>
      <c r="G14" s="9">
        <v>2.6179999999999999</v>
      </c>
      <c r="H14" s="9">
        <v>1.556</v>
      </c>
      <c r="I14" s="9">
        <v>0.38</v>
      </c>
      <c r="J14" s="9">
        <v>1.1759999999999999</v>
      </c>
      <c r="K14" s="9">
        <v>3.6539999999999999</v>
      </c>
      <c r="L14" s="9">
        <v>0.85099999999999998</v>
      </c>
      <c r="M14" s="9">
        <v>2.8029999999999999</v>
      </c>
      <c r="N14" s="9">
        <v>1.863</v>
      </c>
      <c r="O14" s="9">
        <v>0</v>
      </c>
      <c r="P14" s="9">
        <v>1.863</v>
      </c>
      <c r="Q14" s="9">
        <v>0</v>
      </c>
      <c r="R14" s="9">
        <v>0</v>
      </c>
      <c r="S14" s="9">
        <v>0</v>
      </c>
      <c r="T14" s="9">
        <v>5.883</v>
      </c>
      <c r="U14" s="9">
        <v>2.7440000000000002</v>
      </c>
      <c r="V14" s="9">
        <v>3.1389999999999998</v>
      </c>
      <c r="W14" s="9">
        <v>6.2779999999999996</v>
      </c>
      <c r="X14" s="9">
        <v>1.2450000000000001</v>
      </c>
      <c r="Y14" s="9">
        <v>5.0330000000000004</v>
      </c>
      <c r="Z14" s="9">
        <v>68.350999999999999</v>
      </c>
      <c r="AA14" s="9">
        <v>39.249000000000002</v>
      </c>
      <c r="AB14" s="9">
        <v>29.100999999999999</v>
      </c>
      <c r="AC14" s="9">
        <v>59.91</v>
      </c>
      <c r="AD14" s="9">
        <v>34.039000000000001</v>
      </c>
      <c r="AE14" s="9">
        <v>25.870999999999999</v>
      </c>
      <c r="AF14" s="9">
        <v>7.8029999999999999</v>
      </c>
      <c r="AG14" s="9">
        <v>4.9569999999999999</v>
      </c>
      <c r="AH14" s="9">
        <v>2.8460000000000001</v>
      </c>
      <c r="AI14" s="9">
        <v>0.63800000000000001</v>
      </c>
      <c r="AJ14" s="9">
        <v>0.253</v>
      </c>
      <c r="AK14" s="9">
        <v>0.38500000000000001</v>
      </c>
      <c r="AL14" s="9">
        <v>19.585999999999999</v>
      </c>
      <c r="AM14" s="9">
        <v>8.718</v>
      </c>
      <c r="AN14" s="9">
        <v>10.868</v>
      </c>
      <c r="AO14" s="9">
        <v>17.343</v>
      </c>
      <c r="AP14" s="9">
        <v>8.1620000000000008</v>
      </c>
      <c r="AQ14" s="9">
        <v>9.1809999999999992</v>
      </c>
      <c r="AR14" s="9">
        <v>2.2429999999999999</v>
      </c>
      <c r="AS14" s="9">
        <v>0.55500000000000005</v>
      </c>
      <c r="AT14" s="9">
        <v>1.6870000000000001</v>
      </c>
      <c r="AU14" s="9">
        <v>92.861000000000004</v>
      </c>
      <c r="AV14" s="9">
        <v>97.403999999999996</v>
      </c>
      <c r="AW14" s="9">
        <v>87.408000000000001</v>
      </c>
      <c r="AX14" s="9">
        <v>23.446999999999999</v>
      </c>
      <c r="AY14" s="9">
        <v>29.318000000000001</v>
      </c>
      <c r="AZ14" s="9">
        <v>16.401</v>
      </c>
      <c r="BA14" s="9">
        <v>7.3879999999999999</v>
      </c>
      <c r="BB14" s="9">
        <v>8.0280000000000005</v>
      </c>
      <c r="BC14" s="9">
        <v>6.6210000000000004</v>
      </c>
      <c r="BD14" s="9">
        <v>8.1120000000000001</v>
      </c>
      <c r="BE14" s="9">
        <v>9.3209999999999997</v>
      </c>
      <c r="BF14" s="9">
        <v>6.66</v>
      </c>
      <c r="BG14" s="9">
        <v>1.863</v>
      </c>
      <c r="BH14" s="9">
        <v>0.85199999999999998</v>
      </c>
      <c r="BI14" s="9">
        <v>3.077</v>
      </c>
      <c r="BJ14" s="9">
        <v>6.2489999999999997</v>
      </c>
      <c r="BK14" s="9">
        <v>8.4689999999999994</v>
      </c>
      <c r="BL14" s="9">
        <v>3.5830000000000002</v>
      </c>
      <c r="BM14" s="9">
        <v>15.377000000000001</v>
      </c>
      <c r="BN14" s="9">
        <v>18.751000000000001</v>
      </c>
      <c r="BO14" s="9">
        <v>11.329000000000001</v>
      </c>
      <c r="BP14" s="9">
        <v>7.3849999999999998</v>
      </c>
      <c r="BQ14" s="9">
        <v>6.3579999999999997</v>
      </c>
      <c r="BR14" s="9">
        <v>8.6170000000000009</v>
      </c>
      <c r="BS14" s="9">
        <v>10.132</v>
      </c>
      <c r="BT14" s="9">
        <v>11.276</v>
      </c>
      <c r="BU14" s="9">
        <v>8.7590000000000003</v>
      </c>
      <c r="BV14" s="9">
        <v>0</v>
      </c>
      <c r="BW14" s="9">
        <v>0</v>
      </c>
      <c r="BX14" s="9">
        <v>0</v>
      </c>
      <c r="BY14" s="9">
        <v>6.2850000000000001</v>
      </c>
      <c r="BZ14" s="9">
        <v>6.0629999999999997</v>
      </c>
      <c r="CA14" s="9">
        <v>6.5510000000000002</v>
      </c>
      <c r="CB14" s="9">
        <v>1.77</v>
      </c>
      <c r="CC14" s="9">
        <v>0.79200000000000004</v>
      </c>
      <c r="CD14" s="9">
        <v>2.9430000000000001</v>
      </c>
      <c r="CE14" s="9">
        <v>4.1550000000000002</v>
      </c>
      <c r="CF14" s="9">
        <v>1.774</v>
      </c>
      <c r="CG14" s="9">
        <v>7.0129999999999999</v>
      </c>
      <c r="CH14" s="9">
        <v>2.1190000000000002</v>
      </c>
      <c r="CI14" s="9">
        <v>0</v>
      </c>
      <c r="CJ14" s="9">
        <v>4.6609999999999996</v>
      </c>
      <c r="CK14" s="9">
        <v>0</v>
      </c>
      <c r="CL14" s="9">
        <v>0</v>
      </c>
      <c r="CM14" s="9">
        <v>0</v>
      </c>
      <c r="CN14" s="9">
        <v>6.6909999999999998</v>
      </c>
      <c r="CO14" s="9">
        <v>5.7220000000000004</v>
      </c>
      <c r="CP14" s="9">
        <v>7.8529999999999998</v>
      </c>
      <c r="CQ14" s="9">
        <v>7.1390000000000002</v>
      </c>
      <c r="CR14" s="9">
        <v>2.5960000000000001</v>
      </c>
      <c r="CS14" s="9">
        <v>12.592000000000001</v>
      </c>
      <c r="CT14" s="9">
        <v>77.727999999999994</v>
      </c>
      <c r="CU14" s="9">
        <v>81.825999999999993</v>
      </c>
      <c r="CV14" s="9">
        <v>72.808999999999997</v>
      </c>
      <c r="CW14" s="9">
        <v>68.128</v>
      </c>
      <c r="CX14" s="9">
        <v>70.962999999999994</v>
      </c>
      <c r="CY14" s="9">
        <v>64.725999999999999</v>
      </c>
      <c r="CZ14" s="9">
        <v>8.8740000000000006</v>
      </c>
      <c r="DA14" s="9">
        <v>10.334</v>
      </c>
      <c r="DB14" s="9">
        <v>7.1210000000000004</v>
      </c>
      <c r="DC14" s="9">
        <v>0.72499999999999998</v>
      </c>
      <c r="DD14" s="9">
        <v>0.52800000000000002</v>
      </c>
      <c r="DE14" s="9">
        <v>0.96199999999999997</v>
      </c>
      <c r="DF14" s="9">
        <v>22.271999999999998</v>
      </c>
      <c r="DG14" s="9">
        <v>18.173999999999999</v>
      </c>
      <c r="DH14" s="9">
        <v>27.190999999999999</v>
      </c>
      <c r="DI14" s="9">
        <v>19.722000000000001</v>
      </c>
      <c r="DJ14" s="9">
        <v>17.015999999999998</v>
      </c>
      <c r="DK14" s="9">
        <v>22.97</v>
      </c>
      <c r="DL14" s="9">
        <v>2.5499999999999998</v>
      </c>
      <c r="DM14" s="9">
        <v>1.1579999999999999</v>
      </c>
      <c r="DN14" s="9">
        <v>4.2210000000000001</v>
      </c>
      <c r="DO14" s="9">
        <v>16.355</v>
      </c>
      <c r="DP14" s="9">
        <v>9.1769999999999996</v>
      </c>
      <c r="DQ14" s="9">
        <v>7.1769999999999996</v>
      </c>
      <c r="DR14" s="9">
        <v>15.239000000000001</v>
      </c>
      <c r="DS14" s="9">
        <v>8.657</v>
      </c>
      <c r="DT14" s="9">
        <v>6.5810000000000004</v>
      </c>
      <c r="DU14" s="9">
        <v>2.702</v>
      </c>
      <c r="DV14" s="9">
        <v>1.375</v>
      </c>
      <c r="DW14" s="9">
        <v>1.3260000000000001</v>
      </c>
      <c r="DX14" s="9">
        <v>1.0489999999999999</v>
      </c>
      <c r="DY14" s="9">
        <v>0.63400000000000001</v>
      </c>
      <c r="DZ14" s="9">
        <v>0.41499999999999998</v>
      </c>
      <c r="EA14" s="9">
        <v>0.34</v>
      </c>
      <c r="EB14" s="9">
        <v>0.27600000000000002</v>
      </c>
      <c r="EC14" s="9">
        <v>6.4000000000000001E-2</v>
      </c>
      <c r="ED14" s="9">
        <v>0.13800000000000001</v>
      </c>
      <c r="EE14" s="9">
        <v>0.13800000000000001</v>
      </c>
      <c r="EF14" s="9">
        <v>0</v>
      </c>
      <c r="EG14" s="9">
        <v>0.20200000000000001</v>
      </c>
      <c r="EH14" s="9">
        <v>0.13700000000000001</v>
      </c>
      <c r="EI14" s="9">
        <v>6.4000000000000001E-2</v>
      </c>
      <c r="EJ14" s="9">
        <v>2.173</v>
      </c>
      <c r="EK14" s="9">
        <v>1.278</v>
      </c>
      <c r="EL14" s="9">
        <v>0.89500000000000002</v>
      </c>
      <c r="EM14" s="9">
        <v>1.7190000000000001</v>
      </c>
      <c r="EN14" s="9">
        <v>1.2090000000000001</v>
      </c>
      <c r="EO14" s="9">
        <v>0.50900000000000001</v>
      </c>
      <c r="EP14" s="9">
        <v>1.431</v>
      </c>
      <c r="EQ14" s="9">
        <v>0.76100000000000001</v>
      </c>
      <c r="ER14" s="9">
        <v>0.67</v>
      </c>
      <c r="ES14" s="9">
        <v>1.4039999999999999</v>
      </c>
      <c r="ET14" s="9">
        <v>0.97</v>
      </c>
      <c r="EU14" s="9">
        <v>0.433</v>
      </c>
      <c r="EV14" s="9">
        <v>2.1150000000000002</v>
      </c>
      <c r="EW14" s="9">
        <v>1.0209999999999999</v>
      </c>
      <c r="EX14" s="9">
        <v>1.0940000000000001</v>
      </c>
      <c r="EY14" s="9">
        <v>0</v>
      </c>
      <c r="EZ14" s="9">
        <v>0</v>
      </c>
      <c r="FA14" s="9">
        <v>0</v>
      </c>
      <c r="FB14" s="9">
        <v>0.41199999999999998</v>
      </c>
      <c r="FC14" s="9">
        <v>0.11600000000000001</v>
      </c>
      <c r="FD14" s="9">
        <v>0.29499999999999998</v>
      </c>
      <c r="FE14" s="9">
        <v>0.95699999999999996</v>
      </c>
      <c r="FF14" s="9">
        <v>0.30199999999999999</v>
      </c>
      <c r="FG14" s="9">
        <v>0.65500000000000003</v>
      </c>
      <c r="FH14" s="9">
        <v>0</v>
      </c>
      <c r="FI14" s="9">
        <v>0</v>
      </c>
      <c r="FJ14" s="9">
        <v>0</v>
      </c>
      <c r="FK14" s="9">
        <v>0.93899999999999995</v>
      </c>
      <c r="FL14" s="9">
        <v>0.71499999999999997</v>
      </c>
      <c r="FM14" s="9">
        <v>0.224</v>
      </c>
      <c r="FN14" s="9">
        <v>1.1160000000000001</v>
      </c>
      <c r="FO14" s="9">
        <v>0.52</v>
      </c>
      <c r="FP14" s="9">
        <v>0.59599999999999997</v>
      </c>
      <c r="FQ14" s="9">
        <v>12.1</v>
      </c>
      <c r="FR14" s="9">
        <v>7.4109999999999996</v>
      </c>
      <c r="FS14" s="9">
        <v>4.6900000000000004</v>
      </c>
      <c r="FT14" s="9">
        <v>11.162000000000001</v>
      </c>
      <c r="FU14" s="9">
        <v>6.96</v>
      </c>
      <c r="FV14" s="9">
        <v>4.2009999999999996</v>
      </c>
      <c r="FW14" s="9">
        <v>0.57199999999999995</v>
      </c>
      <c r="FX14" s="9">
        <v>0.45100000000000001</v>
      </c>
      <c r="FY14" s="9">
        <v>0.122</v>
      </c>
      <c r="FZ14" s="9">
        <v>0.36699999999999999</v>
      </c>
      <c r="GA14" s="9">
        <v>0</v>
      </c>
      <c r="GB14" s="9">
        <v>0.36699999999999999</v>
      </c>
      <c r="GC14" s="9">
        <v>4.2539999999999996</v>
      </c>
      <c r="GD14" s="9">
        <v>1.7669999999999999</v>
      </c>
      <c r="GE14" s="9">
        <v>2.488</v>
      </c>
      <c r="GF14" s="9">
        <v>3.74</v>
      </c>
      <c r="GG14" s="9">
        <v>1.484</v>
      </c>
      <c r="GH14" s="9">
        <v>2.2559999999999998</v>
      </c>
      <c r="GI14" s="9">
        <v>0.51400000000000001</v>
      </c>
      <c r="GJ14" s="9">
        <v>0.28199999999999997</v>
      </c>
      <c r="GK14" s="9">
        <v>0.23200000000000001</v>
      </c>
      <c r="GL14" s="9">
        <v>93.174000000000007</v>
      </c>
      <c r="GM14" s="9">
        <v>94.328999999999994</v>
      </c>
      <c r="GN14" s="9">
        <v>91.697000000000003</v>
      </c>
      <c r="GO14" s="9">
        <v>16.52</v>
      </c>
      <c r="GP14" s="9">
        <v>14.986000000000001</v>
      </c>
      <c r="GQ14" s="9">
        <v>18.481000000000002</v>
      </c>
      <c r="GR14" s="9">
        <v>6.4139999999999997</v>
      </c>
      <c r="GS14" s="9">
        <v>6.9089999999999998</v>
      </c>
      <c r="GT14" s="9">
        <v>5.78</v>
      </c>
      <c r="GU14" s="9">
        <v>2.077</v>
      </c>
      <c r="GV14" s="9">
        <v>3.0019999999999998</v>
      </c>
      <c r="GW14" s="9">
        <v>0.89300000000000002</v>
      </c>
      <c r="GX14" s="9">
        <v>0.84399999999999997</v>
      </c>
      <c r="GY14" s="9">
        <v>1.5049999999999999</v>
      </c>
      <c r="GZ14" s="9">
        <v>0</v>
      </c>
      <c r="HA14" s="9">
        <v>1.232</v>
      </c>
      <c r="HB14" s="9">
        <v>1.4970000000000001</v>
      </c>
      <c r="HC14" s="9">
        <v>0.89300000000000002</v>
      </c>
      <c r="HD14" s="9">
        <v>13.286</v>
      </c>
      <c r="HE14" s="9">
        <v>13.923</v>
      </c>
      <c r="HF14" s="9">
        <v>12.473000000000001</v>
      </c>
      <c r="HG14" s="9">
        <v>10.507999999999999</v>
      </c>
      <c r="HH14" s="9">
        <v>13.179</v>
      </c>
      <c r="HI14" s="9">
        <v>7.093</v>
      </c>
      <c r="HJ14" s="9">
        <v>8.7479999999999993</v>
      </c>
      <c r="HK14" s="9">
        <v>8.2880000000000003</v>
      </c>
      <c r="HL14" s="9">
        <v>9.3360000000000003</v>
      </c>
      <c r="HM14" s="9">
        <v>8.5820000000000007</v>
      </c>
      <c r="HN14" s="9">
        <v>10.573</v>
      </c>
      <c r="HO14" s="9">
        <v>6.0369999999999999</v>
      </c>
      <c r="HP14" s="9">
        <v>12.929</v>
      </c>
      <c r="HQ14" s="9">
        <v>11.125</v>
      </c>
      <c r="HR14" s="9">
        <v>15.236000000000001</v>
      </c>
      <c r="HS14" s="9">
        <v>0</v>
      </c>
      <c r="HT14" s="9">
        <v>0</v>
      </c>
      <c r="HU14" s="9">
        <v>0</v>
      </c>
      <c r="HV14" s="9">
        <v>2.5169999999999999</v>
      </c>
      <c r="HW14" s="9">
        <v>1.268</v>
      </c>
      <c r="HX14" s="9">
        <v>4.1150000000000002</v>
      </c>
      <c r="HY14" s="9">
        <v>5.851</v>
      </c>
      <c r="HZ14" s="9">
        <v>3.29</v>
      </c>
      <c r="IA14" s="9">
        <v>9.1270000000000007</v>
      </c>
      <c r="IB14" s="9">
        <v>0</v>
      </c>
      <c r="IC14" s="9">
        <v>0</v>
      </c>
      <c r="ID14" s="9">
        <v>0</v>
      </c>
      <c r="IE14" s="9">
        <v>5.7409999999999997</v>
      </c>
      <c r="IF14" s="9">
        <v>7.7869999999999999</v>
      </c>
      <c r="IG14" s="9">
        <v>3.125</v>
      </c>
      <c r="IH14" s="9">
        <v>6.8259999999999996</v>
      </c>
      <c r="II14" s="9">
        <v>5.6710000000000003</v>
      </c>
      <c r="IJ14" s="9">
        <v>8.3030000000000008</v>
      </c>
      <c r="IK14" s="9">
        <v>73.986999999999995</v>
      </c>
      <c r="IL14" s="9">
        <v>80.75</v>
      </c>
      <c r="IM14" s="9">
        <v>65.337999999999994</v>
      </c>
      <c r="IN14" s="9">
        <v>68.245999999999995</v>
      </c>
      <c r="IO14" s="9">
        <v>75.840999999999994</v>
      </c>
      <c r="IP14" s="9">
        <v>58.533999999999999</v>
      </c>
      <c r="IQ14" s="9">
        <v>3.4980000000000002</v>
      </c>
    </row>
    <row r="15" spans="1:251">
      <c r="A15" s="10">
        <v>43497</v>
      </c>
      <c r="B15" s="9">
        <v>2.702</v>
      </c>
      <c r="C15" s="9">
        <v>1.8919999999999999</v>
      </c>
      <c r="D15" s="9">
        <v>0.81</v>
      </c>
      <c r="E15" s="9">
        <v>5.282</v>
      </c>
      <c r="F15" s="9">
        <v>2.6589999999999998</v>
      </c>
      <c r="G15" s="9">
        <v>2.6240000000000001</v>
      </c>
      <c r="H15" s="9">
        <v>1.1839999999999999</v>
      </c>
      <c r="I15" s="9">
        <v>0.63600000000000001</v>
      </c>
      <c r="J15" s="9">
        <v>0.54800000000000004</v>
      </c>
      <c r="K15" s="9">
        <v>2.4409999999999998</v>
      </c>
      <c r="L15" s="9">
        <v>1.611</v>
      </c>
      <c r="M15" s="9">
        <v>0.83</v>
      </c>
      <c r="N15" s="9">
        <v>0.32300000000000001</v>
      </c>
      <c r="O15" s="9">
        <v>0</v>
      </c>
      <c r="P15" s="9">
        <v>0.32300000000000001</v>
      </c>
      <c r="Q15" s="9">
        <v>0.85099999999999998</v>
      </c>
      <c r="R15" s="9">
        <v>0</v>
      </c>
      <c r="S15" s="9">
        <v>0.85099999999999998</v>
      </c>
      <c r="T15" s="9">
        <v>9.8450000000000006</v>
      </c>
      <c r="U15" s="9">
        <v>5.032</v>
      </c>
      <c r="V15" s="9">
        <v>4.8129999999999997</v>
      </c>
      <c r="W15" s="9">
        <v>11.731999999999999</v>
      </c>
      <c r="X15" s="9">
        <v>5.3090000000000002</v>
      </c>
      <c r="Y15" s="9">
        <v>6.423</v>
      </c>
      <c r="Z15" s="9">
        <v>72.036000000000001</v>
      </c>
      <c r="AA15" s="9">
        <v>44.935000000000002</v>
      </c>
      <c r="AB15" s="9">
        <v>27.100999999999999</v>
      </c>
      <c r="AC15" s="9">
        <v>55.948999999999998</v>
      </c>
      <c r="AD15" s="9">
        <v>34.514000000000003</v>
      </c>
      <c r="AE15" s="9">
        <v>21.434999999999999</v>
      </c>
      <c r="AF15" s="9">
        <v>13.493</v>
      </c>
      <c r="AG15" s="9">
        <v>8.2650000000000006</v>
      </c>
      <c r="AH15" s="9">
        <v>5.2270000000000003</v>
      </c>
      <c r="AI15" s="9">
        <v>2.5950000000000002</v>
      </c>
      <c r="AJ15" s="9">
        <v>2.1560000000000001</v>
      </c>
      <c r="AK15" s="9">
        <v>0.439</v>
      </c>
      <c r="AL15" s="9">
        <v>17.952999999999999</v>
      </c>
      <c r="AM15" s="9">
        <v>6.4269999999999996</v>
      </c>
      <c r="AN15" s="9">
        <v>11.526</v>
      </c>
      <c r="AO15" s="9">
        <v>16.039000000000001</v>
      </c>
      <c r="AP15" s="9">
        <v>6.4269999999999996</v>
      </c>
      <c r="AQ15" s="9">
        <v>9.6110000000000007</v>
      </c>
      <c r="AR15" s="9">
        <v>1.9139999999999999</v>
      </c>
      <c r="AS15" s="9">
        <v>0</v>
      </c>
      <c r="AT15" s="9">
        <v>1.9139999999999999</v>
      </c>
      <c r="AU15" s="9">
        <v>86.962999999999994</v>
      </c>
      <c r="AV15" s="9">
        <v>89.662999999999997</v>
      </c>
      <c r="AW15" s="9">
        <v>83.372</v>
      </c>
      <c r="AX15" s="9">
        <v>19.376999999999999</v>
      </c>
      <c r="AY15" s="9">
        <v>21.83</v>
      </c>
      <c r="AZ15" s="9">
        <v>16.114999999999998</v>
      </c>
      <c r="BA15" s="9">
        <v>9.2840000000000007</v>
      </c>
      <c r="BB15" s="9">
        <v>12.084</v>
      </c>
      <c r="BC15" s="9">
        <v>5.5609999999999999</v>
      </c>
      <c r="BD15" s="9">
        <v>9.7230000000000008</v>
      </c>
      <c r="BE15" s="9">
        <v>9.4550000000000001</v>
      </c>
      <c r="BF15" s="9">
        <v>10.08</v>
      </c>
      <c r="BG15" s="9">
        <v>2.7360000000000002</v>
      </c>
      <c r="BH15" s="9">
        <v>2.6139999999999999</v>
      </c>
      <c r="BI15" s="9">
        <v>2.8980000000000001</v>
      </c>
      <c r="BJ15" s="9">
        <v>6.9870000000000001</v>
      </c>
      <c r="BK15" s="9">
        <v>6.8410000000000002</v>
      </c>
      <c r="BL15" s="9">
        <v>7.1820000000000004</v>
      </c>
      <c r="BM15" s="9">
        <v>10.654999999999999</v>
      </c>
      <c r="BN15" s="9">
        <v>10.196</v>
      </c>
      <c r="BO15" s="9">
        <v>11.263999999999999</v>
      </c>
      <c r="BP15" s="9">
        <v>3.85</v>
      </c>
      <c r="BQ15" s="9">
        <v>4.2990000000000004</v>
      </c>
      <c r="BR15" s="9">
        <v>3.2549999999999999</v>
      </c>
      <c r="BS15" s="9">
        <v>8.9290000000000003</v>
      </c>
      <c r="BT15" s="9">
        <v>8.7690000000000001</v>
      </c>
      <c r="BU15" s="9">
        <v>9.1419999999999995</v>
      </c>
      <c r="BV15" s="9">
        <v>3.0019999999999998</v>
      </c>
      <c r="BW15" s="9">
        <v>3.6840000000000002</v>
      </c>
      <c r="BX15" s="9">
        <v>2.0960000000000001</v>
      </c>
      <c r="BY15" s="9">
        <v>5.87</v>
      </c>
      <c r="BZ15" s="9">
        <v>5.1760000000000002</v>
      </c>
      <c r="CA15" s="9">
        <v>6.7919999999999998</v>
      </c>
      <c r="CB15" s="9">
        <v>1.3160000000000001</v>
      </c>
      <c r="CC15" s="9">
        <v>1.238</v>
      </c>
      <c r="CD15" s="9">
        <v>1.419</v>
      </c>
      <c r="CE15" s="9">
        <v>2.7120000000000002</v>
      </c>
      <c r="CF15" s="9">
        <v>3.1360000000000001</v>
      </c>
      <c r="CG15" s="9">
        <v>2.149</v>
      </c>
      <c r="CH15" s="9">
        <v>0.35899999999999999</v>
      </c>
      <c r="CI15" s="9">
        <v>0</v>
      </c>
      <c r="CJ15" s="9">
        <v>0.83699999999999997</v>
      </c>
      <c r="CK15" s="9">
        <v>0.94599999999999995</v>
      </c>
      <c r="CL15" s="9">
        <v>0</v>
      </c>
      <c r="CM15" s="9">
        <v>2.2029999999999998</v>
      </c>
      <c r="CN15" s="9">
        <v>10.94</v>
      </c>
      <c r="CO15" s="9">
        <v>9.7959999999999994</v>
      </c>
      <c r="CP15" s="9">
        <v>12.461</v>
      </c>
      <c r="CQ15" s="9">
        <v>13.037000000000001</v>
      </c>
      <c r="CR15" s="9">
        <v>10.337</v>
      </c>
      <c r="CS15" s="9">
        <v>16.628</v>
      </c>
      <c r="CT15" s="9">
        <v>80.05</v>
      </c>
      <c r="CU15" s="9">
        <v>87.486000000000004</v>
      </c>
      <c r="CV15" s="9">
        <v>70.162000000000006</v>
      </c>
      <c r="CW15" s="9">
        <v>62.173000000000002</v>
      </c>
      <c r="CX15" s="9">
        <v>67.195999999999998</v>
      </c>
      <c r="CY15" s="9">
        <v>55.491999999999997</v>
      </c>
      <c r="CZ15" s="9">
        <v>14.994</v>
      </c>
      <c r="DA15" s="9">
        <v>16.091999999999999</v>
      </c>
      <c r="DB15" s="9">
        <v>13.532999999999999</v>
      </c>
      <c r="DC15" s="9">
        <v>2.883</v>
      </c>
      <c r="DD15" s="9">
        <v>4.1980000000000004</v>
      </c>
      <c r="DE15" s="9">
        <v>1.1359999999999999</v>
      </c>
      <c r="DF15" s="9">
        <v>19.95</v>
      </c>
      <c r="DG15" s="9">
        <v>12.513999999999999</v>
      </c>
      <c r="DH15" s="9">
        <v>29.838000000000001</v>
      </c>
      <c r="DI15" s="9">
        <v>17.823</v>
      </c>
      <c r="DJ15" s="9">
        <v>12.513999999999999</v>
      </c>
      <c r="DK15" s="9">
        <v>24.882000000000001</v>
      </c>
      <c r="DL15" s="9">
        <v>2.1269999999999998</v>
      </c>
      <c r="DM15" s="9">
        <v>0</v>
      </c>
      <c r="DN15" s="9">
        <v>4.9560000000000004</v>
      </c>
      <c r="DO15" s="9">
        <v>18.178999999999998</v>
      </c>
      <c r="DP15" s="9">
        <v>8.7430000000000003</v>
      </c>
      <c r="DQ15" s="9">
        <v>9.4369999999999994</v>
      </c>
      <c r="DR15" s="9">
        <v>16.981999999999999</v>
      </c>
      <c r="DS15" s="9">
        <v>8.3000000000000007</v>
      </c>
      <c r="DT15" s="9">
        <v>8.6820000000000004</v>
      </c>
      <c r="DU15" s="9">
        <v>3.2440000000000002</v>
      </c>
      <c r="DV15" s="9">
        <v>1.806</v>
      </c>
      <c r="DW15" s="9">
        <v>1.4379999999999999</v>
      </c>
      <c r="DX15" s="9">
        <v>1.052</v>
      </c>
      <c r="DY15" s="9">
        <v>0.38400000000000001</v>
      </c>
      <c r="DZ15" s="9">
        <v>0.66800000000000004</v>
      </c>
      <c r="EA15" s="9">
        <v>0.93700000000000006</v>
      </c>
      <c r="EB15" s="9">
        <v>0.32100000000000001</v>
      </c>
      <c r="EC15" s="9">
        <v>0.61699999999999999</v>
      </c>
      <c r="ED15" s="9">
        <v>7.9000000000000001E-2</v>
      </c>
      <c r="EE15" s="9">
        <v>7.9000000000000001E-2</v>
      </c>
      <c r="EF15" s="9">
        <v>0</v>
      </c>
      <c r="EG15" s="9">
        <v>0.85799999999999998</v>
      </c>
      <c r="EH15" s="9">
        <v>0.24099999999999999</v>
      </c>
      <c r="EI15" s="9">
        <v>0.61699999999999999</v>
      </c>
      <c r="EJ15" s="9">
        <v>2.3530000000000002</v>
      </c>
      <c r="EK15" s="9">
        <v>1.022</v>
      </c>
      <c r="EL15" s="9">
        <v>1.331</v>
      </c>
      <c r="EM15" s="9">
        <v>0.59799999999999998</v>
      </c>
      <c r="EN15" s="9">
        <v>0.34799999999999998</v>
      </c>
      <c r="EO15" s="9">
        <v>0.25</v>
      </c>
      <c r="EP15" s="9">
        <v>1.7569999999999999</v>
      </c>
      <c r="EQ15" s="9">
        <v>0.96599999999999997</v>
      </c>
      <c r="ER15" s="9">
        <v>0.79100000000000004</v>
      </c>
      <c r="ES15" s="9">
        <v>0.60399999999999998</v>
      </c>
      <c r="ET15" s="9">
        <v>0.504</v>
      </c>
      <c r="EU15" s="9">
        <v>0.1</v>
      </c>
      <c r="EV15" s="9">
        <v>2.7349999999999999</v>
      </c>
      <c r="EW15" s="9">
        <v>1.9410000000000001</v>
      </c>
      <c r="EX15" s="9">
        <v>0.79400000000000004</v>
      </c>
      <c r="EY15" s="9">
        <v>0</v>
      </c>
      <c r="EZ15" s="9">
        <v>0</v>
      </c>
      <c r="FA15" s="9">
        <v>0</v>
      </c>
      <c r="FB15" s="9">
        <v>0.93799999999999994</v>
      </c>
      <c r="FC15" s="9">
        <v>0.41099999999999998</v>
      </c>
      <c r="FD15" s="9">
        <v>0.52700000000000002</v>
      </c>
      <c r="FE15" s="9">
        <v>0.72699999999999998</v>
      </c>
      <c r="FF15" s="9">
        <v>0</v>
      </c>
      <c r="FG15" s="9">
        <v>0.72699999999999998</v>
      </c>
      <c r="FH15" s="9">
        <v>0.12</v>
      </c>
      <c r="FI15" s="9">
        <v>0</v>
      </c>
      <c r="FJ15" s="9">
        <v>0.12</v>
      </c>
      <c r="FK15" s="9">
        <v>1.917</v>
      </c>
      <c r="FL15" s="9">
        <v>0.59699999999999998</v>
      </c>
      <c r="FM15" s="9">
        <v>1.32</v>
      </c>
      <c r="FN15" s="9">
        <v>1.1970000000000001</v>
      </c>
      <c r="FO15" s="9">
        <v>0.442</v>
      </c>
      <c r="FP15" s="9">
        <v>0.755</v>
      </c>
      <c r="FQ15" s="9">
        <v>11.891</v>
      </c>
      <c r="FR15" s="9">
        <v>6.609</v>
      </c>
      <c r="FS15" s="9">
        <v>5.2809999999999997</v>
      </c>
      <c r="FT15" s="9">
        <v>10.903</v>
      </c>
      <c r="FU15" s="9">
        <v>5.7409999999999997</v>
      </c>
      <c r="FV15" s="9">
        <v>5.1609999999999996</v>
      </c>
      <c r="FW15" s="9">
        <v>0.98799999999999999</v>
      </c>
      <c r="FX15" s="9">
        <v>0.86799999999999999</v>
      </c>
      <c r="FY15" s="9">
        <v>0.12</v>
      </c>
      <c r="FZ15" s="9">
        <v>0</v>
      </c>
      <c r="GA15" s="9">
        <v>0</v>
      </c>
      <c r="GB15" s="9">
        <v>0</v>
      </c>
      <c r="GC15" s="9">
        <v>6.2889999999999997</v>
      </c>
      <c r="GD15" s="9">
        <v>2.133</v>
      </c>
      <c r="GE15" s="9">
        <v>4.1559999999999997</v>
      </c>
      <c r="GF15" s="9">
        <v>5.3579999999999997</v>
      </c>
      <c r="GG15" s="9">
        <v>1.778</v>
      </c>
      <c r="GH15" s="9">
        <v>3.5790000000000002</v>
      </c>
      <c r="GI15" s="9">
        <v>0.93100000000000005</v>
      </c>
      <c r="GJ15" s="9">
        <v>0.35499999999999998</v>
      </c>
      <c r="GK15" s="9">
        <v>0.57599999999999996</v>
      </c>
      <c r="GL15" s="9">
        <v>93.412999999999997</v>
      </c>
      <c r="GM15" s="9">
        <v>94.94</v>
      </c>
      <c r="GN15" s="9">
        <v>91.998999999999995</v>
      </c>
      <c r="GO15" s="9">
        <v>17.844999999999999</v>
      </c>
      <c r="GP15" s="9">
        <v>20.663</v>
      </c>
      <c r="GQ15" s="9">
        <v>15.234</v>
      </c>
      <c r="GR15" s="9">
        <v>5.7839999999999998</v>
      </c>
      <c r="GS15" s="9">
        <v>4.3879999999999999</v>
      </c>
      <c r="GT15" s="9">
        <v>7.0780000000000003</v>
      </c>
      <c r="GU15" s="9">
        <v>5.157</v>
      </c>
      <c r="GV15" s="9">
        <v>3.669</v>
      </c>
      <c r="GW15" s="9">
        <v>6.5350000000000001</v>
      </c>
      <c r="GX15" s="9">
        <v>0.436</v>
      </c>
      <c r="GY15" s="9">
        <v>0.90700000000000003</v>
      </c>
      <c r="GZ15" s="9">
        <v>0</v>
      </c>
      <c r="HA15" s="9">
        <v>4.7210000000000001</v>
      </c>
      <c r="HB15" s="9">
        <v>2.762</v>
      </c>
      <c r="HC15" s="9">
        <v>6.5350000000000001</v>
      </c>
      <c r="HD15" s="9">
        <v>12.945</v>
      </c>
      <c r="HE15" s="9">
        <v>11.696</v>
      </c>
      <c r="HF15" s="9">
        <v>14.103</v>
      </c>
      <c r="HG15" s="9">
        <v>3.2869999999999999</v>
      </c>
      <c r="HH15" s="9">
        <v>3.976</v>
      </c>
      <c r="HI15" s="9">
        <v>2.649</v>
      </c>
      <c r="HJ15" s="9">
        <v>9.6639999999999997</v>
      </c>
      <c r="HK15" s="9">
        <v>11.05</v>
      </c>
      <c r="HL15" s="9">
        <v>8.3789999999999996</v>
      </c>
      <c r="HM15" s="9">
        <v>3.3210000000000002</v>
      </c>
      <c r="HN15" s="9">
        <v>5.7649999999999997</v>
      </c>
      <c r="HO15" s="9">
        <v>1.056</v>
      </c>
      <c r="HP15" s="9">
        <v>15.042</v>
      </c>
      <c r="HQ15" s="9">
        <v>22.199000000000002</v>
      </c>
      <c r="HR15" s="9">
        <v>8.4120000000000008</v>
      </c>
      <c r="HS15" s="9">
        <v>0</v>
      </c>
      <c r="HT15" s="9">
        <v>0</v>
      </c>
      <c r="HU15" s="9">
        <v>0</v>
      </c>
      <c r="HV15" s="9">
        <v>5.1609999999999996</v>
      </c>
      <c r="HW15" s="9">
        <v>4.7039999999999997</v>
      </c>
      <c r="HX15" s="9">
        <v>5.585</v>
      </c>
      <c r="HY15" s="9">
        <v>4</v>
      </c>
      <c r="HZ15" s="9">
        <v>0</v>
      </c>
      <c r="IA15" s="9">
        <v>7.7060000000000004</v>
      </c>
      <c r="IB15" s="9">
        <v>0.65900000000000003</v>
      </c>
      <c r="IC15" s="9">
        <v>0</v>
      </c>
      <c r="ID15" s="9">
        <v>1.27</v>
      </c>
      <c r="IE15" s="9">
        <v>10.548</v>
      </c>
      <c r="IF15" s="9">
        <v>6.83</v>
      </c>
      <c r="IG15" s="9">
        <v>13.992000000000001</v>
      </c>
      <c r="IH15" s="9">
        <v>6.5869999999999997</v>
      </c>
      <c r="II15" s="9">
        <v>5.0599999999999996</v>
      </c>
      <c r="IJ15" s="9">
        <v>8.0009999999999994</v>
      </c>
      <c r="IK15" s="9">
        <v>65.406999999999996</v>
      </c>
      <c r="IL15" s="9">
        <v>75.599999999999994</v>
      </c>
      <c r="IM15" s="9">
        <v>55.963999999999999</v>
      </c>
      <c r="IN15" s="9">
        <v>59.973999999999997</v>
      </c>
      <c r="IO15" s="9">
        <v>65.671999999999997</v>
      </c>
      <c r="IP15" s="9">
        <v>54.694000000000003</v>
      </c>
      <c r="IQ15" s="9">
        <v>5.4340000000000002</v>
      </c>
    </row>
    <row r="16" spans="1:251">
      <c r="A16" s="10">
        <v>43862</v>
      </c>
      <c r="B16" s="9">
        <v>4.8739999999999997</v>
      </c>
      <c r="C16" s="9">
        <v>2.9620000000000002</v>
      </c>
      <c r="D16" s="9">
        <v>1.9119999999999999</v>
      </c>
      <c r="E16" s="9">
        <v>6.4279999999999999</v>
      </c>
      <c r="F16" s="9">
        <v>3.08</v>
      </c>
      <c r="G16" s="9">
        <v>3.3490000000000002</v>
      </c>
      <c r="H16" s="9">
        <v>0.46500000000000002</v>
      </c>
      <c r="I16" s="9">
        <v>0</v>
      </c>
      <c r="J16" s="9">
        <v>0.46500000000000002</v>
      </c>
      <c r="K16" s="9">
        <v>2.5739999999999998</v>
      </c>
      <c r="L16" s="9">
        <v>1.0409999999999999</v>
      </c>
      <c r="M16" s="9">
        <v>1.5329999999999999</v>
      </c>
      <c r="N16" s="9">
        <v>2.4359999999999999</v>
      </c>
      <c r="O16" s="9">
        <v>0.54500000000000004</v>
      </c>
      <c r="P16" s="9">
        <v>1.891</v>
      </c>
      <c r="Q16" s="9">
        <v>1.1499999999999999</v>
      </c>
      <c r="R16" s="9">
        <v>0.36099999999999999</v>
      </c>
      <c r="S16" s="9">
        <v>0.78900000000000003</v>
      </c>
      <c r="T16" s="9">
        <v>10.173999999999999</v>
      </c>
      <c r="U16" s="9">
        <v>5.01</v>
      </c>
      <c r="V16" s="9">
        <v>5.1630000000000003</v>
      </c>
      <c r="W16" s="9">
        <v>8.3469999999999995</v>
      </c>
      <c r="X16" s="9">
        <v>4.7590000000000003</v>
      </c>
      <c r="Y16" s="9">
        <v>3.5880000000000001</v>
      </c>
      <c r="Z16" s="9">
        <v>58.494999999999997</v>
      </c>
      <c r="AA16" s="9">
        <v>35.655000000000001</v>
      </c>
      <c r="AB16" s="9">
        <v>22.841000000000001</v>
      </c>
      <c r="AC16" s="9">
        <v>48.003</v>
      </c>
      <c r="AD16" s="9">
        <v>26.76</v>
      </c>
      <c r="AE16" s="9">
        <v>21.242999999999999</v>
      </c>
      <c r="AF16" s="9">
        <v>9.3759999999999994</v>
      </c>
      <c r="AG16" s="9">
        <v>7.7779999999999996</v>
      </c>
      <c r="AH16" s="9">
        <v>1.5980000000000001</v>
      </c>
      <c r="AI16" s="9">
        <v>1.117</v>
      </c>
      <c r="AJ16" s="9">
        <v>1.117</v>
      </c>
      <c r="AK16" s="9">
        <v>0</v>
      </c>
      <c r="AL16" s="9">
        <v>24.120999999999999</v>
      </c>
      <c r="AM16" s="9">
        <v>8.1549999999999994</v>
      </c>
      <c r="AN16" s="9">
        <v>15.965999999999999</v>
      </c>
      <c r="AO16" s="9">
        <v>20.305</v>
      </c>
      <c r="AP16" s="9">
        <v>7.3049999999999997</v>
      </c>
      <c r="AQ16" s="9">
        <v>13</v>
      </c>
      <c r="AR16" s="9">
        <v>3.8170000000000002</v>
      </c>
      <c r="AS16" s="9">
        <v>0.85099999999999998</v>
      </c>
      <c r="AT16" s="9">
        <v>2.9660000000000002</v>
      </c>
      <c r="AU16" s="9">
        <v>89.897000000000006</v>
      </c>
      <c r="AV16" s="9">
        <v>89.137</v>
      </c>
      <c r="AW16" s="9">
        <v>90.754999999999995</v>
      </c>
      <c r="AX16" s="9">
        <v>15.961</v>
      </c>
      <c r="AY16" s="9">
        <v>19.32</v>
      </c>
      <c r="AZ16" s="9">
        <v>12.169</v>
      </c>
      <c r="BA16" s="9">
        <v>6.9729999999999999</v>
      </c>
      <c r="BB16" s="9">
        <v>6.3840000000000003</v>
      </c>
      <c r="BC16" s="9">
        <v>7.6369999999999996</v>
      </c>
      <c r="BD16" s="9">
        <v>9.4309999999999992</v>
      </c>
      <c r="BE16" s="9">
        <v>10.199</v>
      </c>
      <c r="BF16" s="9">
        <v>8.5630000000000006</v>
      </c>
      <c r="BG16" s="9">
        <v>1.976</v>
      </c>
      <c r="BH16" s="9">
        <v>0</v>
      </c>
      <c r="BI16" s="9">
        <v>4.2060000000000004</v>
      </c>
      <c r="BJ16" s="9">
        <v>7.4550000000000001</v>
      </c>
      <c r="BK16" s="9">
        <v>10.199</v>
      </c>
      <c r="BL16" s="9">
        <v>4.3570000000000002</v>
      </c>
      <c r="BM16" s="9">
        <v>15.678000000000001</v>
      </c>
      <c r="BN16" s="9">
        <v>12.930999999999999</v>
      </c>
      <c r="BO16" s="9">
        <v>18.779</v>
      </c>
      <c r="BP16" s="9">
        <v>4.0780000000000003</v>
      </c>
      <c r="BQ16" s="9">
        <v>5.7210000000000001</v>
      </c>
      <c r="BR16" s="9">
        <v>2.222</v>
      </c>
      <c r="BS16" s="9">
        <v>3.7639999999999998</v>
      </c>
      <c r="BT16" s="9">
        <v>4.9119999999999999</v>
      </c>
      <c r="BU16" s="9">
        <v>2.468</v>
      </c>
      <c r="BV16" s="9">
        <v>5.9</v>
      </c>
      <c r="BW16" s="9">
        <v>6.7610000000000001</v>
      </c>
      <c r="BX16" s="9">
        <v>4.9279999999999999</v>
      </c>
      <c r="BY16" s="9">
        <v>7.7809999999999997</v>
      </c>
      <c r="BZ16" s="9">
        <v>7.0289999999999999</v>
      </c>
      <c r="CA16" s="9">
        <v>8.6300000000000008</v>
      </c>
      <c r="CB16" s="9">
        <v>0.56299999999999994</v>
      </c>
      <c r="CC16" s="9">
        <v>0</v>
      </c>
      <c r="CD16" s="9">
        <v>1.198</v>
      </c>
      <c r="CE16" s="9">
        <v>3.1160000000000001</v>
      </c>
      <c r="CF16" s="9">
        <v>2.3769999999999998</v>
      </c>
      <c r="CG16" s="9">
        <v>3.95</v>
      </c>
      <c r="CH16" s="9">
        <v>2.948</v>
      </c>
      <c r="CI16" s="9">
        <v>1.2430000000000001</v>
      </c>
      <c r="CJ16" s="9">
        <v>4.8730000000000002</v>
      </c>
      <c r="CK16" s="9">
        <v>1.3919999999999999</v>
      </c>
      <c r="CL16" s="9">
        <v>0.82299999999999995</v>
      </c>
      <c r="CM16" s="9">
        <v>2.0339999999999998</v>
      </c>
      <c r="CN16" s="9">
        <v>12.314</v>
      </c>
      <c r="CO16" s="9">
        <v>11.436</v>
      </c>
      <c r="CP16" s="9">
        <v>13.305</v>
      </c>
      <c r="CQ16" s="9">
        <v>10.103</v>
      </c>
      <c r="CR16" s="9">
        <v>10.863</v>
      </c>
      <c r="CS16" s="9">
        <v>9.2449999999999992</v>
      </c>
      <c r="CT16" s="9">
        <v>70.802999999999997</v>
      </c>
      <c r="CU16" s="9">
        <v>81.385000000000005</v>
      </c>
      <c r="CV16" s="9">
        <v>58.857999999999997</v>
      </c>
      <c r="CW16" s="9">
        <v>58.103000000000002</v>
      </c>
      <c r="CX16" s="9">
        <v>61.081000000000003</v>
      </c>
      <c r="CY16" s="9">
        <v>54.74</v>
      </c>
      <c r="CZ16" s="9">
        <v>11.349</v>
      </c>
      <c r="DA16" s="9">
        <v>17.754999999999999</v>
      </c>
      <c r="DB16" s="9">
        <v>4.117</v>
      </c>
      <c r="DC16" s="9">
        <v>1.3520000000000001</v>
      </c>
      <c r="DD16" s="9">
        <v>2.5489999999999999</v>
      </c>
      <c r="DE16" s="9">
        <v>0</v>
      </c>
      <c r="DF16" s="9">
        <v>29.196999999999999</v>
      </c>
      <c r="DG16" s="9">
        <v>18.614999999999998</v>
      </c>
      <c r="DH16" s="9">
        <v>41.142000000000003</v>
      </c>
      <c r="DI16" s="9">
        <v>24.577000000000002</v>
      </c>
      <c r="DJ16" s="9">
        <v>16.672999999999998</v>
      </c>
      <c r="DK16" s="9">
        <v>33.499000000000002</v>
      </c>
      <c r="DL16" s="9">
        <v>4.62</v>
      </c>
      <c r="DM16" s="9">
        <v>1.9419999999999999</v>
      </c>
      <c r="DN16" s="9">
        <v>7.6429999999999998</v>
      </c>
      <c r="DO16" s="9">
        <v>17.056999999999999</v>
      </c>
      <c r="DP16" s="9">
        <v>8.9149999999999991</v>
      </c>
      <c r="DQ16" s="9">
        <v>8.1419999999999995</v>
      </c>
      <c r="DR16" s="9">
        <v>14.882999999999999</v>
      </c>
      <c r="DS16" s="9">
        <v>7.8010000000000002</v>
      </c>
      <c r="DT16" s="9">
        <v>7.0830000000000002</v>
      </c>
      <c r="DU16" s="9">
        <v>2.3679999999999999</v>
      </c>
      <c r="DV16" s="9">
        <v>1.43</v>
      </c>
      <c r="DW16" s="9">
        <v>0.93799999999999994</v>
      </c>
      <c r="DX16" s="9">
        <v>0.66600000000000004</v>
      </c>
      <c r="DY16" s="9">
        <v>0.29499999999999998</v>
      </c>
      <c r="DZ16" s="9">
        <v>0.371</v>
      </c>
      <c r="EA16" s="9">
        <v>0.499</v>
      </c>
      <c r="EB16" s="9">
        <v>0.249</v>
      </c>
      <c r="EC16" s="9">
        <v>0.249</v>
      </c>
      <c r="ED16" s="9">
        <v>0</v>
      </c>
      <c r="EE16" s="9">
        <v>0</v>
      </c>
      <c r="EF16" s="9">
        <v>0</v>
      </c>
      <c r="EG16" s="9">
        <v>0.499</v>
      </c>
      <c r="EH16" s="9">
        <v>0.249</v>
      </c>
      <c r="EI16" s="9">
        <v>0.249</v>
      </c>
      <c r="EJ16" s="9">
        <v>2.3780000000000001</v>
      </c>
      <c r="EK16" s="9">
        <v>1.204</v>
      </c>
      <c r="EL16" s="9">
        <v>1.1739999999999999</v>
      </c>
      <c r="EM16" s="9">
        <v>1.0149999999999999</v>
      </c>
      <c r="EN16" s="9">
        <v>0.64400000000000002</v>
      </c>
      <c r="EO16" s="9">
        <v>0.371</v>
      </c>
      <c r="EP16" s="9">
        <v>1.0249999999999999</v>
      </c>
      <c r="EQ16" s="9">
        <v>0.31900000000000001</v>
      </c>
      <c r="ER16" s="9">
        <v>0.70499999999999996</v>
      </c>
      <c r="ES16" s="9">
        <v>1.1579999999999999</v>
      </c>
      <c r="ET16" s="9">
        <v>0.97</v>
      </c>
      <c r="EU16" s="9">
        <v>0.187</v>
      </c>
      <c r="EV16" s="9">
        <v>1.6739999999999999</v>
      </c>
      <c r="EW16" s="9">
        <v>0.89100000000000001</v>
      </c>
      <c r="EX16" s="9">
        <v>0.78300000000000003</v>
      </c>
      <c r="EY16" s="9">
        <v>0.248</v>
      </c>
      <c r="EZ16" s="9">
        <v>0.154</v>
      </c>
      <c r="FA16" s="9">
        <v>9.5000000000000001E-2</v>
      </c>
      <c r="FB16" s="9">
        <v>0.42699999999999999</v>
      </c>
      <c r="FC16" s="9">
        <v>0.23799999999999999</v>
      </c>
      <c r="FD16" s="9">
        <v>0.189</v>
      </c>
      <c r="FE16" s="9">
        <v>0.80600000000000005</v>
      </c>
      <c r="FF16" s="9">
        <v>0</v>
      </c>
      <c r="FG16" s="9">
        <v>0.80600000000000005</v>
      </c>
      <c r="FH16" s="9">
        <v>0</v>
      </c>
      <c r="FI16" s="9">
        <v>0</v>
      </c>
      <c r="FJ16" s="9">
        <v>0</v>
      </c>
      <c r="FK16" s="9">
        <v>2.62</v>
      </c>
      <c r="FL16" s="9">
        <v>1.407</v>
      </c>
      <c r="FM16" s="9">
        <v>1.2130000000000001</v>
      </c>
      <c r="FN16" s="9">
        <v>2.173</v>
      </c>
      <c r="FO16" s="9">
        <v>1.1140000000000001</v>
      </c>
      <c r="FP16" s="9">
        <v>1.0589999999999999</v>
      </c>
      <c r="FQ16" s="9">
        <v>11.645</v>
      </c>
      <c r="FR16" s="9">
        <v>6.47</v>
      </c>
      <c r="FS16" s="9">
        <v>5.1760000000000002</v>
      </c>
      <c r="FT16" s="9">
        <v>10.061</v>
      </c>
      <c r="FU16" s="9">
        <v>5.49</v>
      </c>
      <c r="FV16" s="9">
        <v>4.5709999999999997</v>
      </c>
      <c r="FW16" s="9">
        <v>1.4650000000000001</v>
      </c>
      <c r="FX16" s="9">
        <v>0.86</v>
      </c>
      <c r="FY16" s="9">
        <v>0.60399999999999998</v>
      </c>
      <c r="FZ16" s="9">
        <v>0.11899999999999999</v>
      </c>
      <c r="GA16" s="9">
        <v>0.11899999999999999</v>
      </c>
      <c r="GB16" s="9">
        <v>0</v>
      </c>
      <c r="GC16" s="9">
        <v>5.4109999999999996</v>
      </c>
      <c r="GD16" s="9">
        <v>2.4449999999999998</v>
      </c>
      <c r="GE16" s="9">
        <v>2.9660000000000002</v>
      </c>
      <c r="GF16" s="9">
        <v>4.3289999999999997</v>
      </c>
      <c r="GG16" s="9">
        <v>2.1720000000000002</v>
      </c>
      <c r="GH16" s="9">
        <v>2.157</v>
      </c>
      <c r="GI16" s="9">
        <v>1.0820000000000001</v>
      </c>
      <c r="GJ16" s="9">
        <v>0.27300000000000002</v>
      </c>
      <c r="GK16" s="9">
        <v>0.80900000000000005</v>
      </c>
      <c r="GL16" s="9">
        <v>87.259</v>
      </c>
      <c r="GM16" s="9">
        <v>87.506</v>
      </c>
      <c r="GN16" s="9">
        <v>86.986999999999995</v>
      </c>
      <c r="GO16" s="9">
        <v>13.882999999999999</v>
      </c>
      <c r="GP16" s="9">
        <v>16.045000000000002</v>
      </c>
      <c r="GQ16" s="9">
        <v>11.515000000000001</v>
      </c>
      <c r="GR16" s="9">
        <v>3.9020000000000001</v>
      </c>
      <c r="GS16" s="9">
        <v>3.3069999999999999</v>
      </c>
      <c r="GT16" s="9">
        <v>4.5549999999999997</v>
      </c>
      <c r="GU16" s="9">
        <v>2.9239999999999999</v>
      </c>
      <c r="GV16" s="9">
        <v>2.7970000000000002</v>
      </c>
      <c r="GW16" s="9">
        <v>3.0619999999999998</v>
      </c>
      <c r="GX16" s="9">
        <v>0</v>
      </c>
      <c r="GY16" s="9">
        <v>0</v>
      </c>
      <c r="GZ16" s="9">
        <v>0</v>
      </c>
      <c r="HA16" s="9">
        <v>2.9239999999999999</v>
      </c>
      <c r="HB16" s="9">
        <v>2.7970000000000002</v>
      </c>
      <c r="HC16" s="9">
        <v>3.0619999999999998</v>
      </c>
      <c r="HD16" s="9">
        <v>13.943</v>
      </c>
      <c r="HE16" s="9">
        <v>13.503</v>
      </c>
      <c r="HF16" s="9">
        <v>14.425000000000001</v>
      </c>
      <c r="HG16" s="9">
        <v>5.9509999999999996</v>
      </c>
      <c r="HH16" s="9">
        <v>7.2190000000000003</v>
      </c>
      <c r="HI16" s="9">
        <v>4.5620000000000003</v>
      </c>
      <c r="HJ16" s="9">
        <v>6.0069999999999997</v>
      </c>
      <c r="HK16" s="9">
        <v>3.5830000000000002</v>
      </c>
      <c r="HL16" s="9">
        <v>8.6609999999999996</v>
      </c>
      <c r="HM16" s="9">
        <v>6.7880000000000003</v>
      </c>
      <c r="HN16" s="9">
        <v>10.885999999999999</v>
      </c>
      <c r="HO16" s="9">
        <v>2.2999999999999998</v>
      </c>
      <c r="HP16" s="9">
        <v>9.8140000000000001</v>
      </c>
      <c r="HQ16" s="9">
        <v>9.9920000000000009</v>
      </c>
      <c r="HR16" s="9">
        <v>9.6189999999999998</v>
      </c>
      <c r="HS16" s="9">
        <v>1.4570000000000001</v>
      </c>
      <c r="HT16" s="9">
        <v>1.724</v>
      </c>
      <c r="HU16" s="9">
        <v>1.163</v>
      </c>
      <c r="HV16" s="9">
        <v>2.5049999999999999</v>
      </c>
      <c r="HW16" s="9">
        <v>2.6680000000000001</v>
      </c>
      <c r="HX16" s="9">
        <v>2.3260000000000001</v>
      </c>
      <c r="HY16" s="9">
        <v>4.726</v>
      </c>
      <c r="HZ16" s="9">
        <v>0</v>
      </c>
      <c r="IA16" s="9">
        <v>9.9</v>
      </c>
      <c r="IB16" s="9">
        <v>0</v>
      </c>
      <c r="IC16" s="9">
        <v>0</v>
      </c>
      <c r="ID16" s="9">
        <v>0</v>
      </c>
      <c r="IE16" s="9">
        <v>15.361000000000001</v>
      </c>
      <c r="IF16" s="9">
        <v>15.782999999999999</v>
      </c>
      <c r="IG16" s="9">
        <v>14.9</v>
      </c>
      <c r="IH16" s="9">
        <v>12.741</v>
      </c>
      <c r="II16" s="9">
        <v>12.494</v>
      </c>
      <c r="IJ16" s="9">
        <v>13.013</v>
      </c>
      <c r="IK16" s="9">
        <v>68.275000000000006</v>
      </c>
      <c r="IL16" s="9">
        <v>72.572999999999993</v>
      </c>
      <c r="IM16" s="9">
        <v>63.569000000000003</v>
      </c>
      <c r="IN16" s="9">
        <v>58.988999999999997</v>
      </c>
      <c r="IO16" s="9">
        <v>61.585999999999999</v>
      </c>
      <c r="IP16" s="9">
        <v>56.145000000000003</v>
      </c>
      <c r="IQ16" s="9">
        <v>8.5879999999999992</v>
      </c>
    </row>
    <row r="17" spans="1:251">
      <c r="A17" s="10">
        <v>44228</v>
      </c>
      <c r="B17" s="9">
        <v>3.58</v>
      </c>
      <c r="C17" s="9">
        <v>3.2930000000000001</v>
      </c>
      <c r="D17" s="9">
        <v>0.28699999999999998</v>
      </c>
      <c r="E17" s="9">
        <v>5.4189999999999996</v>
      </c>
      <c r="F17" s="9">
        <v>3.8210000000000002</v>
      </c>
      <c r="G17" s="9">
        <v>1.5980000000000001</v>
      </c>
      <c r="H17" s="9">
        <v>1.5680000000000001</v>
      </c>
      <c r="I17" s="9">
        <v>0.80400000000000005</v>
      </c>
      <c r="J17" s="9">
        <v>0.76400000000000001</v>
      </c>
      <c r="K17" s="9">
        <v>4.1769999999999996</v>
      </c>
      <c r="L17" s="9">
        <v>0.26200000000000001</v>
      </c>
      <c r="M17" s="9">
        <v>3.9159999999999999</v>
      </c>
      <c r="N17" s="9">
        <v>3.8980000000000001</v>
      </c>
      <c r="O17" s="9">
        <v>0.39200000000000002</v>
      </c>
      <c r="P17" s="9">
        <v>3.5059999999999998</v>
      </c>
      <c r="Q17" s="9">
        <v>0.71499999999999997</v>
      </c>
      <c r="R17" s="9">
        <v>0.71499999999999997</v>
      </c>
      <c r="S17" s="9">
        <v>0</v>
      </c>
      <c r="T17" s="9">
        <v>5.55</v>
      </c>
      <c r="U17" s="9">
        <v>2.4849999999999999</v>
      </c>
      <c r="V17" s="9">
        <v>3.0649999999999999</v>
      </c>
      <c r="W17" s="9">
        <v>13.779</v>
      </c>
      <c r="X17" s="9">
        <v>7.9509999999999996</v>
      </c>
      <c r="Y17" s="9">
        <v>5.8289999999999997</v>
      </c>
      <c r="Z17" s="9">
        <v>65.049000000000007</v>
      </c>
      <c r="AA17" s="9">
        <v>41.371000000000002</v>
      </c>
      <c r="AB17" s="9">
        <v>23.678000000000001</v>
      </c>
      <c r="AC17" s="9">
        <v>50.685000000000002</v>
      </c>
      <c r="AD17" s="9">
        <v>29.390999999999998</v>
      </c>
      <c r="AE17" s="9">
        <v>21.294</v>
      </c>
      <c r="AF17" s="9">
        <v>10.698</v>
      </c>
      <c r="AG17" s="9">
        <v>8.9700000000000006</v>
      </c>
      <c r="AH17" s="9">
        <v>1.728</v>
      </c>
      <c r="AI17" s="9">
        <v>3.6659999999999999</v>
      </c>
      <c r="AJ17" s="9">
        <v>3.0089999999999999</v>
      </c>
      <c r="AK17" s="9">
        <v>0.65600000000000003</v>
      </c>
      <c r="AL17" s="9">
        <v>24.986000000000001</v>
      </c>
      <c r="AM17" s="9">
        <v>11.11</v>
      </c>
      <c r="AN17" s="9">
        <v>13.875999999999999</v>
      </c>
      <c r="AO17" s="9">
        <v>18.861000000000001</v>
      </c>
      <c r="AP17" s="9">
        <v>9.5150000000000006</v>
      </c>
      <c r="AQ17" s="9">
        <v>9.3460000000000001</v>
      </c>
      <c r="AR17" s="9">
        <v>6.125</v>
      </c>
      <c r="AS17" s="9">
        <v>1.595</v>
      </c>
      <c r="AT17" s="9">
        <v>4.53</v>
      </c>
      <c r="AU17" s="9">
        <v>84.695999999999998</v>
      </c>
      <c r="AV17" s="9">
        <v>84.850999999999999</v>
      </c>
      <c r="AW17" s="9">
        <v>84.478999999999999</v>
      </c>
      <c r="AX17" s="9">
        <v>18.026</v>
      </c>
      <c r="AY17" s="9">
        <v>17.149999999999999</v>
      </c>
      <c r="AZ17" s="9">
        <v>19.251000000000001</v>
      </c>
      <c r="BA17" s="9">
        <v>6.1849999999999996</v>
      </c>
      <c r="BB17" s="9">
        <v>9.3989999999999991</v>
      </c>
      <c r="BC17" s="9">
        <v>1.6919999999999999</v>
      </c>
      <c r="BD17" s="9">
        <v>7.024</v>
      </c>
      <c r="BE17" s="9">
        <v>6.258</v>
      </c>
      <c r="BF17" s="9">
        <v>8.0950000000000006</v>
      </c>
      <c r="BG17" s="9">
        <v>1.4750000000000001</v>
      </c>
      <c r="BH17" s="9">
        <v>1.3740000000000001</v>
      </c>
      <c r="BI17" s="9">
        <v>1.617</v>
      </c>
      <c r="BJ17" s="9">
        <v>5.5490000000000004</v>
      </c>
      <c r="BK17" s="9">
        <v>4.8840000000000003</v>
      </c>
      <c r="BL17" s="9">
        <v>6.4779999999999998</v>
      </c>
      <c r="BM17" s="9">
        <v>15.352</v>
      </c>
      <c r="BN17" s="9">
        <v>18.251999999999999</v>
      </c>
      <c r="BO17" s="9">
        <v>11.298999999999999</v>
      </c>
      <c r="BP17" s="9">
        <v>1.996</v>
      </c>
      <c r="BQ17" s="9">
        <v>1.4930000000000001</v>
      </c>
      <c r="BR17" s="9">
        <v>2.7</v>
      </c>
      <c r="BS17" s="9">
        <v>8.4480000000000004</v>
      </c>
      <c r="BT17" s="9">
        <v>9.8680000000000003</v>
      </c>
      <c r="BU17" s="9">
        <v>6.4630000000000001</v>
      </c>
      <c r="BV17" s="9">
        <v>3.976</v>
      </c>
      <c r="BW17" s="9">
        <v>6.274</v>
      </c>
      <c r="BX17" s="9">
        <v>0.76400000000000001</v>
      </c>
      <c r="BY17" s="9">
        <v>6.0190000000000001</v>
      </c>
      <c r="BZ17" s="9">
        <v>7.2809999999999997</v>
      </c>
      <c r="CA17" s="9">
        <v>4.2560000000000002</v>
      </c>
      <c r="CB17" s="9">
        <v>1.742</v>
      </c>
      <c r="CC17" s="9">
        <v>1.532</v>
      </c>
      <c r="CD17" s="9">
        <v>2.0339999999999998</v>
      </c>
      <c r="CE17" s="9">
        <v>4.6399999999999997</v>
      </c>
      <c r="CF17" s="9">
        <v>0.499</v>
      </c>
      <c r="CG17" s="9">
        <v>10.427</v>
      </c>
      <c r="CH17" s="9">
        <v>4.3289999999999997</v>
      </c>
      <c r="CI17" s="9">
        <v>0.747</v>
      </c>
      <c r="CJ17" s="9">
        <v>9.3360000000000003</v>
      </c>
      <c r="CK17" s="9">
        <v>0.79400000000000004</v>
      </c>
      <c r="CL17" s="9">
        <v>1.3620000000000001</v>
      </c>
      <c r="CM17" s="9">
        <v>0</v>
      </c>
      <c r="CN17" s="9">
        <v>6.165</v>
      </c>
      <c r="CO17" s="9">
        <v>4.7350000000000003</v>
      </c>
      <c r="CP17" s="9">
        <v>8.1630000000000003</v>
      </c>
      <c r="CQ17" s="9">
        <v>15.304</v>
      </c>
      <c r="CR17" s="9">
        <v>15.148999999999999</v>
      </c>
      <c r="CS17" s="9">
        <v>15.521000000000001</v>
      </c>
      <c r="CT17" s="9">
        <v>72.248999999999995</v>
      </c>
      <c r="CU17" s="9">
        <v>78.831000000000003</v>
      </c>
      <c r="CV17" s="9">
        <v>63.05</v>
      </c>
      <c r="CW17" s="9">
        <v>56.295000000000002</v>
      </c>
      <c r="CX17" s="9">
        <v>56.003999999999998</v>
      </c>
      <c r="CY17" s="9">
        <v>56.701999999999998</v>
      </c>
      <c r="CZ17" s="9">
        <v>11.882</v>
      </c>
      <c r="DA17" s="9">
        <v>17.091999999999999</v>
      </c>
      <c r="DB17" s="9">
        <v>4.601</v>
      </c>
      <c r="DC17" s="9">
        <v>4.0709999999999997</v>
      </c>
      <c r="DD17" s="9">
        <v>5.734</v>
      </c>
      <c r="DE17" s="9">
        <v>1.7470000000000001</v>
      </c>
      <c r="DF17" s="9">
        <v>27.751000000000001</v>
      </c>
      <c r="DG17" s="9">
        <v>21.169</v>
      </c>
      <c r="DH17" s="9">
        <v>36.950000000000003</v>
      </c>
      <c r="DI17" s="9">
        <v>20.949000000000002</v>
      </c>
      <c r="DJ17" s="9">
        <v>18.131</v>
      </c>
      <c r="DK17" s="9">
        <v>24.887</v>
      </c>
      <c r="DL17" s="9">
        <v>6.8029999999999999</v>
      </c>
      <c r="DM17" s="9">
        <v>3.0390000000000001</v>
      </c>
      <c r="DN17" s="9">
        <v>12.063000000000001</v>
      </c>
      <c r="DO17" s="9">
        <v>18.062000000000001</v>
      </c>
      <c r="DP17" s="9">
        <v>10.282999999999999</v>
      </c>
      <c r="DQ17" s="9">
        <v>7.7789999999999999</v>
      </c>
      <c r="DR17" s="9">
        <v>16.423999999999999</v>
      </c>
      <c r="DS17" s="9">
        <v>9.5079999999999991</v>
      </c>
      <c r="DT17" s="9">
        <v>6.915</v>
      </c>
      <c r="DU17" s="9">
        <v>4.6660000000000004</v>
      </c>
      <c r="DV17" s="9">
        <v>2.6469999999999998</v>
      </c>
      <c r="DW17" s="9">
        <v>2.02</v>
      </c>
      <c r="DX17" s="9">
        <v>0.93100000000000005</v>
      </c>
      <c r="DY17" s="9">
        <v>0.73899999999999999</v>
      </c>
      <c r="DZ17" s="9">
        <v>0.191</v>
      </c>
      <c r="EA17" s="9">
        <v>0.65800000000000003</v>
      </c>
      <c r="EB17" s="9">
        <v>0.21</v>
      </c>
      <c r="EC17" s="9">
        <v>0.44900000000000001</v>
      </c>
      <c r="ED17" s="9">
        <v>0</v>
      </c>
      <c r="EE17" s="9">
        <v>0</v>
      </c>
      <c r="EF17" s="9">
        <v>0</v>
      </c>
      <c r="EG17" s="9">
        <v>0.65800000000000003</v>
      </c>
      <c r="EH17" s="9">
        <v>0.21</v>
      </c>
      <c r="EI17" s="9">
        <v>0.44900000000000001</v>
      </c>
      <c r="EJ17" s="9">
        <v>1.042</v>
      </c>
      <c r="EK17" s="9">
        <v>0.46400000000000002</v>
      </c>
      <c r="EL17" s="9">
        <v>0.57799999999999996</v>
      </c>
      <c r="EM17" s="9">
        <v>1.327</v>
      </c>
      <c r="EN17" s="9">
        <v>0.871</v>
      </c>
      <c r="EO17" s="9">
        <v>0.45600000000000002</v>
      </c>
      <c r="EP17" s="9">
        <v>1.42</v>
      </c>
      <c r="EQ17" s="9">
        <v>0.86899999999999999</v>
      </c>
      <c r="ER17" s="9">
        <v>0.55100000000000005</v>
      </c>
      <c r="ES17" s="9">
        <v>0.46200000000000002</v>
      </c>
      <c r="ET17" s="9">
        <v>0.46200000000000002</v>
      </c>
      <c r="EU17" s="9">
        <v>0</v>
      </c>
      <c r="EV17" s="9">
        <v>3.0089999999999999</v>
      </c>
      <c r="EW17" s="9">
        <v>2.1709999999999998</v>
      </c>
      <c r="EX17" s="9">
        <v>0.83899999999999997</v>
      </c>
      <c r="EY17" s="9">
        <v>0.28699999999999998</v>
      </c>
      <c r="EZ17" s="9">
        <v>0</v>
      </c>
      <c r="FA17" s="9">
        <v>0.28699999999999998</v>
      </c>
      <c r="FB17" s="9">
        <v>0.20899999999999999</v>
      </c>
      <c r="FC17" s="9">
        <v>0</v>
      </c>
      <c r="FD17" s="9">
        <v>0.20899999999999999</v>
      </c>
      <c r="FE17" s="9">
        <v>0.70899999999999996</v>
      </c>
      <c r="FF17" s="9">
        <v>0.192</v>
      </c>
      <c r="FG17" s="9">
        <v>0.51700000000000002</v>
      </c>
      <c r="FH17" s="9">
        <v>0.26200000000000001</v>
      </c>
      <c r="FI17" s="9">
        <v>0.11600000000000001</v>
      </c>
      <c r="FJ17" s="9">
        <v>0.14599999999999999</v>
      </c>
      <c r="FK17" s="9">
        <v>1.4419999999999999</v>
      </c>
      <c r="FL17" s="9">
        <v>0.76900000000000002</v>
      </c>
      <c r="FM17" s="9">
        <v>0.67300000000000004</v>
      </c>
      <c r="FN17" s="9">
        <v>1.6379999999999999</v>
      </c>
      <c r="FO17" s="9">
        <v>0.77400000000000002</v>
      </c>
      <c r="FP17" s="9">
        <v>0.86399999999999999</v>
      </c>
      <c r="FQ17" s="9">
        <v>12.164</v>
      </c>
      <c r="FR17" s="9">
        <v>8.1839999999999993</v>
      </c>
      <c r="FS17" s="9">
        <v>3.9790000000000001</v>
      </c>
      <c r="FT17" s="9">
        <v>11.301</v>
      </c>
      <c r="FU17" s="9">
        <v>7.3220000000000001</v>
      </c>
      <c r="FV17" s="9">
        <v>3.9790000000000001</v>
      </c>
      <c r="FW17" s="9">
        <v>0.86299999999999999</v>
      </c>
      <c r="FX17" s="9">
        <v>0.86299999999999999</v>
      </c>
      <c r="FY17" s="9">
        <v>0</v>
      </c>
      <c r="FZ17" s="9">
        <v>0</v>
      </c>
      <c r="GA17" s="9">
        <v>0</v>
      </c>
      <c r="GB17" s="9">
        <v>0</v>
      </c>
      <c r="GC17" s="9">
        <v>5.8979999999999997</v>
      </c>
      <c r="GD17" s="9">
        <v>2.0979999999999999</v>
      </c>
      <c r="GE17" s="9">
        <v>3.8</v>
      </c>
      <c r="GF17" s="9">
        <v>5.423</v>
      </c>
      <c r="GG17" s="9">
        <v>1.919</v>
      </c>
      <c r="GH17" s="9">
        <v>3.5030000000000001</v>
      </c>
      <c r="GI17" s="9">
        <v>0.47499999999999998</v>
      </c>
      <c r="GJ17" s="9">
        <v>0.17899999999999999</v>
      </c>
      <c r="GK17" s="9">
        <v>0.29599999999999999</v>
      </c>
      <c r="GL17" s="9">
        <v>90.930999999999997</v>
      </c>
      <c r="GM17" s="9">
        <v>92.468000000000004</v>
      </c>
      <c r="GN17" s="9">
        <v>88.899000000000001</v>
      </c>
      <c r="GO17" s="9">
        <v>25.835999999999999</v>
      </c>
      <c r="GP17" s="9">
        <v>25.742000000000001</v>
      </c>
      <c r="GQ17" s="9">
        <v>25.960999999999999</v>
      </c>
      <c r="GR17" s="9">
        <v>5.1520000000000001</v>
      </c>
      <c r="GS17" s="9">
        <v>7.1879999999999997</v>
      </c>
      <c r="GT17" s="9">
        <v>2.4609999999999999</v>
      </c>
      <c r="GU17" s="9">
        <v>3.6459999999999999</v>
      </c>
      <c r="GV17" s="9">
        <v>2.0379999999999998</v>
      </c>
      <c r="GW17" s="9">
        <v>5.7709999999999999</v>
      </c>
      <c r="GX17" s="9">
        <v>0</v>
      </c>
      <c r="GY17" s="9">
        <v>0</v>
      </c>
      <c r="GZ17" s="9">
        <v>0</v>
      </c>
      <c r="HA17" s="9">
        <v>3.6459999999999999</v>
      </c>
      <c r="HB17" s="9">
        <v>2.0379999999999998</v>
      </c>
      <c r="HC17" s="9">
        <v>5.7709999999999999</v>
      </c>
      <c r="HD17" s="9">
        <v>5.7679999999999998</v>
      </c>
      <c r="HE17" s="9">
        <v>4.51</v>
      </c>
      <c r="HF17" s="9">
        <v>7.431</v>
      </c>
      <c r="HG17" s="9">
        <v>7.3460000000000001</v>
      </c>
      <c r="HH17" s="9">
        <v>8.4659999999999993</v>
      </c>
      <c r="HI17" s="9">
        <v>5.8659999999999997</v>
      </c>
      <c r="HJ17" s="9">
        <v>7.8620000000000001</v>
      </c>
      <c r="HK17" s="9">
        <v>8.4540000000000006</v>
      </c>
      <c r="HL17" s="9">
        <v>7.08</v>
      </c>
      <c r="HM17" s="9">
        <v>2.556</v>
      </c>
      <c r="HN17" s="9">
        <v>4.49</v>
      </c>
      <c r="HO17" s="9">
        <v>0</v>
      </c>
      <c r="HP17" s="9">
        <v>16.661999999999999</v>
      </c>
      <c r="HQ17" s="9">
        <v>21.111999999999998</v>
      </c>
      <c r="HR17" s="9">
        <v>10.78</v>
      </c>
      <c r="HS17" s="9">
        <v>1.589</v>
      </c>
      <c r="HT17" s="9">
        <v>0</v>
      </c>
      <c r="HU17" s="9">
        <v>3.69</v>
      </c>
      <c r="HV17" s="9">
        <v>1.1579999999999999</v>
      </c>
      <c r="HW17" s="9">
        <v>0</v>
      </c>
      <c r="HX17" s="9">
        <v>2.6880000000000002</v>
      </c>
      <c r="HY17" s="9">
        <v>3.9239999999999999</v>
      </c>
      <c r="HZ17" s="9">
        <v>1.869</v>
      </c>
      <c r="IA17" s="9">
        <v>6.641</v>
      </c>
      <c r="IB17" s="9">
        <v>1.448</v>
      </c>
      <c r="IC17" s="9">
        <v>1.1259999999999999</v>
      </c>
      <c r="ID17" s="9">
        <v>1.875</v>
      </c>
      <c r="IE17" s="9">
        <v>7.9829999999999997</v>
      </c>
      <c r="IF17" s="9">
        <v>7.4749999999999996</v>
      </c>
      <c r="IG17" s="9">
        <v>8.6539999999999999</v>
      </c>
      <c r="IH17" s="9">
        <v>9.0690000000000008</v>
      </c>
      <c r="II17" s="9">
        <v>7.532</v>
      </c>
      <c r="IJ17" s="9">
        <v>11.101000000000001</v>
      </c>
      <c r="IK17" s="9">
        <v>67.344999999999999</v>
      </c>
      <c r="IL17" s="9">
        <v>79.593000000000004</v>
      </c>
      <c r="IM17" s="9">
        <v>51.155000000000001</v>
      </c>
      <c r="IN17" s="9">
        <v>62.567999999999998</v>
      </c>
      <c r="IO17" s="9">
        <v>71.201999999999998</v>
      </c>
      <c r="IP17" s="9">
        <v>51.155000000000001</v>
      </c>
      <c r="IQ17" s="9">
        <v>4.7770000000000001</v>
      </c>
    </row>
    <row r="18" spans="1:251">
      <c r="A18" s="10">
        <v>44593</v>
      </c>
      <c r="B18" s="9">
        <v>3.7320000000000002</v>
      </c>
      <c r="C18" s="9">
        <v>1.6</v>
      </c>
      <c r="D18" s="9">
        <v>2.1320000000000001</v>
      </c>
      <c r="E18" s="9">
        <v>5.5270000000000001</v>
      </c>
      <c r="F18" s="9">
        <v>3.7320000000000002</v>
      </c>
      <c r="G18" s="9">
        <v>1.7949999999999999</v>
      </c>
      <c r="H18" s="9">
        <v>0.89</v>
      </c>
      <c r="I18" s="9">
        <v>0.50600000000000001</v>
      </c>
      <c r="J18" s="9">
        <v>0.38400000000000001</v>
      </c>
      <c r="K18" s="9">
        <v>1.387</v>
      </c>
      <c r="L18" s="9">
        <v>0.26500000000000001</v>
      </c>
      <c r="M18" s="9">
        <v>1.1220000000000001</v>
      </c>
      <c r="N18" s="9">
        <v>2.0139999999999998</v>
      </c>
      <c r="O18" s="9">
        <v>0.316</v>
      </c>
      <c r="P18" s="9">
        <v>1.698</v>
      </c>
      <c r="Q18" s="9">
        <v>0.9</v>
      </c>
      <c r="R18" s="9">
        <v>0.48399999999999999</v>
      </c>
      <c r="S18" s="9">
        <v>0.41499999999999998</v>
      </c>
      <c r="T18" s="9">
        <v>11.452999999999999</v>
      </c>
      <c r="U18" s="9">
        <v>8.1129999999999995</v>
      </c>
      <c r="V18" s="9">
        <v>3.34</v>
      </c>
      <c r="W18" s="9">
        <v>9.8049999999999997</v>
      </c>
      <c r="X18" s="9">
        <v>5.6669999999999998</v>
      </c>
      <c r="Y18" s="9">
        <v>4.1379999999999999</v>
      </c>
      <c r="Z18" s="9">
        <v>42.673000000000002</v>
      </c>
      <c r="AA18" s="9">
        <v>23.484999999999999</v>
      </c>
      <c r="AB18" s="9">
        <v>19.187999999999999</v>
      </c>
      <c r="AC18" s="9">
        <v>30.096</v>
      </c>
      <c r="AD18" s="9">
        <v>15.295</v>
      </c>
      <c r="AE18" s="9">
        <v>14.801</v>
      </c>
      <c r="AF18" s="9">
        <v>6.82</v>
      </c>
      <c r="AG18" s="9">
        <v>3.5409999999999999</v>
      </c>
      <c r="AH18" s="9">
        <v>3.278</v>
      </c>
      <c r="AI18" s="9">
        <v>5.758</v>
      </c>
      <c r="AJ18" s="9">
        <v>4.6479999999999997</v>
      </c>
      <c r="AK18" s="9">
        <v>1.109</v>
      </c>
      <c r="AL18" s="9">
        <v>15.74</v>
      </c>
      <c r="AM18" s="9">
        <v>6.5359999999999996</v>
      </c>
      <c r="AN18" s="9">
        <v>9.2040000000000006</v>
      </c>
      <c r="AO18" s="9">
        <v>12.677</v>
      </c>
      <c r="AP18" s="9">
        <v>4.5510000000000002</v>
      </c>
      <c r="AQ18" s="9">
        <v>8.1259999999999994</v>
      </c>
      <c r="AR18" s="9">
        <v>3.0630000000000002</v>
      </c>
      <c r="AS18" s="9">
        <v>1.9850000000000001</v>
      </c>
      <c r="AT18" s="9">
        <v>1.0780000000000001</v>
      </c>
      <c r="AU18" s="9">
        <v>83.215000000000003</v>
      </c>
      <c r="AV18" s="9">
        <v>81.123999999999995</v>
      </c>
      <c r="AW18" s="9">
        <v>85.426000000000002</v>
      </c>
      <c r="AX18" s="9">
        <v>7.9429999999999996</v>
      </c>
      <c r="AY18" s="9">
        <v>5.5640000000000001</v>
      </c>
      <c r="AZ18" s="9">
        <v>10.459</v>
      </c>
      <c r="BA18" s="9">
        <v>7.3730000000000002</v>
      </c>
      <c r="BB18" s="9">
        <v>5.1680000000000001</v>
      </c>
      <c r="BC18" s="9">
        <v>9.7050000000000001</v>
      </c>
      <c r="BD18" s="9">
        <v>3.758</v>
      </c>
      <c r="BE18" s="9">
        <v>4.2549999999999999</v>
      </c>
      <c r="BF18" s="9">
        <v>3.2330000000000001</v>
      </c>
      <c r="BG18" s="9">
        <v>1.3540000000000001</v>
      </c>
      <c r="BH18" s="9">
        <v>0.75700000000000001</v>
      </c>
      <c r="BI18" s="9">
        <v>1.9850000000000001</v>
      </c>
      <c r="BJ18" s="9">
        <v>2.4039999999999999</v>
      </c>
      <c r="BK18" s="9">
        <v>3.4980000000000002</v>
      </c>
      <c r="BL18" s="9">
        <v>1.248</v>
      </c>
      <c r="BM18" s="9">
        <v>10.57</v>
      </c>
      <c r="BN18" s="9">
        <v>7.6079999999999997</v>
      </c>
      <c r="BO18" s="9">
        <v>13.702</v>
      </c>
      <c r="BP18" s="9">
        <v>1.921</v>
      </c>
      <c r="BQ18" s="9">
        <v>1.1379999999999999</v>
      </c>
      <c r="BR18" s="9">
        <v>2.7480000000000002</v>
      </c>
      <c r="BS18" s="9">
        <v>7.306</v>
      </c>
      <c r="BT18" s="9">
        <v>7.3689999999999998</v>
      </c>
      <c r="BU18" s="9">
        <v>7.2389999999999999</v>
      </c>
      <c r="BV18" s="9">
        <v>6.39</v>
      </c>
      <c r="BW18" s="9">
        <v>5.3310000000000004</v>
      </c>
      <c r="BX18" s="9">
        <v>7.5090000000000003</v>
      </c>
      <c r="BY18" s="9">
        <v>9.4619999999999997</v>
      </c>
      <c r="BZ18" s="9">
        <v>12.432</v>
      </c>
      <c r="CA18" s="9">
        <v>6.3220000000000001</v>
      </c>
      <c r="CB18" s="9">
        <v>1.524</v>
      </c>
      <c r="CC18" s="9">
        <v>1.6859999999999999</v>
      </c>
      <c r="CD18" s="9">
        <v>1.3520000000000001</v>
      </c>
      <c r="CE18" s="9">
        <v>2.3740000000000001</v>
      </c>
      <c r="CF18" s="9">
        <v>0.88300000000000001</v>
      </c>
      <c r="CG18" s="9">
        <v>3.9510000000000001</v>
      </c>
      <c r="CH18" s="9">
        <v>3.4470000000000001</v>
      </c>
      <c r="CI18" s="9">
        <v>1.052</v>
      </c>
      <c r="CJ18" s="9">
        <v>5.9790000000000001</v>
      </c>
      <c r="CK18" s="9">
        <v>1.54</v>
      </c>
      <c r="CL18" s="9">
        <v>1.6140000000000001</v>
      </c>
      <c r="CM18" s="9">
        <v>1.462</v>
      </c>
      <c r="CN18" s="9">
        <v>19.606999999999999</v>
      </c>
      <c r="CO18" s="9">
        <v>27.024999999999999</v>
      </c>
      <c r="CP18" s="9">
        <v>11.763999999999999</v>
      </c>
      <c r="CQ18" s="9">
        <v>16.785</v>
      </c>
      <c r="CR18" s="9">
        <v>18.876000000000001</v>
      </c>
      <c r="CS18" s="9">
        <v>14.574</v>
      </c>
      <c r="CT18" s="9">
        <v>73.054000000000002</v>
      </c>
      <c r="CU18" s="9">
        <v>78.228999999999999</v>
      </c>
      <c r="CV18" s="9">
        <v>67.581999999999994</v>
      </c>
      <c r="CW18" s="9">
        <v>51.521999999999998</v>
      </c>
      <c r="CX18" s="9">
        <v>50.948</v>
      </c>
      <c r="CY18" s="9">
        <v>52.128999999999998</v>
      </c>
      <c r="CZ18" s="9">
        <v>11.675000000000001</v>
      </c>
      <c r="DA18" s="9">
        <v>11.795999999999999</v>
      </c>
      <c r="DB18" s="9">
        <v>11.545999999999999</v>
      </c>
      <c r="DC18" s="9">
        <v>9.8569999999999993</v>
      </c>
      <c r="DD18" s="9">
        <v>15.484</v>
      </c>
      <c r="DE18" s="9">
        <v>3.907</v>
      </c>
      <c r="DF18" s="9">
        <v>26.946000000000002</v>
      </c>
      <c r="DG18" s="9">
        <v>21.771000000000001</v>
      </c>
      <c r="DH18" s="9">
        <v>32.417999999999999</v>
      </c>
      <c r="DI18" s="9">
        <v>21.702999999999999</v>
      </c>
      <c r="DJ18" s="9">
        <v>15.159000000000001</v>
      </c>
      <c r="DK18" s="9">
        <v>28.620999999999999</v>
      </c>
      <c r="DL18" s="9">
        <v>5.2439999999999998</v>
      </c>
      <c r="DM18" s="9">
        <v>6.6120000000000001</v>
      </c>
      <c r="DN18" s="9">
        <v>3.7970000000000002</v>
      </c>
      <c r="DO18" s="9">
        <v>11.805</v>
      </c>
      <c r="DP18" s="9">
        <v>6.7729999999999997</v>
      </c>
      <c r="DQ18" s="9">
        <v>5.0330000000000004</v>
      </c>
      <c r="DR18" s="9">
        <v>10.021000000000001</v>
      </c>
      <c r="DS18" s="9">
        <v>6.133</v>
      </c>
      <c r="DT18" s="9">
        <v>3.8879999999999999</v>
      </c>
      <c r="DU18" s="9">
        <v>1.448</v>
      </c>
      <c r="DV18" s="9">
        <v>0.68300000000000005</v>
      </c>
      <c r="DW18" s="9">
        <v>0.76400000000000001</v>
      </c>
      <c r="DX18" s="9">
        <v>0.56799999999999995</v>
      </c>
      <c r="DY18" s="9">
        <v>0.44600000000000001</v>
      </c>
      <c r="DZ18" s="9">
        <v>0.122</v>
      </c>
      <c r="EA18" s="9">
        <v>0.75900000000000001</v>
      </c>
      <c r="EB18" s="9">
        <v>0.48499999999999999</v>
      </c>
      <c r="EC18" s="9">
        <v>0.27400000000000002</v>
      </c>
      <c r="ED18" s="9">
        <v>0.214</v>
      </c>
      <c r="EE18" s="9">
        <v>0.214</v>
      </c>
      <c r="EF18" s="9">
        <v>0</v>
      </c>
      <c r="EG18" s="9">
        <v>0.54500000000000004</v>
      </c>
      <c r="EH18" s="9">
        <v>0.27200000000000002</v>
      </c>
      <c r="EI18" s="9">
        <v>0.27400000000000002</v>
      </c>
      <c r="EJ18" s="9">
        <v>1</v>
      </c>
      <c r="EK18" s="9">
        <v>0.68300000000000005</v>
      </c>
      <c r="EL18" s="9">
        <v>0.316</v>
      </c>
      <c r="EM18" s="9">
        <v>1.0940000000000001</v>
      </c>
      <c r="EN18" s="9">
        <v>0.58499999999999996</v>
      </c>
      <c r="EO18" s="9">
        <v>0.50900000000000001</v>
      </c>
      <c r="EP18" s="9">
        <v>0.57799999999999996</v>
      </c>
      <c r="EQ18" s="9">
        <v>0.42799999999999999</v>
      </c>
      <c r="ER18" s="9">
        <v>0.15</v>
      </c>
      <c r="ES18" s="9">
        <v>0.60799999999999998</v>
      </c>
      <c r="ET18" s="9">
        <v>0.49399999999999999</v>
      </c>
      <c r="EU18" s="9">
        <v>0.115</v>
      </c>
      <c r="EV18" s="9">
        <v>1.071</v>
      </c>
      <c r="EW18" s="9">
        <v>0.42299999999999999</v>
      </c>
      <c r="EX18" s="9">
        <v>0.64800000000000002</v>
      </c>
      <c r="EY18" s="9">
        <v>7.2999999999999995E-2</v>
      </c>
      <c r="EZ18" s="9">
        <v>7.2999999999999995E-2</v>
      </c>
      <c r="FA18" s="9">
        <v>0</v>
      </c>
      <c r="FB18" s="9">
        <v>0.20699999999999999</v>
      </c>
      <c r="FC18" s="9">
        <v>0</v>
      </c>
      <c r="FD18" s="9">
        <v>0.20699999999999999</v>
      </c>
      <c r="FE18" s="9">
        <v>0.56699999999999995</v>
      </c>
      <c r="FF18" s="9">
        <v>0.56699999999999995</v>
      </c>
      <c r="FG18" s="9">
        <v>0</v>
      </c>
      <c r="FH18" s="9">
        <v>9.1999999999999998E-2</v>
      </c>
      <c r="FI18" s="9">
        <v>9.1999999999999998E-2</v>
      </c>
      <c r="FJ18" s="9">
        <v>0</v>
      </c>
      <c r="FK18" s="9">
        <v>1.9570000000000001</v>
      </c>
      <c r="FL18" s="9">
        <v>1.1739999999999999</v>
      </c>
      <c r="FM18" s="9">
        <v>0.78300000000000003</v>
      </c>
      <c r="FN18" s="9">
        <v>1.784</v>
      </c>
      <c r="FO18" s="9">
        <v>0.63900000000000001</v>
      </c>
      <c r="FP18" s="9">
        <v>1.145</v>
      </c>
      <c r="FQ18" s="9">
        <v>6.6660000000000004</v>
      </c>
      <c r="FR18" s="9">
        <v>4.7670000000000003</v>
      </c>
      <c r="FS18" s="9">
        <v>1.899</v>
      </c>
      <c r="FT18" s="9">
        <v>5.9660000000000002</v>
      </c>
      <c r="FU18" s="9">
        <v>4.0659999999999998</v>
      </c>
      <c r="FV18" s="9">
        <v>1.899</v>
      </c>
      <c r="FW18" s="9">
        <v>0.374</v>
      </c>
      <c r="FX18" s="9">
        <v>0.374</v>
      </c>
      <c r="FY18" s="9">
        <v>0</v>
      </c>
      <c r="FZ18" s="9">
        <v>0.32600000000000001</v>
      </c>
      <c r="GA18" s="9">
        <v>0.32600000000000001</v>
      </c>
      <c r="GB18" s="9">
        <v>0</v>
      </c>
      <c r="GC18" s="9">
        <v>5.1390000000000002</v>
      </c>
      <c r="GD18" s="9">
        <v>2.0059999999999998</v>
      </c>
      <c r="GE18" s="9">
        <v>3.133</v>
      </c>
      <c r="GF18" s="9">
        <v>3.8719999999999999</v>
      </c>
      <c r="GG18" s="9">
        <v>1.7729999999999999</v>
      </c>
      <c r="GH18" s="9">
        <v>2.0990000000000002</v>
      </c>
      <c r="GI18" s="9">
        <v>1.268</v>
      </c>
      <c r="GJ18" s="9">
        <v>0.23300000000000001</v>
      </c>
      <c r="GK18" s="9">
        <v>1.0349999999999999</v>
      </c>
      <c r="GL18" s="9">
        <v>84.885999999999996</v>
      </c>
      <c r="GM18" s="9">
        <v>90.56</v>
      </c>
      <c r="GN18" s="9">
        <v>77.248999999999995</v>
      </c>
      <c r="GO18" s="9">
        <v>12.262</v>
      </c>
      <c r="GP18" s="9">
        <v>10.086</v>
      </c>
      <c r="GQ18" s="9">
        <v>15.19</v>
      </c>
      <c r="GR18" s="9">
        <v>4.8109999999999999</v>
      </c>
      <c r="GS18" s="9">
        <v>6.5869999999999997</v>
      </c>
      <c r="GT18" s="9">
        <v>2.42</v>
      </c>
      <c r="GU18" s="9">
        <v>6.4290000000000003</v>
      </c>
      <c r="GV18" s="9">
        <v>7.1660000000000004</v>
      </c>
      <c r="GW18" s="9">
        <v>5.4379999999999997</v>
      </c>
      <c r="GX18" s="9">
        <v>1.81</v>
      </c>
      <c r="GY18" s="9">
        <v>3.1549999999999998</v>
      </c>
      <c r="GZ18" s="9">
        <v>0</v>
      </c>
      <c r="HA18" s="9">
        <v>4.6189999999999998</v>
      </c>
      <c r="HB18" s="9">
        <v>4.0110000000000001</v>
      </c>
      <c r="HC18" s="9">
        <v>5.4379999999999997</v>
      </c>
      <c r="HD18" s="9">
        <v>8.4670000000000005</v>
      </c>
      <c r="HE18" s="9">
        <v>10.087</v>
      </c>
      <c r="HF18" s="9">
        <v>6.2859999999999996</v>
      </c>
      <c r="HG18" s="9">
        <v>9.2680000000000007</v>
      </c>
      <c r="HH18" s="9">
        <v>8.6430000000000007</v>
      </c>
      <c r="HI18" s="9">
        <v>10.108000000000001</v>
      </c>
      <c r="HJ18" s="9">
        <v>4.8970000000000002</v>
      </c>
      <c r="HK18" s="9">
        <v>6.3259999999999996</v>
      </c>
      <c r="HL18" s="9">
        <v>2.9740000000000002</v>
      </c>
      <c r="HM18" s="9">
        <v>5.1520000000000001</v>
      </c>
      <c r="HN18" s="9">
        <v>7.2869999999999999</v>
      </c>
      <c r="HO18" s="9">
        <v>2.2789999999999999</v>
      </c>
      <c r="HP18" s="9">
        <v>9.0709999999999997</v>
      </c>
      <c r="HQ18" s="9">
        <v>6.2389999999999999</v>
      </c>
      <c r="HR18" s="9">
        <v>12.881</v>
      </c>
      <c r="HS18" s="9">
        <v>0.61499999999999999</v>
      </c>
      <c r="HT18" s="9">
        <v>1.073</v>
      </c>
      <c r="HU18" s="9">
        <v>0</v>
      </c>
      <c r="HV18" s="9">
        <v>1.752</v>
      </c>
      <c r="HW18" s="9">
        <v>0</v>
      </c>
      <c r="HX18" s="9">
        <v>4.1109999999999998</v>
      </c>
      <c r="HY18" s="9">
        <v>4.8049999999999997</v>
      </c>
      <c r="HZ18" s="9">
        <v>8.375</v>
      </c>
      <c r="IA18" s="9">
        <v>0</v>
      </c>
      <c r="IB18" s="9">
        <v>0.78300000000000003</v>
      </c>
      <c r="IC18" s="9">
        <v>1.3640000000000001</v>
      </c>
      <c r="ID18" s="9">
        <v>0</v>
      </c>
      <c r="IE18" s="9">
        <v>16.574999999999999</v>
      </c>
      <c r="IF18" s="9">
        <v>17.327999999999999</v>
      </c>
      <c r="IG18" s="9">
        <v>15.561999999999999</v>
      </c>
      <c r="IH18" s="9">
        <v>15.114000000000001</v>
      </c>
      <c r="II18" s="9">
        <v>9.44</v>
      </c>
      <c r="IJ18" s="9">
        <v>22.751000000000001</v>
      </c>
      <c r="IK18" s="9">
        <v>56.466999999999999</v>
      </c>
      <c r="IL18" s="9">
        <v>70.381</v>
      </c>
      <c r="IM18" s="9">
        <v>37.741999999999997</v>
      </c>
      <c r="IN18" s="9">
        <v>50.533999999999999</v>
      </c>
      <c r="IO18" s="9">
        <v>60.04</v>
      </c>
      <c r="IP18" s="9">
        <v>37.741999999999997</v>
      </c>
      <c r="IQ18" s="9">
        <v>3.1680000000000001</v>
      </c>
    </row>
    <row r="19" spans="1:251">
      <c r="A19" s="10">
        <v>44958</v>
      </c>
      <c r="B19" s="9">
        <v>4.2080000000000002</v>
      </c>
      <c r="C19" s="9">
        <v>3.28</v>
      </c>
      <c r="D19" s="9">
        <v>0.92800000000000005</v>
      </c>
      <c r="E19" s="9">
        <v>6.657</v>
      </c>
      <c r="F19" s="9">
        <v>5.0209999999999999</v>
      </c>
      <c r="G19" s="9">
        <v>1.6359999999999999</v>
      </c>
      <c r="H19" s="9">
        <v>1.0489999999999999</v>
      </c>
      <c r="I19" s="9">
        <v>0.47</v>
      </c>
      <c r="J19" s="9">
        <v>0.57899999999999996</v>
      </c>
      <c r="K19" s="9">
        <v>2.617</v>
      </c>
      <c r="L19" s="9">
        <v>0.41099999999999998</v>
      </c>
      <c r="M19" s="9">
        <v>2.206</v>
      </c>
      <c r="N19" s="9">
        <v>2.2789999999999999</v>
      </c>
      <c r="O19" s="9">
        <v>0.27500000000000002</v>
      </c>
      <c r="P19" s="9">
        <v>2.004</v>
      </c>
      <c r="Q19" s="9">
        <v>2.907</v>
      </c>
      <c r="R19" s="9">
        <v>1.36</v>
      </c>
      <c r="S19" s="9">
        <v>1.5469999999999999</v>
      </c>
      <c r="T19" s="9">
        <v>10.997999999999999</v>
      </c>
      <c r="U19" s="9">
        <v>7.8949999999999996</v>
      </c>
      <c r="V19" s="9">
        <v>3.1030000000000002</v>
      </c>
      <c r="W19" s="9">
        <v>10.253</v>
      </c>
      <c r="X19" s="9">
        <v>5.8529999999999998</v>
      </c>
      <c r="Y19" s="9">
        <v>4.399</v>
      </c>
      <c r="Z19" s="9">
        <v>38.726999999999997</v>
      </c>
      <c r="AA19" s="9">
        <v>23.28</v>
      </c>
      <c r="AB19" s="9">
        <v>15.446999999999999</v>
      </c>
      <c r="AC19" s="9">
        <v>26.806999999999999</v>
      </c>
      <c r="AD19" s="9">
        <v>13.193</v>
      </c>
      <c r="AE19" s="9">
        <v>13.615</v>
      </c>
      <c r="AF19" s="9">
        <v>6.9020000000000001</v>
      </c>
      <c r="AG19" s="9">
        <v>5.8789999999999996</v>
      </c>
      <c r="AH19" s="9">
        <v>1.0229999999999999</v>
      </c>
      <c r="AI19" s="9">
        <v>5.0179999999999998</v>
      </c>
      <c r="AJ19" s="9">
        <v>4.2089999999999996</v>
      </c>
      <c r="AK19" s="9">
        <v>0.80900000000000005</v>
      </c>
      <c r="AL19" s="9">
        <v>21.084</v>
      </c>
      <c r="AM19" s="9">
        <v>9.24</v>
      </c>
      <c r="AN19" s="9">
        <v>11.843999999999999</v>
      </c>
      <c r="AO19" s="9">
        <v>19.329000000000001</v>
      </c>
      <c r="AP19" s="9">
        <v>8.6630000000000003</v>
      </c>
      <c r="AQ19" s="9">
        <v>10.664999999999999</v>
      </c>
      <c r="AR19" s="9">
        <v>1.756</v>
      </c>
      <c r="AS19" s="9">
        <v>0.57599999999999996</v>
      </c>
      <c r="AT19" s="9">
        <v>1.179</v>
      </c>
      <c r="AU19" s="9">
        <v>82.858000000000004</v>
      </c>
      <c r="AV19" s="9">
        <v>82.001000000000005</v>
      </c>
      <c r="AW19" s="9">
        <v>83.88</v>
      </c>
      <c r="AX19" s="9">
        <v>8.0060000000000002</v>
      </c>
      <c r="AY19" s="9">
        <v>6.5670000000000002</v>
      </c>
      <c r="AZ19" s="9">
        <v>9.7200000000000006</v>
      </c>
      <c r="BA19" s="9">
        <v>5.8979999999999997</v>
      </c>
      <c r="BB19" s="9">
        <v>4.9909999999999997</v>
      </c>
      <c r="BC19" s="9">
        <v>6.9790000000000001</v>
      </c>
      <c r="BD19" s="9">
        <v>3.681</v>
      </c>
      <c r="BE19" s="9">
        <v>3.577</v>
      </c>
      <c r="BF19" s="9">
        <v>3.8039999999999998</v>
      </c>
      <c r="BG19" s="9">
        <v>1.909</v>
      </c>
      <c r="BH19" s="9">
        <v>2.2349999999999999</v>
      </c>
      <c r="BI19" s="9">
        <v>1.5209999999999999</v>
      </c>
      <c r="BJ19" s="9">
        <v>1.772</v>
      </c>
      <c r="BK19" s="9">
        <v>1.3420000000000001</v>
      </c>
      <c r="BL19" s="9">
        <v>2.2839999999999998</v>
      </c>
      <c r="BM19" s="9">
        <v>7.2539999999999996</v>
      </c>
      <c r="BN19" s="9">
        <v>6.2880000000000003</v>
      </c>
      <c r="BO19" s="9">
        <v>8.4049999999999994</v>
      </c>
      <c r="BP19" s="9">
        <v>2.597</v>
      </c>
      <c r="BQ19" s="9">
        <v>0</v>
      </c>
      <c r="BR19" s="9">
        <v>5.6909999999999998</v>
      </c>
      <c r="BS19" s="9">
        <v>4.0709999999999997</v>
      </c>
      <c r="BT19" s="9">
        <v>3.0390000000000001</v>
      </c>
      <c r="BU19" s="9">
        <v>5.3010000000000002</v>
      </c>
      <c r="BV19" s="9">
        <v>7.0359999999999996</v>
      </c>
      <c r="BW19" s="9">
        <v>10.086</v>
      </c>
      <c r="BX19" s="9">
        <v>3.4009999999999998</v>
      </c>
      <c r="BY19" s="9">
        <v>11.13</v>
      </c>
      <c r="BZ19" s="9">
        <v>15.439</v>
      </c>
      <c r="CA19" s="9">
        <v>5.9960000000000004</v>
      </c>
      <c r="CB19" s="9">
        <v>1.7529999999999999</v>
      </c>
      <c r="CC19" s="9">
        <v>1.4450000000000001</v>
      </c>
      <c r="CD19" s="9">
        <v>2.12</v>
      </c>
      <c r="CE19" s="9">
        <v>4.375</v>
      </c>
      <c r="CF19" s="9">
        <v>1.264</v>
      </c>
      <c r="CG19" s="9">
        <v>8.0820000000000007</v>
      </c>
      <c r="CH19" s="9">
        <v>3.81</v>
      </c>
      <c r="CI19" s="9">
        <v>0.84599999999999997</v>
      </c>
      <c r="CJ19" s="9">
        <v>7.3419999999999996</v>
      </c>
      <c r="CK19" s="9">
        <v>4.8600000000000003</v>
      </c>
      <c r="CL19" s="9">
        <v>4.1820000000000004</v>
      </c>
      <c r="CM19" s="9">
        <v>5.6669999999999998</v>
      </c>
      <c r="CN19" s="9">
        <v>18.388000000000002</v>
      </c>
      <c r="CO19" s="9">
        <v>24.277000000000001</v>
      </c>
      <c r="CP19" s="9">
        <v>11.371</v>
      </c>
      <c r="CQ19" s="9">
        <v>17.141999999999999</v>
      </c>
      <c r="CR19" s="9">
        <v>17.998999999999999</v>
      </c>
      <c r="CS19" s="9">
        <v>16.12</v>
      </c>
      <c r="CT19" s="9">
        <v>64.748000000000005</v>
      </c>
      <c r="CU19" s="9">
        <v>71.587000000000003</v>
      </c>
      <c r="CV19" s="9">
        <v>56.6</v>
      </c>
      <c r="CW19" s="9">
        <v>44.82</v>
      </c>
      <c r="CX19" s="9">
        <v>40.567</v>
      </c>
      <c r="CY19" s="9">
        <v>49.887</v>
      </c>
      <c r="CZ19" s="9">
        <v>11.539</v>
      </c>
      <c r="DA19" s="9">
        <v>18.077999999999999</v>
      </c>
      <c r="DB19" s="9">
        <v>3.7469999999999999</v>
      </c>
      <c r="DC19" s="9">
        <v>8.39</v>
      </c>
      <c r="DD19" s="9">
        <v>12.941000000000001</v>
      </c>
      <c r="DE19" s="9">
        <v>2.9660000000000002</v>
      </c>
      <c r="DF19" s="9">
        <v>35.252000000000002</v>
      </c>
      <c r="DG19" s="9">
        <v>28.413</v>
      </c>
      <c r="DH19" s="9">
        <v>43.4</v>
      </c>
      <c r="DI19" s="9">
        <v>32.316000000000003</v>
      </c>
      <c r="DJ19" s="9">
        <v>26.640999999999998</v>
      </c>
      <c r="DK19" s="9">
        <v>39.079000000000001</v>
      </c>
      <c r="DL19" s="9">
        <v>2.9359999999999999</v>
      </c>
      <c r="DM19" s="9">
        <v>1.7729999999999999</v>
      </c>
      <c r="DN19" s="9">
        <v>4.3220000000000001</v>
      </c>
      <c r="DO19" s="9">
        <v>11.18</v>
      </c>
      <c r="DP19" s="9">
        <v>5.9649999999999999</v>
      </c>
      <c r="DQ19" s="9">
        <v>5.2149999999999999</v>
      </c>
      <c r="DR19" s="9">
        <v>8.9220000000000006</v>
      </c>
      <c r="DS19" s="9">
        <v>4.7729999999999997</v>
      </c>
      <c r="DT19" s="9">
        <v>4.1479999999999997</v>
      </c>
      <c r="DU19" s="9">
        <v>1.099</v>
      </c>
      <c r="DV19" s="9">
        <v>0.36699999999999999</v>
      </c>
      <c r="DW19" s="9">
        <v>0.73199999999999998</v>
      </c>
      <c r="DX19" s="9">
        <v>0.93300000000000005</v>
      </c>
      <c r="DY19" s="9">
        <v>0.53900000000000003</v>
      </c>
      <c r="DZ19" s="9">
        <v>0.39400000000000002</v>
      </c>
      <c r="EA19" s="9">
        <v>0.60599999999999998</v>
      </c>
      <c r="EB19" s="9">
        <v>0.39400000000000002</v>
      </c>
      <c r="EC19" s="9">
        <v>0.21199999999999999</v>
      </c>
      <c r="ED19" s="9">
        <v>0.14399999999999999</v>
      </c>
      <c r="EE19" s="9">
        <v>0.14399999999999999</v>
      </c>
      <c r="EF19" s="9">
        <v>0</v>
      </c>
      <c r="EG19" s="9">
        <v>0.46200000000000002</v>
      </c>
      <c r="EH19" s="9">
        <v>0.25</v>
      </c>
      <c r="EI19" s="9">
        <v>0.21199999999999999</v>
      </c>
      <c r="EJ19" s="9">
        <v>0.71799999999999997</v>
      </c>
      <c r="EK19" s="9">
        <v>0.40200000000000002</v>
      </c>
      <c r="EL19" s="9">
        <v>0.316</v>
      </c>
      <c r="EM19" s="9">
        <v>0.252</v>
      </c>
      <c r="EN19" s="9">
        <v>0.115</v>
      </c>
      <c r="EO19" s="9">
        <v>0.13600000000000001</v>
      </c>
      <c r="EP19" s="9">
        <v>0.57599999999999996</v>
      </c>
      <c r="EQ19" s="9">
        <v>0.29799999999999999</v>
      </c>
      <c r="ER19" s="9">
        <v>0.27800000000000002</v>
      </c>
      <c r="ES19" s="9">
        <v>1.385</v>
      </c>
      <c r="ET19" s="9">
        <v>1.0389999999999999</v>
      </c>
      <c r="EU19" s="9">
        <v>0.34499999999999997</v>
      </c>
      <c r="EV19" s="9">
        <v>1.2350000000000001</v>
      </c>
      <c r="EW19" s="9">
        <v>0.61199999999999999</v>
      </c>
      <c r="EX19" s="9">
        <v>0.622</v>
      </c>
      <c r="EY19" s="9">
        <v>0</v>
      </c>
      <c r="EZ19" s="9">
        <v>0</v>
      </c>
      <c r="FA19" s="9">
        <v>0</v>
      </c>
      <c r="FB19" s="9">
        <v>0.36199999999999999</v>
      </c>
      <c r="FC19" s="9">
        <v>0.252</v>
      </c>
      <c r="FD19" s="9">
        <v>0.11</v>
      </c>
      <c r="FE19" s="9">
        <v>0.38500000000000001</v>
      </c>
      <c r="FF19" s="9">
        <v>0.127</v>
      </c>
      <c r="FG19" s="9">
        <v>0.25700000000000001</v>
      </c>
      <c r="FH19" s="9">
        <v>0</v>
      </c>
      <c r="FI19" s="9">
        <v>0</v>
      </c>
      <c r="FJ19" s="9">
        <v>0</v>
      </c>
      <c r="FK19" s="9">
        <v>1.371</v>
      </c>
      <c r="FL19" s="9">
        <v>0.626</v>
      </c>
      <c r="FM19" s="9">
        <v>0.745</v>
      </c>
      <c r="FN19" s="9">
        <v>2.2589999999999999</v>
      </c>
      <c r="FO19" s="9">
        <v>1.1919999999999999</v>
      </c>
      <c r="FP19" s="9">
        <v>1.0669999999999999</v>
      </c>
      <c r="FQ19" s="9">
        <v>7.2290000000000001</v>
      </c>
      <c r="FR19" s="9">
        <v>3.7949999999999999</v>
      </c>
      <c r="FS19" s="9">
        <v>3.4340000000000002</v>
      </c>
      <c r="FT19" s="9">
        <v>6.2140000000000004</v>
      </c>
      <c r="FU19" s="9">
        <v>3.0649999999999999</v>
      </c>
      <c r="FV19" s="9">
        <v>3.149</v>
      </c>
      <c r="FW19" s="9">
        <v>0.53600000000000003</v>
      </c>
      <c r="FX19" s="9">
        <v>0.38700000000000001</v>
      </c>
      <c r="FY19" s="9">
        <v>0.14799999999999999</v>
      </c>
      <c r="FZ19" s="9">
        <v>0.47899999999999998</v>
      </c>
      <c r="GA19" s="9">
        <v>0.34300000000000003</v>
      </c>
      <c r="GB19" s="9">
        <v>0.13600000000000001</v>
      </c>
      <c r="GC19" s="9">
        <v>3.9510000000000001</v>
      </c>
      <c r="GD19" s="9">
        <v>2.17</v>
      </c>
      <c r="GE19" s="9">
        <v>1.7809999999999999</v>
      </c>
      <c r="GF19" s="9">
        <v>2.84</v>
      </c>
      <c r="GG19" s="9">
        <v>1.3089999999999999</v>
      </c>
      <c r="GH19" s="9">
        <v>1.532</v>
      </c>
      <c r="GI19" s="9">
        <v>1.111</v>
      </c>
      <c r="GJ19" s="9">
        <v>0.86199999999999999</v>
      </c>
      <c r="GK19" s="9">
        <v>0.249</v>
      </c>
      <c r="GL19" s="9">
        <v>79.796999999999997</v>
      </c>
      <c r="GM19" s="9">
        <v>80.022999999999996</v>
      </c>
      <c r="GN19" s="9">
        <v>79.539000000000001</v>
      </c>
      <c r="GO19" s="9">
        <v>9.8279999999999994</v>
      </c>
      <c r="GP19" s="9">
        <v>6.1459999999999999</v>
      </c>
      <c r="GQ19" s="9">
        <v>14.039</v>
      </c>
      <c r="GR19" s="9">
        <v>8.3490000000000002</v>
      </c>
      <c r="GS19" s="9">
        <v>9.0399999999999991</v>
      </c>
      <c r="GT19" s="9">
        <v>7.5590000000000002</v>
      </c>
      <c r="GU19" s="9">
        <v>5.4210000000000003</v>
      </c>
      <c r="GV19" s="9">
        <v>6.6029999999999998</v>
      </c>
      <c r="GW19" s="9">
        <v>4.07</v>
      </c>
      <c r="GX19" s="9">
        <v>1.29</v>
      </c>
      <c r="GY19" s="9">
        <v>2.4169999999999998</v>
      </c>
      <c r="GZ19" s="9">
        <v>0</v>
      </c>
      <c r="HA19" s="9">
        <v>4.1319999999999997</v>
      </c>
      <c r="HB19" s="9">
        <v>4.1849999999999996</v>
      </c>
      <c r="HC19" s="9">
        <v>4.07</v>
      </c>
      <c r="HD19" s="9">
        <v>6.423</v>
      </c>
      <c r="HE19" s="9">
        <v>6.7460000000000004</v>
      </c>
      <c r="HF19" s="9">
        <v>6.0529999999999999</v>
      </c>
      <c r="HG19" s="9">
        <v>2.2509999999999999</v>
      </c>
      <c r="HH19" s="9">
        <v>1.9330000000000001</v>
      </c>
      <c r="HI19" s="9">
        <v>2.6139999999999999</v>
      </c>
      <c r="HJ19" s="9">
        <v>5.1550000000000002</v>
      </c>
      <c r="HK19" s="9">
        <v>5.0030000000000001</v>
      </c>
      <c r="HL19" s="9">
        <v>5.3289999999999997</v>
      </c>
      <c r="HM19" s="9">
        <v>12.385999999999999</v>
      </c>
      <c r="HN19" s="9">
        <v>17.425999999999998</v>
      </c>
      <c r="HO19" s="9">
        <v>6.6219999999999999</v>
      </c>
      <c r="HP19" s="9">
        <v>11.042999999999999</v>
      </c>
      <c r="HQ19" s="9">
        <v>10.268000000000001</v>
      </c>
      <c r="HR19" s="9">
        <v>11.93</v>
      </c>
      <c r="HS19" s="9">
        <v>0</v>
      </c>
      <c r="HT19" s="9">
        <v>0</v>
      </c>
      <c r="HU19" s="9">
        <v>0</v>
      </c>
      <c r="HV19" s="9">
        <v>3.24</v>
      </c>
      <c r="HW19" s="9">
        <v>4.2249999999999996</v>
      </c>
      <c r="HX19" s="9">
        <v>2.1120000000000001</v>
      </c>
      <c r="HY19" s="9">
        <v>3.4409999999999998</v>
      </c>
      <c r="HZ19" s="9">
        <v>2.137</v>
      </c>
      <c r="IA19" s="9">
        <v>4.9320000000000004</v>
      </c>
      <c r="IB19" s="9">
        <v>0</v>
      </c>
      <c r="IC19" s="9">
        <v>0</v>
      </c>
      <c r="ID19" s="9">
        <v>0</v>
      </c>
      <c r="IE19" s="9">
        <v>12.26</v>
      </c>
      <c r="IF19" s="9">
        <v>10.496</v>
      </c>
      <c r="IG19" s="9">
        <v>14.279</v>
      </c>
      <c r="IH19" s="9">
        <v>20.202999999999999</v>
      </c>
      <c r="II19" s="9">
        <v>19.977</v>
      </c>
      <c r="IJ19" s="9">
        <v>20.460999999999999</v>
      </c>
      <c r="IK19" s="9">
        <v>64.659000000000006</v>
      </c>
      <c r="IL19" s="9">
        <v>63.62</v>
      </c>
      <c r="IM19" s="9">
        <v>65.847999999999999</v>
      </c>
      <c r="IN19" s="9">
        <v>55.582999999999998</v>
      </c>
      <c r="IO19" s="9">
        <v>51.381</v>
      </c>
      <c r="IP19" s="9">
        <v>60.387999999999998</v>
      </c>
      <c r="IQ19" s="9">
        <v>4.7930000000000001</v>
      </c>
    </row>
  </sheetData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3514</v>
      </c>
      <c r="C1" s="3" t="s">
        <v>3515</v>
      </c>
      <c r="D1" s="3" t="s">
        <v>3516</v>
      </c>
      <c r="E1" s="3" t="s">
        <v>3517</v>
      </c>
      <c r="F1" s="3" t="s">
        <v>3518</v>
      </c>
      <c r="G1" s="3" t="s">
        <v>3519</v>
      </c>
      <c r="H1" s="3" t="s">
        <v>3520</v>
      </c>
      <c r="I1" s="3" t="s">
        <v>3521</v>
      </c>
      <c r="J1" s="3" t="s">
        <v>3522</v>
      </c>
      <c r="K1" s="3" t="s">
        <v>3523</v>
      </c>
      <c r="L1" s="3" t="s">
        <v>3524</v>
      </c>
      <c r="M1" s="3" t="s">
        <v>3525</v>
      </c>
      <c r="N1" s="3" t="s">
        <v>3526</v>
      </c>
      <c r="O1" s="3" t="s">
        <v>3527</v>
      </c>
      <c r="P1" s="3" t="s">
        <v>3528</v>
      </c>
      <c r="Q1" s="3" t="s">
        <v>3529</v>
      </c>
      <c r="R1" s="3" t="s">
        <v>3530</v>
      </c>
      <c r="S1" s="3" t="s">
        <v>3531</v>
      </c>
      <c r="T1" s="3" t="s">
        <v>3532</v>
      </c>
      <c r="U1" s="3" t="s">
        <v>3533</v>
      </c>
      <c r="V1" s="3" t="s">
        <v>3534</v>
      </c>
      <c r="W1" s="3" t="s">
        <v>3535</v>
      </c>
      <c r="X1" s="3" t="s">
        <v>3536</v>
      </c>
      <c r="Y1" s="3" t="s">
        <v>3537</v>
      </c>
      <c r="Z1" s="3" t="s">
        <v>3538</v>
      </c>
      <c r="AA1" s="3" t="s">
        <v>3539</v>
      </c>
      <c r="AB1" s="3" t="s">
        <v>3540</v>
      </c>
      <c r="AC1" s="3" t="s">
        <v>3541</v>
      </c>
      <c r="AD1" s="3" t="s">
        <v>3542</v>
      </c>
      <c r="AE1" s="3" t="s">
        <v>3543</v>
      </c>
      <c r="AF1" s="3" t="s">
        <v>3544</v>
      </c>
      <c r="AG1" s="3" t="s">
        <v>3545</v>
      </c>
      <c r="AH1" s="3" t="s">
        <v>3546</v>
      </c>
      <c r="AI1" s="3" t="s">
        <v>3547</v>
      </c>
      <c r="AJ1" s="3" t="s">
        <v>3548</v>
      </c>
      <c r="AK1" s="3" t="s">
        <v>3549</v>
      </c>
      <c r="AL1" s="3" t="s">
        <v>3550</v>
      </c>
      <c r="AM1" s="3" t="s">
        <v>3551</v>
      </c>
      <c r="AN1" s="3" t="s">
        <v>3552</v>
      </c>
      <c r="AO1" s="3" t="s">
        <v>3553</v>
      </c>
      <c r="AP1" s="3" t="s">
        <v>3554</v>
      </c>
      <c r="AQ1" s="3" t="s">
        <v>3555</v>
      </c>
      <c r="AR1" s="3" t="s">
        <v>3556</v>
      </c>
      <c r="AS1" s="3" t="s">
        <v>3557</v>
      </c>
      <c r="AT1" s="3" t="s">
        <v>3558</v>
      </c>
      <c r="AU1" s="3" t="s">
        <v>3559</v>
      </c>
      <c r="AV1" s="3" t="s">
        <v>3560</v>
      </c>
      <c r="AW1" s="3" t="s">
        <v>3561</v>
      </c>
      <c r="AX1" s="3" t="s">
        <v>3562</v>
      </c>
      <c r="AY1" s="3" t="s">
        <v>3563</v>
      </c>
      <c r="AZ1" s="3" t="s">
        <v>3564</v>
      </c>
      <c r="BA1" s="3" t="s">
        <v>3565</v>
      </c>
      <c r="BB1" s="3" t="s">
        <v>3566</v>
      </c>
      <c r="BC1" s="3" t="s">
        <v>3567</v>
      </c>
      <c r="BD1" s="3" t="s">
        <v>3568</v>
      </c>
      <c r="BE1" s="3" t="s">
        <v>3569</v>
      </c>
      <c r="BF1" s="3" t="s">
        <v>3570</v>
      </c>
      <c r="BG1" s="3" t="s">
        <v>3571</v>
      </c>
      <c r="BH1" s="3" t="s">
        <v>3572</v>
      </c>
      <c r="BI1" s="3" t="s">
        <v>3573</v>
      </c>
      <c r="BJ1" s="3" t="s">
        <v>3574</v>
      </c>
      <c r="BK1" s="3" t="s">
        <v>3575</v>
      </c>
      <c r="BL1" s="3" t="s">
        <v>3576</v>
      </c>
      <c r="BM1" s="3" t="s">
        <v>3577</v>
      </c>
      <c r="BN1" s="3" t="s">
        <v>3578</v>
      </c>
      <c r="BO1" s="3" t="s">
        <v>3579</v>
      </c>
      <c r="BP1" s="3" t="s">
        <v>3580</v>
      </c>
      <c r="BQ1" s="3" t="s">
        <v>3581</v>
      </c>
      <c r="BR1" s="3" t="s">
        <v>3582</v>
      </c>
      <c r="BS1" s="3" t="s">
        <v>3583</v>
      </c>
      <c r="BT1" s="3" t="s">
        <v>3584</v>
      </c>
      <c r="BU1" s="3" t="s">
        <v>3585</v>
      </c>
      <c r="BV1" s="3" t="s">
        <v>3586</v>
      </c>
      <c r="BW1" s="3" t="s">
        <v>3587</v>
      </c>
      <c r="BX1" s="3" t="s">
        <v>3588</v>
      </c>
      <c r="BY1" s="3" t="s">
        <v>3589</v>
      </c>
      <c r="BZ1" s="3" t="s">
        <v>3590</v>
      </c>
      <c r="CA1" s="3" t="s">
        <v>3591</v>
      </c>
      <c r="CB1" s="3" t="s">
        <v>3592</v>
      </c>
      <c r="CC1" s="3" t="s">
        <v>3593</v>
      </c>
      <c r="CD1" s="3" t="s">
        <v>3594</v>
      </c>
      <c r="CE1" s="3" t="s">
        <v>3595</v>
      </c>
      <c r="CF1" s="3" t="s">
        <v>3596</v>
      </c>
      <c r="CG1" s="3" t="s">
        <v>3597</v>
      </c>
      <c r="CH1" s="3" t="s">
        <v>3598</v>
      </c>
      <c r="CI1" s="3" t="s">
        <v>3599</v>
      </c>
      <c r="CJ1" s="3" t="s">
        <v>3600</v>
      </c>
      <c r="CK1" s="3" t="s">
        <v>3601</v>
      </c>
      <c r="CL1" s="3" t="s">
        <v>3602</v>
      </c>
      <c r="CM1" s="3" t="s">
        <v>3603</v>
      </c>
      <c r="CN1" s="3" t="s">
        <v>3604</v>
      </c>
      <c r="CO1" s="3" t="s">
        <v>3605</v>
      </c>
      <c r="CP1" s="3" t="s">
        <v>3606</v>
      </c>
      <c r="CQ1" s="3" t="s">
        <v>3607</v>
      </c>
      <c r="CR1" s="3" t="s">
        <v>3608</v>
      </c>
      <c r="CS1" s="3" t="s">
        <v>3609</v>
      </c>
      <c r="CT1" s="3" t="s">
        <v>3610</v>
      </c>
      <c r="CU1" s="3" t="s">
        <v>3611</v>
      </c>
      <c r="CV1" s="3" t="s">
        <v>3612</v>
      </c>
      <c r="CW1" s="3" t="s">
        <v>3613</v>
      </c>
      <c r="CX1" s="3" t="s">
        <v>3614</v>
      </c>
      <c r="CY1" s="3" t="s">
        <v>3615</v>
      </c>
      <c r="CZ1" s="3" t="s">
        <v>3616</v>
      </c>
      <c r="DA1" s="3" t="s">
        <v>3617</v>
      </c>
      <c r="DB1" s="3" t="s">
        <v>3618</v>
      </c>
      <c r="DC1" s="3" t="s">
        <v>3619</v>
      </c>
      <c r="DD1" s="3" t="s">
        <v>3620</v>
      </c>
      <c r="DE1" s="3" t="s">
        <v>3621</v>
      </c>
      <c r="DF1" s="3" t="s">
        <v>3622</v>
      </c>
      <c r="DG1" s="3" t="s">
        <v>3623</v>
      </c>
      <c r="DH1" s="3" t="s">
        <v>3624</v>
      </c>
      <c r="DI1" s="3" t="s">
        <v>3625</v>
      </c>
      <c r="DJ1" s="3" t="s">
        <v>3626</v>
      </c>
      <c r="DK1" s="3" t="s">
        <v>3627</v>
      </c>
      <c r="DL1" s="3" t="s">
        <v>3628</v>
      </c>
      <c r="DM1" s="3" t="s">
        <v>3629</v>
      </c>
      <c r="DN1" s="3" t="s">
        <v>3630</v>
      </c>
      <c r="DO1" s="3" t="s">
        <v>3631</v>
      </c>
      <c r="DP1" s="3" t="s">
        <v>3632</v>
      </c>
      <c r="DQ1" s="3" t="s">
        <v>3633</v>
      </c>
      <c r="DR1" s="3" t="s">
        <v>3634</v>
      </c>
      <c r="DS1" s="3" t="s">
        <v>3635</v>
      </c>
      <c r="DT1" s="3" t="s">
        <v>3636</v>
      </c>
      <c r="DU1" s="3" t="s">
        <v>3637</v>
      </c>
      <c r="DV1" s="3" t="s">
        <v>3638</v>
      </c>
      <c r="DW1" s="3" t="s">
        <v>3639</v>
      </c>
      <c r="DX1" s="3" t="s">
        <v>3640</v>
      </c>
      <c r="DY1" s="3" t="s">
        <v>3641</v>
      </c>
      <c r="DZ1" s="3" t="s">
        <v>3642</v>
      </c>
      <c r="EA1" s="3" t="s">
        <v>3643</v>
      </c>
      <c r="EB1" s="3" t="s">
        <v>3644</v>
      </c>
      <c r="EC1" s="3" t="s">
        <v>3645</v>
      </c>
      <c r="ED1" s="3" t="s">
        <v>3646</v>
      </c>
      <c r="EE1" s="3" t="s">
        <v>3647</v>
      </c>
      <c r="EF1" s="3" t="s">
        <v>3648</v>
      </c>
      <c r="EG1" s="3" t="s">
        <v>3649</v>
      </c>
      <c r="EH1" s="3" t="s">
        <v>3650</v>
      </c>
      <c r="EI1" s="3" t="s">
        <v>3651</v>
      </c>
      <c r="EJ1" s="3" t="s">
        <v>3652</v>
      </c>
      <c r="EK1" s="3" t="s">
        <v>3653</v>
      </c>
      <c r="EL1" s="3" t="s">
        <v>3654</v>
      </c>
      <c r="EM1" s="3" t="s">
        <v>3655</v>
      </c>
      <c r="EN1" s="3" t="s">
        <v>3656</v>
      </c>
      <c r="EO1" s="3" t="s">
        <v>3657</v>
      </c>
      <c r="EP1" s="3" t="s">
        <v>3658</v>
      </c>
      <c r="EQ1" s="3" t="s">
        <v>3659</v>
      </c>
      <c r="ER1" s="3" t="s">
        <v>3660</v>
      </c>
      <c r="ES1" s="3" t="s">
        <v>3661</v>
      </c>
      <c r="ET1" s="3" t="s">
        <v>3662</v>
      </c>
      <c r="EU1" s="3" t="s">
        <v>3663</v>
      </c>
      <c r="EV1" s="3" t="s">
        <v>3664</v>
      </c>
      <c r="EW1" s="3" t="s">
        <v>3665</v>
      </c>
      <c r="EX1" s="3" t="s">
        <v>3666</v>
      </c>
      <c r="EY1" s="3" t="s">
        <v>3667</v>
      </c>
      <c r="EZ1" s="3" t="s">
        <v>3668</v>
      </c>
      <c r="FA1" s="3" t="s">
        <v>3669</v>
      </c>
      <c r="FB1" s="3" t="s">
        <v>3670</v>
      </c>
      <c r="FC1" s="3" t="s">
        <v>3671</v>
      </c>
      <c r="FD1" s="3" t="s">
        <v>3672</v>
      </c>
      <c r="FE1" s="3" t="s">
        <v>3673</v>
      </c>
      <c r="FF1" s="3" t="s">
        <v>3674</v>
      </c>
      <c r="FG1" s="3" t="s">
        <v>3675</v>
      </c>
      <c r="FH1" s="3" t="s">
        <v>3676</v>
      </c>
      <c r="FI1" s="3" t="s">
        <v>3677</v>
      </c>
      <c r="FJ1" s="3" t="s">
        <v>3678</v>
      </c>
      <c r="FK1" s="3" t="s">
        <v>3679</v>
      </c>
      <c r="FL1" s="3" t="s">
        <v>3680</v>
      </c>
      <c r="FM1" s="3" t="s">
        <v>3681</v>
      </c>
      <c r="FN1" s="3" t="s">
        <v>3682</v>
      </c>
      <c r="FO1" s="3" t="s">
        <v>3683</v>
      </c>
      <c r="FP1" s="3" t="s">
        <v>3684</v>
      </c>
      <c r="FQ1" s="3" t="s">
        <v>3685</v>
      </c>
      <c r="FR1" s="3" t="s">
        <v>3686</v>
      </c>
      <c r="FS1" s="3" t="s">
        <v>3687</v>
      </c>
      <c r="FT1" s="3" t="s">
        <v>3688</v>
      </c>
      <c r="FU1" s="3" t="s">
        <v>3689</v>
      </c>
      <c r="FV1" s="3" t="s">
        <v>3690</v>
      </c>
      <c r="FW1" s="3" t="s">
        <v>3691</v>
      </c>
      <c r="FX1" s="3" t="s">
        <v>3692</v>
      </c>
      <c r="FY1" s="3" t="s">
        <v>3693</v>
      </c>
      <c r="FZ1" s="3" t="s">
        <v>3694</v>
      </c>
      <c r="GA1" s="3" t="s">
        <v>3695</v>
      </c>
      <c r="GB1" s="3" t="s">
        <v>3696</v>
      </c>
      <c r="GC1" s="3" t="s">
        <v>3697</v>
      </c>
      <c r="GD1" s="3" t="s">
        <v>3698</v>
      </c>
      <c r="GE1" s="3" t="s">
        <v>3699</v>
      </c>
      <c r="GF1" s="3" t="s">
        <v>3700</v>
      </c>
      <c r="GG1" s="3" t="s">
        <v>3701</v>
      </c>
      <c r="GH1" s="3" t="s">
        <v>3702</v>
      </c>
      <c r="GI1" s="3" t="s">
        <v>3703</v>
      </c>
      <c r="GJ1" s="3" t="s">
        <v>3704</v>
      </c>
      <c r="GK1" s="3" t="s">
        <v>3705</v>
      </c>
      <c r="GL1" s="3" t="s">
        <v>3706</v>
      </c>
      <c r="GM1" s="3" t="s">
        <v>3707</v>
      </c>
      <c r="GN1" s="3" t="s">
        <v>3708</v>
      </c>
      <c r="GO1" s="3" t="s">
        <v>3709</v>
      </c>
      <c r="GP1" s="3" t="s">
        <v>3710</v>
      </c>
      <c r="GQ1" s="3" t="s">
        <v>3711</v>
      </c>
      <c r="GR1" s="3" t="s">
        <v>3712</v>
      </c>
      <c r="GS1" s="3" t="s">
        <v>3713</v>
      </c>
      <c r="GT1" s="3" t="s">
        <v>3714</v>
      </c>
      <c r="GU1" s="3" t="s">
        <v>3715</v>
      </c>
      <c r="GV1" s="3" t="s">
        <v>3716</v>
      </c>
      <c r="GW1" s="3" t="s">
        <v>3717</v>
      </c>
      <c r="GX1" s="3" t="s">
        <v>3718</v>
      </c>
      <c r="GY1" s="3" t="s">
        <v>3719</v>
      </c>
      <c r="GZ1" s="3" t="s">
        <v>3720</v>
      </c>
      <c r="HA1" s="3" t="s">
        <v>3721</v>
      </c>
      <c r="HB1" s="3" t="s">
        <v>3722</v>
      </c>
      <c r="HC1" s="3" t="s">
        <v>3723</v>
      </c>
      <c r="HD1" s="3" t="s">
        <v>3724</v>
      </c>
      <c r="HE1" s="3" t="s">
        <v>3725</v>
      </c>
      <c r="HF1" s="3" t="s">
        <v>3726</v>
      </c>
      <c r="HG1" s="3" t="s">
        <v>3727</v>
      </c>
      <c r="HH1" s="3" t="s">
        <v>3728</v>
      </c>
      <c r="HI1" s="3" t="s">
        <v>3729</v>
      </c>
      <c r="HJ1" s="3" t="s">
        <v>3730</v>
      </c>
      <c r="HK1" s="3" t="s">
        <v>3731</v>
      </c>
      <c r="HL1" s="3" t="s">
        <v>3732</v>
      </c>
      <c r="HM1" s="3" t="s">
        <v>3733</v>
      </c>
      <c r="HN1" s="3" t="s">
        <v>3734</v>
      </c>
      <c r="HO1" s="3" t="s">
        <v>3735</v>
      </c>
      <c r="HP1" s="3" t="s">
        <v>3736</v>
      </c>
      <c r="HQ1" s="3" t="s">
        <v>3737</v>
      </c>
      <c r="HR1" s="3" t="s">
        <v>3738</v>
      </c>
      <c r="HS1" s="3" t="s">
        <v>3739</v>
      </c>
      <c r="HT1" s="3" t="s">
        <v>3740</v>
      </c>
      <c r="HU1" s="3" t="s">
        <v>3741</v>
      </c>
      <c r="HV1" s="3" t="s">
        <v>3742</v>
      </c>
      <c r="HW1" s="3" t="s">
        <v>3743</v>
      </c>
      <c r="HX1" s="3" t="s">
        <v>3744</v>
      </c>
      <c r="HY1" s="3" t="s">
        <v>3745</v>
      </c>
      <c r="HZ1" s="3" t="s">
        <v>3746</v>
      </c>
      <c r="IA1" s="3" t="s">
        <v>3747</v>
      </c>
      <c r="IB1" s="3" t="s">
        <v>3748</v>
      </c>
      <c r="IC1" s="3" t="s">
        <v>3749</v>
      </c>
      <c r="ID1" s="3" t="s">
        <v>3750</v>
      </c>
      <c r="IE1" s="3" t="s">
        <v>3751</v>
      </c>
      <c r="IF1" s="3" t="s">
        <v>3752</v>
      </c>
      <c r="IG1" s="3" t="s">
        <v>3753</v>
      </c>
      <c r="IH1" s="3" t="s">
        <v>3754</v>
      </c>
      <c r="II1" s="3" t="s">
        <v>3755</v>
      </c>
      <c r="IJ1" s="3" t="s">
        <v>3756</v>
      </c>
      <c r="IK1" s="3" t="s">
        <v>3757</v>
      </c>
      <c r="IL1" s="3" t="s">
        <v>3758</v>
      </c>
      <c r="IM1" s="3" t="s">
        <v>3759</v>
      </c>
      <c r="IN1" s="3" t="s">
        <v>3760</v>
      </c>
      <c r="IO1" s="3" t="s">
        <v>3761</v>
      </c>
      <c r="IP1" s="3" t="s">
        <v>3762</v>
      </c>
      <c r="IQ1" s="3" t="s">
        <v>3763</v>
      </c>
    </row>
    <row r="2" spans="1:251">
      <c r="A2" s="4" t="s">
        <v>250</v>
      </c>
      <c r="B2" s="8" t="s">
        <v>337</v>
      </c>
      <c r="C2" s="8" t="s">
        <v>337</v>
      </c>
      <c r="D2" s="8" t="s">
        <v>337</v>
      </c>
      <c r="E2" s="8" t="s">
        <v>337</v>
      </c>
      <c r="F2" s="8" t="s">
        <v>337</v>
      </c>
      <c r="G2" s="8" t="s">
        <v>337</v>
      </c>
      <c r="H2" s="8" t="s">
        <v>337</v>
      </c>
      <c r="I2" s="8" t="s">
        <v>337</v>
      </c>
      <c r="J2" s="8" t="s">
        <v>337</v>
      </c>
      <c r="K2" s="8" t="s">
        <v>337</v>
      </c>
      <c r="L2" s="8" t="s">
        <v>337</v>
      </c>
      <c r="M2" s="8" t="s">
        <v>337</v>
      </c>
      <c r="N2" s="8" t="s">
        <v>337</v>
      </c>
      <c r="O2" s="8" t="s">
        <v>337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8" t="s">
        <v>337</v>
      </c>
      <c r="CN2" s="8" t="s">
        <v>337</v>
      </c>
      <c r="CO2" s="8" t="s">
        <v>337</v>
      </c>
      <c r="CP2" s="8" t="s">
        <v>337</v>
      </c>
      <c r="CQ2" s="8" t="s">
        <v>337</v>
      </c>
      <c r="CR2" s="8" t="s">
        <v>337</v>
      </c>
      <c r="CS2" s="8" t="s">
        <v>337</v>
      </c>
      <c r="CT2" s="8" t="s">
        <v>337</v>
      </c>
      <c r="CU2" s="8" t="s">
        <v>337</v>
      </c>
      <c r="CV2" s="8" t="s">
        <v>337</v>
      </c>
      <c r="CW2" s="8" t="s">
        <v>337</v>
      </c>
      <c r="CX2" s="8" t="s">
        <v>337</v>
      </c>
      <c r="CY2" s="8" t="s">
        <v>337</v>
      </c>
      <c r="CZ2" s="8" t="s">
        <v>337</v>
      </c>
      <c r="DA2" s="8" t="s">
        <v>337</v>
      </c>
      <c r="DB2" s="8" t="s">
        <v>337</v>
      </c>
      <c r="DC2" s="8" t="s">
        <v>337</v>
      </c>
      <c r="DD2" s="8" t="s">
        <v>337</v>
      </c>
      <c r="DE2" s="8" t="s">
        <v>337</v>
      </c>
      <c r="DF2" s="8" t="s">
        <v>337</v>
      </c>
      <c r="DG2" s="8" t="s">
        <v>337</v>
      </c>
      <c r="DH2" s="8" t="s">
        <v>337</v>
      </c>
      <c r="DI2" s="8" t="s">
        <v>337</v>
      </c>
      <c r="DJ2" s="8" t="s">
        <v>337</v>
      </c>
      <c r="DK2" s="8" t="s">
        <v>337</v>
      </c>
      <c r="DL2" s="8" t="s">
        <v>337</v>
      </c>
      <c r="DM2" s="8" t="s">
        <v>337</v>
      </c>
      <c r="DN2" s="8" t="s">
        <v>337</v>
      </c>
      <c r="DO2" s="8" t="s">
        <v>337</v>
      </c>
      <c r="DP2" s="8" t="s">
        <v>337</v>
      </c>
      <c r="DQ2" s="8" t="s">
        <v>337</v>
      </c>
      <c r="DR2" s="8" t="s">
        <v>337</v>
      </c>
      <c r="DS2" s="8" t="s">
        <v>337</v>
      </c>
      <c r="DT2" s="8" t="s">
        <v>337</v>
      </c>
      <c r="DU2" s="8" t="s">
        <v>337</v>
      </c>
      <c r="DV2" s="8" t="s">
        <v>337</v>
      </c>
      <c r="DW2" s="8" t="s">
        <v>337</v>
      </c>
      <c r="DX2" s="8" t="s">
        <v>337</v>
      </c>
      <c r="DY2" s="8" t="s">
        <v>337</v>
      </c>
      <c r="DZ2" s="8" t="s">
        <v>337</v>
      </c>
      <c r="EA2" s="8" t="s">
        <v>337</v>
      </c>
      <c r="EB2" s="8" t="s">
        <v>337</v>
      </c>
      <c r="EC2" s="8" t="s">
        <v>337</v>
      </c>
      <c r="ED2" s="8" t="s">
        <v>337</v>
      </c>
      <c r="EE2" s="8" t="s">
        <v>337</v>
      </c>
      <c r="EF2" s="8" t="s">
        <v>337</v>
      </c>
      <c r="EG2" s="8" t="s">
        <v>337</v>
      </c>
      <c r="EH2" s="8" t="s">
        <v>337</v>
      </c>
      <c r="EI2" s="8" t="s">
        <v>337</v>
      </c>
      <c r="EJ2" s="8" t="s">
        <v>337</v>
      </c>
      <c r="EK2" s="8" t="s">
        <v>337</v>
      </c>
      <c r="EL2" s="8" t="s">
        <v>337</v>
      </c>
      <c r="EM2" s="8" t="s">
        <v>337</v>
      </c>
      <c r="EN2" s="8" t="s">
        <v>337</v>
      </c>
      <c r="EO2" s="8" t="s">
        <v>337</v>
      </c>
      <c r="EP2" s="8" t="s">
        <v>337</v>
      </c>
      <c r="EQ2" s="8" t="s">
        <v>337</v>
      </c>
      <c r="ER2" s="8" t="s">
        <v>337</v>
      </c>
      <c r="ES2" s="8" t="s">
        <v>337</v>
      </c>
      <c r="ET2" s="8" t="s">
        <v>337</v>
      </c>
      <c r="EU2" s="8" t="s">
        <v>337</v>
      </c>
      <c r="EV2" s="8" t="s">
        <v>337</v>
      </c>
      <c r="EW2" s="8" t="s">
        <v>337</v>
      </c>
      <c r="EX2" s="8" t="s">
        <v>337</v>
      </c>
      <c r="EY2" s="8" t="s">
        <v>337</v>
      </c>
      <c r="EZ2" s="8" t="s">
        <v>337</v>
      </c>
      <c r="FA2" s="8" t="s">
        <v>337</v>
      </c>
      <c r="FB2" s="8" t="s">
        <v>337</v>
      </c>
      <c r="FC2" s="8" t="s">
        <v>337</v>
      </c>
      <c r="FD2" s="8" t="s">
        <v>337</v>
      </c>
      <c r="FE2" s="8" t="s">
        <v>337</v>
      </c>
      <c r="FF2" s="8" t="s">
        <v>337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8" t="s">
        <v>337</v>
      </c>
      <c r="IE2" s="8" t="s">
        <v>337</v>
      </c>
      <c r="IF2" s="8" t="s">
        <v>337</v>
      </c>
      <c r="IG2" s="8" t="s">
        <v>337</v>
      </c>
      <c r="IH2" s="8" t="s">
        <v>337</v>
      </c>
      <c r="II2" s="8" t="s">
        <v>337</v>
      </c>
      <c r="IJ2" s="8" t="s">
        <v>337</v>
      </c>
      <c r="IK2" s="8" t="s">
        <v>337</v>
      </c>
      <c r="IL2" s="8" t="s">
        <v>337</v>
      </c>
      <c r="IM2" s="8" t="s">
        <v>337</v>
      </c>
      <c r="IN2" s="8" t="s">
        <v>337</v>
      </c>
      <c r="IO2" s="8" t="s">
        <v>337</v>
      </c>
      <c r="IP2" s="8" t="s">
        <v>337</v>
      </c>
      <c r="IQ2" s="8" t="s">
        <v>337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338</v>
      </c>
      <c r="C4" s="8" t="s">
        <v>338</v>
      </c>
      <c r="D4" s="8" t="s">
        <v>338</v>
      </c>
      <c r="E4" s="8" t="s">
        <v>338</v>
      </c>
      <c r="F4" s="8" t="s">
        <v>338</v>
      </c>
      <c r="G4" s="8" t="s">
        <v>338</v>
      </c>
      <c r="H4" s="8" t="s">
        <v>338</v>
      </c>
      <c r="I4" s="8" t="s">
        <v>338</v>
      </c>
      <c r="J4" s="8" t="s">
        <v>338</v>
      </c>
      <c r="K4" s="8" t="s">
        <v>338</v>
      </c>
      <c r="L4" s="8" t="s">
        <v>338</v>
      </c>
      <c r="M4" s="8" t="s">
        <v>338</v>
      </c>
      <c r="N4" s="8" t="s">
        <v>338</v>
      </c>
      <c r="O4" s="8" t="s">
        <v>338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338</v>
      </c>
      <c r="CN4" s="8" t="s">
        <v>338</v>
      </c>
      <c r="CO4" s="8" t="s">
        <v>338</v>
      </c>
      <c r="CP4" s="8" t="s">
        <v>338</v>
      </c>
      <c r="CQ4" s="8" t="s">
        <v>338</v>
      </c>
      <c r="CR4" s="8" t="s">
        <v>338</v>
      </c>
      <c r="CS4" s="8" t="s">
        <v>338</v>
      </c>
      <c r="CT4" s="8" t="s">
        <v>338</v>
      </c>
      <c r="CU4" s="8" t="s">
        <v>338</v>
      </c>
      <c r="CV4" s="8" t="s">
        <v>338</v>
      </c>
      <c r="CW4" s="8" t="s">
        <v>338</v>
      </c>
      <c r="CX4" s="8" t="s">
        <v>338</v>
      </c>
      <c r="CY4" s="8" t="s">
        <v>338</v>
      </c>
      <c r="CZ4" s="8" t="s">
        <v>338</v>
      </c>
      <c r="DA4" s="8" t="s">
        <v>338</v>
      </c>
      <c r="DB4" s="8" t="s">
        <v>338</v>
      </c>
      <c r="DC4" s="8" t="s">
        <v>338</v>
      </c>
      <c r="DD4" s="8" t="s">
        <v>338</v>
      </c>
      <c r="DE4" s="8" t="s">
        <v>338</v>
      </c>
      <c r="DF4" s="8" t="s">
        <v>338</v>
      </c>
      <c r="DG4" s="8" t="s">
        <v>338</v>
      </c>
      <c r="DH4" s="8" t="s">
        <v>338</v>
      </c>
      <c r="DI4" s="8" t="s">
        <v>338</v>
      </c>
      <c r="DJ4" s="8" t="s">
        <v>338</v>
      </c>
      <c r="DK4" s="8" t="s">
        <v>338</v>
      </c>
      <c r="DL4" s="8" t="s">
        <v>338</v>
      </c>
      <c r="DM4" s="8" t="s">
        <v>338</v>
      </c>
      <c r="DN4" s="8" t="s">
        <v>338</v>
      </c>
      <c r="DO4" s="8" t="s">
        <v>338</v>
      </c>
      <c r="DP4" s="8" t="s">
        <v>338</v>
      </c>
      <c r="DQ4" s="8" t="s">
        <v>338</v>
      </c>
      <c r="DR4" s="8" t="s">
        <v>338</v>
      </c>
      <c r="DS4" s="8" t="s">
        <v>338</v>
      </c>
      <c r="DT4" s="8" t="s">
        <v>338</v>
      </c>
      <c r="DU4" s="8" t="s">
        <v>338</v>
      </c>
      <c r="DV4" s="8" t="s">
        <v>338</v>
      </c>
      <c r="DW4" s="8" t="s">
        <v>338</v>
      </c>
      <c r="DX4" s="8" t="s">
        <v>338</v>
      </c>
      <c r="DY4" s="8" t="s">
        <v>338</v>
      </c>
      <c r="DZ4" s="8" t="s">
        <v>338</v>
      </c>
      <c r="EA4" s="8" t="s">
        <v>338</v>
      </c>
      <c r="EB4" s="8" t="s">
        <v>338</v>
      </c>
      <c r="EC4" s="8" t="s">
        <v>338</v>
      </c>
      <c r="ED4" s="8" t="s">
        <v>338</v>
      </c>
      <c r="EE4" s="8" t="s">
        <v>338</v>
      </c>
      <c r="EF4" s="8" t="s">
        <v>338</v>
      </c>
      <c r="EG4" s="8" t="s">
        <v>338</v>
      </c>
      <c r="EH4" s="8" t="s">
        <v>338</v>
      </c>
      <c r="EI4" s="8" t="s">
        <v>338</v>
      </c>
      <c r="EJ4" s="8" t="s">
        <v>338</v>
      </c>
      <c r="EK4" s="8" t="s">
        <v>338</v>
      </c>
      <c r="EL4" s="8" t="s">
        <v>338</v>
      </c>
      <c r="EM4" s="8" t="s">
        <v>338</v>
      </c>
      <c r="EN4" s="8" t="s">
        <v>338</v>
      </c>
      <c r="EO4" s="8" t="s">
        <v>338</v>
      </c>
      <c r="EP4" s="8" t="s">
        <v>338</v>
      </c>
      <c r="EQ4" s="8" t="s">
        <v>338</v>
      </c>
      <c r="ER4" s="8" t="s">
        <v>338</v>
      </c>
      <c r="ES4" s="8" t="s">
        <v>338</v>
      </c>
      <c r="ET4" s="8" t="s">
        <v>338</v>
      </c>
      <c r="EU4" s="8" t="s">
        <v>338</v>
      </c>
      <c r="EV4" s="8" t="s">
        <v>338</v>
      </c>
      <c r="EW4" s="8" t="s">
        <v>338</v>
      </c>
      <c r="EX4" s="8" t="s">
        <v>338</v>
      </c>
      <c r="EY4" s="8" t="s">
        <v>338</v>
      </c>
      <c r="EZ4" s="8" t="s">
        <v>338</v>
      </c>
      <c r="FA4" s="8" t="s">
        <v>338</v>
      </c>
      <c r="FB4" s="8" t="s">
        <v>338</v>
      </c>
      <c r="FC4" s="8" t="s">
        <v>338</v>
      </c>
      <c r="FD4" s="8" t="s">
        <v>338</v>
      </c>
      <c r="FE4" s="8" t="s">
        <v>338</v>
      </c>
      <c r="FF4" s="8" t="s">
        <v>338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338</v>
      </c>
      <c r="IE4" s="8" t="s">
        <v>338</v>
      </c>
      <c r="IF4" s="8" t="s">
        <v>338</v>
      </c>
      <c r="IG4" s="8" t="s">
        <v>338</v>
      </c>
      <c r="IH4" s="8" t="s">
        <v>338</v>
      </c>
      <c r="II4" s="8" t="s">
        <v>338</v>
      </c>
      <c r="IJ4" s="8" t="s">
        <v>338</v>
      </c>
      <c r="IK4" s="8" t="s">
        <v>338</v>
      </c>
      <c r="IL4" s="8" t="s">
        <v>338</v>
      </c>
      <c r="IM4" s="8" t="s">
        <v>338</v>
      </c>
      <c r="IN4" s="8" t="s">
        <v>338</v>
      </c>
      <c r="IO4" s="8" t="s">
        <v>338</v>
      </c>
      <c r="IP4" s="8" t="s">
        <v>338</v>
      </c>
      <c r="IQ4" s="8" t="s">
        <v>338</v>
      </c>
    </row>
    <row r="5" spans="1:251">
      <c r="A5" s="4" t="s">
        <v>253</v>
      </c>
      <c r="B5" s="8" t="s">
        <v>4139</v>
      </c>
      <c r="C5" s="8" t="s">
        <v>4139</v>
      </c>
      <c r="D5" s="8" t="s">
        <v>4139</v>
      </c>
      <c r="E5" s="8" t="s">
        <v>4139</v>
      </c>
      <c r="F5" s="8" t="s">
        <v>4139</v>
      </c>
      <c r="G5" s="8" t="s">
        <v>4139</v>
      </c>
      <c r="H5" s="8" t="s">
        <v>4139</v>
      </c>
      <c r="I5" s="8" t="s">
        <v>4139</v>
      </c>
      <c r="J5" s="8" t="s">
        <v>4139</v>
      </c>
      <c r="K5" s="8" t="s">
        <v>4139</v>
      </c>
      <c r="L5" s="8" t="s">
        <v>4139</v>
      </c>
      <c r="M5" s="8" t="s">
        <v>4139</v>
      </c>
      <c r="N5" s="8" t="s">
        <v>4139</v>
      </c>
      <c r="O5" s="8" t="s">
        <v>4139</v>
      </c>
      <c r="P5" s="8" t="s">
        <v>4139</v>
      </c>
      <c r="Q5" s="8" t="s">
        <v>4139</v>
      </c>
      <c r="R5" s="8" t="s">
        <v>4139</v>
      </c>
      <c r="S5" s="8" t="s">
        <v>4139</v>
      </c>
      <c r="T5" s="8" t="s">
        <v>4139</v>
      </c>
      <c r="U5" s="8" t="s">
        <v>4139</v>
      </c>
      <c r="V5" s="8" t="s">
        <v>4139</v>
      </c>
      <c r="W5" s="8" t="s">
        <v>4139</v>
      </c>
      <c r="X5" s="8" t="s">
        <v>4139</v>
      </c>
      <c r="Y5" s="8" t="s">
        <v>4139</v>
      </c>
      <c r="Z5" s="8" t="s">
        <v>4139</v>
      </c>
      <c r="AA5" s="8" t="s">
        <v>4139</v>
      </c>
      <c r="AB5" s="8" t="s">
        <v>4139</v>
      </c>
      <c r="AC5" s="8" t="s">
        <v>4139</v>
      </c>
      <c r="AD5" s="8" t="s">
        <v>4139</v>
      </c>
      <c r="AE5" s="8" t="s">
        <v>4139</v>
      </c>
      <c r="AF5" s="8" t="s">
        <v>4139</v>
      </c>
      <c r="AG5" s="8" t="s">
        <v>4139</v>
      </c>
      <c r="AH5" s="8" t="s">
        <v>4139</v>
      </c>
      <c r="AI5" s="8" t="s">
        <v>4139</v>
      </c>
      <c r="AJ5" s="8" t="s">
        <v>4139</v>
      </c>
      <c r="AK5" s="8" t="s">
        <v>4139</v>
      </c>
      <c r="AL5" s="8" t="s">
        <v>4139</v>
      </c>
      <c r="AM5" s="8" t="s">
        <v>4139</v>
      </c>
      <c r="AN5" s="8" t="s">
        <v>4139</v>
      </c>
      <c r="AO5" s="8" t="s">
        <v>4139</v>
      </c>
      <c r="AP5" s="8" t="s">
        <v>4139</v>
      </c>
      <c r="AQ5" s="8" t="s">
        <v>4139</v>
      </c>
      <c r="AR5" s="8" t="s">
        <v>4139</v>
      </c>
      <c r="AS5" s="8" t="s">
        <v>4139</v>
      </c>
      <c r="AT5" s="8" t="s">
        <v>4139</v>
      </c>
      <c r="AU5" s="8" t="s">
        <v>4139</v>
      </c>
      <c r="AV5" s="8" t="s">
        <v>4139</v>
      </c>
      <c r="AW5" s="8" t="s">
        <v>4139</v>
      </c>
      <c r="AX5" s="8" t="s">
        <v>4139</v>
      </c>
      <c r="AY5" s="8" t="s">
        <v>4139</v>
      </c>
      <c r="AZ5" s="8" t="s">
        <v>4139</v>
      </c>
      <c r="BA5" s="8" t="s">
        <v>4139</v>
      </c>
      <c r="BB5" s="8" t="s">
        <v>4139</v>
      </c>
      <c r="BC5" s="8" t="s">
        <v>4139</v>
      </c>
      <c r="BD5" s="8" t="s">
        <v>4139</v>
      </c>
      <c r="BE5" s="8" t="s">
        <v>4139</v>
      </c>
      <c r="BF5" s="8" t="s">
        <v>4139</v>
      </c>
      <c r="BG5" s="8" t="s">
        <v>4139</v>
      </c>
      <c r="BH5" s="8" t="s">
        <v>4139</v>
      </c>
      <c r="BI5" s="8" t="s">
        <v>4139</v>
      </c>
      <c r="BJ5" s="8" t="s">
        <v>4139</v>
      </c>
      <c r="BK5" s="8" t="s">
        <v>4139</v>
      </c>
      <c r="BL5" s="8" t="s">
        <v>4139</v>
      </c>
      <c r="BM5" s="8" t="s">
        <v>4139</v>
      </c>
      <c r="BN5" s="8" t="s">
        <v>4139</v>
      </c>
      <c r="BO5" s="8" t="s">
        <v>4139</v>
      </c>
      <c r="BP5" s="8" t="s">
        <v>4139</v>
      </c>
      <c r="BQ5" s="8" t="s">
        <v>4139</v>
      </c>
      <c r="BR5" s="8" t="s">
        <v>4139</v>
      </c>
      <c r="BS5" s="8" t="s">
        <v>4139</v>
      </c>
      <c r="BT5" s="8" t="s">
        <v>4139</v>
      </c>
      <c r="BU5" s="8" t="s">
        <v>4139</v>
      </c>
      <c r="BV5" s="8" t="s">
        <v>4139</v>
      </c>
      <c r="BW5" s="8" t="s">
        <v>4139</v>
      </c>
      <c r="BX5" s="8" t="s">
        <v>4139</v>
      </c>
      <c r="BY5" s="8" t="s">
        <v>4139</v>
      </c>
      <c r="BZ5" s="8" t="s">
        <v>4139</v>
      </c>
      <c r="CA5" s="8" t="s">
        <v>4139</v>
      </c>
      <c r="CB5" s="8" t="s">
        <v>4139</v>
      </c>
      <c r="CC5" s="8" t="s">
        <v>4139</v>
      </c>
      <c r="CD5" s="8" t="s">
        <v>4139</v>
      </c>
      <c r="CE5" s="8" t="s">
        <v>4139</v>
      </c>
      <c r="CF5" s="8" t="s">
        <v>4139</v>
      </c>
      <c r="CG5" s="8" t="s">
        <v>4139</v>
      </c>
      <c r="CH5" s="8" t="s">
        <v>4139</v>
      </c>
      <c r="CI5" s="8" t="s">
        <v>4139</v>
      </c>
      <c r="CJ5" s="8" t="s">
        <v>4139</v>
      </c>
      <c r="CK5" s="8" t="s">
        <v>4139</v>
      </c>
      <c r="CL5" s="8" t="s">
        <v>4139</v>
      </c>
      <c r="CM5" s="8" t="s">
        <v>4139</v>
      </c>
      <c r="CN5" s="8" t="s">
        <v>4139</v>
      </c>
      <c r="CO5" s="8" t="s">
        <v>4139</v>
      </c>
      <c r="CP5" s="8" t="s">
        <v>4139</v>
      </c>
      <c r="CQ5" s="8" t="s">
        <v>4139</v>
      </c>
      <c r="CR5" s="8" t="s">
        <v>4139</v>
      </c>
      <c r="CS5" s="8" t="s">
        <v>4139</v>
      </c>
      <c r="CT5" s="8" t="s">
        <v>4139</v>
      </c>
      <c r="CU5" s="8" t="s">
        <v>4139</v>
      </c>
      <c r="CV5" s="8" t="s">
        <v>4139</v>
      </c>
      <c r="CW5" s="8" t="s">
        <v>4139</v>
      </c>
      <c r="CX5" s="8" t="s">
        <v>4139</v>
      </c>
      <c r="CY5" s="8" t="s">
        <v>4139</v>
      </c>
      <c r="CZ5" s="8" t="s">
        <v>4139</v>
      </c>
      <c r="DA5" s="8" t="s">
        <v>4139</v>
      </c>
      <c r="DB5" s="8" t="s">
        <v>4139</v>
      </c>
      <c r="DC5" s="8" t="s">
        <v>4139</v>
      </c>
      <c r="DD5" s="8" t="s">
        <v>4139</v>
      </c>
      <c r="DE5" s="8" t="s">
        <v>4139</v>
      </c>
      <c r="DF5" s="8" t="s">
        <v>4139</v>
      </c>
      <c r="DG5" s="8" t="s">
        <v>4139</v>
      </c>
      <c r="DH5" s="8" t="s">
        <v>4139</v>
      </c>
      <c r="DI5" s="8" t="s">
        <v>4139</v>
      </c>
      <c r="DJ5" s="8" t="s">
        <v>4139</v>
      </c>
      <c r="DK5" s="8" t="s">
        <v>4139</v>
      </c>
      <c r="DL5" s="8" t="s">
        <v>4139</v>
      </c>
      <c r="DM5" s="8" t="s">
        <v>4139</v>
      </c>
      <c r="DN5" s="8" t="s">
        <v>4139</v>
      </c>
      <c r="DO5" s="8" t="s">
        <v>4139</v>
      </c>
      <c r="DP5" s="8" t="s">
        <v>4139</v>
      </c>
      <c r="DQ5" s="8" t="s">
        <v>4139</v>
      </c>
      <c r="DR5" s="8" t="s">
        <v>4139</v>
      </c>
      <c r="DS5" s="8" t="s">
        <v>4139</v>
      </c>
      <c r="DT5" s="8" t="s">
        <v>4139</v>
      </c>
      <c r="DU5" s="8" t="s">
        <v>4139</v>
      </c>
      <c r="DV5" s="8" t="s">
        <v>4139</v>
      </c>
      <c r="DW5" s="8" t="s">
        <v>4139</v>
      </c>
      <c r="DX5" s="8" t="s">
        <v>4139</v>
      </c>
      <c r="DY5" s="8" t="s">
        <v>4139</v>
      </c>
      <c r="DZ5" s="8" t="s">
        <v>4139</v>
      </c>
      <c r="EA5" s="8" t="s">
        <v>4139</v>
      </c>
      <c r="EB5" s="8" t="s">
        <v>4139</v>
      </c>
      <c r="EC5" s="8" t="s">
        <v>4139</v>
      </c>
      <c r="ED5" s="8" t="s">
        <v>4139</v>
      </c>
      <c r="EE5" s="8" t="s">
        <v>4139</v>
      </c>
      <c r="EF5" s="8" t="s">
        <v>4139</v>
      </c>
      <c r="EG5" s="8" t="s">
        <v>4139</v>
      </c>
      <c r="EH5" s="8" t="s">
        <v>4139</v>
      </c>
      <c r="EI5" s="8" t="s">
        <v>4139</v>
      </c>
      <c r="EJ5" s="8" t="s">
        <v>4139</v>
      </c>
      <c r="EK5" s="8" t="s">
        <v>4139</v>
      </c>
      <c r="EL5" s="8" t="s">
        <v>4139</v>
      </c>
      <c r="EM5" s="8" t="s">
        <v>4139</v>
      </c>
      <c r="EN5" s="8" t="s">
        <v>4139</v>
      </c>
      <c r="EO5" s="8" t="s">
        <v>4139</v>
      </c>
      <c r="EP5" s="8" t="s">
        <v>4139</v>
      </c>
      <c r="EQ5" s="8" t="s">
        <v>4139</v>
      </c>
      <c r="ER5" s="8" t="s">
        <v>4139</v>
      </c>
      <c r="ES5" s="8" t="s">
        <v>4139</v>
      </c>
      <c r="ET5" s="8" t="s">
        <v>4139</v>
      </c>
      <c r="EU5" s="8" t="s">
        <v>4139</v>
      </c>
      <c r="EV5" s="8" t="s">
        <v>4139</v>
      </c>
      <c r="EW5" s="8" t="s">
        <v>4139</v>
      </c>
      <c r="EX5" s="8" t="s">
        <v>4139</v>
      </c>
      <c r="EY5" s="8" t="s">
        <v>4139</v>
      </c>
      <c r="EZ5" s="8" t="s">
        <v>4139</v>
      </c>
      <c r="FA5" s="8" t="s">
        <v>4139</v>
      </c>
      <c r="FB5" s="8" t="s">
        <v>4139</v>
      </c>
      <c r="FC5" s="8" t="s">
        <v>4139</v>
      </c>
      <c r="FD5" s="8" t="s">
        <v>4139</v>
      </c>
      <c r="FE5" s="8" t="s">
        <v>4139</v>
      </c>
      <c r="FF5" s="8" t="s">
        <v>4139</v>
      </c>
      <c r="FG5" s="8" t="s">
        <v>4139</v>
      </c>
      <c r="FH5" s="8" t="s">
        <v>4139</v>
      </c>
      <c r="FI5" s="8" t="s">
        <v>4139</v>
      </c>
      <c r="FJ5" s="8" t="s">
        <v>4139</v>
      </c>
      <c r="FK5" s="8" t="s">
        <v>4139</v>
      </c>
      <c r="FL5" s="8" t="s">
        <v>4139</v>
      </c>
      <c r="FM5" s="8" t="s">
        <v>4139</v>
      </c>
      <c r="FN5" s="8" t="s">
        <v>4139</v>
      </c>
      <c r="FO5" s="8" t="s">
        <v>4139</v>
      </c>
      <c r="FP5" s="8" t="s">
        <v>4139</v>
      </c>
      <c r="FQ5" s="8" t="s">
        <v>4139</v>
      </c>
      <c r="FR5" s="8" t="s">
        <v>4139</v>
      </c>
      <c r="FS5" s="8" t="s">
        <v>4139</v>
      </c>
      <c r="FT5" s="8" t="s">
        <v>4139</v>
      </c>
      <c r="FU5" s="8" t="s">
        <v>4139</v>
      </c>
      <c r="FV5" s="8" t="s">
        <v>4139</v>
      </c>
      <c r="FW5" s="8" t="s">
        <v>4139</v>
      </c>
      <c r="FX5" s="8" t="s">
        <v>4139</v>
      </c>
      <c r="FY5" s="8" t="s">
        <v>4139</v>
      </c>
      <c r="FZ5" s="8" t="s">
        <v>4139</v>
      </c>
      <c r="GA5" s="8" t="s">
        <v>4139</v>
      </c>
      <c r="GB5" s="8" t="s">
        <v>4139</v>
      </c>
      <c r="GC5" s="8" t="s">
        <v>4139</v>
      </c>
      <c r="GD5" s="8" t="s">
        <v>4139</v>
      </c>
      <c r="GE5" s="8" t="s">
        <v>4139</v>
      </c>
      <c r="GF5" s="8" t="s">
        <v>4139</v>
      </c>
      <c r="GG5" s="8" t="s">
        <v>4139</v>
      </c>
      <c r="GH5" s="8" t="s">
        <v>4139</v>
      </c>
      <c r="GI5" s="8" t="s">
        <v>4139</v>
      </c>
      <c r="GJ5" s="8" t="s">
        <v>4139</v>
      </c>
      <c r="GK5" s="8" t="s">
        <v>4139</v>
      </c>
      <c r="GL5" s="8" t="s">
        <v>4139</v>
      </c>
      <c r="GM5" s="8" t="s">
        <v>4139</v>
      </c>
      <c r="GN5" s="8" t="s">
        <v>4139</v>
      </c>
      <c r="GO5" s="8" t="s">
        <v>4139</v>
      </c>
      <c r="GP5" s="8" t="s">
        <v>4139</v>
      </c>
      <c r="GQ5" s="8" t="s">
        <v>4139</v>
      </c>
      <c r="GR5" s="8" t="s">
        <v>4139</v>
      </c>
      <c r="GS5" s="8" t="s">
        <v>4139</v>
      </c>
      <c r="GT5" s="8" t="s">
        <v>4139</v>
      </c>
      <c r="GU5" s="8" t="s">
        <v>4139</v>
      </c>
      <c r="GV5" s="8" t="s">
        <v>4139</v>
      </c>
      <c r="GW5" s="8" t="s">
        <v>4139</v>
      </c>
      <c r="GX5" s="8" t="s">
        <v>4139</v>
      </c>
      <c r="GY5" s="8" t="s">
        <v>4139</v>
      </c>
      <c r="GZ5" s="8" t="s">
        <v>4139</v>
      </c>
      <c r="HA5" s="8" t="s">
        <v>4139</v>
      </c>
      <c r="HB5" s="8" t="s">
        <v>4139</v>
      </c>
      <c r="HC5" s="8" t="s">
        <v>4139</v>
      </c>
      <c r="HD5" s="8" t="s">
        <v>4139</v>
      </c>
      <c r="HE5" s="8" t="s">
        <v>4139</v>
      </c>
      <c r="HF5" s="8" t="s">
        <v>4139</v>
      </c>
      <c r="HG5" s="8" t="s">
        <v>4139</v>
      </c>
      <c r="HH5" s="8" t="s">
        <v>4139</v>
      </c>
      <c r="HI5" s="8" t="s">
        <v>4139</v>
      </c>
      <c r="HJ5" s="8" t="s">
        <v>4139</v>
      </c>
      <c r="HK5" s="8" t="s">
        <v>4139</v>
      </c>
      <c r="HL5" s="8" t="s">
        <v>4139</v>
      </c>
      <c r="HM5" s="8" t="s">
        <v>4139</v>
      </c>
      <c r="HN5" s="8" t="s">
        <v>4139</v>
      </c>
      <c r="HO5" s="8" t="s">
        <v>4139</v>
      </c>
      <c r="HP5" s="8" t="s">
        <v>4139</v>
      </c>
      <c r="HQ5" s="8" t="s">
        <v>4139</v>
      </c>
      <c r="HR5" s="8" t="s">
        <v>4139</v>
      </c>
      <c r="HS5" s="8" t="s">
        <v>4139</v>
      </c>
      <c r="HT5" s="8" t="s">
        <v>4139</v>
      </c>
      <c r="HU5" s="8" t="s">
        <v>4139</v>
      </c>
      <c r="HV5" s="8" t="s">
        <v>4139</v>
      </c>
      <c r="HW5" s="8" t="s">
        <v>4139</v>
      </c>
      <c r="HX5" s="8" t="s">
        <v>4139</v>
      </c>
      <c r="HY5" s="8" t="s">
        <v>4139</v>
      </c>
      <c r="HZ5" s="8" t="s">
        <v>4139</v>
      </c>
      <c r="IA5" s="8" t="s">
        <v>4139</v>
      </c>
      <c r="IB5" s="8" t="s">
        <v>4139</v>
      </c>
      <c r="IC5" s="8" t="s">
        <v>4139</v>
      </c>
      <c r="ID5" s="8" t="s">
        <v>4139</v>
      </c>
      <c r="IE5" s="8" t="s">
        <v>4139</v>
      </c>
      <c r="IF5" s="8" t="s">
        <v>4139</v>
      </c>
      <c r="IG5" s="8" t="s">
        <v>4139</v>
      </c>
      <c r="IH5" s="8" t="s">
        <v>4139</v>
      </c>
      <c r="II5" s="8" t="s">
        <v>4139</v>
      </c>
      <c r="IJ5" s="8" t="s">
        <v>4139</v>
      </c>
      <c r="IK5" s="8" t="s">
        <v>4139</v>
      </c>
      <c r="IL5" s="8" t="s">
        <v>4139</v>
      </c>
      <c r="IM5" s="8" t="s">
        <v>4139</v>
      </c>
      <c r="IN5" s="8" t="s">
        <v>4139</v>
      </c>
      <c r="IO5" s="8" t="s">
        <v>4139</v>
      </c>
      <c r="IP5" s="8" t="s">
        <v>4139</v>
      </c>
      <c r="IQ5" s="8" t="s">
        <v>4139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3764</v>
      </c>
      <c r="C10" s="8" t="s">
        <v>3765</v>
      </c>
      <c r="D10" s="8" t="s">
        <v>3766</v>
      </c>
      <c r="E10" s="8" t="s">
        <v>3767</v>
      </c>
      <c r="F10" s="8" t="s">
        <v>3768</v>
      </c>
      <c r="G10" s="8" t="s">
        <v>3769</v>
      </c>
      <c r="H10" s="8" t="s">
        <v>3770</v>
      </c>
      <c r="I10" s="8" t="s">
        <v>3771</v>
      </c>
      <c r="J10" s="8" t="s">
        <v>3772</v>
      </c>
      <c r="K10" s="8" t="s">
        <v>3773</v>
      </c>
      <c r="L10" s="8" t="s">
        <v>3774</v>
      </c>
      <c r="M10" s="8" t="s">
        <v>3775</v>
      </c>
      <c r="N10" s="8" t="s">
        <v>3776</v>
      </c>
      <c r="O10" s="8" t="s">
        <v>3777</v>
      </c>
      <c r="P10" s="8" t="s">
        <v>3778</v>
      </c>
      <c r="Q10" s="8" t="s">
        <v>3779</v>
      </c>
      <c r="R10" s="8" t="s">
        <v>3780</v>
      </c>
      <c r="S10" s="8" t="s">
        <v>3781</v>
      </c>
      <c r="T10" s="8" t="s">
        <v>3782</v>
      </c>
      <c r="U10" s="8" t="s">
        <v>3783</v>
      </c>
      <c r="V10" s="8" t="s">
        <v>3784</v>
      </c>
      <c r="W10" s="8" t="s">
        <v>3785</v>
      </c>
      <c r="X10" s="8" t="s">
        <v>3786</v>
      </c>
      <c r="Y10" s="8" t="s">
        <v>3787</v>
      </c>
      <c r="Z10" s="8" t="s">
        <v>3788</v>
      </c>
      <c r="AA10" s="8" t="s">
        <v>3789</v>
      </c>
      <c r="AB10" s="8" t="s">
        <v>3790</v>
      </c>
      <c r="AC10" s="8" t="s">
        <v>3791</v>
      </c>
      <c r="AD10" s="8" t="s">
        <v>3792</v>
      </c>
      <c r="AE10" s="8" t="s">
        <v>3793</v>
      </c>
      <c r="AF10" s="8" t="s">
        <v>3794</v>
      </c>
      <c r="AG10" s="8" t="s">
        <v>3795</v>
      </c>
      <c r="AH10" s="8" t="s">
        <v>3796</v>
      </c>
      <c r="AI10" s="8" t="s">
        <v>3797</v>
      </c>
      <c r="AJ10" s="8" t="s">
        <v>3798</v>
      </c>
      <c r="AK10" s="8" t="s">
        <v>3799</v>
      </c>
      <c r="AL10" s="8" t="s">
        <v>3800</v>
      </c>
      <c r="AM10" s="8" t="s">
        <v>3801</v>
      </c>
      <c r="AN10" s="8" t="s">
        <v>3802</v>
      </c>
      <c r="AO10" s="8" t="s">
        <v>3803</v>
      </c>
      <c r="AP10" s="8" t="s">
        <v>3804</v>
      </c>
      <c r="AQ10" s="8" t="s">
        <v>3805</v>
      </c>
      <c r="AR10" s="8" t="s">
        <v>3806</v>
      </c>
      <c r="AS10" s="8" t="s">
        <v>3807</v>
      </c>
      <c r="AT10" s="8" t="s">
        <v>3808</v>
      </c>
      <c r="AU10" s="8" t="s">
        <v>3809</v>
      </c>
      <c r="AV10" s="8" t="s">
        <v>3810</v>
      </c>
      <c r="AW10" s="8" t="s">
        <v>3811</v>
      </c>
      <c r="AX10" s="8" t="s">
        <v>3812</v>
      </c>
      <c r="AY10" s="8" t="s">
        <v>3813</v>
      </c>
      <c r="AZ10" s="8" t="s">
        <v>3814</v>
      </c>
      <c r="BA10" s="8" t="s">
        <v>3815</v>
      </c>
      <c r="BB10" s="8" t="s">
        <v>3816</v>
      </c>
      <c r="BC10" s="8" t="s">
        <v>3817</v>
      </c>
      <c r="BD10" s="8" t="s">
        <v>3818</v>
      </c>
      <c r="BE10" s="8" t="s">
        <v>3819</v>
      </c>
      <c r="BF10" s="8" t="s">
        <v>3820</v>
      </c>
      <c r="BG10" s="8" t="s">
        <v>3821</v>
      </c>
      <c r="BH10" s="8" t="s">
        <v>3822</v>
      </c>
      <c r="BI10" s="8" t="s">
        <v>3823</v>
      </c>
      <c r="BJ10" s="8" t="s">
        <v>3824</v>
      </c>
      <c r="BK10" s="8" t="s">
        <v>3825</v>
      </c>
      <c r="BL10" s="8" t="s">
        <v>3826</v>
      </c>
      <c r="BM10" s="8" t="s">
        <v>3827</v>
      </c>
      <c r="BN10" s="8" t="s">
        <v>3828</v>
      </c>
      <c r="BO10" s="8" t="s">
        <v>3829</v>
      </c>
      <c r="BP10" s="8" t="s">
        <v>3830</v>
      </c>
      <c r="BQ10" s="8" t="s">
        <v>3831</v>
      </c>
      <c r="BR10" s="8" t="s">
        <v>3832</v>
      </c>
      <c r="BS10" s="8" t="s">
        <v>3833</v>
      </c>
      <c r="BT10" s="8" t="s">
        <v>3834</v>
      </c>
      <c r="BU10" s="8" t="s">
        <v>3835</v>
      </c>
      <c r="BV10" s="8" t="s">
        <v>3836</v>
      </c>
      <c r="BW10" s="8" t="s">
        <v>3837</v>
      </c>
      <c r="BX10" s="8" t="s">
        <v>3838</v>
      </c>
      <c r="BY10" s="8" t="s">
        <v>3839</v>
      </c>
      <c r="BZ10" s="8" t="s">
        <v>3840</v>
      </c>
      <c r="CA10" s="8" t="s">
        <v>3841</v>
      </c>
      <c r="CB10" s="8" t="s">
        <v>3842</v>
      </c>
      <c r="CC10" s="8" t="s">
        <v>3843</v>
      </c>
      <c r="CD10" s="8" t="s">
        <v>3844</v>
      </c>
      <c r="CE10" s="8" t="s">
        <v>3845</v>
      </c>
      <c r="CF10" s="8" t="s">
        <v>3846</v>
      </c>
      <c r="CG10" s="8" t="s">
        <v>3847</v>
      </c>
      <c r="CH10" s="8" t="s">
        <v>3848</v>
      </c>
      <c r="CI10" s="8" t="s">
        <v>3849</v>
      </c>
      <c r="CJ10" s="8" t="s">
        <v>3850</v>
      </c>
      <c r="CK10" s="8" t="s">
        <v>3851</v>
      </c>
      <c r="CL10" s="8" t="s">
        <v>3852</v>
      </c>
      <c r="CM10" s="8" t="s">
        <v>3853</v>
      </c>
      <c r="CN10" s="8" t="s">
        <v>3854</v>
      </c>
      <c r="CO10" s="8" t="s">
        <v>3855</v>
      </c>
      <c r="CP10" s="8" t="s">
        <v>3856</v>
      </c>
      <c r="CQ10" s="8" t="s">
        <v>3857</v>
      </c>
      <c r="CR10" s="8" t="s">
        <v>3858</v>
      </c>
      <c r="CS10" s="8" t="s">
        <v>3859</v>
      </c>
      <c r="CT10" s="8" t="s">
        <v>3860</v>
      </c>
      <c r="CU10" s="8" t="s">
        <v>3861</v>
      </c>
      <c r="CV10" s="8" t="s">
        <v>3862</v>
      </c>
      <c r="CW10" s="8" t="s">
        <v>3863</v>
      </c>
      <c r="CX10" s="8" t="s">
        <v>3864</v>
      </c>
      <c r="CY10" s="8" t="s">
        <v>3865</v>
      </c>
      <c r="CZ10" s="8" t="s">
        <v>3866</v>
      </c>
      <c r="DA10" s="8" t="s">
        <v>3867</v>
      </c>
      <c r="DB10" s="8" t="s">
        <v>3868</v>
      </c>
      <c r="DC10" s="8" t="s">
        <v>3869</v>
      </c>
      <c r="DD10" s="8" t="s">
        <v>3870</v>
      </c>
      <c r="DE10" s="8" t="s">
        <v>3871</v>
      </c>
      <c r="DF10" s="8" t="s">
        <v>3872</v>
      </c>
      <c r="DG10" s="8" t="s">
        <v>3873</v>
      </c>
      <c r="DH10" s="8" t="s">
        <v>3874</v>
      </c>
      <c r="DI10" s="8" t="s">
        <v>3875</v>
      </c>
      <c r="DJ10" s="8" t="s">
        <v>3876</v>
      </c>
      <c r="DK10" s="8" t="s">
        <v>3877</v>
      </c>
      <c r="DL10" s="8" t="s">
        <v>3878</v>
      </c>
      <c r="DM10" s="8" t="s">
        <v>3879</v>
      </c>
      <c r="DN10" s="8" t="s">
        <v>3880</v>
      </c>
      <c r="DO10" s="8" t="s">
        <v>3881</v>
      </c>
      <c r="DP10" s="8" t="s">
        <v>3882</v>
      </c>
      <c r="DQ10" s="8" t="s">
        <v>3883</v>
      </c>
      <c r="DR10" s="8" t="s">
        <v>3884</v>
      </c>
      <c r="DS10" s="8" t="s">
        <v>3885</v>
      </c>
      <c r="DT10" s="8" t="s">
        <v>3886</v>
      </c>
      <c r="DU10" s="8" t="s">
        <v>3887</v>
      </c>
      <c r="DV10" s="8" t="s">
        <v>3888</v>
      </c>
      <c r="DW10" s="8" t="s">
        <v>3889</v>
      </c>
      <c r="DX10" s="8" t="s">
        <v>3890</v>
      </c>
      <c r="DY10" s="8" t="s">
        <v>3891</v>
      </c>
      <c r="DZ10" s="8" t="s">
        <v>3892</v>
      </c>
      <c r="EA10" s="8" t="s">
        <v>3893</v>
      </c>
      <c r="EB10" s="8" t="s">
        <v>3894</v>
      </c>
      <c r="EC10" s="8" t="s">
        <v>3895</v>
      </c>
      <c r="ED10" s="8" t="s">
        <v>3896</v>
      </c>
      <c r="EE10" s="8" t="s">
        <v>3897</v>
      </c>
      <c r="EF10" s="8" t="s">
        <v>3898</v>
      </c>
      <c r="EG10" s="8" t="s">
        <v>3899</v>
      </c>
      <c r="EH10" s="8" t="s">
        <v>3900</v>
      </c>
      <c r="EI10" s="8" t="s">
        <v>3901</v>
      </c>
      <c r="EJ10" s="8" t="s">
        <v>3902</v>
      </c>
      <c r="EK10" s="8" t="s">
        <v>3903</v>
      </c>
      <c r="EL10" s="8" t="s">
        <v>3904</v>
      </c>
      <c r="EM10" s="8" t="s">
        <v>3905</v>
      </c>
      <c r="EN10" s="8" t="s">
        <v>3906</v>
      </c>
      <c r="EO10" s="8" t="s">
        <v>3907</v>
      </c>
      <c r="EP10" s="8" t="s">
        <v>3908</v>
      </c>
      <c r="EQ10" s="8" t="s">
        <v>3909</v>
      </c>
      <c r="ER10" s="8" t="s">
        <v>3910</v>
      </c>
      <c r="ES10" s="8" t="s">
        <v>3911</v>
      </c>
      <c r="ET10" s="8" t="s">
        <v>3912</v>
      </c>
      <c r="EU10" s="8" t="s">
        <v>3913</v>
      </c>
      <c r="EV10" s="8" t="s">
        <v>3914</v>
      </c>
      <c r="EW10" s="8" t="s">
        <v>3915</v>
      </c>
      <c r="EX10" s="8" t="s">
        <v>3916</v>
      </c>
      <c r="EY10" s="8" t="s">
        <v>3917</v>
      </c>
      <c r="EZ10" s="8" t="s">
        <v>3918</v>
      </c>
      <c r="FA10" s="8" t="s">
        <v>3919</v>
      </c>
      <c r="FB10" s="8" t="s">
        <v>3920</v>
      </c>
      <c r="FC10" s="8" t="s">
        <v>3921</v>
      </c>
      <c r="FD10" s="8" t="s">
        <v>3922</v>
      </c>
      <c r="FE10" s="8" t="s">
        <v>3923</v>
      </c>
      <c r="FF10" s="8" t="s">
        <v>3924</v>
      </c>
      <c r="FG10" s="8" t="s">
        <v>3925</v>
      </c>
      <c r="FH10" s="8" t="s">
        <v>3926</v>
      </c>
      <c r="FI10" s="8" t="s">
        <v>3927</v>
      </c>
      <c r="FJ10" s="8" t="s">
        <v>3928</v>
      </c>
      <c r="FK10" s="8" t="s">
        <v>3929</v>
      </c>
      <c r="FL10" s="8" t="s">
        <v>3930</v>
      </c>
      <c r="FM10" s="8" t="s">
        <v>3931</v>
      </c>
      <c r="FN10" s="8" t="s">
        <v>3932</v>
      </c>
      <c r="FO10" s="8" t="s">
        <v>3933</v>
      </c>
      <c r="FP10" s="8" t="s">
        <v>3934</v>
      </c>
      <c r="FQ10" s="8" t="s">
        <v>3935</v>
      </c>
      <c r="FR10" s="8" t="s">
        <v>3936</v>
      </c>
      <c r="FS10" s="8" t="s">
        <v>3937</v>
      </c>
      <c r="FT10" s="8" t="s">
        <v>3938</v>
      </c>
      <c r="FU10" s="8" t="s">
        <v>3939</v>
      </c>
      <c r="FV10" s="8" t="s">
        <v>3940</v>
      </c>
      <c r="FW10" s="8" t="s">
        <v>3941</v>
      </c>
      <c r="FX10" s="8" t="s">
        <v>3942</v>
      </c>
      <c r="FY10" s="8" t="s">
        <v>3943</v>
      </c>
      <c r="FZ10" s="8" t="s">
        <v>3944</v>
      </c>
      <c r="GA10" s="8" t="s">
        <v>3945</v>
      </c>
      <c r="GB10" s="8" t="s">
        <v>3946</v>
      </c>
      <c r="GC10" s="8" t="s">
        <v>3947</v>
      </c>
      <c r="GD10" s="8" t="s">
        <v>3948</v>
      </c>
      <c r="GE10" s="8" t="s">
        <v>3949</v>
      </c>
      <c r="GF10" s="8" t="s">
        <v>3950</v>
      </c>
      <c r="GG10" s="8" t="s">
        <v>3951</v>
      </c>
      <c r="GH10" s="8" t="s">
        <v>3952</v>
      </c>
      <c r="GI10" s="8" t="s">
        <v>3953</v>
      </c>
      <c r="GJ10" s="8" t="s">
        <v>3954</v>
      </c>
      <c r="GK10" s="8" t="s">
        <v>3955</v>
      </c>
      <c r="GL10" s="8" t="s">
        <v>3956</v>
      </c>
      <c r="GM10" s="8" t="s">
        <v>3957</v>
      </c>
      <c r="GN10" s="8" t="s">
        <v>3958</v>
      </c>
      <c r="GO10" s="8" t="s">
        <v>3959</v>
      </c>
      <c r="GP10" s="8" t="s">
        <v>3960</v>
      </c>
      <c r="GQ10" s="8" t="s">
        <v>3961</v>
      </c>
      <c r="GR10" s="8" t="s">
        <v>3962</v>
      </c>
      <c r="GS10" s="8" t="s">
        <v>3963</v>
      </c>
      <c r="GT10" s="8" t="s">
        <v>3964</v>
      </c>
      <c r="GU10" s="8" t="s">
        <v>3965</v>
      </c>
      <c r="GV10" s="8" t="s">
        <v>3966</v>
      </c>
      <c r="GW10" s="8" t="s">
        <v>3967</v>
      </c>
      <c r="GX10" s="8" t="s">
        <v>3968</v>
      </c>
      <c r="GY10" s="8" t="s">
        <v>3969</v>
      </c>
      <c r="GZ10" s="8" t="s">
        <v>3970</v>
      </c>
      <c r="HA10" s="8" t="s">
        <v>3971</v>
      </c>
      <c r="HB10" s="8" t="s">
        <v>3972</v>
      </c>
      <c r="HC10" s="8" t="s">
        <v>3973</v>
      </c>
      <c r="HD10" s="8" t="s">
        <v>3974</v>
      </c>
      <c r="HE10" s="8" t="s">
        <v>3975</v>
      </c>
      <c r="HF10" s="8" t="s">
        <v>3976</v>
      </c>
      <c r="HG10" s="8" t="s">
        <v>3977</v>
      </c>
      <c r="HH10" s="8" t="s">
        <v>3978</v>
      </c>
      <c r="HI10" s="8" t="s">
        <v>3979</v>
      </c>
      <c r="HJ10" s="8" t="s">
        <v>3980</v>
      </c>
      <c r="HK10" s="8" t="s">
        <v>3981</v>
      </c>
      <c r="HL10" s="8" t="s">
        <v>3982</v>
      </c>
      <c r="HM10" s="8" t="s">
        <v>3983</v>
      </c>
      <c r="HN10" s="8" t="s">
        <v>3984</v>
      </c>
      <c r="HO10" s="8" t="s">
        <v>3985</v>
      </c>
      <c r="HP10" s="8" t="s">
        <v>3986</v>
      </c>
      <c r="HQ10" s="8" t="s">
        <v>3987</v>
      </c>
      <c r="HR10" s="8" t="s">
        <v>3988</v>
      </c>
      <c r="HS10" s="8" t="s">
        <v>3989</v>
      </c>
      <c r="HT10" s="8" t="s">
        <v>3990</v>
      </c>
      <c r="HU10" s="8" t="s">
        <v>3991</v>
      </c>
      <c r="HV10" s="8" t="s">
        <v>3992</v>
      </c>
      <c r="HW10" s="8" t="s">
        <v>3993</v>
      </c>
      <c r="HX10" s="8" t="s">
        <v>3994</v>
      </c>
      <c r="HY10" s="8" t="s">
        <v>3995</v>
      </c>
      <c r="HZ10" s="8" t="s">
        <v>3996</v>
      </c>
      <c r="IA10" s="8" t="s">
        <v>3997</v>
      </c>
      <c r="IB10" s="8" t="s">
        <v>3998</v>
      </c>
      <c r="IC10" s="8" t="s">
        <v>3999</v>
      </c>
      <c r="ID10" s="8" t="s">
        <v>4000</v>
      </c>
      <c r="IE10" s="8" t="s">
        <v>4001</v>
      </c>
      <c r="IF10" s="8" t="s">
        <v>4002</v>
      </c>
      <c r="IG10" s="8" t="s">
        <v>4003</v>
      </c>
      <c r="IH10" s="8" t="s">
        <v>4004</v>
      </c>
      <c r="II10" s="8" t="s">
        <v>4005</v>
      </c>
      <c r="IJ10" s="8" t="s">
        <v>4006</v>
      </c>
      <c r="IK10" s="8" t="s">
        <v>4007</v>
      </c>
      <c r="IL10" s="8" t="s">
        <v>4008</v>
      </c>
      <c r="IM10" s="8" t="s">
        <v>4009</v>
      </c>
      <c r="IN10" s="8" t="s">
        <v>4010</v>
      </c>
      <c r="IO10" s="8" t="s">
        <v>4011</v>
      </c>
      <c r="IP10" s="8" t="s">
        <v>4012</v>
      </c>
      <c r="IQ10" s="8" t="s">
        <v>4013</v>
      </c>
    </row>
    <row r="11" spans="1:251">
      <c r="A11" s="10">
        <v>42036</v>
      </c>
      <c r="B11" s="9">
        <v>3.89</v>
      </c>
      <c r="C11" s="9">
        <v>1.7270000000000001</v>
      </c>
      <c r="D11" s="9">
        <v>1.206</v>
      </c>
      <c r="E11" s="9">
        <v>2.0579999999999998</v>
      </c>
      <c r="F11" s="9">
        <v>0</v>
      </c>
      <c r="G11" s="9">
        <v>30.774000000000001</v>
      </c>
      <c r="H11" s="9">
        <v>25.753</v>
      </c>
      <c r="I11" s="9">
        <v>37.874000000000002</v>
      </c>
      <c r="J11" s="9">
        <v>27.724</v>
      </c>
      <c r="K11" s="9">
        <v>22.596</v>
      </c>
      <c r="L11" s="9">
        <v>34.975999999999999</v>
      </c>
      <c r="M11" s="9">
        <v>3.05</v>
      </c>
      <c r="N11" s="9">
        <v>3.157</v>
      </c>
      <c r="O11" s="9">
        <v>2.8980000000000001</v>
      </c>
      <c r="P11" s="9">
        <v>4.3460000000000001</v>
      </c>
      <c r="Q11" s="9">
        <v>2.4860000000000002</v>
      </c>
      <c r="R11" s="9">
        <v>1.86</v>
      </c>
      <c r="S11" s="9">
        <v>3.766</v>
      </c>
      <c r="T11" s="9">
        <v>2.3260000000000001</v>
      </c>
      <c r="U11" s="9">
        <v>1.4390000000000001</v>
      </c>
      <c r="V11" s="9">
        <v>0.36699999999999999</v>
      </c>
      <c r="W11" s="9">
        <v>0.16500000000000001</v>
      </c>
      <c r="X11" s="9">
        <v>0.20300000000000001</v>
      </c>
      <c r="Y11" s="9">
        <v>0.65500000000000003</v>
      </c>
      <c r="Z11" s="9">
        <v>0.49099999999999999</v>
      </c>
      <c r="AA11" s="9">
        <v>0.16400000000000001</v>
      </c>
      <c r="AB11" s="9">
        <v>0.26600000000000001</v>
      </c>
      <c r="AC11" s="9">
        <v>0</v>
      </c>
      <c r="AD11" s="9">
        <v>0.26600000000000001</v>
      </c>
      <c r="AE11" s="9">
        <v>0.26600000000000001</v>
      </c>
      <c r="AF11" s="9">
        <v>0</v>
      </c>
      <c r="AG11" s="9">
        <v>0.26600000000000001</v>
      </c>
      <c r="AH11" s="9">
        <v>0</v>
      </c>
      <c r="AI11" s="9">
        <v>0</v>
      </c>
      <c r="AJ11" s="9">
        <v>0</v>
      </c>
      <c r="AK11" s="9">
        <v>0.10299999999999999</v>
      </c>
      <c r="AL11" s="9">
        <v>0.10299999999999999</v>
      </c>
      <c r="AM11" s="9">
        <v>0</v>
      </c>
      <c r="AN11" s="9">
        <v>0.13500000000000001</v>
      </c>
      <c r="AO11" s="9">
        <v>6.6000000000000003E-2</v>
      </c>
      <c r="AP11" s="9">
        <v>6.9000000000000006E-2</v>
      </c>
      <c r="AQ11" s="9">
        <v>0.94199999999999995</v>
      </c>
      <c r="AR11" s="9">
        <v>0.66100000000000003</v>
      </c>
      <c r="AS11" s="9">
        <v>0.28000000000000003</v>
      </c>
      <c r="AT11" s="9">
        <v>0.16200000000000001</v>
      </c>
      <c r="AU11" s="9">
        <v>0</v>
      </c>
      <c r="AV11" s="9">
        <v>0.16200000000000001</v>
      </c>
      <c r="AW11" s="9">
        <v>0</v>
      </c>
      <c r="AX11" s="9">
        <v>0</v>
      </c>
      <c r="AY11" s="9">
        <v>0</v>
      </c>
      <c r="AZ11" s="9">
        <v>0</v>
      </c>
      <c r="BA11" s="9">
        <v>0</v>
      </c>
      <c r="BB11" s="9">
        <v>0</v>
      </c>
      <c r="BC11" s="9">
        <v>0.247</v>
      </c>
      <c r="BD11" s="9">
        <v>0.10299999999999999</v>
      </c>
      <c r="BE11" s="9">
        <v>0.14499999999999999</v>
      </c>
      <c r="BF11" s="9">
        <v>0.16</v>
      </c>
      <c r="BG11" s="9">
        <v>0.16</v>
      </c>
      <c r="BH11" s="9">
        <v>0</v>
      </c>
      <c r="BI11" s="9">
        <v>0</v>
      </c>
      <c r="BJ11" s="9">
        <v>0</v>
      </c>
      <c r="BK11" s="9">
        <v>0</v>
      </c>
      <c r="BL11" s="9">
        <v>0.72799999999999998</v>
      </c>
      <c r="BM11" s="9">
        <v>0.57799999999999996</v>
      </c>
      <c r="BN11" s="9">
        <v>0.151</v>
      </c>
      <c r="BO11" s="9">
        <v>0.58099999999999996</v>
      </c>
      <c r="BP11" s="9">
        <v>0.16</v>
      </c>
      <c r="BQ11" s="9">
        <v>0.42099999999999999</v>
      </c>
      <c r="BR11" s="9">
        <v>3.4169999999999998</v>
      </c>
      <c r="BS11" s="9">
        <v>1.9339999999999999</v>
      </c>
      <c r="BT11" s="9">
        <v>1.4830000000000001</v>
      </c>
      <c r="BU11" s="9">
        <v>2.556</v>
      </c>
      <c r="BV11" s="9">
        <v>1.4630000000000001</v>
      </c>
      <c r="BW11" s="9">
        <v>1.093</v>
      </c>
      <c r="BX11" s="9">
        <v>0.86099999999999999</v>
      </c>
      <c r="BY11" s="9">
        <v>0.47099999999999997</v>
      </c>
      <c r="BZ11" s="9">
        <v>0.39</v>
      </c>
      <c r="CA11" s="9">
        <v>0</v>
      </c>
      <c r="CB11" s="9">
        <v>0</v>
      </c>
      <c r="CC11" s="9">
        <v>0</v>
      </c>
      <c r="CD11" s="9">
        <v>0.93</v>
      </c>
      <c r="CE11" s="9">
        <v>0.55300000000000005</v>
      </c>
      <c r="CF11" s="9">
        <v>0.377</v>
      </c>
      <c r="CG11" s="9">
        <v>0.76800000000000002</v>
      </c>
      <c r="CH11" s="9">
        <v>0.45</v>
      </c>
      <c r="CI11" s="9">
        <v>0.318</v>
      </c>
      <c r="CJ11" s="9">
        <v>0.161</v>
      </c>
      <c r="CK11" s="9">
        <v>0.10299999999999999</v>
      </c>
      <c r="CL11" s="9">
        <v>5.8999999999999997E-2</v>
      </c>
      <c r="CM11" s="9">
        <v>86.638999999999996</v>
      </c>
      <c r="CN11" s="9">
        <v>93.56</v>
      </c>
      <c r="CO11" s="9">
        <v>77.385999999999996</v>
      </c>
      <c r="CP11" s="9">
        <v>8.4489999999999998</v>
      </c>
      <c r="CQ11" s="9">
        <v>6.625</v>
      </c>
      <c r="CR11" s="9">
        <v>10.888</v>
      </c>
      <c r="CS11" s="9">
        <v>15.063000000000001</v>
      </c>
      <c r="CT11" s="9">
        <v>19.734000000000002</v>
      </c>
      <c r="CU11" s="9">
        <v>8.8179999999999996</v>
      </c>
      <c r="CV11" s="9">
        <v>6.12</v>
      </c>
      <c r="CW11" s="9">
        <v>0</v>
      </c>
      <c r="CX11" s="9">
        <v>14.3</v>
      </c>
      <c r="CY11" s="9">
        <v>6.12</v>
      </c>
      <c r="CZ11" s="9">
        <v>0</v>
      </c>
      <c r="DA11" s="9">
        <v>14.3</v>
      </c>
      <c r="DB11" s="9">
        <v>0</v>
      </c>
      <c r="DC11" s="9">
        <v>0</v>
      </c>
      <c r="DD11" s="9">
        <v>0</v>
      </c>
      <c r="DE11" s="9">
        <v>2.363</v>
      </c>
      <c r="DF11" s="9">
        <v>4.1310000000000002</v>
      </c>
      <c r="DG11" s="9">
        <v>0</v>
      </c>
      <c r="DH11" s="9">
        <v>3.1110000000000002</v>
      </c>
      <c r="DI11" s="9">
        <v>2.6669999999999998</v>
      </c>
      <c r="DJ11" s="9">
        <v>3.7029999999999998</v>
      </c>
      <c r="DK11" s="9">
        <v>21.667000000000002</v>
      </c>
      <c r="DL11" s="9">
        <v>26.600999999999999</v>
      </c>
      <c r="DM11" s="9">
        <v>15.071999999999999</v>
      </c>
      <c r="DN11" s="9">
        <v>3.7370000000000001</v>
      </c>
      <c r="DO11" s="9">
        <v>0</v>
      </c>
      <c r="DP11" s="9">
        <v>8.7330000000000005</v>
      </c>
      <c r="DQ11" s="9">
        <v>0</v>
      </c>
      <c r="DR11" s="9">
        <v>0</v>
      </c>
      <c r="DS11" s="9">
        <v>0</v>
      </c>
      <c r="DT11" s="9">
        <v>0</v>
      </c>
      <c r="DU11" s="9">
        <v>0</v>
      </c>
      <c r="DV11" s="9">
        <v>0</v>
      </c>
      <c r="DW11" s="9">
        <v>5.69</v>
      </c>
      <c r="DX11" s="9">
        <v>4.1310000000000002</v>
      </c>
      <c r="DY11" s="9">
        <v>7.7729999999999997</v>
      </c>
      <c r="DZ11" s="9">
        <v>3.6840000000000002</v>
      </c>
      <c r="EA11" s="9">
        <v>6.44</v>
      </c>
      <c r="EB11" s="9">
        <v>0</v>
      </c>
      <c r="EC11" s="9">
        <v>0</v>
      </c>
      <c r="ED11" s="9">
        <v>0</v>
      </c>
      <c r="EE11" s="9">
        <v>0</v>
      </c>
      <c r="EF11" s="9">
        <v>16.754999999999999</v>
      </c>
      <c r="EG11" s="9">
        <v>23.231000000000002</v>
      </c>
      <c r="EH11" s="9">
        <v>8.0980000000000008</v>
      </c>
      <c r="EI11" s="9">
        <v>13.361000000000001</v>
      </c>
      <c r="EJ11" s="9">
        <v>6.44</v>
      </c>
      <c r="EK11" s="9">
        <v>22.614000000000001</v>
      </c>
      <c r="EL11" s="9">
        <v>78.611999999999995</v>
      </c>
      <c r="EM11" s="9">
        <v>77.763999999999996</v>
      </c>
      <c r="EN11" s="9">
        <v>79.745999999999995</v>
      </c>
      <c r="EO11" s="9">
        <v>58.798000000000002</v>
      </c>
      <c r="EP11" s="9">
        <v>58.826000000000001</v>
      </c>
      <c r="EQ11" s="9">
        <v>58.76</v>
      </c>
      <c r="ER11" s="9">
        <v>19.814</v>
      </c>
      <c r="ES11" s="9">
        <v>18.937999999999999</v>
      </c>
      <c r="ET11" s="9">
        <v>20.986000000000001</v>
      </c>
      <c r="EU11" s="9">
        <v>0</v>
      </c>
      <c r="EV11" s="9">
        <v>0</v>
      </c>
      <c r="EW11" s="9">
        <v>0</v>
      </c>
      <c r="EX11" s="9">
        <v>21.388000000000002</v>
      </c>
      <c r="EY11" s="9">
        <v>22.236000000000001</v>
      </c>
      <c r="EZ11" s="9">
        <v>20.254000000000001</v>
      </c>
      <c r="FA11" s="9">
        <v>17.678000000000001</v>
      </c>
      <c r="FB11" s="9">
        <v>18.105</v>
      </c>
      <c r="FC11" s="9">
        <v>17.108000000000001</v>
      </c>
      <c r="FD11" s="9">
        <v>3.71</v>
      </c>
      <c r="FE11" s="9">
        <v>4.1310000000000002</v>
      </c>
      <c r="FF11" s="9">
        <v>3.1469999999999998</v>
      </c>
      <c r="FG11" s="9">
        <v>10.048999999999999</v>
      </c>
      <c r="FH11" s="9">
        <v>4.702</v>
      </c>
      <c r="FI11" s="9">
        <v>5.3470000000000004</v>
      </c>
      <c r="FJ11" s="9">
        <v>7.9390000000000001</v>
      </c>
      <c r="FK11" s="9">
        <v>3.831</v>
      </c>
      <c r="FL11" s="9">
        <v>4.1079999999999997</v>
      </c>
      <c r="FM11" s="9">
        <v>1.643</v>
      </c>
      <c r="FN11" s="9">
        <v>0.66300000000000003</v>
      </c>
      <c r="FO11" s="9">
        <v>0.98</v>
      </c>
      <c r="FP11" s="9">
        <v>0.33300000000000002</v>
      </c>
      <c r="FQ11" s="9">
        <v>0</v>
      </c>
      <c r="FR11" s="9">
        <v>0.33300000000000002</v>
      </c>
      <c r="FS11" s="9">
        <v>0.248</v>
      </c>
      <c r="FT11" s="9">
        <v>0</v>
      </c>
      <c r="FU11" s="9">
        <v>0.248</v>
      </c>
      <c r="FV11" s="9">
        <v>0.125</v>
      </c>
      <c r="FW11" s="9">
        <v>0</v>
      </c>
      <c r="FX11" s="9">
        <v>0.125</v>
      </c>
      <c r="FY11" s="9">
        <v>0.122</v>
      </c>
      <c r="FZ11" s="9">
        <v>0</v>
      </c>
      <c r="GA11" s="9">
        <v>0.122</v>
      </c>
      <c r="GB11" s="9">
        <v>0.51700000000000002</v>
      </c>
      <c r="GC11" s="9">
        <v>0.51700000000000002</v>
      </c>
      <c r="GD11" s="9">
        <v>0</v>
      </c>
      <c r="GE11" s="9">
        <v>0.29399999999999998</v>
      </c>
      <c r="GF11" s="9">
        <v>0.151</v>
      </c>
      <c r="GG11" s="9">
        <v>0.14299999999999999</v>
      </c>
      <c r="GH11" s="9">
        <v>1.857</v>
      </c>
      <c r="GI11" s="9">
        <v>1.3149999999999999</v>
      </c>
      <c r="GJ11" s="9">
        <v>0.54100000000000004</v>
      </c>
      <c r="GK11" s="9">
        <v>0.14099999999999999</v>
      </c>
      <c r="GL11" s="9">
        <v>0</v>
      </c>
      <c r="GM11" s="9">
        <v>0.14099999999999999</v>
      </c>
      <c r="GN11" s="9">
        <v>0.41799999999999998</v>
      </c>
      <c r="GO11" s="9">
        <v>0.157</v>
      </c>
      <c r="GP11" s="9">
        <v>0.26100000000000001</v>
      </c>
      <c r="GQ11" s="9">
        <v>0.16300000000000001</v>
      </c>
      <c r="GR11" s="9">
        <v>0</v>
      </c>
      <c r="GS11" s="9">
        <v>0.16300000000000001</v>
      </c>
      <c r="GT11" s="9">
        <v>0.29299999999999998</v>
      </c>
      <c r="GU11" s="9">
        <v>0</v>
      </c>
      <c r="GV11" s="9">
        <v>0.29299999999999998</v>
      </c>
      <c r="GW11" s="9">
        <v>0.14099999999999999</v>
      </c>
      <c r="GX11" s="9">
        <v>0</v>
      </c>
      <c r="GY11" s="9">
        <v>0.14099999999999999</v>
      </c>
      <c r="GZ11" s="9">
        <v>0.90700000000000003</v>
      </c>
      <c r="HA11" s="9">
        <v>0.59799999999999998</v>
      </c>
      <c r="HB11" s="9">
        <v>0.309</v>
      </c>
      <c r="HC11" s="9">
        <v>0.98599999999999999</v>
      </c>
      <c r="HD11" s="9">
        <v>0.42899999999999999</v>
      </c>
      <c r="HE11" s="9">
        <v>0.55600000000000005</v>
      </c>
      <c r="HF11" s="9">
        <v>2.11</v>
      </c>
      <c r="HG11" s="9">
        <v>0.871</v>
      </c>
      <c r="HH11" s="9">
        <v>1.2390000000000001</v>
      </c>
      <c r="HI11" s="9">
        <v>6.6159999999999997</v>
      </c>
      <c r="HJ11" s="9">
        <v>3.4689999999999999</v>
      </c>
      <c r="HK11" s="9">
        <v>3.1469999999999998</v>
      </c>
      <c r="HL11" s="9">
        <v>5.2249999999999996</v>
      </c>
      <c r="HM11" s="9">
        <v>2.9820000000000002</v>
      </c>
      <c r="HN11" s="9">
        <v>2.242</v>
      </c>
      <c r="HO11" s="9">
        <v>1.216</v>
      </c>
      <c r="HP11" s="9">
        <v>0.48699999999999999</v>
      </c>
      <c r="HQ11" s="9">
        <v>0.72899999999999998</v>
      </c>
      <c r="HR11" s="9">
        <v>0.17599999999999999</v>
      </c>
      <c r="HS11" s="9">
        <v>0</v>
      </c>
      <c r="HT11" s="9">
        <v>0.17599999999999999</v>
      </c>
      <c r="HU11" s="9">
        <v>3.4319999999999999</v>
      </c>
      <c r="HV11" s="9">
        <v>1.2330000000000001</v>
      </c>
      <c r="HW11" s="9">
        <v>2.1989999999999998</v>
      </c>
      <c r="HX11" s="9">
        <v>2.7989999999999999</v>
      </c>
      <c r="HY11" s="9">
        <v>0.89400000000000002</v>
      </c>
      <c r="HZ11" s="9">
        <v>1.905</v>
      </c>
      <c r="IA11" s="9">
        <v>0.63400000000000001</v>
      </c>
      <c r="IB11" s="9">
        <v>0.33900000000000002</v>
      </c>
      <c r="IC11" s="9">
        <v>0.29499999999999998</v>
      </c>
      <c r="ID11" s="9">
        <v>79.003</v>
      </c>
      <c r="IE11" s="9">
        <v>81.472999999999999</v>
      </c>
      <c r="IF11" s="9">
        <v>76.83</v>
      </c>
      <c r="IG11" s="9">
        <v>16.353999999999999</v>
      </c>
      <c r="IH11" s="9">
        <v>14.106</v>
      </c>
      <c r="II11" s="9">
        <v>18.332000000000001</v>
      </c>
      <c r="IJ11" s="9">
        <v>3.3109999999999999</v>
      </c>
      <c r="IK11" s="9">
        <v>0</v>
      </c>
      <c r="IL11" s="9">
        <v>6.2229999999999999</v>
      </c>
      <c r="IM11" s="9">
        <v>2.4649999999999999</v>
      </c>
      <c r="IN11" s="9">
        <v>0</v>
      </c>
      <c r="IO11" s="9">
        <v>4.6319999999999997</v>
      </c>
      <c r="IP11" s="9">
        <v>1.2470000000000001</v>
      </c>
      <c r="IQ11" s="9">
        <v>0</v>
      </c>
    </row>
    <row r="12" spans="1:251">
      <c r="A12" s="10">
        <v>42401</v>
      </c>
      <c r="B12" s="9">
        <v>3.9489999999999998</v>
      </c>
      <c r="C12" s="9">
        <v>0</v>
      </c>
      <c r="D12" s="9">
        <v>0</v>
      </c>
      <c r="E12" s="9">
        <v>0</v>
      </c>
      <c r="F12" s="9">
        <v>0</v>
      </c>
      <c r="G12" s="9">
        <v>34.805999999999997</v>
      </c>
      <c r="H12" s="9">
        <v>28.879000000000001</v>
      </c>
      <c r="I12" s="9">
        <v>42.036999999999999</v>
      </c>
      <c r="J12" s="9">
        <v>32.578000000000003</v>
      </c>
      <c r="K12" s="9">
        <v>26.356000000000002</v>
      </c>
      <c r="L12" s="9">
        <v>40.17</v>
      </c>
      <c r="M12" s="9">
        <v>2.2269999999999999</v>
      </c>
      <c r="N12" s="9">
        <v>2.5230000000000001</v>
      </c>
      <c r="O12" s="9">
        <v>1.867</v>
      </c>
      <c r="P12" s="9">
        <v>5.226</v>
      </c>
      <c r="Q12" s="9">
        <v>2.9830000000000001</v>
      </c>
      <c r="R12" s="9">
        <v>2.2440000000000002</v>
      </c>
      <c r="S12" s="9">
        <v>3.6629999999999998</v>
      </c>
      <c r="T12" s="9">
        <v>1.89</v>
      </c>
      <c r="U12" s="9">
        <v>1.7729999999999999</v>
      </c>
      <c r="V12" s="9">
        <v>0.499</v>
      </c>
      <c r="W12" s="9">
        <v>0</v>
      </c>
      <c r="X12" s="9">
        <v>0.499</v>
      </c>
      <c r="Y12" s="9">
        <v>0.55100000000000005</v>
      </c>
      <c r="Z12" s="9">
        <v>0.438</v>
      </c>
      <c r="AA12" s="9">
        <v>0.113</v>
      </c>
      <c r="AB12" s="9">
        <v>0.27100000000000002</v>
      </c>
      <c r="AC12" s="9">
        <v>0.23799999999999999</v>
      </c>
      <c r="AD12" s="9">
        <v>3.3000000000000002E-2</v>
      </c>
      <c r="AE12" s="9">
        <v>9.6000000000000002E-2</v>
      </c>
      <c r="AF12" s="9">
        <v>9.6000000000000002E-2</v>
      </c>
      <c r="AG12" s="9">
        <v>0</v>
      </c>
      <c r="AH12" s="9">
        <v>0.17599999999999999</v>
      </c>
      <c r="AI12" s="9">
        <v>0.14199999999999999</v>
      </c>
      <c r="AJ12" s="9">
        <v>3.3000000000000002E-2</v>
      </c>
      <c r="AK12" s="9">
        <v>0.625</v>
      </c>
      <c r="AL12" s="9">
        <v>0.25600000000000001</v>
      </c>
      <c r="AM12" s="9">
        <v>0.36899999999999999</v>
      </c>
      <c r="AN12" s="9">
        <v>0.121</v>
      </c>
      <c r="AO12" s="9">
        <v>7.3999999999999996E-2</v>
      </c>
      <c r="AP12" s="9">
        <v>4.7E-2</v>
      </c>
      <c r="AQ12" s="9">
        <v>0.79</v>
      </c>
      <c r="AR12" s="9">
        <v>0.47699999999999998</v>
      </c>
      <c r="AS12" s="9">
        <v>0.312</v>
      </c>
      <c r="AT12" s="9">
        <v>7.0999999999999994E-2</v>
      </c>
      <c r="AU12" s="9">
        <v>7.0999999999999994E-2</v>
      </c>
      <c r="AV12" s="9">
        <v>0</v>
      </c>
      <c r="AW12" s="9">
        <v>0.126</v>
      </c>
      <c r="AX12" s="9">
        <v>0.126</v>
      </c>
      <c r="AY12" s="9">
        <v>0</v>
      </c>
      <c r="AZ12" s="9">
        <v>0</v>
      </c>
      <c r="BA12" s="9">
        <v>0</v>
      </c>
      <c r="BB12" s="9">
        <v>0</v>
      </c>
      <c r="BC12" s="9">
        <v>0.17199999999999999</v>
      </c>
      <c r="BD12" s="9">
        <v>0</v>
      </c>
      <c r="BE12" s="9">
        <v>0.17199999999999999</v>
      </c>
      <c r="BF12" s="9">
        <v>0</v>
      </c>
      <c r="BG12" s="9">
        <v>0</v>
      </c>
      <c r="BH12" s="9">
        <v>0</v>
      </c>
      <c r="BI12" s="9">
        <v>0</v>
      </c>
      <c r="BJ12" s="9">
        <v>0</v>
      </c>
      <c r="BK12" s="9">
        <v>0</v>
      </c>
      <c r="BL12" s="9">
        <v>0.436</v>
      </c>
      <c r="BM12" s="9">
        <v>0.20899999999999999</v>
      </c>
      <c r="BN12" s="9">
        <v>0.22700000000000001</v>
      </c>
      <c r="BO12" s="9">
        <v>1.5629999999999999</v>
      </c>
      <c r="BP12" s="9">
        <v>1.093</v>
      </c>
      <c r="BQ12" s="9">
        <v>0.47</v>
      </c>
      <c r="BR12" s="9">
        <v>4.3780000000000001</v>
      </c>
      <c r="BS12" s="9">
        <v>2.5539999999999998</v>
      </c>
      <c r="BT12" s="9">
        <v>1.8240000000000001</v>
      </c>
      <c r="BU12" s="9">
        <v>2.6890000000000001</v>
      </c>
      <c r="BV12" s="9">
        <v>1.679</v>
      </c>
      <c r="BW12" s="9">
        <v>1.01</v>
      </c>
      <c r="BX12" s="9">
        <v>1.4850000000000001</v>
      </c>
      <c r="BY12" s="9">
        <v>0.71099999999999997</v>
      </c>
      <c r="BZ12" s="9">
        <v>0.77400000000000002</v>
      </c>
      <c r="CA12" s="9">
        <v>0.20399999999999999</v>
      </c>
      <c r="CB12" s="9">
        <v>0.16400000000000001</v>
      </c>
      <c r="CC12" s="9">
        <v>0.04</v>
      </c>
      <c r="CD12" s="9">
        <v>0.84799999999999998</v>
      </c>
      <c r="CE12" s="9">
        <v>0.42799999999999999</v>
      </c>
      <c r="CF12" s="9">
        <v>0.42</v>
      </c>
      <c r="CG12" s="9">
        <v>0.84799999999999998</v>
      </c>
      <c r="CH12" s="9">
        <v>0.42799999999999999</v>
      </c>
      <c r="CI12" s="9">
        <v>0.42</v>
      </c>
      <c r="CJ12" s="9">
        <v>0</v>
      </c>
      <c r="CK12" s="9">
        <v>0</v>
      </c>
      <c r="CL12" s="9">
        <v>0</v>
      </c>
      <c r="CM12" s="9">
        <v>70.09</v>
      </c>
      <c r="CN12" s="9">
        <v>63.353000000000002</v>
      </c>
      <c r="CO12" s="9">
        <v>79.045000000000002</v>
      </c>
      <c r="CP12" s="9">
        <v>9.5500000000000007</v>
      </c>
      <c r="CQ12" s="9">
        <v>0</v>
      </c>
      <c r="CR12" s="9">
        <v>22.245000000000001</v>
      </c>
      <c r="CS12" s="9">
        <v>10.551</v>
      </c>
      <c r="CT12" s="9">
        <v>14.696</v>
      </c>
      <c r="CU12" s="9">
        <v>5.04</v>
      </c>
      <c r="CV12" s="9">
        <v>5.1879999999999997</v>
      </c>
      <c r="CW12" s="9">
        <v>7.9749999999999996</v>
      </c>
      <c r="CX12" s="9">
        <v>1.4830000000000001</v>
      </c>
      <c r="CY12" s="9">
        <v>1.83</v>
      </c>
      <c r="CZ12" s="9">
        <v>3.2069999999999999</v>
      </c>
      <c r="DA12" s="9">
        <v>0</v>
      </c>
      <c r="DB12" s="9">
        <v>3.3580000000000001</v>
      </c>
      <c r="DC12" s="9">
        <v>4.7690000000000001</v>
      </c>
      <c r="DD12" s="9">
        <v>1.4830000000000001</v>
      </c>
      <c r="DE12" s="9">
        <v>11.959</v>
      </c>
      <c r="DF12" s="9">
        <v>8.5760000000000005</v>
      </c>
      <c r="DG12" s="9">
        <v>16.456</v>
      </c>
      <c r="DH12" s="9">
        <v>2.3239999999999998</v>
      </c>
      <c r="DI12" s="9">
        <v>2.4889999999999999</v>
      </c>
      <c r="DJ12" s="9">
        <v>2.1040000000000001</v>
      </c>
      <c r="DK12" s="9">
        <v>15.109</v>
      </c>
      <c r="DL12" s="9">
        <v>16.004000000000001</v>
      </c>
      <c r="DM12" s="9">
        <v>13.919</v>
      </c>
      <c r="DN12" s="9">
        <v>1.361</v>
      </c>
      <c r="DO12" s="9">
        <v>2.3839999999999999</v>
      </c>
      <c r="DP12" s="9">
        <v>0</v>
      </c>
      <c r="DQ12" s="9">
        <v>2.411</v>
      </c>
      <c r="DR12" s="9">
        <v>4.2249999999999996</v>
      </c>
      <c r="DS12" s="9">
        <v>0</v>
      </c>
      <c r="DT12" s="9">
        <v>0</v>
      </c>
      <c r="DU12" s="9">
        <v>0</v>
      </c>
      <c r="DV12" s="9">
        <v>0</v>
      </c>
      <c r="DW12" s="9">
        <v>3.2989999999999999</v>
      </c>
      <c r="DX12" s="9">
        <v>0</v>
      </c>
      <c r="DY12" s="9">
        <v>7.6859999999999999</v>
      </c>
      <c r="DZ12" s="9">
        <v>0</v>
      </c>
      <c r="EA12" s="9">
        <v>0</v>
      </c>
      <c r="EB12" s="9">
        <v>0</v>
      </c>
      <c r="EC12" s="9">
        <v>0</v>
      </c>
      <c r="ED12" s="9">
        <v>0</v>
      </c>
      <c r="EE12" s="9">
        <v>0</v>
      </c>
      <c r="EF12" s="9">
        <v>8.3379999999999992</v>
      </c>
      <c r="EG12" s="9">
        <v>7.0030000000000001</v>
      </c>
      <c r="EH12" s="9">
        <v>10.112</v>
      </c>
      <c r="EI12" s="9">
        <v>29.91</v>
      </c>
      <c r="EJ12" s="9">
        <v>36.646999999999998</v>
      </c>
      <c r="EK12" s="9">
        <v>20.954999999999998</v>
      </c>
      <c r="EL12" s="9">
        <v>83.775000000000006</v>
      </c>
      <c r="EM12" s="9">
        <v>85.638000000000005</v>
      </c>
      <c r="EN12" s="9">
        <v>81.298000000000002</v>
      </c>
      <c r="EO12" s="9">
        <v>51.445999999999998</v>
      </c>
      <c r="EP12" s="9">
        <v>56.292000000000002</v>
      </c>
      <c r="EQ12" s="9">
        <v>45.003999999999998</v>
      </c>
      <c r="ER12" s="9">
        <v>28.420999999999999</v>
      </c>
      <c r="ES12" s="9">
        <v>23.834</v>
      </c>
      <c r="ET12" s="9">
        <v>34.518999999999998</v>
      </c>
      <c r="EU12" s="9">
        <v>3.9079999999999999</v>
      </c>
      <c r="EV12" s="9">
        <v>5.5119999999999996</v>
      </c>
      <c r="EW12" s="9">
        <v>1.776</v>
      </c>
      <c r="EX12" s="9">
        <v>16.225000000000001</v>
      </c>
      <c r="EY12" s="9">
        <v>14.362</v>
      </c>
      <c r="EZ12" s="9">
        <v>18.702000000000002</v>
      </c>
      <c r="FA12" s="9">
        <v>16.225000000000001</v>
      </c>
      <c r="FB12" s="9">
        <v>14.362</v>
      </c>
      <c r="FC12" s="9">
        <v>18.702000000000002</v>
      </c>
      <c r="FD12" s="9">
        <v>0</v>
      </c>
      <c r="FE12" s="9">
        <v>0</v>
      </c>
      <c r="FF12" s="9">
        <v>0</v>
      </c>
      <c r="FG12" s="9">
        <v>10.249000000000001</v>
      </c>
      <c r="FH12" s="9">
        <v>5.8869999999999996</v>
      </c>
      <c r="FI12" s="9">
        <v>4.3620000000000001</v>
      </c>
      <c r="FJ12" s="9">
        <v>8.5389999999999997</v>
      </c>
      <c r="FK12" s="9">
        <v>5.165</v>
      </c>
      <c r="FL12" s="9">
        <v>3.3740000000000001</v>
      </c>
      <c r="FM12" s="9">
        <v>1.599</v>
      </c>
      <c r="FN12" s="9">
        <v>1.254</v>
      </c>
      <c r="FO12" s="9">
        <v>0.34499999999999997</v>
      </c>
      <c r="FP12" s="9">
        <v>0.55900000000000005</v>
      </c>
      <c r="FQ12" s="9">
        <v>0.36399999999999999</v>
      </c>
      <c r="FR12" s="9">
        <v>0.19500000000000001</v>
      </c>
      <c r="FS12" s="9">
        <v>0.505</v>
      </c>
      <c r="FT12" s="9">
        <v>0.375</v>
      </c>
      <c r="FU12" s="9">
        <v>0.13</v>
      </c>
      <c r="FV12" s="9">
        <v>0.23200000000000001</v>
      </c>
      <c r="FW12" s="9">
        <v>0.23200000000000001</v>
      </c>
      <c r="FX12" s="9">
        <v>0</v>
      </c>
      <c r="FY12" s="9">
        <v>0.27300000000000002</v>
      </c>
      <c r="FZ12" s="9">
        <v>0.14299999999999999</v>
      </c>
      <c r="GA12" s="9">
        <v>0.13</v>
      </c>
      <c r="GB12" s="9">
        <v>1.1299999999999999</v>
      </c>
      <c r="GC12" s="9">
        <v>0.64300000000000002</v>
      </c>
      <c r="GD12" s="9">
        <v>0.48599999999999999</v>
      </c>
      <c r="GE12" s="9">
        <v>0.16300000000000001</v>
      </c>
      <c r="GF12" s="9">
        <v>0.16300000000000001</v>
      </c>
      <c r="GG12" s="9">
        <v>0</v>
      </c>
      <c r="GH12" s="9">
        <v>0.59699999999999998</v>
      </c>
      <c r="GI12" s="9">
        <v>0.312</v>
      </c>
      <c r="GJ12" s="9">
        <v>0.28499999999999998</v>
      </c>
      <c r="GK12" s="9">
        <v>0.34399999999999997</v>
      </c>
      <c r="GL12" s="9">
        <v>0.21099999999999999</v>
      </c>
      <c r="GM12" s="9">
        <v>0.13400000000000001</v>
      </c>
      <c r="GN12" s="9">
        <v>0.67</v>
      </c>
      <c r="GO12" s="9">
        <v>0.67</v>
      </c>
      <c r="GP12" s="9">
        <v>0</v>
      </c>
      <c r="GQ12" s="9">
        <v>0.36399999999999999</v>
      </c>
      <c r="GR12" s="9">
        <v>0.20599999999999999</v>
      </c>
      <c r="GS12" s="9">
        <v>0.157</v>
      </c>
      <c r="GT12" s="9">
        <v>0.77300000000000002</v>
      </c>
      <c r="GU12" s="9">
        <v>0.115</v>
      </c>
      <c r="GV12" s="9">
        <v>0.65800000000000003</v>
      </c>
      <c r="GW12" s="9">
        <v>0.157</v>
      </c>
      <c r="GX12" s="9">
        <v>0</v>
      </c>
      <c r="GY12" s="9">
        <v>0.157</v>
      </c>
      <c r="GZ12" s="9">
        <v>0.107</v>
      </c>
      <c r="HA12" s="9">
        <v>0</v>
      </c>
      <c r="HB12" s="9">
        <v>0.107</v>
      </c>
      <c r="HC12" s="9">
        <v>1.5720000000000001</v>
      </c>
      <c r="HD12" s="9">
        <v>0.85299999999999998</v>
      </c>
      <c r="HE12" s="9">
        <v>0.71899999999999997</v>
      </c>
      <c r="HF12" s="9">
        <v>1.71</v>
      </c>
      <c r="HG12" s="9">
        <v>0.72199999999999998</v>
      </c>
      <c r="HH12" s="9">
        <v>0.98799999999999999</v>
      </c>
      <c r="HI12" s="9">
        <v>6.2869999999999999</v>
      </c>
      <c r="HJ12" s="9">
        <v>4.0629999999999997</v>
      </c>
      <c r="HK12" s="9">
        <v>2.2240000000000002</v>
      </c>
      <c r="HL12" s="9">
        <v>4.9989999999999997</v>
      </c>
      <c r="HM12" s="9">
        <v>3.4249999999999998</v>
      </c>
      <c r="HN12" s="9">
        <v>1.5740000000000001</v>
      </c>
      <c r="HO12" s="9">
        <v>0.95699999999999996</v>
      </c>
      <c r="HP12" s="9">
        <v>0.307</v>
      </c>
      <c r="HQ12" s="9">
        <v>0.65</v>
      </c>
      <c r="HR12" s="9">
        <v>0.33100000000000002</v>
      </c>
      <c r="HS12" s="9">
        <v>0.33100000000000002</v>
      </c>
      <c r="HT12" s="9">
        <v>0</v>
      </c>
      <c r="HU12" s="9">
        <v>3.9630000000000001</v>
      </c>
      <c r="HV12" s="9">
        <v>1.8240000000000001</v>
      </c>
      <c r="HW12" s="9">
        <v>2.1379999999999999</v>
      </c>
      <c r="HX12" s="9">
        <v>3.5310000000000001</v>
      </c>
      <c r="HY12" s="9">
        <v>1.8240000000000001</v>
      </c>
      <c r="HZ12" s="9">
        <v>1.7070000000000001</v>
      </c>
      <c r="IA12" s="9">
        <v>0.43099999999999999</v>
      </c>
      <c r="IB12" s="9">
        <v>0</v>
      </c>
      <c r="IC12" s="9">
        <v>0.43099999999999999</v>
      </c>
      <c r="ID12" s="9">
        <v>83.316000000000003</v>
      </c>
      <c r="IE12" s="9">
        <v>87.736000000000004</v>
      </c>
      <c r="IF12" s="9">
        <v>77.350999999999999</v>
      </c>
      <c r="IG12" s="9">
        <v>15.602</v>
      </c>
      <c r="IH12" s="9">
        <v>21.297999999999998</v>
      </c>
      <c r="II12" s="9">
        <v>7.9160000000000004</v>
      </c>
      <c r="IJ12" s="9">
        <v>5.4530000000000003</v>
      </c>
      <c r="IK12" s="9">
        <v>6.181</v>
      </c>
      <c r="IL12" s="9">
        <v>4.4690000000000003</v>
      </c>
      <c r="IM12" s="9">
        <v>4.9290000000000003</v>
      </c>
      <c r="IN12" s="9">
        <v>6.3659999999999997</v>
      </c>
      <c r="IO12" s="9">
        <v>2.9889999999999999</v>
      </c>
      <c r="IP12" s="9">
        <v>2.262</v>
      </c>
      <c r="IQ12" s="9">
        <v>3.9390000000000001</v>
      </c>
    </row>
    <row r="13" spans="1:251">
      <c r="A13" s="10">
        <v>42767</v>
      </c>
      <c r="B13" s="9">
        <v>6.6639999999999997</v>
      </c>
      <c r="C13" s="9">
        <v>1.9790000000000001</v>
      </c>
      <c r="D13" s="9">
        <v>0.90500000000000003</v>
      </c>
      <c r="E13" s="9">
        <v>0</v>
      </c>
      <c r="F13" s="9">
        <v>1.915</v>
      </c>
      <c r="G13" s="9">
        <v>34.819000000000003</v>
      </c>
      <c r="H13" s="9">
        <v>17.896000000000001</v>
      </c>
      <c r="I13" s="9">
        <v>53.713000000000001</v>
      </c>
      <c r="J13" s="9">
        <v>30.734000000000002</v>
      </c>
      <c r="K13" s="9">
        <v>16.318999999999999</v>
      </c>
      <c r="L13" s="9">
        <v>46.828000000000003</v>
      </c>
      <c r="M13" s="9">
        <v>4.085</v>
      </c>
      <c r="N13" s="9">
        <v>1.577</v>
      </c>
      <c r="O13" s="9">
        <v>6.8849999999999998</v>
      </c>
      <c r="P13" s="9">
        <v>4.5970000000000004</v>
      </c>
      <c r="Q13" s="9">
        <v>2.327</v>
      </c>
      <c r="R13" s="9">
        <v>2.27</v>
      </c>
      <c r="S13" s="9">
        <v>3.4049999999999998</v>
      </c>
      <c r="T13" s="9">
        <v>1.4550000000000001</v>
      </c>
      <c r="U13" s="9">
        <v>1.95</v>
      </c>
      <c r="V13" s="9">
        <v>0.52900000000000003</v>
      </c>
      <c r="W13" s="9">
        <v>0.47699999999999998</v>
      </c>
      <c r="X13" s="9">
        <v>5.1999999999999998E-2</v>
      </c>
      <c r="Y13" s="9">
        <v>0.43</v>
      </c>
      <c r="Z13" s="9">
        <v>0.14499999999999999</v>
      </c>
      <c r="AA13" s="9">
        <v>0.28499999999999998</v>
      </c>
      <c r="AB13" s="9">
        <v>0.16300000000000001</v>
      </c>
      <c r="AC13" s="9">
        <v>0</v>
      </c>
      <c r="AD13" s="9">
        <v>0.16300000000000001</v>
      </c>
      <c r="AE13" s="9">
        <v>0</v>
      </c>
      <c r="AF13" s="9">
        <v>0</v>
      </c>
      <c r="AG13" s="9">
        <v>0</v>
      </c>
      <c r="AH13" s="9">
        <v>0.16300000000000001</v>
      </c>
      <c r="AI13" s="9">
        <v>0</v>
      </c>
      <c r="AJ13" s="9">
        <v>0.16300000000000001</v>
      </c>
      <c r="AK13" s="9">
        <v>0.56299999999999994</v>
      </c>
      <c r="AL13" s="9">
        <v>0.20499999999999999</v>
      </c>
      <c r="AM13" s="9">
        <v>0.35799999999999998</v>
      </c>
      <c r="AN13" s="9">
        <v>0.623</v>
      </c>
      <c r="AO13" s="9">
        <v>0.113</v>
      </c>
      <c r="AP13" s="9">
        <v>0.51</v>
      </c>
      <c r="AQ13" s="9">
        <v>0.44500000000000001</v>
      </c>
      <c r="AR13" s="9">
        <v>0.34100000000000003</v>
      </c>
      <c r="AS13" s="9">
        <v>0.104</v>
      </c>
      <c r="AT13" s="9">
        <v>0</v>
      </c>
      <c r="AU13" s="9">
        <v>0</v>
      </c>
      <c r="AV13" s="9">
        <v>0</v>
      </c>
      <c r="AW13" s="9">
        <v>0</v>
      </c>
      <c r="AX13" s="9">
        <v>0</v>
      </c>
      <c r="AY13" s="9">
        <v>0</v>
      </c>
      <c r="AZ13" s="9">
        <v>0</v>
      </c>
      <c r="BA13" s="9">
        <v>0</v>
      </c>
      <c r="BB13" s="9">
        <v>0</v>
      </c>
      <c r="BC13" s="9">
        <v>0</v>
      </c>
      <c r="BD13" s="9">
        <v>0</v>
      </c>
      <c r="BE13" s="9">
        <v>0</v>
      </c>
      <c r="BF13" s="9">
        <v>0.129</v>
      </c>
      <c r="BG13" s="9">
        <v>0</v>
      </c>
      <c r="BH13" s="9">
        <v>0.129</v>
      </c>
      <c r="BI13" s="9">
        <v>0</v>
      </c>
      <c r="BJ13" s="9">
        <v>0</v>
      </c>
      <c r="BK13" s="9">
        <v>0</v>
      </c>
      <c r="BL13" s="9">
        <v>0.52200000000000002</v>
      </c>
      <c r="BM13" s="9">
        <v>0.17499999999999999</v>
      </c>
      <c r="BN13" s="9">
        <v>0.34799999999999998</v>
      </c>
      <c r="BO13" s="9">
        <v>1.1919999999999999</v>
      </c>
      <c r="BP13" s="9">
        <v>0.872</v>
      </c>
      <c r="BQ13" s="9">
        <v>0.32</v>
      </c>
      <c r="BR13" s="9">
        <v>3.8519999999999999</v>
      </c>
      <c r="BS13" s="9">
        <v>2.2000000000000002</v>
      </c>
      <c r="BT13" s="9">
        <v>1.6519999999999999</v>
      </c>
      <c r="BU13" s="9">
        <v>3.1120000000000001</v>
      </c>
      <c r="BV13" s="9">
        <v>1.655</v>
      </c>
      <c r="BW13" s="9">
        <v>1.4570000000000001</v>
      </c>
      <c r="BX13" s="9">
        <v>0.74</v>
      </c>
      <c r="BY13" s="9">
        <v>0.54500000000000004</v>
      </c>
      <c r="BZ13" s="9">
        <v>0.19500000000000001</v>
      </c>
      <c r="CA13" s="9">
        <v>0</v>
      </c>
      <c r="CB13" s="9">
        <v>0</v>
      </c>
      <c r="CC13" s="9">
        <v>0</v>
      </c>
      <c r="CD13" s="9">
        <v>0.745</v>
      </c>
      <c r="CE13" s="9">
        <v>0.127</v>
      </c>
      <c r="CF13" s="9">
        <v>0.61799999999999999</v>
      </c>
      <c r="CG13" s="9">
        <v>0.625</v>
      </c>
      <c r="CH13" s="9">
        <v>0.127</v>
      </c>
      <c r="CI13" s="9">
        <v>0.498</v>
      </c>
      <c r="CJ13" s="9">
        <v>0.12</v>
      </c>
      <c r="CK13" s="9">
        <v>0</v>
      </c>
      <c r="CL13" s="9">
        <v>0.12</v>
      </c>
      <c r="CM13" s="9">
        <v>74.078999999999994</v>
      </c>
      <c r="CN13" s="9">
        <v>62.536999999999999</v>
      </c>
      <c r="CO13" s="9">
        <v>85.914000000000001</v>
      </c>
      <c r="CP13" s="9">
        <v>11.513</v>
      </c>
      <c r="CQ13" s="9">
        <v>20.495000000000001</v>
      </c>
      <c r="CR13" s="9">
        <v>2.3029999999999999</v>
      </c>
      <c r="CS13" s="9">
        <v>9.3569999999999993</v>
      </c>
      <c r="CT13" s="9">
        <v>6.2249999999999996</v>
      </c>
      <c r="CU13" s="9">
        <v>12.568</v>
      </c>
      <c r="CV13" s="9">
        <v>3.5550000000000002</v>
      </c>
      <c r="CW13" s="9">
        <v>0</v>
      </c>
      <c r="CX13" s="9">
        <v>7.1989999999999998</v>
      </c>
      <c r="CY13" s="9">
        <v>0</v>
      </c>
      <c r="CZ13" s="9">
        <v>0</v>
      </c>
      <c r="DA13" s="9">
        <v>0</v>
      </c>
      <c r="DB13" s="9">
        <v>3.5550000000000002</v>
      </c>
      <c r="DC13" s="9">
        <v>0</v>
      </c>
      <c r="DD13" s="9">
        <v>7.1989999999999998</v>
      </c>
      <c r="DE13" s="9">
        <v>12.253</v>
      </c>
      <c r="DF13" s="9">
        <v>8.8279999999999994</v>
      </c>
      <c r="DG13" s="9">
        <v>15.765000000000001</v>
      </c>
      <c r="DH13" s="9">
        <v>13.551</v>
      </c>
      <c r="DI13" s="9">
        <v>4.8490000000000002</v>
      </c>
      <c r="DJ13" s="9">
        <v>22.474</v>
      </c>
      <c r="DK13" s="9">
        <v>9.673</v>
      </c>
      <c r="DL13" s="9">
        <v>14.635</v>
      </c>
      <c r="DM13" s="9">
        <v>4.585</v>
      </c>
      <c r="DN13" s="9">
        <v>0</v>
      </c>
      <c r="DO13" s="9">
        <v>0</v>
      </c>
      <c r="DP13" s="9">
        <v>0</v>
      </c>
      <c r="DQ13" s="9">
        <v>0</v>
      </c>
      <c r="DR13" s="9">
        <v>0</v>
      </c>
      <c r="DS13" s="9">
        <v>0</v>
      </c>
      <c r="DT13" s="9">
        <v>0</v>
      </c>
      <c r="DU13" s="9">
        <v>0</v>
      </c>
      <c r="DV13" s="9">
        <v>0</v>
      </c>
      <c r="DW13" s="9">
        <v>0</v>
      </c>
      <c r="DX13" s="9">
        <v>0</v>
      </c>
      <c r="DY13" s="9">
        <v>0</v>
      </c>
      <c r="DZ13" s="9">
        <v>2.8130000000000002</v>
      </c>
      <c r="EA13" s="9">
        <v>0</v>
      </c>
      <c r="EB13" s="9">
        <v>5.6980000000000004</v>
      </c>
      <c r="EC13" s="9">
        <v>0</v>
      </c>
      <c r="ED13" s="9">
        <v>0</v>
      </c>
      <c r="EE13" s="9">
        <v>0</v>
      </c>
      <c r="EF13" s="9">
        <v>11.364000000000001</v>
      </c>
      <c r="EG13" s="9">
        <v>7.5039999999999996</v>
      </c>
      <c r="EH13" s="9">
        <v>15.321</v>
      </c>
      <c r="EI13" s="9">
        <v>25.920999999999999</v>
      </c>
      <c r="EJ13" s="9">
        <v>37.463000000000001</v>
      </c>
      <c r="EK13" s="9">
        <v>14.086</v>
      </c>
      <c r="EL13" s="9">
        <v>83.799000000000007</v>
      </c>
      <c r="EM13" s="9">
        <v>94.545000000000002</v>
      </c>
      <c r="EN13" s="9">
        <v>72.781000000000006</v>
      </c>
      <c r="EO13" s="9">
        <v>67.703999999999994</v>
      </c>
      <c r="EP13" s="9">
        <v>71.132000000000005</v>
      </c>
      <c r="EQ13" s="9">
        <v>64.188999999999993</v>
      </c>
      <c r="ER13" s="9">
        <v>16.094999999999999</v>
      </c>
      <c r="ES13" s="9">
        <v>23.413</v>
      </c>
      <c r="ET13" s="9">
        <v>8.5920000000000005</v>
      </c>
      <c r="EU13" s="9">
        <v>0</v>
      </c>
      <c r="EV13" s="9">
        <v>0</v>
      </c>
      <c r="EW13" s="9">
        <v>0</v>
      </c>
      <c r="EX13" s="9">
        <v>16.201000000000001</v>
      </c>
      <c r="EY13" s="9">
        <v>5.4550000000000001</v>
      </c>
      <c r="EZ13" s="9">
        <v>27.219000000000001</v>
      </c>
      <c r="FA13" s="9">
        <v>13.595000000000001</v>
      </c>
      <c r="FB13" s="9">
        <v>5.4550000000000001</v>
      </c>
      <c r="FC13" s="9">
        <v>21.942</v>
      </c>
      <c r="FD13" s="9">
        <v>2.6059999999999999</v>
      </c>
      <c r="FE13" s="9">
        <v>0</v>
      </c>
      <c r="FF13" s="9">
        <v>5.2770000000000001</v>
      </c>
      <c r="FG13" s="9">
        <v>8.8759999999999994</v>
      </c>
      <c r="FH13" s="9">
        <v>4.5839999999999996</v>
      </c>
      <c r="FI13" s="9">
        <v>4.2919999999999998</v>
      </c>
      <c r="FJ13" s="9">
        <v>7.8810000000000002</v>
      </c>
      <c r="FK13" s="9">
        <v>4.1749999999999998</v>
      </c>
      <c r="FL13" s="9">
        <v>3.706</v>
      </c>
      <c r="FM13" s="9">
        <v>1.1080000000000001</v>
      </c>
      <c r="FN13" s="9">
        <v>0.94099999999999995</v>
      </c>
      <c r="FO13" s="9">
        <v>0.16800000000000001</v>
      </c>
      <c r="FP13" s="9">
        <v>0.33400000000000002</v>
      </c>
      <c r="FQ13" s="9">
        <v>0.16600000000000001</v>
      </c>
      <c r="FR13" s="9">
        <v>0.16800000000000001</v>
      </c>
      <c r="FS13" s="9">
        <v>0.35199999999999998</v>
      </c>
      <c r="FT13" s="9">
        <v>0.17</v>
      </c>
      <c r="FU13" s="9">
        <v>0.182</v>
      </c>
      <c r="FV13" s="9">
        <v>0.35199999999999998</v>
      </c>
      <c r="FW13" s="9">
        <v>0.17</v>
      </c>
      <c r="FX13" s="9">
        <v>0.182</v>
      </c>
      <c r="FY13" s="9">
        <v>0</v>
      </c>
      <c r="FZ13" s="9">
        <v>0</v>
      </c>
      <c r="GA13" s="9">
        <v>0</v>
      </c>
      <c r="GB13" s="9">
        <v>1.1240000000000001</v>
      </c>
      <c r="GC13" s="9">
        <v>0.89400000000000002</v>
      </c>
      <c r="GD13" s="9">
        <v>0.23</v>
      </c>
      <c r="GE13" s="9">
        <v>0.36099999999999999</v>
      </c>
      <c r="GF13" s="9">
        <v>0.36099999999999999</v>
      </c>
      <c r="GG13" s="9">
        <v>0</v>
      </c>
      <c r="GH13" s="9">
        <v>0.69</v>
      </c>
      <c r="GI13" s="9">
        <v>0.317</v>
      </c>
      <c r="GJ13" s="9">
        <v>0.373</v>
      </c>
      <c r="GK13" s="9">
        <v>0.35699999999999998</v>
      </c>
      <c r="GL13" s="9">
        <v>8.5999999999999993E-2</v>
      </c>
      <c r="GM13" s="9">
        <v>0.27100000000000002</v>
      </c>
      <c r="GN13" s="9">
        <v>0.54400000000000004</v>
      </c>
      <c r="GO13" s="9">
        <v>0.17399999999999999</v>
      </c>
      <c r="GP13" s="9">
        <v>0.36899999999999999</v>
      </c>
      <c r="GQ13" s="9">
        <v>0.61299999999999999</v>
      </c>
      <c r="GR13" s="9">
        <v>0.29399999999999998</v>
      </c>
      <c r="GS13" s="9">
        <v>0.31900000000000001</v>
      </c>
      <c r="GT13" s="9">
        <v>0.27700000000000002</v>
      </c>
      <c r="GU13" s="9">
        <v>0</v>
      </c>
      <c r="GV13" s="9">
        <v>0.27700000000000002</v>
      </c>
      <c r="GW13" s="9">
        <v>0</v>
      </c>
      <c r="GX13" s="9">
        <v>0</v>
      </c>
      <c r="GY13" s="9">
        <v>0</v>
      </c>
      <c r="GZ13" s="9">
        <v>0</v>
      </c>
      <c r="HA13" s="9">
        <v>0</v>
      </c>
      <c r="HB13" s="9">
        <v>0</v>
      </c>
      <c r="HC13" s="9">
        <v>2.1219999999999999</v>
      </c>
      <c r="HD13" s="9">
        <v>0.77200000000000002</v>
      </c>
      <c r="HE13" s="9">
        <v>1.349</v>
      </c>
      <c r="HF13" s="9">
        <v>0.995</v>
      </c>
      <c r="HG13" s="9">
        <v>0.40899999999999997</v>
      </c>
      <c r="HH13" s="9">
        <v>0.58599999999999997</v>
      </c>
      <c r="HI13" s="9">
        <v>5.8609999999999998</v>
      </c>
      <c r="HJ13" s="9">
        <v>2.8820000000000001</v>
      </c>
      <c r="HK13" s="9">
        <v>2.9790000000000001</v>
      </c>
      <c r="HL13" s="9">
        <v>4.8959999999999999</v>
      </c>
      <c r="HM13" s="9">
        <v>2.399</v>
      </c>
      <c r="HN13" s="9">
        <v>2.4969999999999999</v>
      </c>
      <c r="HO13" s="9">
        <v>0.80900000000000005</v>
      </c>
      <c r="HP13" s="9">
        <v>0.48299999999999998</v>
      </c>
      <c r="HQ13" s="9">
        <v>0.32600000000000001</v>
      </c>
      <c r="HR13" s="9">
        <v>0.156</v>
      </c>
      <c r="HS13" s="9">
        <v>0</v>
      </c>
      <c r="HT13" s="9">
        <v>0.156</v>
      </c>
      <c r="HU13" s="9">
        <v>3.0150000000000001</v>
      </c>
      <c r="HV13" s="9">
        <v>1.702</v>
      </c>
      <c r="HW13" s="9">
        <v>1.3140000000000001</v>
      </c>
      <c r="HX13" s="9">
        <v>2.706</v>
      </c>
      <c r="HY13" s="9">
        <v>1.5580000000000001</v>
      </c>
      <c r="HZ13" s="9">
        <v>1.1479999999999999</v>
      </c>
      <c r="IA13" s="9">
        <v>0.31</v>
      </c>
      <c r="IB13" s="9">
        <v>0.14399999999999999</v>
      </c>
      <c r="IC13" s="9">
        <v>0.16600000000000001</v>
      </c>
      <c r="ID13" s="9">
        <v>88.787999999999997</v>
      </c>
      <c r="IE13" s="9">
        <v>91.082999999999998</v>
      </c>
      <c r="IF13" s="9">
        <v>86.337999999999994</v>
      </c>
      <c r="IG13" s="9">
        <v>12.484</v>
      </c>
      <c r="IH13" s="9">
        <v>20.518000000000001</v>
      </c>
      <c r="II13" s="9">
        <v>3.9039999999999999</v>
      </c>
      <c r="IJ13" s="9">
        <v>3.76</v>
      </c>
      <c r="IK13" s="9">
        <v>3.625</v>
      </c>
      <c r="IL13" s="9">
        <v>3.9039999999999999</v>
      </c>
      <c r="IM13" s="9">
        <v>3.9670000000000001</v>
      </c>
      <c r="IN13" s="9">
        <v>3.7080000000000002</v>
      </c>
      <c r="IO13" s="9">
        <v>4.2430000000000003</v>
      </c>
      <c r="IP13" s="9">
        <v>3.9670000000000001</v>
      </c>
      <c r="IQ13" s="9">
        <v>3.7080000000000002</v>
      </c>
    </row>
    <row r="14" spans="1:251">
      <c r="A14" s="10">
        <v>43132</v>
      </c>
      <c r="B14" s="9">
        <v>4.9089999999999998</v>
      </c>
      <c r="C14" s="9">
        <v>1.694</v>
      </c>
      <c r="D14" s="9">
        <v>2.242</v>
      </c>
      <c r="E14" s="9">
        <v>0</v>
      </c>
      <c r="F14" s="9">
        <v>5.1100000000000003</v>
      </c>
      <c r="G14" s="9">
        <v>26.013000000000002</v>
      </c>
      <c r="H14" s="9">
        <v>19.25</v>
      </c>
      <c r="I14" s="9">
        <v>34.661999999999999</v>
      </c>
      <c r="J14" s="9">
        <v>22.870999999999999</v>
      </c>
      <c r="K14" s="9">
        <v>16.172999999999998</v>
      </c>
      <c r="L14" s="9">
        <v>31.434999999999999</v>
      </c>
      <c r="M14" s="9">
        <v>3.1429999999999998</v>
      </c>
      <c r="N14" s="9">
        <v>3.077</v>
      </c>
      <c r="O14" s="9">
        <v>3.2269999999999999</v>
      </c>
      <c r="P14" s="9">
        <v>4.8170000000000002</v>
      </c>
      <c r="Q14" s="9">
        <v>2.3420000000000001</v>
      </c>
      <c r="R14" s="9">
        <v>2.4750000000000001</v>
      </c>
      <c r="S14" s="9">
        <v>3.6179999999999999</v>
      </c>
      <c r="T14" s="9">
        <v>1.849</v>
      </c>
      <c r="U14" s="9">
        <v>1.77</v>
      </c>
      <c r="V14" s="9">
        <v>0.57299999999999995</v>
      </c>
      <c r="W14" s="9">
        <v>0.23100000000000001</v>
      </c>
      <c r="X14" s="9">
        <v>0.34300000000000003</v>
      </c>
      <c r="Y14" s="9">
        <v>0.378</v>
      </c>
      <c r="Z14" s="9">
        <v>0.32400000000000001</v>
      </c>
      <c r="AA14" s="9">
        <v>5.5E-2</v>
      </c>
      <c r="AB14" s="9">
        <v>7.4999999999999997E-2</v>
      </c>
      <c r="AC14" s="9">
        <v>7.4999999999999997E-2</v>
      </c>
      <c r="AD14" s="9">
        <v>0</v>
      </c>
      <c r="AE14" s="9">
        <v>0</v>
      </c>
      <c r="AF14" s="9">
        <v>0</v>
      </c>
      <c r="AG14" s="9">
        <v>0</v>
      </c>
      <c r="AH14" s="9">
        <v>7.4999999999999997E-2</v>
      </c>
      <c r="AI14" s="9">
        <v>7.4999999999999997E-2</v>
      </c>
      <c r="AJ14" s="9">
        <v>0</v>
      </c>
      <c r="AK14" s="9">
        <v>0.94799999999999995</v>
      </c>
      <c r="AL14" s="9">
        <v>0.47</v>
      </c>
      <c r="AM14" s="9">
        <v>0.47799999999999998</v>
      </c>
      <c r="AN14" s="9">
        <v>6.7000000000000004E-2</v>
      </c>
      <c r="AO14" s="9">
        <v>0</v>
      </c>
      <c r="AP14" s="9">
        <v>6.7000000000000004E-2</v>
      </c>
      <c r="AQ14" s="9">
        <v>0.36299999999999999</v>
      </c>
      <c r="AR14" s="9">
        <v>0.11700000000000001</v>
      </c>
      <c r="AS14" s="9">
        <v>0.246</v>
      </c>
      <c r="AT14" s="9">
        <v>0.318</v>
      </c>
      <c r="AU14" s="9">
        <v>0.26400000000000001</v>
      </c>
      <c r="AV14" s="9">
        <v>5.5E-2</v>
      </c>
      <c r="AW14" s="9">
        <v>0.185</v>
      </c>
      <c r="AX14" s="9">
        <v>0.185</v>
      </c>
      <c r="AY14" s="9">
        <v>0</v>
      </c>
      <c r="AZ14" s="9">
        <v>0</v>
      </c>
      <c r="BA14" s="9">
        <v>0</v>
      </c>
      <c r="BB14" s="9">
        <v>0</v>
      </c>
      <c r="BC14" s="9">
        <v>0</v>
      </c>
      <c r="BD14" s="9">
        <v>0</v>
      </c>
      <c r="BE14" s="9">
        <v>0</v>
      </c>
      <c r="BF14" s="9">
        <v>0.33100000000000002</v>
      </c>
      <c r="BG14" s="9">
        <v>7.3999999999999996E-2</v>
      </c>
      <c r="BH14" s="9">
        <v>0.25700000000000001</v>
      </c>
      <c r="BI14" s="9">
        <v>0</v>
      </c>
      <c r="BJ14" s="9">
        <v>0</v>
      </c>
      <c r="BK14" s="9">
        <v>0</v>
      </c>
      <c r="BL14" s="9">
        <v>0.38</v>
      </c>
      <c r="BM14" s="9">
        <v>0.11</v>
      </c>
      <c r="BN14" s="9">
        <v>0.26900000000000002</v>
      </c>
      <c r="BO14" s="9">
        <v>1.1990000000000001</v>
      </c>
      <c r="BP14" s="9">
        <v>0.49299999999999999</v>
      </c>
      <c r="BQ14" s="9">
        <v>0.70599999999999996</v>
      </c>
      <c r="BR14" s="9">
        <v>3.7189999999999999</v>
      </c>
      <c r="BS14" s="9">
        <v>2.2490000000000001</v>
      </c>
      <c r="BT14" s="9">
        <v>1.4710000000000001</v>
      </c>
      <c r="BU14" s="9">
        <v>2.8540000000000001</v>
      </c>
      <c r="BV14" s="9">
        <v>1.4990000000000001</v>
      </c>
      <c r="BW14" s="9">
        <v>1.355</v>
      </c>
      <c r="BX14" s="9">
        <v>0.71399999999999997</v>
      </c>
      <c r="BY14" s="9">
        <v>0.59799999999999998</v>
      </c>
      <c r="BZ14" s="9">
        <v>0.11600000000000001</v>
      </c>
      <c r="CA14" s="9">
        <v>0.151</v>
      </c>
      <c r="CB14" s="9">
        <v>0.151</v>
      </c>
      <c r="CC14" s="9">
        <v>0</v>
      </c>
      <c r="CD14" s="9">
        <v>1.0980000000000001</v>
      </c>
      <c r="CE14" s="9">
        <v>9.4E-2</v>
      </c>
      <c r="CF14" s="9">
        <v>1.004</v>
      </c>
      <c r="CG14" s="9">
        <v>0.80200000000000005</v>
      </c>
      <c r="CH14" s="9">
        <v>9.4E-2</v>
      </c>
      <c r="CI14" s="9">
        <v>0.70799999999999996</v>
      </c>
      <c r="CJ14" s="9">
        <v>0.29599999999999999</v>
      </c>
      <c r="CK14" s="9">
        <v>0</v>
      </c>
      <c r="CL14" s="9">
        <v>0.29599999999999999</v>
      </c>
      <c r="CM14" s="9">
        <v>75.108999999999995</v>
      </c>
      <c r="CN14" s="9">
        <v>78.933000000000007</v>
      </c>
      <c r="CO14" s="9">
        <v>71.489000000000004</v>
      </c>
      <c r="CP14" s="9">
        <v>11.9</v>
      </c>
      <c r="CQ14" s="9">
        <v>9.8450000000000006</v>
      </c>
      <c r="CR14" s="9">
        <v>13.845000000000001</v>
      </c>
      <c r="CS14" s="9">
        <v>7.8550000000000004</v>
      </c>
      <c r="CT14" s="9">
        <v>13.82</v>
      </c>
      <c r="CU14" s="9">
        <v>2.2120000000000002</v>
      </c>
      <c r="CV14" s="9">
        <v>1.5629999999999999</v>
      </c>
      <c r="CW14" s="9">
        <v>3.2149999999999999</v>
      </c>
      <c r="CX14" s="9">
        <v>0</v>
      </c>
      <c r="CY14" s="9">
        <v>0</v>
      </c>
      <c r="CZ14" s="9">
        <v>0</v>
      </c>
      <c r="DA14" s="9">
        <v>0</v>
      </c>
      <c r="DB14" s="9">
        <v>1.5629999999999999</v>
      </c>
      <c r="DC14" s="9">
        <v>3.2149999999999999</v>
      </c>
      <c r="DD14" s="9">
        <v>0</v>
      </c>
      <c r="DE14" s="9">
        <v>19.673999999999999</v>
      </c>
      <c r="DF14" s="9">
        <v>20.064</v>
      </c>
      <c r="DG14" s="9">
        <v>19.306000000000001</v>
      </c>
      <c r="DH14" s="9">
        <v>1.385</v>
      </c>
      <c r="DI14" s="9">
        <v>0</v>
      </c>
      <c r="DJ14" s="9">
        <v>2.6949999999999998</v>
      </c>
      <c r="DK14" s="9">
        <v>7.5270000000000001</v>
      </c>
      <c r="DL14" s="9">
        <v>4.9749999999999996</v>
      </c>
      <c r="DM14" s="9">
        <v>9.9420000000000002</v>
      </c>
      <c r="DN14" s="9">
        <v>6.6059999999999999</v>
      </c>
      <c r="DO14" s="9">
        <v>11.25</v>
      </c>
      <c r="DP14" s="9">
        <v>2.2120000000000002</v>
      </c>
      <c r="DQ14" s="9">
        <v>3.8359999999999999</v>
      </c>
      <c r="DR14" s="9">
        <v>7.8890000000000002</v>
      </c>
      <c r="DS14" s="9">
        <v>0</v>
      </c>
      <c r="DT14" s="9">
        <v>0</v>
      </c>
      <c r="DU14" s="9">
        <v>0</v>
      </c>
      <c r="DV14" s="9">
        <v>0</v>
      </c>
      <c r="DW14" s="9">
        <v>0</v>
      </c>
      <c r="DX14" s="9">
        <v>0</v>
      </c>
      <c r="DY14" s="9">
        <v>0</v>
      </c>
      <c r="DZ14" s="9">
        <v>6.8769999999999998</v>
      </c>
      <c r="EA14" s="9">
        <v>3.1619999999999999</v>
      </c>
      <c r="EB14" s="9">
        <v>10.391999999999999</v>
      </c>
      <c r="EC14" s="9">
        <v>0</v>
      </c>
      <c r="ED14" s="9">
        <v>0</v>
      </c>
      <c r="EE14" s="9">
        <v>0</v>
      </c>
      <c r="EF14" s="9">
        <v>7.8860000000000001</v>
      </c>
      <c r="EG14" s="9">
        <v>4.7140000000000004</v>
      </c>
      <c r="EH14" s="9">
        <v>10.887</v>
      </c>
      <c r="EI14" s="9">
        <v>24.890999999999998</v>
      </c>
      <c r="EJ14" s="9">
        <v>21.067</v>
      </c>
      <c r="EK14" s="9">
        <v>28.510999999999999</v>
      </c>
      <c r="EL14" s="9">
        <v>77.204999999999998</v>
      </c>
      <c r="EM14" s="9">
        <v>95.998000000000005</v>
      </c>
      <c r="EN14" s="9">
        <v>59.420999999999999</v>
      </c>
      <c r="EO14" s="9">
        <v>59.24</v>
      </c>
      <c r="EP14" s="9">
        <v>63.981000000000002</v>
      </c>
      <c r="EQ14" s="9">
        <v>54.753999999999998</v>
      </c>
      <c r="ER14" s="9">
        <v>14.82</v>
      </c>
      <c r="ES14" s="9">
        <v>25.55</v>
      </c>
      <c r="ET14" s="9">
        <v>4.6669999999999998</v>
      </c>
      <c r="EU14" s="9">
        <v>3.1440000000000001</v>
      </c>
      <c r="EV14" s="9">
        <v>6.4669999999999996</v>
      </c>
      <c r="EW14" s="9">
        <v>0</v>
      </c>
      <c r="EX14" s="9">
        <v>22.795000000000002</v>
      </c>
      <c r="EY14" s="9">
        <v>4.0019999999999998</v>
      </c>
      <c r="EZ14" s="9">
        <v>40.579000000000001</v>
      </c>
      <c r="FA14" s="9">
        <v>16.646000000000001</v>
      </c>
      <c r="FB14" s="9">
        <v>4.0019999999999998</v>
      </c>
      <c r="FC14" s="9">
        <v>28.61</v>
      </c>
      <c r="FD14" s="9">
        <v>6.15</v>
      </c>
      <c r="FE14" s="9">
        <v>0</v>
      </c>
      <c r="FF14" s="9">
        <v>11.968999999999999</v>
      </c>
      <c r="FG14" s="9">
        <v>9.6530000000000005</v>
      </c>
      <c r="FH14" s="9">
        <v>5.2359999999999998</v>
      </c>
      <c r="FI14" s="9">
        <v>4.4169999999999998</v>
      </c>
      <c r="FJ14" s="9">
        <v>7.2889999999999997</v>
      </c>
      <c r="FK14" s="9">
        <v>4.0330000000000004</v>
      </c>
      <c r="FL14" s="9">
        <v>3.2570000000000001</v>
      </c>
      <c r="FM14" s="9">
        <v>1.2709999999999999</v>
      </c>
      <c r="FN14" s="9">
        <v>0.44600000000000001</v>
      </c>
      <c r="FO14" s="9">
        <v>0.82499999999999996</v>
      </c>
      <c r="FP14" s="9">
        <v>0.54300000000000004</v>
      </c>
      <c r="FQ14" s="9">
        <v>0.25700000000000001</v>
      </c>
      <c r="FR14" s="9">
        <v>0.28599999999999998</v>
      </c>
      <c r="FS14" s="9">
        <v>0.45300000000000001</v>
      </c>
      <c r="FT14" s="9">
        <v>0.29299999999999998</v>
      </c>
      <c r="FU14" s="9">
        <v>0.159</v>
      </c>
      <c r="FV14" s="9">
        <v>0.12</v>
      </c>
      <c r="FW14" s="9">
        <v>0.12</v>
      </c>
      <c r="FX14" s="9">
        <v>0</v>
      </c>
      <c r="FY14" s="9">
        <v>0.33300000000000002</v>
      </c>
      <c r="FZ14" s="9">
        <v>0.17399999999999999</v>
      </c>
      <c r="GA14" s="9">
        <v>0.159</v>
      </c>
      <c r="GB14" s="9">
        <v>0.89600000000000002</v>
      </c>
      <c r="GC14" s="9">
        <v>0.32500000000000001</v>
      </c>
      <c r="GD14" s="9">
        <v>0.57099999999999995</v>
      </c>
      <c r="GE14" s="9">
        <v>0</v>
      </c>
      <c r="GF14" s="9">
        <v>0</v>
      </c>
      <c r="GG14" s="9">
        <v>0</v>
      </c>
      <c r="GH14" s="9">
        <v>0.29499999999999998</v>
      </c>
      <c r="GI14" s="9">
        <v>0.13</v>
      </c>
      <c r="GJ14" s="9">
        <v>0.16500000000000001</v>
      </c>
      <c r="GK14" s="9">
        <v>0.313</v>
      </c>
      <c r="GL14" s="9">
        <v>0.17699999999999999</v>
      </c>
      <c r="GM14" s="9">
        <v>0.13700000000000001</v>
      </c>
      <c r="GN14" s="9">
        <v>1.3979999999999999</v>
      </c>
      <c r="GO14" s="9">
        <v>1.155</v>
      </c>
      <c r="GP14" s="9">
        <v>0.24399999999999999</v>
      </c>
      <c r="GQ14" s="9">
        <v>0.17100000000000001</v>
      </c>
      <c r="GR14" s="9">
        <v>0.17100000000000001</v>
      </c>
      <c r="GS14" s="9">
        <v>0</v>
      </c>
      <c r="GT14" s="9">
        <v>0.59299999999999997</v>
      </c>
      <c r="GU14" s="9">
        <v>0.28699999999999998</v>
      </c>
      <c r="GV14" s="9">
        <v>0.30599999999999999</v>
      </c>
      <c r="GW14" s="9">
        <v>0.33</v>
      </c>
      <c r="GX14" s="9">
        <v>0.17599999999999999</v>
      </c>
      <c r="GY14" s="9">
        <v>0.154</v>
      </c>
      <c r="GZ14" s="9">
        <v>0</v>
      </c>
      <c r="HA14" s="9">
        <v>0</v>
      </c>
      <c r="HB14" s="9">
        <v>0</v>
      </c>
      <c r="HC14" s="9">
        <v>1.0249999999999999</v>
      </c>
      <c r="HD14" s="9">
        <v>0.61599999999999999</v>
      </c>
      <c r="HE14" s="9">
        <v>0.40899999999999997</v>
      </c>
      <c r="HF14" s="9">
        <v>2.363</v>
      </c>
      <c r="HG14" s="9">
        <v>1.2030000000000001</v>
      </c>
      <c r="HH14" s="9">
        <v>1.1599999999999999</v>
      </c>
      <c r="HI14" s="9">
        <v>5.585</v>
      </c>
      <c r="HJ14" s="9">
        <v>3.145</v>
      </c>
      <c r="HK14" s="9">
        <v>2.44</v>
      </c>
      <c r="HL14" s="9">
        <v>4.6500000000000004</v>
      </c>
      <c r="HM14" s="9">
        <v>2.694</v>
      </c>
      <c r="HN14" s="9">
        <v>1.956</v>
      </c>
      <c r="HO14" s="9">
        <v>0.79</v>
      </c>
      <c r="HP14" s="9">
        <v>0.307</v>
      </c>
      <c r="HQ14" s="9">
        <v>0.48399999999999999</v>
      </c>
      <c r="HR14" s="9">
        <v>0.14499999999999999</v>
      </c>
      <c r="HS14" s="9">
        <v>0.14499999999999999</v>
      </c>
      <c r="HT14" s="9">
        <v>0</v>
      </c>
      <c r="HU14" s="9">
        <v>4.0670000000000002</v>
      </c>
      <c r="HV14" s="9">
        <v>2.0910000000000002</v>
      </c>
      <c r="HW14" s="9">
        <v>1.9770000000000001</v>
      </c>
      <c r="HX14" s="9">
        <v>3.6150000000000002</v>
      </c>
      <c r="HY14" s="9">
        <v>2.0910000000000002</v>
      </c>
      <c r="HZ14" s="9">
        <v>1.524</v>
      </c>
      <c r="IA14" s="9">
        <v>0.45200000000000001</v>
      </c>
      <c r="IB14" s="9">
        <v>0</v>
      </c>
      <c r="IC14" s="9">
        <v>0.45200000000000001</v>
      </c>
      <c r="ID14" s="9">
        <v>75.518000000000001</v>
      </c>
      <c r="IE14" s="9">
        <v>77.025000000000006</v>
      </c>
      <c r="IF14" s="9">
        <v>73.730999999999995</v>
      </c>
      <c r="IG14" s="9">
        <v>13.167999999999999</v>
      </c>
      <c r="IH14" s="9">
        <v>8.5269999999999992</v>
      </c>
      <c r="II14" s="9">
        <v>18.669</v>
      </c>
      <c r="IJ14" s="9">
        <v>5.6289999999999996</v>
      </c>
      <c r="IK14" s="9">
        <v>4.91</v>
      </c>
      <c r="IL14" s="9">
        <v>6.48</v>
      </c>
      <c r="IM14" s="9">
        <v>4.6879999999999997</v>
      </c>
      <c r="IN14" s="9">
        <v>5.5990000000000002</v>
      </c>
      <c r="IO14" s="9">
        <v>3.609</v>
      </c>
      <c r="IP14" s="9">
        <v>1.2390000000000001</v>
      </c>
      <c r="IQ14" s="9">
        <v>2.2850000000000001</v>
      </c>
    </row>
    <row r="15" spans="1:251">
      <c r="A15" s="10">
        <v>43497</v>
      </c>
      <c r="B15" s="9">
        <v>9.9280000000000008</v>
      </c>
      <c r="C15" s="9">
        <v>1.27</v>
      </c>
      <c r="D15" s="9">
        <v>0</v>
      </c>
      <c r="E15" s="9">
        <v>0</v>
      </c>
      <c r="F15" s="9">
        <v>0</v>
      </c>
      <c r="G15" s="9">
        <v>34.593000000000004</v>
      </c>
      <c r="H15" s="9">
        <v>24.4</v>
      </c>
      <c r="I15" s="9">
        <v>44.036000000000001</v>
      </c>
      <c r="J15" s="9">
        <v>29.471</v>
      </c>
      <c r="K15" s="9">
        <v>20.341000000000001</v>
      </c>
      <c r="L15" s="9">
        <v>37.93</v>
      </c>
      <c r="M15" s="9">
        <v>5.1210000000000004</v>
      </c>
      <c r="N15" s="9">
        <v>4.0590000000000002</v>
      </c>
      <c r="O15" s="9">
        <v>6.1050000000000004</v>
      </c>
      <c r="P15" s="9">
        <v>6.1219999999999999</v>
      </c>
      <c r="Q15" s="9">
        <v>3.625</v>
      </c>
      <c r="R15" s="9">
        <v>2.4969999999999999</v>
      </c>
      <c r="S15" s="9">
        <v>5.0590000000000002</v>
      </c>
      <c r="T15" s="9">
        <v>3.202</v>
      </c>
      <c r="U15" s="9">
        <v>1.857</v>
      </c>
      <c r="V15" s="9">
        <v>0.72099999999999997</v>
      </c>
      <c r="W15" s="9">
        <v>0.46100000000000002</v>
      </c>
      <c r="X15" s="9">
        <v>0.26</v>
      </c>
      <c r="Y15" s="9">
        <v>0.69699999999999995</v>
      </c>
      <c r="Z15" s="9">
        <v>0.40100000000000002</v>
      </c>
      <c r="AA15" s="9">
        <v>0.29599999999999999</v>
      </c>
      <c r="AB15" s="9">
        <v>8.3000000000000004E-2</v>
      </c>
      <c r="AC15" s="9">
        <v>0</v>
      </c>
      <c r="AD15" s="9">
        <v>8.3000000000000004E-2</v>
      </c>
      <c r="AE15" s="9">
        <v>8.3000000000000004E-2</v>
      </c>
      <c r="AF15" s="9">
        <v>0</v>
      </c>
      <c r="AG15" s="9">
        <v>8.3000000000000004E-2</v>
      </c>
      <c r="AH15" s="9">
        <v>0</v>
      </c>
      <c r="AI15" s="9">
        <v>0</v>
      </c>
      <c r="AJ15" s="9">
        <v>0</v>
      </c>
      <c r="AK15" s="9">
        <v>0.628</v>
      </c>
      <c r="AL15" s="9">
        <v>8.8999999999999996E-2</v>
      </c>
      <c r="AM15" s="9">
        <v>0.53900000000000003</v>
      </c>
      <c r="AN15" s="9">
        <v>0.26900000000000002</v>
      </c>
      <c r="AO15" s="9">
        <v>0.26900000000000002</v>
      </c>
      <c r="AP15" s="9">
        <v>0</v>
      </c>
      <c r="AQ15" s="9">
        <v>0.96199999999999997</v>
      </c>
      <c r="AR15" s="9">
        <v>0.73799999999999999</v>
      </c>
      <c r="AS15" s="9">
        <v>0.224</v>
      </c>
      <c r="AT15" s="9">
        <v>7.0000000000000007E-2</v>
      </c>
      <c r="AU15" s="9">
        <v>0</v>
      </c>
      <c r="AV15" s="9">
        <v>7.0000000000000007E-2</v>
      </c>
      <c r="AW15" s="9">
        <v>0.252</v>
      </c>
      <c r="AX15" s="9">
        <v>0.182</v>
      </c>
      <c r="AY15" s="9">
        <v>7.0000000000000007E-2</v>
      </c>
      <c r="AZ15" s="9">
        <v>0</v>
      </c>
      <c r="BA15" s="9">
        <v>0</v>
      </c>
      <c r="BB15" s="9">
        <v>0</v>
      </c>
      <c r="BC15" s="9">
        <v>0</v>
      </c>
      <c r="BD15" s="9">
        <v>0</v>
      </c>
      <c r="BE15" s="9">
        <v>0</v>
      </c>
      <c r="BF15" s="9">
        <v>0</v>
      </c>
      <c r="BG15" s="9">
        <v>0</v>
      </c>
      <c r="BH15" s="9">
        <v>0</v>
      </c>
      <c r="BI15" s="9">
        <v>0</v>
      </c>
      <c r="BJ15" s="9">
        <v>0</v>
      </c>
      <c r="BK15" s="9">
        <v>0</v>
      </c>
      <c r="BL15" s="9">
        <v>1.377</v>
      </c>
      <c r="BM15" s="9">
        <v>1.0620000000000001</v>
      </c>
      <c r="BN15" s="9">
        <v>0.315</v>
      </c>
      <c r="BO15" s="9">
        <v>1.0629999999999999</v>
      </c>
      <c r="BP15" s="9">
        <v>0.42299999999999999</v>
      </c>
      <c r="BQ15" s="9">
        <v>0.64</v>
      </c>
      <c r="BR15" s="9">
        <v>5.0979999999999999</v>
      </c>
      <c r="BS15" s="9">
        <v>3.4430000000000001</v>
      </c>
      <c r="BT15" s="9">
        <v>1.655</v>
      </c>
      <c r="BU15" s="9">
        <v>3.9660000000000002</v>
      </c>
      <c r="BV15" s="9">
        <v>2.58</v>
      </c>
      <c r="BW15" s="9">
        <v>1.387</v>
      </c>
      <c r="BX15" s="9">
        <v>0.79400000000000004</v>
      </c>
      <c r="BY15" s="9">
        <v>0.64300000000000002</v>
      </c>
      <c r="BZ15" s="9">
        <v>0.151</v>
      </c>
      <c r="CA15" s="9">
        <v>0.33700000000000002</v>
      </c>
      <c r="CB15" s="9">
        <v>0.22</v>
      </c>
      <c r="CC15" s="9">
        <v>0.11700000000000001</v>
      </c>
      <c r="CD15" s="9">
        <v>1.024</v>
      </c>
      <c r="CE15" s="9">
        <v>0.182</v>
      </c>
      <c r="CF15" s="9">
        <v>0.84199999999999997</v>
      </c>
      <c r="CG15" s="9">
        <v>0.84799999999999998</v>
      </c>
      <c r="CH15" s="9">
        <v>0.182</v>
      </c>
      <c r="CI15" s="9">
        <v>0.66600000000000004</v>
      </c>
      <c r="CJ15" s="9">
        <v>0.17599999999999999</v>
      </c>
      <c r="CK15" s="9">
        <v>0</v>
      </c>
      <c r="CL15" s="9">
        <v>0.17599999999999999</v>
      </c>
      <c r="CM15" s="9">
        <v>82.641999999999996</v>
      </c>
      <c r="CN15" s="9">
        <v>88.332999999999998</v>
      </c>
      <c r="CO15" s="9">
        <v>74.382999999999996</v>
      </c>
      <c r="CP15" s="9">
        <v>11.773999999999999</v>
      </c>
      <c r="CQ15" s="9">
        <v>12.711</v>
      </c>
      <c r="CR15" s="9">
        <v>10.414</v>
      </c>
      <c r="CS15" s="9">
        <v>11.385</v>
      </c>
      <c r="CT15" s="9">
        <v>11.052</v>
      </c>
      <c r="CU15" s="9">
        <v>11.868</v>
      </c>
      <c r="CV15" s="9">
        <v>1.35</v>
      </c>
      <c r="CW15" s="9">
        <v>0</v>
      </c>
      <c r="CX15" s="9">
        <v>3.31</v>
      </c>
      <c r="CY15" s="9">
        <v>1.35</v>
      </c>
      <c r="CZ15" s="9">
        <v>0</v>
      </c>
      <c r="DA15" s="9">
        <v>3.31</v>
      </c>
      <c r="DB15" s="9">
        <v>0</v>
      </c>
      <c r="DC15" s="9">
        <v>0</v>
      </c>
      <c r="DD15" s="9">
        <v>0</v>
      </c>
      <c r="DE15" s="9">
        <v>10.26</v>
      </c>
      <c r="DF15" s="9">
        <v>2.4630000000000001</v>
      </c>
      <c r="DG15" s="9">
        <v>21.577999999999999</v>
      </c>
      <c r="DH15" s="9">
        <v>4.3959999999999999</v>
      </c>
      <c r="DI15" s="9">
        <v>7.4240000000000004</v>
      </c>
      <c r="DJ15" s="9">
        <v>0</v>
      </c>
      <c r="DK15" s="9">
        <v>15.722</v>
      </c>
      <c r="DL15" s="9">
        <v>20.37</v>
      </c>
      <c r="DM15" s="9">
        <v>8.9749999999999996</v>
      </c>
      <c r="DN15" s="9">
        <v>1.1479999999999999</v>
      </c>
      <c r="DO15" s="9">
        <v>0</v>
      </c>
      <c r="DP15" s="9">
        <v>2.8149999999999999</v>
      </c>
      <c r="DQ15" s="9">
        <v>4.1159999999999997</v>
      </c>
      <c r="DR15" s="9">
        <v>5.0149999999999997</v>
      </c>
      <c r="DS15" s="9">
        <v>2.8119999999999998</v>
      </c>
      <c r="DT15" s="9">
        <v>0</v>
      </c>
      <c r="DU15" s="9">
        <v>0</v>
      </c>
      <c r="DV15" s="9">
        <v>0</v>
      </c>
      <c r="DW15" s="9">
        <v>0</v>
      </c>
      <c r="DX15" s="9">
        <v>0</v>
      </c>
      <c r="DY15" s="9">
        <v>0</v>
      </c>
      <c r="DZ15" s="9">
        <v>0</v>
      </c>
      <c r="EA15" s="9">
        <v>0</v>
      </c>
      <c r="EB15" s="9">
        <v>0</v>
      </c>
      <c r="EC15" s="9">
        <v>0</v>
      </c>
      <c r="ED15" s="9">
        <v>0</v>
      </c>
      <c r="EE15" s="9">
        <v>0</v>
      </c>
      <c r="EF15" s="9">
        <v>22.492000000000001</v>
      </c>
      <c r="EG15" s="9">
        <v>29.297999999999998</v>
      </c>
      <c r="EH15" s="9">
        <v>12.612</v>
      </c>
      <c r="EI15" s="9">
        <v>17.358000000000001</v>
      </c>
      <c r="EJ15" s="9">
        <v>11.667</v>
      </c>
      <c r="EK15" s="9">
        <v>25.617000000000001</v>
      </c>
      <c r="EL15" s="9">
        <v>83.275999999999996</v>
      </c>
      <c r="EM15" s="9">
        <v>94.984999999999999</v>
      </c>
      <c r="EN15" s="9">
        <v>66.28</v>
      </c>
      <c r="EO15" s="9">
        <v>64.790999999999997</v>
      </c>
      <c r="EP15" s="9">
        <v>71.171000000000006</v>
      </c>
      <c r="EQ15" s="9">
        <v>55.531999999999996</v>
      </c>
      <c r="ER15" s="9">
        <v>12.973000000000001</v>
      </c>
      <c r="ES15" s="9">
        <v>17.734999999999999</v>
      </c>
      <c r="ET15" s="9">
        <v>6.0609999999999999</v>
      </c>
      <c r="EU15" s="9">
        <v>5.5119999999999996</v>
      </c>
      <c r="EV15" s="9">
        <v>6.08</v>
      </c>
      <c r="EW15" s="9">
        <v>4.6870000000000003</v>
      </c>
      <c r="EX15" s="9">
        <v>16.724</v>
      </c>
      <c r="EY15" s="9">
        <v>5.0149999999999997</v>
      </c>
      <c r="EZ15" s="9">
        <v>33.72</v>
      </c>
      <c r="FA15" s="9">
        <v>13.849</v>
      </c>
      <c r="FB15" s="9">
        <v>5.0149999999999997</v>
      </c>
      <c r="FC15" s="9">
        <v>26.672999999999998</v>
      </c>
      <c r="FD15" s="9">
        <v>2.8740000000000001</v>
      </c>
      <c r="FE15" s="9">
        <v>0</v>
      </c>
      <c r="FF15" s="9">
        <v>7.0469999999999997</v>
      </c>
      <c r="FG15" s="9">
        <v>8.9309999999999992</v>
      </c>
      <c r="FH15" s="9">
        <v>4.5679999999999996</v>
      </c>
      <c r="FI15" s="9">
        <v>4.3620000000000001</v>
      </c>
      <c r="FJ15" s="9">
        <v>6.6740000000000004</v>
      </c>
      <c r="FK15" s="9">
        <v>3.26</v>
      </c>
      <c r="FL15" s="9">
        <v>3.4140000000000001</v>
      </c>
      <c r="FM15" s="9">
        <v>1.1040000000000001</v>
      </c>
      <c r="FN15" s="9">
        <v>0.70299999999999996</v>
      </c>
      <c r="FO15" s="9">
        <v>0.40100000000000002</v>
      </c>
      <c r="FP15" s="9">
        <v>0.70699999999999996</v>
      </c>
      <c r="FQ15" s="9">
        <v>0.45500000000000002</v>
      </c>
      <c r="FR15" s="9">
        <v>0.252</v>
      </c>
      <c r="FS15" s="9">
        <v>0</v>
      </c>
      <c r="FT15" s="9">
        <v>0</v>
      </c>
      <c r="FU15" s="9">
        <v>0</v>
      </c>
      <c r="FV15" s="9">
        <v>0</v>
      </c>
      <c r="FW15" s="9">
        <v>0</v>
      </c>
      <c r="FX15" s="9">
        <v>0</v>
      </c>
      <c r="FY15" s="9">
        <v>0</v>
      </c>
      <c r="FZ15" s="9">
        <v>0</v>
      </c>
      <c r="GA15" s="9">
        <v>0</v>
      </c>
      <c r="GB15" s="9">
        <v>1.91</v>
      </c>
      <c r="GC15" s="9">
        <v>0.222</v>
      </c>
      <c r="GD15" s="9">
        <v>1.6890000000000001</v>
      </c>
      <c r="GE15" s="9">
        <v>0</v>
      </c>
      <c r="GF15" s="9">
        <v>0</v>
      </c>
      <c r="GG15" s="9">
        <v>0</v>
      </c>
      <c r="GH15" s="9">
        <v>0.77700000000000002</v>
      </c>
      <c r="GI15" s="9">
        <v>0.501</v>
      </c>
      <c r="GJ15" s="9">
        <v>0.27700000000000002</v>
      </c>
      <c r="GK15" s="9">
        <v>0.19500000000000001</v>
      </c>
      <c r="GL15" s="9">
        <v>0.19500000000000001</v>
      </c>
      <c r="GM15" s="9">
        <v>0</v>
      </c>
      <c r="GN15" s="9">
        <v>0.122</v>
      </c>
      <c r="GO15" s="9">
        <v>0.122</v>
      </c>
      <c r="GP15" s="9">
        <v>0</v>
      </c>
      <c r="GQ15" s="9">
        <v>0.30299999999999999</v>
      </c>
      <c r="GR15" s="9">
        <v>0</v>
      </c>
      <c r="GS15" s="9">
        <v>0.30299999999999999</v>
      </c>
      <c r="GT15" s="9">
        <v>0.48</v>
      </c>
      <c r="GU15" s="9">
        <v>0.20300000000000001</v>
      </c>
      <c r="GV15" s="9">
        <v>0.27700000000000002</v>
      </c>
      <c r="GW15" s="9">
        <v>0.55900000000000005</v>
      </c>
      <c r="GX15" s="9">
        <v>0.34300000000000003</v>
      </c>
      <c r="GY15" s="9">
        <v>0.216</v>
      </c>
      <c r="GZ15" s="9">
        <v>0</v>
      </c>
      <c r="HA15" s="9">
        <v>0</v>
      </c>
      <c r="HB15" s="9">
        <v>0</v>
      </c>
      <c r="HC15" s="9">
        <v>0.51700000000000002</v>
      </c>
      <c r="HD15" s="9">
        <v>0.51700000000000002</v>
      </c>
      <c r="HE15" s="9">
        <v>0</v>
      </c>
      <c r="HF15" s="9">
        <v>2.2570000000000001</v>
      </c>
      <c r="HG15" s="9">
        <v>1.3080000000000001</v>
      </c>
      <c r="HH15" s="9">
        <v>0.94799999999999995</v>
      </c>
      <c r="HI15" s="9">
        <v>4.6509999999999998</v>
      </c>
      <c r="HJ15" s="9">
        <v>2.7290000000000001</v>
      </c>
      <c r="HK15" s="9"/>
      <c r="HL15" s="9">
        <v>2.98</v>
      </c>
      <c r="HM15" s="9">
        <v>1.569</v>
      </c>
      <c r="HN15" s="9">
        <v>1.411</v>
      </c>
      <c r="HO15" s="9">
        <v>1.4750000000000001</v>
      </c>
      <c r="HP15" s="9">
        <v>0.96499999999999997</v>
      </c>
      <c r="HQ15" s="9">
        <v>0.51100000000000001</v>
      </c>
      <c r="HR15" s="9">
        <v>0.19500000000000001</v>
      </c>
      <c r="HS15" s="9">
        <v>0.19500000000000001</v>
      </c>
      <c r="HT15" s="9">
        <v>0</v>
      </c>
      <c r="HU15" s="9">
        <v>4.28</v>
      </c>
      <c r="HV15" s="9">
        <v>1.84</v>
      </c>
      <c r="HW15" s="9">
        <v>2.44</v>
      </c>
      <c r="HX15" s="9">
        <v>3.3740000000000001</v>
      </c>
      <c r="HY15" s="9">
        <v>1.84</v>
      </c>
      <c r="HZ15" s="9">
        <v>1.5349999999999999</v>
      </c>
      <c r="IA15" s="9">
        <v>0.90600000000000003</v>
      </c>
      <c r="IB15" s="9">
        <v>0</v>
      </c>
      <c r="IC15" s="9">
        <v>0.90600000000000003</v>
      </c>
      <c r="ID15" s="9">
        <v>74.73</v>
      </c>
      <c r="IE15" s="9">
        <v>71.358000000000004</v>
      </c>
      <c r="IF15" s="9">
        <v>78.262</v>
      </c>
      <c r="IG15" s="9">
        <v>12.359</v>
      </c>
      <c r="IH15" s="9">
        <v>15.388</v>
      </c>
      <c r="II15" s="9">
        <v>9.1869999999999994</v>
      </c>
      <c r="IJ15" s="9">
        <v>7.9130000000000003</v>
      </c>
      <c r="IK15" s="9">
        <v>9.9529999999999994</v>
      </c>
      <c r="IL15" s="9">
        <v>5.7759999999999998</v>
      </c>
      <c r="IM15" s="9">
        <v>0</v>
      </c>
      <c r="IN15" s="9">
        <v>0</v>
      </c>
      <c r="IO15" s="9">
        <v>0</v>
      </c>
      <c r="IP15" s="9">
        <v>0</v>
      </c>
      <c r="IQ15" s="9">
        <v>0</v>
      </c>
    </row>
    <row r="16" spans="1:251">
      <c r="A16" s="10">
        <v>43862</v>
      </c>
      <c r="B16" s="9">
        <v>9.65</v>
      </c>
      <c r="C16" s="9">
        <v>7.4240000000000004</v>
      </c>
      <c r="D16" s="9">
        <v>0.69799999999999995</v>
      </c>
      <c r="E16" s="9">
        <v>1.3360000000000001</v>
      </c>
      <c r="F16" s="9">
        <v>0</v>
      </c>
      <c r="G16" s="9">
        <v>31.725000000000001</v>
      </c>
      <c r="H16" s="9">
        <v>27.427</v>
      </c>
      <c r="I16" s="9">
        <v>36.430999999999997</v>
      </c>
      <c r="J16" s="9">
        <v>25.382000000000001</v>
      </c>
      <c r="K16" s="9">
        <v>24.367999999999999</v>
      </c>
      <c r="L16" s="9">
        <v>26.491</v>
      </c>
      <c r="M16" s="9">
        <v>6.343</v>
      </c>
      <c r="N16" s="9">
        <v>3.0590000000000002</v>
      </c>
      <c r="O16" s="9">
        <v>9.94</v>
      </c>
      <c r="P16" s="9">
        <v>7.0609999999999999</v>
      </c>
      <c r="Q16" s="9">
        <v>3.3359999999999999</v>
      </c>
      <c r="R16" s="9">
        <v>3.726</v>
      </c>
      <c r="S16" s="9">
        <v>5.4359999999999999</v>
      </c>
      <c r="T16" s="9">
        <v>2.77</v>
      </c>
      <c r="U16" s="9">
        <v>2.6659999999999999</v>
      </c>
      <c r="V16" s="9">
        <v>1.0069999999999999</v>
      </c>
      <c r="W16" s="9">
        <v>8.8999999999999996E-2</v>
      </c>
      <c r="X16" s="9">
        <v>0.91800000000000004</v>
      </c>
      <c r="Y16" s="9">
        <v>0.11600000000000001</v>
      </c>
      <c r="Z16" s="9">
        <v>0</v>
      </c>
      <c r="AA16" s="9">
        <v>0.11600000000000001</v>
      </c>
      <c r="AB16" s="9">
        <v>0.39600000000000002</v>
      </c>
      <c r="AC16" s="9">
        <v>0.23200000000000001</v>
      </c>
      <c r="AD16" s="9">
        <v>0.16400000000000001</v>
      </c>
      <c r="AE16" s="9">
        <v>0.23100000000000001</v>
      </c>
      <c r="AF16" s="9">
        <v>0.151</v>
      </c>
      <c r="AG16" s="9">
        <v>7.9000000000000001E-2</v>
      </c>
      <c r="AH16" s="9">
        <v>0.16500000000000001</v>
      </c>
      <c r="AI16" s="9">
        <v>8.1000000000000003E-2</v>
      </c>
      <c r="AJ16" s="9">
        <v>8.4000000000000005E-2</v>
      </c>
      <c r="AK16" s="9">
        <v>0.63500000000000001</v>
      </c>
      <c r="AL16" s="9">
        <v>0.314</v>
      </c>
      <c r="AM16" s="9">
        <v>0.32200000000000001</v>
      </c>
      <c r="AN16" s="9">
        <v>0.61799999999999999</v>
      </c>
      <c r="AO16" s="9">
        <v>0.38700000000000001</v>
      </c>
      <c r="AP16" s="9">
        <v>0.23200000000000001</v>
      </c>
      <c r="AQ16" s="9">
        <v>0.43099999999999999</v>
      </c>
      <c r="AR16" s="9">
        <v>0.43099999999999999</v>
      </c>
      <c r="AS16" s="9">
        <v>0</v>
      </c>
      <c r="AT16" s="9">
        <v>0</v>
      </c>
      <c r="AU16" s="9">
        <v>0</v>
      </c>
      <c r="AV16" s="9">
        <v>0</v>
      </c>
      <c r="AW16" s="9">
        <v>0.372</v>
      </c>
      <c r="AX16" s="9">
        <v>0.372</v>
      </c>
      <c r="AY16" s="9">
        <v>0</v>
      </c>
      <c r="AZ16" s="9">
        <v>9.9000000000000005E-2</v>
      </c>
      <c r="BA16" s="9">
        <v>0</v>
      </c>
      <c r="BB16" s="9">
        <v>9.9000000000000005E-2</v>
      </c>
      <c r="BC16" s="9">
        <v>0.32600000000000001</v>
      </c>
      <c r="BD16" s="9">
        <v>0.22900000000000001</v>
      </c>
      <c r="BE16" s="9">
        <v>9.7000000000000003E-2</v>
      </c>
      <c r="BF16" s="9">
        <v>0.45900000000000002</v>
      </c>
      <c r="BG16" s="9">
        <v>0</v>
      </c>
      <c r="BH16" s="9">
        <v>0.45900000000000002</v>
      </c>
      <c r="BI16" s="9">
        <v>0</v>
      </c>
      <c r="BJ16" s="9">
        <v>0</v>
      </c>
      <c r="BK16" s="9">
        <v>0</v>
      </c>
      <c r="BL16" s="9">
        <v>0.97699999999999998</v>
      </c>
      <c r="BM16" s="9">
        <v>0.71599999999999997</v>
      </c>
      <c r="BN16" s="9">
        <v>0.26100000000000001</v>
      </c>
      <c r="BO16" s="9">
        <v>1.625</v>
      </c>
      <c r="BP16" s="9">
        <v>0.56599999999999995</v>
      </c>
      <c r="BQ16" s="9">
        <v>1.0589999999999999</v>
      </c>
      <c r="BR16" s="9">
        <v>5.1079999999999997</v>
      </c>
      <c r="BS16" s="9">
        <v>2.7160000000000002</v>
      </c>
      <c r="BT16" s="9">
        <v>2.3919999999999999</v>
      </c>
      <c r="BU16" s="9">
        <v>3.9580000000000002</v>
      </c>
      <c r="BV16" s="9">
        <v>2.1560000000000001</v>
      </c>
      <c r="BW16" s="9">
        <v>1.8029999999999999</v>
      </c>
      <c r="BX16" s="9">
        <v>0.65600000000000003</v>
      </c>
      <c r="BY16" s="9">
        <v>0.5</v>
      </c>
      <c r="BZ16" s="9">
        <v>0.155</v>
      </c>
      <c r="CA16" s="9">
        <v>0.49399999999999999</v>
      </c>
      <c r="CB16" s="9">
        <v>0.06</v>
      </c>
      <c r="CC16" s="9">
        <v>0.434</v>
      </c>
      <c r="CD16" s="9">
        <v>1.9530000000000001</v>
      </c>
      <c r="CE16" s="9">
        <v>0.61899999999999999</v>
      </c>
      <c r="CF16" s="9">
        <v>1.3340000000000001</v>
      </c>
      <c r="CG16" s="9">
        <v>1.8540000000000001</v>
      </c>
      <c r="CH16" s="9">
        <v>0.61899999999999999</v>
      </c>
      <c r="CI16" s="9">
        <v>1.2350000000000001</v>
      </c>
      <c r="CJ16" s="9">
        <v>9.9000000000000005E-2</v>
      </c>
      <c r="CK16" s="9">
        <v>0</v>
      </c>
      <c r="CL16" s="9">
        <v>9.9000000000000005E-2</v>
      </c>
      <c r="CM16" s="9">
        <v>76.981999999999999</v>
      </c>
      <c r="CN16" s="9">
        <v>83.034999999999997</v>
      </c>
      <c r="CO16" s="9">
        <v>71.563999999999993</v>
      </c>
      <c r="CP16" s="9">
        <v>14.256</v>
      </c>
      <c r="CQ16" s="9">
        <v>2.6579999999999999</v>
      </c>
      <c r="CR16" s="9">
        <v>24.64</v>
      </c>
      <c r="CS16" s="9">
        <v>1.6459999999999999</v>
      </c>
      <c r="CT16" s="9">
        <v>0</v>
      </c>
      <c r="CU16" s="9">
        <v>3.12</v>
      </c>
      <c r="CV16" s="9">
        <v>5.6059999999999999</v>
      </c>
      <c r="CW16" s="9">
        <v>6.9649999999999999</v>
      </c>
      <c r="CX16" s="9">
        <v>4.3899999999999997</v>
      </c>
      <c r="CY16" s="9">
        <v>3.266</v>
      </c>
      <c r="CZ16" s="9">
        <v>4.5309999999999997</v>
      </c>
      <c r="DA16" s="9">
        <v>2.133</v>
      </c>
      <c r="DB16" s="9">
        <v>2.34</v>
      </c>
      <c r="DC16" s="9">
        <v>2.4340000000000002</v>
      </c>
      <c r="DD16" s="9">
        <v>2.2570000000000001</v>
      </c>
      <c r="DE16" s="9">
        <v>8.9990000000000006</v>
      </c>
      <c r="DF16" s="9">
        <v>9.4060000000000006</v>
      </c>
      <c r="DG16" s="9">
        <v>8.6349999999999998</v>
      </c>
      <c r="DH16" s="9">
        <v>8.7530000000000001</v>
      </c>
      <c r="DI16" s="9">
        <v>11.589</v>
      </c>
      <c r="DJ16" s="9">
        <v>6.2149999999999999</v>
      </c>
      <c r="DK16" s="9">
        <v>6.101</v>
      </c>
      <c r="DL16" s="9">
        <v>12.916</v>
      </c>
      <c r="DM16" s="9">
        <v>0</v>
      </c>
      <c r="DN16" s="9">
        <v>0</v>
      </c>
      <c r="DO16" s="9">
        <v>0</v>
      </c>
      <c r="DP16" s="9">
        <v>0</v>
      </c>
      <c r="DQ16" s="9">
        <v>5.2679999999999998</v>
      </c>
      <c r="DR16" s="9">
        <v>11.151999999999999</v>
      </c>
      <c r="DS16" s="9">
        <v>0</v>
      </c>
      <c r="DT16" s="9">
        <v>1.399</v>
      </c>
      <c r="DU16" s="9">
        <v>0</v>
      </c>
      <c r="DV16" s="9">
        <v>2.6509999999999998</v>
      </c>
      <c r="DW16" s="9">
        <v>4.6189999999999998</v>
      </c>
      <c r="DX16" s="9">
        <v>6.8769999999999998</v>
      </c>
      <c r="DY16" s="9">
        <v>2.5960000000000001</v>
      </c>
      <c r="DZ16" s="9">
        <v>6.5019999999999998</v>
      </c>
      <c r="EA16" s="9">
        <v>0</v>
      </c>
      <c r="EB16" s="9">
        <v>12.323</v>
      </c>
      <c r="EC16" s="9">
        <v>0</v>
      </c>
      <c r="ED16" s="9">
        <v>0</v>
      </c>
      <c r="EE16" s="9">
        <v>0</v>
      </c>
      <c r="EF16" s="9">
        <v>13.832000000000001</v>
      </c>
      <c r="EG16" s="9">
        <v>21.471</v>
      </c>
      <c r="EH16" s="9">
        <v>6.9930000000000003</v>
      </c>
      <c r="EI16" s="9">
        <v>23.018000000000001</v>
      </c>
      <c r="EJ16" s="9">
        <v>16.965</v>
      </c>
      <c r="EK16" s="9">
        <v>28.436</v>
      </c>
      <c r="EL16" s="9">
        <v>72.337999999999994</v>
      </c>
      <c r="EM16" s="9">
        <v>81.432000000000002</v>
      </c>
      <c r="EN16" s="9">
        <v>64.197000000000003</v>
      </c>
      <c r="EO16" s="9">
        <v>56.058999999999997</v>
      </c>
      <c r="EP16" s="9">
        <v>64.63</v>
      </c>
      <c r="EQ16" s="9">
        <v>48.384999999999998</v>
      </c>
      <c r="ER16" s="9">
        <v>9.2829999999999995</v>
      </c>
      <c r="ES16" s="9">
        <v>14.992000000000001</v>
      </c>
      <c r="ET16" s="9">
        <v>4.1719999999999997</v>
      </c>
      <c r="EU16" s="9">
        <v>6.9960000000000004</v>
      </c>
      <c r="EV16" s="9">
        <v>1.8089999999999999</v>
      </c>
      <c r="EW16" s="9">
        <v>11.638999999999999</v>
      </c>
      <c r="EX16" s="9">
        <v>27.661999999999999</v>
      </c>
      <c r="EY16" s="9">
        <v>18.568000000000001</v>
      </c>
      <c r="EZ16" s="9">
        <v>35.802999999999997</v>
      </c>
      <c r="FA16" s="9">
        <v>26.263000000000002</v>
      </c>
      <c r="FB16" s="9">
        <v>18.568000000000001</v>
      </c>
      <c r="FC16" s="9">
        <v>33.152000000000001</v>
      </c>
      <c r="FD16" s="9">
        <v>1.399</v>
      </c>
      <c r="FE16" s="9">
        <v>0</v>
      </c>
      <c r="FF16" s="9">
        <v>2.6509999999999998</v>
      </c>
      <c r="FG16" s="9">
        <v>7.98</v>
      </c>
      <c r="FH16" s="9">
        <v>3.5259999999999998</v>
      </c>
      <c r="FI16" s="9">
        <v>4.4530000000000003</v>
      </c>
      <c r="FJ16" s="9">
        <v>7.4249999999999998</v>
      </c>
      <c r="FK16" s="9">
        <v>2.972</v>
      </c>
      <c r="FL16" s="9">
        <v>4.4530000000000003</v>
      </c>
      <c r="FM16" s="9">
        <v>2.1669999999999998</v>
      </c>
      <c r="FN16" s="9">
        <v>0.60199999999999998</v>
      </c>
      <c r="FO16" s="9">
        <v>1.5640000000000001</v>
      </c>
      <c r="FP16" s="9">
        <v>0.27</v>
      </c>
      <c r="FQ16" s="9">
        <v>0.27</v>
      </c>
      <c r="FR16" s="9">
        <v>0</v>
      </c>
      <c r="FS16" s="9">
        <v>0</v>
      </c>
      <c r="FT16" s="9">
        <v>0</v>
      </c>
      <c r="FU16" s="9">
        <v>0</v>
      </c>
      <c r="FV16" s="9">
        <v>0</v>
      </c>
      <c r="FW16" s="9">
        <v>0</v>
      </c>
      <c r="FX16" s="9">
        <v>0</v>
      </c>
      <c r="FY16" s="9">
        <v>0</v>
      </c>
      <c r="FZ16" s="9">
        <v>0</v>
      </c>
      <c r="GA16" s="9">
        <v>0</v>
      </c>
      <c r="GB16" s="9">
        <v>1.131</v>
      </c>
      <c r="GC16" s="9">
        <v>0.65800000000000003</v>
      </c>
      <c r="GD16" s="9">
        <v>0.47299999999999998</v>
      </c>
      <c r="GE16" s="9">
        <v>0</v>
      </c>
      <c r="GF16" s="9">
        <v>0</v>
      </c>
      <c r="GG16" s="9">
        <v>0</v>
      </c>
      <c r="GH16" s="9">
        <v>1.038</v>
      </c>
      <c r="GI16" s="9">
        <v>1.038</v>
      </c>
      <c r="GJ16" s="9">
        <v>0</v>
      </c>
      <c r="GK16" s="9">
        <v>0</v>
      </c>
      <c r="GL16" s="9">
        <v>0</v>
      </c>
      <c r="GM16" s="9">
        <v>0</v>
      </c>
      <c r="GN16" s="9">
        <v>0.64100000000000001</v>
      </c>
      <c r="GO16" s="9">
        <v>0.19600000000000001</v>
      </c>
      <c r="GP16" s="9">
        <v>0.44500000000000001</v>
      </c>
      <c r="GQ16" s="9">
        <v>0.17299999999999999</v>
      </c>
      <c r="GR16" s="9">
        <v>0</v>
      </c>
      <c r="GS16" s="9">
        <v>0.17299999999999999</v>
      </c>
      <c r="GT16" s="9">
        <v>0.55800000000000005</v>
      </c>
      <c r="GU16" s="9">
        <v>0</v>
      </c>
      <c r="GV16" s="9">
        <v>0.55800000000000005</v>
      </c>
      <c r="GW16" s="9">
        <v>0</v>
      </c>
      <c r="GX16" s="9">
        <v>0</v>
      </c>
      <c r="GY16" s="9">
        <v>0</v>
      </c>
      <c r="GZ16" s="9">
        <v>0.72699999999999998</v>
      </c>
      <c r="HA16" s="9">
        <v>0.20799999999999999</v>
      </c>
      <c r="HB16" s="9">
        <v>0.51900000000000002</v>
      </c>
      <c r="HC16" s="9">
        <v>0.72099999999999997</v>
      </c>
      <c r="HD16" s="9">
        <v>0</v>
      </c>
      <c r="HE16" s="9">
        <v>0.72099999999999997</v>
      </c>
      <c r="HF16" s="9">
        <v>0.55400000000000005</v>
      </c>
      <c r="HG16" s="9">
        <v>0.55400000000000005</v>
      </c>
      <c r="HH16" s="9">
        <v>0</v>
      </c>
      <c r="HI16" s="9">
        <v>4.3890000000000002</v>
      </c>
      <c r="HJ16" s="9">
        <v>2.1629999999999998</v>
      </c>
      <c r="HK16" s="9">
        <v>2.226</v>
      </c>
      <c r="HL16" s="9">
        <v>3.7240000000000002</v>
      </c>
      <c r="HM16" s="9">
        <v>1.671</v>
      </c>
      <c r="HN16" s="9">
        <v>2.0529999999999999</v>
      </c>
      <c r="HO16" s="9">
        <v>0.66500000000000004</v>
      </c>
      <c r="HP16" s="9">
        <v>0.49199999999999999</v>
      </c>
      <c r="HQ16" s="9">
        <v>0.17299999999999999</v>
      </c>
      <c r="HR16" s="9">
        <v>0</v>
      </c>
      <c r="HS16" s="9">
        <v>0</v>
      </c>
      <c r="HT16" s="9">
        <v>0</v>
      </c>
      <c r="HU16" s="9">
        <v>3.5910000000000002</v>
      </c>
      <c r="HV16" s="9">
        <v>1.3640000000000001</v>
      </c>
      <c r="HW16" s="9">
        <v>2.2269999999999999</v>
      </c>
      <c r="HX16" s="9">
        <v>3.1469999999999998</v>
      </c>
      <c r="HY16" s="9">
        <v>1.103</v>
      </c>
      <c r="HZ16" s="9">
        <v>2.044</v>
      </c>
      <c r="IA16" s="9">
        <v>0.44400000000000001</v>
      </c>
      <c r="IB16" s="9">
        <v>0.26</v>
      </c>
      <c r="IC16" s="9">
        <v>0.184</v>
      </c>
      <c r="ID16" s="9">
        <v>93.052000000000007</v>
      </c>
      <c r="IE16" s="9">
        <v>84.277000000000001</v>
      </c>
      <c r="IF16" s="9">
        <v>100</v>
      </c>
      <c r="IG16" s="9">
        <v>27.151</v>
      </c>
      <c r="IH16" s="9">
        <v>17.082999999999998</v>
      </c>
      <c r="II16" s="9">
        <v>35.124000000000002</v>
      </c>
      <c r="IJ16" s="9">
        <v>3.3820000000000001</v>
      </c>
      <c r="IK16" s="9">
        <v>7.6529999999999996</v>
      </c>
      <c r="IL16" s="9">
        <v>0</v>
      </c>
      <c r="IM16" s="9">
        <v>0</v>
      </c>
      <c r="IN16" s="9">
        <v>0</v>
      </c>
      <c r="IO16" s="9">
        <v>0</v>
      </c>
      <c r="IP16" s="9">
        <v>0</v>
      </c>
      <c r="IQ16" s="9">
        <v>0</v>
      </c>
    </row>
    <row r="17" spans="1:251">
      <c r="A17" s="10">
        <v>44228</v>
      </c>
      <c r="B17" s="9">
        <v>8.391</v>
      </c>
      <c r="C17" s="9">
        <v>0</v>
      </c>
      <c r="D17" s="9">
        <v>0</v>
      </c>
      <c r="E17" s="9">
        <v>0</v>
      </c>
      <c r="F17" s="9">
        <v>0</v>
      </c>
      <c r="G17" s="9">
        <v>32.655000000000001</v>
      </c>
      <c r="H17" s="9">
        <v>20.407</v>
      </c>
      <c r="I17" s="9">
        <v>48.844999999999999</v>
      </c>
      <c r="J17" s="9">
        <v>30.023</v>
      </c>
      <c r="K17" s="9">
        <v>18.664999999999999</v>
      </c>
      <c r="L17" s="9">
        <v>45.036000000000001</v>
      </c>
      <c r="M17" s="9">
        <v>2.6320000000000001</v>
      </c>
      <c r="N17" s="9">
        <v>1.7430000000000001</v>
      </c>
      <c r="O17" s="9">
        <v>3.8090000000000002</v>
      </c>
      <c r="P17" s="9">
        <v>5.7850000000000001</v>
      </c>
      <c r="Q17" s="9">
        <v>1.9330000000000001</v>
      </c>
      <c r="R17" s="9">
        <v>3.8530000000000002</v>
      </c>
      <c r="S17" s="9">
        <v>5.1790000000000003</v>
      </c>
      <c r="T17" s="9">
        <v>1.7669999999999999</v>
      </c>
      <c r="U17" s="9">
        <v>3.411</v>
      </c>
      <c r="V17" s="9">
        <v>1.2090000000000001</v>
      </c>
      <c r="W17" s="9">
        <v>0.622</v>
      </c>
      <c r="X17" s="9">
        <v>0.58699999999999997</v>
      </c>
      <c r="Y17" s="9">
        <v>0.442</v>
      </c>
      <c r="Z17" s="9">
        <v>0.17799999999999999</v>
      </c>
      <c r="AA17" s="9">
        <v>0.26400000000000001</v>
      </c>
      <c r="AB17" s="9">
        <v>0.73299999999999998</v>
      </c>
      <c r="AC17" s="9">
        <v>0.35099999999999998</v>
      </c>
      <c r="AD17" s="9">
        <v>0.38100000000000001</v>
      </c>
      <c r="AE17" s="9">
        <v>0.16</v>
      </c>
      <c r="AF17" s="9">
        <v>0.16</v>
      </c>
      <c r="AG17" s="9">
        <v>0</v>
      </c>
      <c r="AH17" s="9">
        <v>0.57199999999999995</v>
      </c>
      <c r="AI17" s="9">
        <v>0.191</v>
      </c>
      <c r="AJ17" s="9">
        <v>0.38100000000000001</v>
      </c>
      <c r="AK17" s="9">
        <v>0.53600000000000003</v>
      </c>
      <c r="AL17" s="9">
        <v>0.157</v>
      </c>
      <c r="AM17" s="9">
        <v>0.38</v>
      </c>
      <c r="AN17" s="9">
        <v>0.246</v>
      </c>
      <c r="AO17" s="9">
        <v>0</v>
      </c>
      <c r="AP17" s="9">
        <v>0.246</v>
      </c>
      <c r="AQ17" s="9">
        <v>0.13700000000000001</v>
      </c>
      <c r="AR17" s="9">
        <v>6.6000000000000003E-2</v>
      </c>
      <c r="AS17" s="9">
        <v>7.0000000000000007E-2</v>
      </c>
      <c r="AT17" s="9">
        <v>0.115</v>
      </c>
      <c r="AU17" s="9">
        <v>3.7999999999999999E-2</v>
      </c>
      <c r="AV17" s="9">
        <v>7.6999999999999999E-2</v>
      </c>
      <c r="AW17" s="9">
        <v>0.55600000000000005</v>
      </c>
      <c r="AX17" s="9">
        <v>0.112</v>
      </c>
      <c r="AY17" s="9">
        <v>0.44400000000000001</v>
      </c>
      <c r="AZ17" s="9">
        <v>0.16800000000000001</v>
      </c>
      <c r="BA17" s="9">
        <v>0</v>
      </c>
      <c r="BB17" s="9">
        <v>0.16800000000000001</v>
      </c>
      <c r="BC17" s="9">
        <v>0.107</v>
      </c>
      <c r="BD17" s="9">
        <v>3.6999999999999998E-2</v>
      </c>
      <c r="BE17" s="9">
        <v>7.0000000000000007E-2</v>
      </c>
      <c r="BF17" s="9">
        <v>0</v>
      </c>
      <c r="BG17" s="9">
        <v>0</v>
      </c>
      <c r="BH17" s="9">
        <v>0</v>
      </c>
      <c r="BI17" s="9">
        <v>8.3000000000000004E-2</v>
      </c>
      <c r="BJ17" s="9">
        <v>0</v>
      </c>
      <c r="BK17" s="9">
        <v>8.3000000000000004E-2</v>
      </c>
      <c r="BL17" s="9">
        <v>0.84599999999999997</v>
      </c>
      <c r="BM17" s="9">
        <v>0.20499999999999999</v>
      </c>
      <c r="BN17" s="9">
        <v>0.64100000000000001</v>
      </c>
      <c r="BO17" s="9">
        <v>0.60699999999999998</v>
      </c>
      <c r="BP17" s="9">
        <v>0.16600000000000001</v>
      </c>
      <c r="BQ17" s="9">
        <v>0.441</v>
      </c>
      <c r="BR17" s="9">
        <v>4.875</v>
      </c>
      <c r="BS17" s="9">
        <v>1.696</v>
      </c>
      <c r="BT17" s="9">
        <v>3.1789999999999998</v>
      </c>
      <c r="BU17" s="9">
        <v>3.9249999999999998</v>
      </c>
      <c r="BV17" s="9">
        <v>1.3069999999999999</v>
      </c>
      <c r="BW17" s="9">
        <v>2.6179999999999999</v>
      </c>
      <c r="BX17" s="9">
        <v>0.63600000000000001</v>
      </c>
      <c r="BY17" s="9">
        <v>0.38900000000000001</v>
      </c>
      <c r="BZ17" s="9">
        <v>0.248</v>
      </c>
      <c r="CA17" s="9">
        <v>0.314</v>
      </c>
      <c r="CB17" s="9">
        <v>0</v>
      </c>
      <c r="CC17" s="9">
        <v>0.314</v>
      </c>
      <c r="CD17" s="9">
        <v>0.91</v>
      </c>
      <c r="CE17" s="9">
        <v>0.23699999999999999</v>
      </c>
      <c r="CF17" s="9">
        <v>0.67300000000000004</v>
      </c>
      <c r="CG17" s="9">
        <v>0.69499999999999995</v>
      </c>
      <c r="CH17" s="9">
        <v>0.23699999999999999</v>
      </c>
      <c r="CI17" s="9">
        <v>0.45800000000000002</v>
      </c>
      <c r="CJ17" s="9">
        <v>0.215</v>
      </c>
      <c r="CK17" s="9">
        <v>0</v>
      </c>
      <c r="CL17" s="9">
        <v>0.215</v>
      </c>
      <c r="CM17" s="9">
        <v>89.515000000000001</v>
      </c>
      <c r="CN17" s="9">
        <v>91.436000000000007</v>
      </c>
      <c r="CO17" s="9">
        <v>88.551000000000002</v>
      </c>
      <c r="CP17" s="9">
        <v>20.905999999999999</v>
      </c>
      <c r="CQ17" s="9">
        <v>32.194000000000003</v>
      </c>
      <c r="CR17" s="9">
        <v>15.243</v>
      </c>
      <c r="CS17" s="9">
        <v>7.6459999999999999</v>
      </c>
      <c r="CT17" s="9">
        <v>9.2189999999999994</v>
      </c>
      <c r="CU17" s="9">
        <v>6.8559999999999999</v>
      </c>
      <c r="CV17" s="9">
        <v>12.661</v>
      </c>
      <c r="CW17" s="9">
        <v>18.183</v>
      </c>
      <c r="CX17" s="9">
        <v>9.891</v>
      </c>
      <c r="CY17" s="9">
        <v>2.7679999999999998</v>
      </c>
      <c r="CZ17" s="9">
        <v>8.2859999999999996</v>
      </c>
      <c r="DA17" s="9">
        <v>0</v>
      </c>
      <c r="DB17" s="9">
        <v>9.8930000000000007</v>
      </c>
      <c r="DC17" s="9">
        <v>9.8970000000000002</v>
      </c>
      <c r="DD17" s="9">
        <v>9.891</v>
      </c>
      <c r="DE17" s="9">
        <v>9.2729999999999997</v>
      </c>
      <c r="DF17" s="9">
        <v>8.1110000000000007</v>
      </c>
      <c r="DG17" s="9">
        <v>9.8550000000000004</v>
      </c>
      <c r="DH17" s="9">
        <v>4.25</v>
      </c>
      <c r="DI17" s="9">
        <v>0</v>
      </c>
      <c r="DJ17" s="9">
        <v>6.3819999999999997</v>
      </c>
      <c r="DK17" s="9">
        <v>2.363</v>
      </c>
      <c r="DL17" s="9">
        <v>3.4380000000000002</v>
      </c>
      <c r="DM17" s="9">
        <v>1.8240000000000001</v>
      </c>
      <c r="DN17" s="9">
        <v>1.988</v>
      </c>
      <c r="DO17" s="9">
        <v>1.96</v>
      </c>
      <c r="DP17" s="9">
        <v>2.0019999999999998</v>
      </c>
      <c r="DQ17" s="9">
        <v>9.6120000000000001</v>
      </c>
      <c r="DR17" s="9">
        <v>5.8150000000000004</v>
      </c>
      <c r="DS17" s="9">
        <v>11.516999999999999</v>
      </c>
      <c r="DT17" s="9">
        <v>2.9079999999999999</v>
      </c>
      <c r="DU17" s="9">
        <v>0</v>
      </c>
      <c r="DV17" s="9">
        <v>4.367</v>
      </c>
      <c r="DW17" s="9">
        <v>1.857</v>
      </c>
      <c r="DX17" s="9">
        <v>1.9239999999999999</v>
      </c>
      <c r="DY17" s="9">
        <v>1.8240000000000001</v>
      </c>
      <c r="DZ17" s="9">
        <v>0</v>
      </c>
      <c r="EA17" s="9">
        <v>0</v>
      </c>
      <c r="EB17" s="9">
        <v>0</v>
      </c>
      <c r="EC17" s="9">
        <v>1.4319999999999999</v>
      </c>
      <c r="ED17" s="9">
        <v>0</v>
      </c>
      <c r="EE17" s="9">
        <v>2.15</v>
      </c>
      <c r="EF17" s="9">
        <v>14.619</v>
      </c>
      <c r="EG17" s="9">
        <v>10.592000000000001</v>
      </c>
      <c r="EH17" s="9">
        <v>16.638999999999999</v>
      </c>
      <c r="EI17" s="9">
        <v>10.484999999999999</v>
      </c>
      <c r="EJ17" s="9">
        <v>8.5640000000000001</v>
      </c>
      <c r="EK17" s="9">
        <v>11.449</v>
      </c>
      <c r="EL17" s="9">
        <v>84.272000000000006</v>
      </c>
      <c r="EM17" s="9">
        <v>87.75</v>
      </c>
      <c r="EN17" s="9">
        <v>82.527000000000001</v>
      </c>
      <c r="EO17" s="9">
        <v>67.852000000000004</v>
      </c>
      <c r="EP17" s="9">
        <v>67.641999999999996</v>
      </c>
      <c r="EQ17" s="9">
        <v>67.956999999999994</v>
      </c>
      <c r="ER17" s="9">
        <v>10.997999999999999</v>
      </c>
      <c r="ES17" s="9">
        <v>20.108000000000001</v>
      </c>
      <c r="ET17" s="9">
        <v>6.4290000000000003</v>
      </c>
      <c r="EU17" s="9">
        <v>5.4219999999999997</v>
      </c>
      <c r="EV17" s="9">
        <v>0</v>
      </c>
      <c r="EW17" s="9">
        <v>8.1419999999999995</v>
      </c>
      <c r="EX17" s="9">
        <v>15.728</v>
      </c>
      <c r="EY17" s="9">
        <v>12.25</v>
      </c>
      <c r="EZ17" s="9">
        <v>17.472999999999999</v>
      </c>
      <c r="FA17" s="9">
        <v>12.009</v>
      </c>
      <c r="FB17" s="9">
        <v>12.25</v>
      </c>
      <c r="FC17" s="9">
        <v>11.888</v>
      </c>
      <c r="FD17" s="9">
        <v>3.7189999999999999</v>
      </c>
      <c r="FE17" s="9">
        <v>0</v>
      </c>
      <c r="FF17" s="9">
        <v>5.585</v>
      </c>
      <c r="FG17" s="9">
        <v>10.821</v>
      </c>
      <c r="FH17" s="9">
        <v>5.6219999999999999</v>
      </c>
      <c r="FI17" s="9">
        <v>5.1989999999999998</v>
      </c>
      <c r="FJ17" s="9">
        <v>9.7200000000000006</v>
      </c>
      <c r="FK17" s="9">
        <v>4.8230000000000004</v>
      </c>
      <c r="FL17" s="9">
        <v>4.8970000000000002</v>
      </c>
      <c r="FM17" s="9">
        <v>2.79</v>
      </c>
      <c r="FN17" s="9">
        <v>1.778</v>
      </c>
      <c r="FO17" s="9">
        <v>1.0129999999999999</v>
      </c>
      <c r="FP17" s="9">
        <v>0.79600000000000004</v>
      </c>
      <c r="FQ17" s="9">
        <v>0</v>
      </c>
      <c r="FR17" s="9">
        <v>0.79600000000000004</v>
      </c>
      <c r="FS17" s="9">
        <v>0</v>
      </c>
      <c r="FT17" s="9">
        <v>0</v>
      </c>
      <c r="FU17" s="9">
        <v>0</v>
      </c>
      <c r="FV17" s="9">
        <v>0</v>
      </c>
      <c r="FW17" s="9">
        <v>0</v>
      </c>
      <c r="FX17" s="9">
        <v>0</v>
      </c>
      <c r="FY17" s="9">
        <v>0</v>
      </c>
      <c r="FZ17" s="9">
        <v>0</v>
      </c>
      <c r="GA17" s="9">
        <v>0</v>
      </c>
      <c r="GB17" s="9">
        <v>1.0449999999999999</v>
      </c>
      <c r="GC17" s="9">
        <v>0.48799999999999999</v>
      </c>
      <c r="GD17" s="9">
        <v>0.55700000000000005</v>
      </c>
      <c r="GE17" s="9">
        <v>0.25700000000000001</v>
      </c>
      <c r="GF17" s="9">
        <v>0</v>
      </c>
      <c r="GG17" s="9">
        <v>0.25700000000000001</v>
      </c>
      <c r="GH17" s="9">
        <v>1.3109999999999999</v>
      </c>
      <c r="GI17" s="9">
        <v>0.32800000000000001</v>
      </c>
      <c r="GJ17" s="9">
        <v>0.98299999999999998</v>
      </c>
      <c r="GK17" s="9">
        <v>0.246</v>
      </c>
      <c r="GL17" s="9">
        <v>0.246</v>
      </c>
      <c r="GM17" s="9">
        <v>0</v>
      </c>
      <c r="GN17" s="9">
        <v>0.93899999999999995</v>
      </c>
      <c r="GO17" s="9">
        <v>0.93899999999999995</v>
      </c>
      <c r="GP17" s="9">
        <v>0</v>
      </c>
      <c r="GQ17" s="9">
        <v>0</v>
      </c>
      <c r="GR17" s="9">
        <v>0</v>
      </c>
      <c r="GS17" s="9">
        <v>0</v>
      </c>
      <c r="GT17" s="9">
        <v>0.48799999999999999</v>
      </c>
      <c r="GU17" s="9">
        <v>0</v>
      </c>
      <c r="GV17" s="9">
        <v>0.48799999999999999</v>
      </c>
      <c r="GW17" s="9">
        <v>0.34100000000000003</v>
      </c>
      <c r="GX17" s="9">
        <v>0</v>
      </c>
      <c r="GY17" s="9">
        <v>0.34100000000000003</v>
      </c>
      <c r="GZ17" s="9">
        <v>0.13700000000000001</v>
      </c>
      <c r="HA17" s="9">
        <v>0</v>
      </c>
      <c r="HB17" s="9">
        <v>0.13700000000000001</v>
      </c>
      <c r="HC17" s="9">
        <v>1.369</v>
      </c>
      <c r="HD17" s="9">
        <v>1.044</v>
      </c>
      <c r="HE17" s="9">
        <v>0.32600000000000001</v>
      </c>
      <c r="HF17" s="9">
        <v>1.101</v>
      </c>
      <c r="HG17" s="9">
        <v>0.79900000000000004</v>
      </c>
      <c r="HH17" s="9">
        <v>0.30199999999999999</v>
      </c>
      <c r="HI17" s="9">
        <v>7.8179999999999996</v>
      </c>
      <c r="HJ17" s="9">
        <v>4.9539999999999997</v>
      </c>
      <c r="HK17" s="9">
        <v>2.8639999999999999</v>
      </c>
      <c r="HL17" s="9">
        <v>5.3049999999999997</v>
      </c>
      <c r="HM17" s="9">
        <v>3.0419999999999998</v>
      </c>
      <c r="HN17" s="9">
        <v>2.2629999999999999</v>
      </c>
      <c r="HO17" s="9">
        <v>1.6619999999999999</v>
      </c>
      <c r="HP17" s="9">
        <v>1.2350000000000001</v>
      </c>
      <c r="HQ17" s="9">
        <v>0.42799999999999999</v>
      </c>
      <c r="HR17" s="9">
        <v>0.85</v>
      </c>
      <c r="HS17" s="9">
        <v>0.67700000000000005</v>
      </c>
      <c r="HT17" s="9">
        <v>0.17299999999999999</v>
      </c>
      <c r="HU17" s="9">
        <v>3.0030000000000001</v>
      </c>
      <c r="HV17" s="9">
        <v>0.66800000000000004</v>
      </c>
      <c r="HW17" s="9">
        <v>2.335</v>
      </c>
      <c r="HX17" s="9">
        <v>2.8769999999999998</v>
      </c>
      <c r="HY17" s="9">
        <v>0.66800000000000004</v>
      </c>
      <c r="HZ17" s="9">
        <v>2.2090000000000001</v>
      </c>
      <c r="IA17" s="9">
        <v>0.126</v>
      </c>
      <c r="IB17" s="9">
        <v>0</v>
      </c>
      <c r="IC17" s="9">
        <v>0.126</v>
      </c>
      <c r="ID17" s="9">
        <v>89.822999999999993</v>
      </c>
      <c r="IE17" s="9">
        <v>85.790999999999997</v>
      </c>
      <c r="IF17" s="9">
        <v>94.183000000000007</v>
      </c>
      <c r="IG17" s="9">
        <v>25.786000000000001</v>
      </c>
      <c r="IH17" s="9">
        <v>31.623000000000001</v>
      </c>
      <c r="II17" s="9">
        <v>19.474</v>
      </c>
      <c r="IJ17" s="9">
        <v>7.3529999999999998</v>
      </c>
      <c r="IK17" s="9">
        <v>0</v>
      </c>
      <c r="IL17" s="9">
        <v>15.304</v>
      </c>
      <c r="IM17" s="9">
        <v>0</v>
      </c>
      <c r="IN17" s="9">
        <v>0</v>
      </c>
      <c r="IO17" s="9">
        <v>0</v>
      </c>
      <c r="IP17" s="9">
        <v>0</v>
      </c>
      <c r="IQ17" s="9">
        <v>0</v>
      </c>
    </row>
    <row r="18" spans="1:251">
      <c r="A18" s="10">
        <v>44593</v>
      </c>
      <c r="B18" s="9">
        <v>5.5229999999999997</v>
      </c>
      <c r="C18" s="9">
        <v>0</v>
      </c>
      <c r="D18" s="9">
        <v>2.7639999999999998</v>
      </c>
      <c r="E18" s="9">
        <v>4.819</v>
      </c>
      <c r="F18" s="9">
        <v>0</v>
      </c>
      <c r="G18" s="9">
        <v>43.533000000000001</v>
      </c>
      <c r="H18" s="9">
        <v>29.619</v>
      </c>
      <c r="I18" s="9">
        <v>62.258000000000003</v>
      </c>
      <c r="J18" s="9">
        <v>32.795999999999999</v>
      </c>
      <c r="K18" s="9">
        <v>26.18</v>
      </c>
      <c r="L18" s="9">
        <v>41.7</v>
      </c>
      <c r="M18" s="9">
        <v>10.737</v>
      </c>
      <c r="N18" s="9">
        <v>3.44</v>
      </c>
      <c r="O18" s="9">
        <v>20.558</v>
      </c>
      <c r="P18" s="9">
        <v>3.9590000000000001</v>
      </c>
      <c r="Q18" s="9">
        <v>1.601</v>
      </c>
      <c r="R18" s="9">
        <v>2.3580000000000001</v>
      </c>
      <c r="S18" s="9">
        <v>2.6269999999999998</v>
      </c>
      <c r="T18" s="9">
        <v>1.135</v>
      </c>
      <c r="U18" s="9">
        <v>1.492</v>
      </c>
      <c r="V18" s="9">
        <v>0.59199999999999997</v>
      </c>
      <c r="W18" s="9">
        <v>0.24299999999999999</v>
      </c>
      <c r="X18" s="9">
        <v>0.35</v>
      </c>
      <c r="Y18" s="9">
        <v>0.2</v>
      </c>
      <c r="Z18" s="9">
        <v>0.2</v>
      </c>
      <c r="AA18" s="9">
        <v>0</v>
      </c>
      <c r="AB18" s="9">
        <v>0.13400000000000001</v>
      </c>
      <c r="AC18" s="9">
        <v>0</v>
      </c>
      <c r="AD18" s="9">
        <v>0.13400000000000001</v>
      </c>
      <c r="AE18" s="9">
        <v>0</v>
      </c>
      <c r="AF18" s="9">
        <v>0</v>
      </c>
      <c r="AG18" s="9">
        <v>0</v>
      </c>
      <c r="AH18" s="9">
        <v>0.13400000000000001</v>
      </c>
      <c r="AI18" s="9">
        <v>0</v>
      </c>
      <c r="AJ18" s="9">
        <v>0.13400000000000001</v>
      </c>
      <c r="AK18" s="9">
        <v>7.1999999999999995E-2</v>
      </c>
      <c r="AL18" s="9">
        <v>7.1999999999999995E-2</v>
      </c>
      <c r="AM18" s="9">
        <v>0</v>
      </c>
      <c r="AN18" s="9">
        <v>0.42699999999999999</v>
      </c>
      <c r="AO18" s="9">
        <v>0.249</v>
      </c>
      <c r="AP18" s="9">
        <v>0.17899999999999999</v>
      </c>
      <c r="AQ18" s="9">
        <v>0.193</v>
      </c>
      <c r="AR18" s="9">
        <v>8.6999999999999994E-2</v>
      </c>
      <c r="AS18" s="9">
        <v>0.106</v>
      </c>
      <c r="AT18" s="9">
        <v>0.106</v>
      </c>
      <c r="AU18" s="9">
        <v>0</v>
      </c>
      <c r="AV18" s="9">
        <v>0.106</v>
      </c>
      <c r="AW18" s="9">
        <v>0.55900000000000005</v>
      </c>
      <c r="AX18" s="9">
        <v>0.22900000000000001</v>
      </c>
      <c r="AY18" s="9">
        <v>0.32900000000000001</v>
      </c>
      <c r="AZ18" s="9">
        <v>0</v>
      </c>
      <c r="BA18" s="9">
        <v>0</v>
      </c>
      <c r="BB18" s="9">
        <v>0</v>
      </c>
      <c r="BC18" s="9">
        <v>0</v>
      </c>
      <c r="BD18" s="9">
        <v>0</v>
      </c>
      <c r="BE18" s="9">
        <v>0</v>
      </c>
      <c r="BF18" s="9">
        <v>0</v>
      </c>
      <c r="BG18" s="9">
        <v>0</v>
      </c>
      <c r="BH18" s="9">
        <v>0</v>
      </c>
      <c r="BI18" s="9">
        <v>0</v>
      </c>
      <c r="BJ18" s="9">
        <v>0</v>
      </c>
      <c r="BK18" s="9">
        <v>0</v>
      </c>
      <c r="BL18" s="9">
        <v>0.34399999999999997</v>
      </c>
      <c r="BM18" s="9">
        <v>5.3999999999999999E-2</v>
      </c>
      <c r="BN18" s="9">
        <v>0.28999999999999998</v>
      </c>
      <c r="BO18" s="9">
        <v>1.3320000000000001</v>
      </c>
      <c r="BP18" s="9">
        <v>0.46600000000000003</v>
      </c>
      <c r="BQ18" s="9">
        <v>0.86499999999999999</v>
      </c>
      <c r="BR18" s="9">
        <v>3.29</v>
      </c>
      <c r="BS18" s="9">
        <v>1.337</v>
      </c>
      <c r="BT18" s="9">
        <v>1.9530000000000001</v>
      </c>
      <c r="BU18" s="9">
        <v>2.7109999999999999</v>
      </c>
      <c r="BV18" s="9">
        <v>1.034</v>
      </c>
      <c r="BW18" s="9">
        <v>1.6779999999999999</v>
      </c>
      <c r="BX18" s="9">
        <v>0.30299999999999999</v>
      </c>
      <c r="BY18" s="9">
        <v>0.30299999999999999</v>
      </c>
      <c r="BZ18" s="9">
        <v>0</v>
      </c>
      <c r="CA18" s="9">
        <v>0.27600000000000002</v>
      </c>
      <c r="CB18" s="9">
        <v>0</v>
      </c>
      <c r="CC18" s="9">
        <v>0.27600000000000002</v>
      </c>
      <c r="CD18" s="9">
        <v>0.66900000000000004</v>
      </c>
      <c r="CE18" s="9">
        <v>0.26500000000000001</v>
      </c>
      <c r="CF18" s="9">
        <v>0.40400000000000003</v>
      </c>
      <c r="CG18" s="9">
        <v>0.66900000000000004</v>
      </c>
      <c r="CH18" s="9">
        <v>0.26500000000000001</v>
      </c>
      <c r="CI18" s="9">
        <v>0.40400000000000003</v>
      </c>
      <c r="CJ18" s="9">
        <v>0</v>
      </c>
      <c r="CK18" s="9">
        <v>0</v>
      </c>
      <c r="CL18" s="9">
        <v>0</v>
      </c>
      <c r="CM18" s="9">
        <v>66.361999999999995</v>
      </c>
      <c r="CN18" s="9">
        <v>70.867999999999995</v>
      </c>
      <c r="CO18" s="9">
        <v>63.302</v>
      </c>
      <c r="CP18" s="9">
        <v>14.965</v>
      </c>
      <c r="CQ18" s="9">
        <v>15.167999999999999</v>
      </c>
      <c r="CR18" s="9">
        <v>14.827</v>
      </c>
      <c r="CS18" s="9">
        <v>5.0620000000000003</v>
      </c>
      <c r="CT18" s="9">
        <v>12.515000000000001</v>
      </c>
      <c r="CU18" s="9">
        <v>0</v>
      </c>
      <c r="CV18" s="9">
        <v>3.3809999999999998</v>
      </c>
      <c r="CW18" s="9">
        <v>0</v>
      </c>
      <c r="CX18" s="9">
        <v>5.6769999999999996</v>
      </c>
      <c r="CY18" s="9">
        <v>0</v>
      </c>
      <c r="CZ18" s="9">
        <v>0</v>
      </c>
      <c r="DA18" s="9">
        <v>0</v>
      </c>
      <c r="DB18" s="9">
        <v>3.3809999999999998</v>
      </c>
      <c r="DC18" s="9">
        <v>0</v>
      </c>
      <c r="DD18" s="9">
        <v>5.6769999999999996</v>
      </c>
      <c r="DE18" s="9">
        <v>1.8220000000000001</v>
      </c>
      <c r="DF18" s="9">
        <v>4.5039999999999996</v>
      </c>
      <c r="DG18" s="9">
        <v>0</v>
      </c>
      <c r="DH18" s="9">
        <v>10.797000000000001</v>
      </c>
      <c r="DI18" s="9">
        <v>15.545999999999999</v>
      </c>
      <c r="DJ18" s="9">
        <v>7.5709999999999997</v>
      </c>
      <c r="DK18" s="9">
        <v>4.8689999999999998</v>
      </c>
      <c r="DL18" s="9">
        <v>5.444</v>
      </c>
      <c r="DM18" s="9">
        <v>4.4790000000000001</v>
      </c>
      <c r="DN18" s="9">
        <v>2.6669999999999998</v>
      </c>
      <c r="DO18" s="9">
        <v>0</v>
      </c>
      <c r="DP18" s="9">
        <v>4.4790000000000001</v>
      </c>
      <c r="DQ18" s="9">
        <v>14.111000000000001</v>
      </c>
      <c r="DR18" s="9">
        <v>14.313000000000001</v>
      </c>
      <c r="DS18" s="9">
        <v>13.974</v>
      </c>
      <c r="DT18" s="9">
        <v>0</v>
      </c>
      <c r="DU18" s="9">
        <v>0</v>
      </c>
      <c r="DV18" s="9">
        <v>0</v>
      </c>
      <c r="DW18" s="9">
        <v>0</v>
      </c>
      <c r="DX18" s="9">
        <v>0</v>
      </c>
      <c r="DY18" s="9">
        <v>0</v>
      </c>
      <c r="DZ18" s="9">
        <v>0</v>
      </c>
      <c r="EA18" s="9">
        <v>0</v>
      </c>
      <c r="EB18" s="9">
        <v>0</v>
      </c>
      <c r="EC18" s="9">
        <v>0</v>
      </c>
      <c r="ED18" s="9">
        <v>0</v>
      </c>
      <c r="EE18" s="9">
        <v>0</v>
      </c>
      <c r="EF18" s="9">
        <v>8.6890000000000001</v>
      </c>
      <c r="EG18" s="9">
        <v>3.3780000000000001</v>
      </c>
      <c r="EH18" s="9">
        <v>12.295</v>
      </c>
      <c r="EI18" s="9">
        <v>33.637999999999998</v>
      </c>
      <c r="EJ18" s="9">
        <v>29.132000000000001</v>
      </c>
      <c r="EK18" s="9">
        <v>36.698</v>
      </c>
      <c r="EL18" s="9">
        <v>83.100999999999999</v>
      </c>
      <c r="EM18" s="9">
        <v>83.465000000000003</v>
      </c>
      <c r="EN18" s="9">
        <v>82.853999999999999</v>
      </c>
      <c r="EO18" s="9">
        <v>68.483000000000004</v>
      </c>
      <c r="EP18" s="9">
        <v>64.546999999999997</v>
      </c>
      <c r="EQ18" s="9">
        <v>71.156000000000006</v>
      </c>
      <c r="ER18" s="9">
        <v>7.6520000000000001</v>
      </c>
      <c r="ES18" s="9">
        <v>18.917999999999999</v>
      </c>
      <c r="ET18" s="9">
        <v>0</v>
      </c>
      <c r="EU18" s="9">
        <v>6.9660000000000002</v>
      </c>
      <c r="EV18" s="9">
        <v>0</v>
      </c>
      <c r="EW18" s="9">
        <v>11.698</v>
      </c>
      <c r="EX18" s="9">
        <v>16.899000000000001</v>
      </c>
      <c r="EY18" s="9">
        <v>16.535</v>
      </c>
      <c r="EZ18" s="9">
        <v>17.146000000000001</v>
      </c>
      <c r="FA18" s="9">
        <v>16.899000000000001</v>
      </c>
      <c r="FB18" s="9">
        <v>16.535</v>
      </c>
      <c r="FC18" s="9">
        <v>17.146000000000001</v>
      </c>
      <c r="FD18" s="9">
        <v>0</v>
      </c>
      <c r="FE18" s="9">
        <v>0</v>
      </c>
      <c r="FF18" s="9">
        <v>0</v>
      </c>
      <c r="FG18" s="9">
        <v>9.0419999999999998</v>
      </c>
      <c r="FH18" s="9">
        <v>4.8540000000000001</v>
      </c>
      <c r="FI18" s="9">
        <v>4.1879999999999997</v>
      </c>
      <c r="FJ18" s="9">
        <v>7.8570000000000002</v>
      </c>
      <c r="FK18" s="9">
        <v>3.9849999999999999</v>
      </c>
      <c r="FL18" s="9">
        <v>3.8719999999999999</v>
      </c>
      <c r="FM18" s="9">
        <v>0.46500000000000002</v>
      </c>
      <c r="FN18" s="9">
        <v>0.20699999999999999</v>
      </c>
      <c r="FO18" s="9">
        <v>0.25900000000000001</v>
      </c>
      <c r="FP18" s="9">
        <v>0.93700000000000006</v>
      </c>
      <c r="FQ18" s="9">
        <v>0.93700000000000006</v>
      </c>
      <c r="FR18" s="9">
        <v>0</v>
      </c>
      <c r="FS18" s="9">
        <v>0.80100000000000005</v>
      </c>
      <c r="FT18" s="9">
        <v>0.51600000000000001</v>
      </c>
      <c r="FU18" s="9">
        <v>0.28499999999999998</v>
      </c>
      <c r="FV18" s="9">
        <v>0</v>
      </c>
      <c r="FW18" s="9">
        <v>0</v>
      </c>
      <c r="FX18" s="9">
        <v>0</v>
      </c>
      <c r="FY18" s="9">
        <v>0.80100000000000005</v>
      </c>
      <c r="FZ18" s="9">
        <v>0.51600000000000001</v>
      </c>
      <c r="GA18" s="9">
        <v>0.28499999999999998</v>
      </c>
      <c r="GB18" s="9">
        <v>0.40200000000000002</v>
      </c>
      <c r="GC18" s="9">
        <v>0.128</v>
      </c>
      <c r="GD18" s="9">
        <v>0.27300000000000002</v>
      </c>
      <c r="GE18" s="9">
        <v>0.52900000000000003</v>
      </c>
      <c r="GF18" s="9">
        <v>0.24</v>
      </c>
      <c r="GG18" s="9">
        <v>0.28899999999999998</v>
      </c>
      <c r="GH18" s="9">
        <v>0.31</v>
      </c>
      <c r="GI18" s="9">
        <v>0.31</v>
      </c>
      <c r="GJ18" s="9">
        <v>0</v>
      </c>
      <c r="GK18" s="9">
        <v>0.58499999999999996</v>
      </c>
      <c r="GL18" s="9">
        <v>0.26900000000000002</v>
      </c>
      <c r="GM18" s="9">
        <v>0.316</v>
      </c>
      <c r="GN18" s="9">
        <v>0.52900000000000003</v>
      </c>
      <c r="GO18" s="9">
        <v>0.252</v>
      </c>
      <c r="GP18" s="9">
        <v>0.27700000000000002</v>
      </c>
      <c r="GQ18" s="9">
        <v>0.316</v>
      </c>
      <c r="GR18" s="9">
        <v>0</v>
      </c>
      <c r="GS18" s="9">
        <v>0.316</v>
      </c>
      <c r="GT18" s="9">
        <v>1.208</v>
      </c>
      <c r="GU18" s="9">
        <v>0</v>
      </c>
      <c r="GV18" s="9">
        <v>1.208</v>
      </c>
      <c r="GW18" s="9">
        <v>0.317</v>
      </c>
      <c r="GX18" s="9">
        <v>0</v>
      </c>
      <c r="GY18" s="9">
        <v>0.317</v>
      </c>
      <c r="GZ18" s="9">
        <v>0</v>
      </c>
      <c r="HA18" s="9">
        <v>0</v>
      </c>
      <c r="HB18" s="9">
        <v>0</v>
      </c>
      <c r="HC18" s="9">
        <v>1.458</v>
      </c>
      <c r="HD18" s="9">
        <v>1.125</v>
      </c>
      <c r="HE18" s="9">
        <v>0.33200000000000002</v>
      </c>
      <c r="HF18" s="9">
        <v>1.1850000000000001</v>
      </c>
      <c r="HG18" s="9">
        <v>0.87</v>
      </c>
      <c r="HH18" s="9">
        <v>0.316</v>
      </c>
      <c r="HI18" s="9">
        <v>6.3979999999999997</v>
      </c>
      <c r="HJ18" s="9">
        <v>3.4</v>
      </c>
      <c r="HK18" s="9">
        <v>2.9969999999999999</v>
      </c>
      <c r="HL18" s="9">
        <v>4.3600000000000003</v>
      </c>
      <c r="HM18" s="9">
        <v>2.3109999999999999</v>
      </c>
      <c r="HN18" s="9">
        <v>2.0489999999999999</v>
      </c>
      <c r="HO18" s="9">
        <v>2.0379999999999998</v>
      </c>
      <c r="HP18" s="9">
        <v>1.089</v>
      </c>
      <c r="HQ18" s="9">
        <v>0.94899999999999995</v>
      </c>
      <c r="HR18" s="9">
        <v>0</v>
      </c>
      <c r="HS18" s="9">
        <v>0</v>
      </c>
      <c r="HT18" s="9">
        <v>0</v>
      </c>
      <c r="HU18" s="9">
        <v>2.6440000000000001</v>
      </c>
      <c r="HV18" s="9">
        <v>1.454</v>
      </c>
      <c r="HW18" s="9">
        <v>1.19</v>
      </c>
      <c r="HX18" s="9">
        <v>1.9910000000000001</v>
      </c>
      <c r="HY18" s="9">
        <v>1.117</v>
      </c>
      <c r="HZ18" s="9">
        <v>0.875</v>
      </c>
      <c r="IA18" s="9">
        <v>0.65300000000000002</v>
      </c>
      <c r="IB18" s="9">
        <v>0.33700000000000002</v>
      </c>
      <c r="IC18" s="9">
        <v>0.316</v>
      </c>
      <c r="ID18" s="9">
        <v>86.891000000000005</v>
      </c>
      <c r="IE18" s="9">
        <v>82.085999999999999</v>
      </c>
      <c r="IF18" s="9">
        <v>92.46</v>
      </c>
      <c r="IG18" s="9">
        <v>5.1470000000000002</v>
      </c>
      <c r="IH18" s="9">
        <v>4.2539999999999996</v>
      </c>
      <c r="II18" s="9">
        <v>6.181</v>
      </c>
      <c r="IJ18" s="9">
        <v>10.366</v>
      </c>
      <c r="IK18" s="9">
        <v>19.309000000000001</v>
      </c>
      <c r="IL18" s="9">
        <v>0</v>
      </c>
      <c r="IM18" s="9">
        <v>8.8580000000000005</v>
      </c>
      <c r="IN18" s="9">
        <v>10.632999999999999</v>
      </c>
      <c r="IO18" s="9">
        <v>6.8010000000000002</v>
      </c>
      <c r="IP18" s="9">
        <v>0</v>
      </c>
      <c r="IQ18" s="9">
        <v>0</v>
      </c>
    </row>
    <row r="19" spans="1:251">
      <c r="A19" s="10">
        <v>44958</v>
      </c>
      <c r="B19" s="9">
        <v>6.4960000000000004</v>
      </c>
      <c r="C19" s="9">
        <v>2.8460000000000001</v>
      </c>
      <c r="D19" s="9">
        <v>4.2830000000000004</v>
      </c>
      <c r="E19" s="9">
        <v>5.742</v>
      </c>
      <c r="F19" s="9">
        <v>2.6139999999999999</v>
      </c>
      <c r="G19" s="9">
        <v>35.341000000000001</v>
      </c>
      <c r="H19" s="9">
        <v>36.380000000000003</v>
      </c>
      <c r="I19" s="9">
        <v>34.152000000000001</v>
      </c>
      <c r="J19" s="9">
        <v>25.404</v>
      </c>
      <c r="K19" s="9">
        <v>21.937000000000001</v>
      </c>
      <c r="L19" s="9">
        <v>29.369</v>
      </c>
      <c r="M19" s="9">
        <v>9.9369999999999994</v>
      </c>
      <c r="N19" s="9">
        <v>14.443</v>
      </c>
      <c r="O19" s="9">
        <v>4.7830000000000004</v>
      </c>
      <c r="P19" s="9">
        <v>4.8259999999999996</v>
      </c>
      <c r="Q19" s="9">
        <v>2.552</v>
      </c>
      <c r="R19" s="9">
        <v>2.2730000000000001</v>
      </c>
      <c r="S19" s="9">
        <v>3.5139999999999998</v>
      </c>
      <c r="T19" s="9">
        <v>1.8680000000000001</v>
      </c>
      <c r="U19" s="9">
        <v>1.645</v>
      </c>
      <c r="V19" s="9">
        <v>0.32300000000000001</v>
      </c>
      <c r="W19" s="9">
        <v>0.13500000000000001</v>
      </c>
      <c r="X19" s="9">
        <v>0.188</v>
      </c>
      <c r="Y19" s="9">
        <v>0.13200000000000001</v>
      </c>
      <c r="Z19" s="9">
        <v>0.13200000000000001</v>
      </c>
      <c r="AA19" s="9">
        <v>0</v>
      </c>
      <c r="AB19" s="9">
        <v>0.14199999999999999</v>
      </c>
      <c r="AC19" s="9">
        <v>0.14199999999999999</v>
      </c>
      <c r="AD19" s="9">
        <v>0</v>
      </c>
      <c r="AE19" s="9">
        <v>0</v>
      </c>
      <c r="AF19" s="9">
        <v>0</v>
      </c>
      <c r="AG19" s="9">
        <v>0</v>
      </c>
      <c r="AH19" s="9">
        <v>0.14199999999999999</v>
      </c>
      <c r="AI19" s="9">
        <v>0.14199999999999999</v>
      </c>
      <c r="AJ19" s="9">
        <v>0</v>
      </c>
      <c r="AK19" s="9">
        <v>0.32800000000000001</v>
      </c>
      <c r="AL19" s="9">
        <v>0</v>
      </c>
      <c r="AM19" s="9">
        <v>0.32800000000000001</v>
      </c>
      <c r="AN19" s="9">
        <v>0.33200000000000002</v>
      </c>
      <c r="AO19" s="9">
        <v>0.33200000000000002</v>
      </c>
      <c r="AP19" s="9">
        <v>0</v>
      </c>
      <c r="AQ19" s="9">
        <v>0.32100000000000001</v>
      </c>
      <c r="AR19" s="9">
        <v>0.28499999999999998</v>
      </c>
      <c r="AS19" s="9">
        <v>3.5999999999999997E-2</v>
      </c>
      <c r="AT19" s="9">
        <v>0.249</v>
      </c>
      <c r="AU19" s="9">
        <v>0.19</v>
      </c>
      <c r="AV19" s="9">
        <v>5.8999999999999997E-2</v>
      </c>
      <c r="AW19" s="9">
        <v>0.47799999999999998</v>
      </c>
      <c r="AX19" s="9">
        <v>0.184</v>
      </c>
      <c r="AY19" s="9">
        <v>0.29399999999999998</v>
      </c>
      <c r="AZ19" s="9">
        <v>6.5000000000000002E-2</v>
      </c>
      <c r="BA19" s="9">
        <v>0</v>
      </c>
      <c r="BB19" s="9">
        <v>6.5000000000000002E-2</v>
      </c>
      <c r="BC19" s="9">
        <v>0</v>
      </c>
      <c r="BD19" s="9">
        <v>0</v>
      </c>
      <c r="BE19" s="9">
        <v>0</v>
      </c>
      <c r="BF19" s="9">
        <v>8.5000000000000006E-2</v>
      </c>
      <c r="BG19" s="9">
        <v>0</v>
      </c>
      <c r="BH19" s="9">
        <v>8.5000000000000006E-2</v>
      </c>
      <c r="BI19" s="9">
        <v>0.29499999999999998</v>
      </c>
      <c r="BJ19" s="9">
        <v>0</v>
      </c>
      <c r="BK19" s="9">
        <v>0.29499999999999998</v>
      </c>
      <c r="BL19" s="9">
        <v>0.76300000000000001</v>
      </c>
      <c r="BM19" s="9">
        <v>0.46800000000000003</v>
      </c>
      <c r="BN19" s="9">
        <v>0.29499999999999998</v>
      </c>
      <c r="BO19" s="9">
        <v>1.3120000000000001</v>
      </c>
      <c r="BP19" s="9">
        <v>0.68400000000000005</v>
      </c>
      <c r="BQ19" s="9">
        <v>0.628</v>
      </c>
      <c r="BR19" s="9">
        <v>3.4380000000000002</v>
      </c>
      <c r="BS19" s="9">
        <v>2.1389999999999998</v>
      </c>
      <c r="BT19" s="9">
        <v>1.3</v>
      </c>
      <c r="BU19" s="9">
        <v>2.3849999999999998</v>
      </c>
      <c r="BV19" s="9">
        <v>1.2869999999999999</v>
      </c>
      <c r="BW19" s="9">
        <v>1.0980000000000001</v>
      </c>
      <c r="BX19" s="9">
        <v>0.64900000000000002</v>
      </c>
      <c r="BY19" s="9">
        <v>0.44800000000000001</v>
      </c>
      <c r="BZ19" s="9">
        <v>0.20100000000000001</v>
      </c>
      <c r="CA19" s="9">
        <v>0.40400000000000003</v>
      </c>
      <c r="CB19" s="9">
        <v>0.40400000000000003</v>
      </c>
      <c r="CC19" s="9">
        <v>0</v>
      </c>
      <c r="CD19" s="9">
        <v>1.387</v>
      </c>
      <c r="CE19" s="9">
        <v>0.41399999999999998</v>
      </c>
      <c r="CF19" s="9">
        <v>0.97399999999999998</v>
      </c>
      <c r="CG19" s="9">
        <v>1.3220000000000001</v>
      </c>
      <c r="CH19" s="9">
        <v>0.41399999999999998</v>
      </c>
      <c r="CI19" s="9">
        <v>0.90800000000000003</v>
      </c>
      <c r="CJ19" s="9">
        <v>6.5000000000000002E-2</v>
      </c>
      <c r="CK19" s="9">
        <v>0</v>
      </c>
      <c r="CL19" s="9">
        <v>6.5000000000000002E-2</v>
      </c>
      <c r="CM19" s="9">
        <v>72.811000000000007</v>
      </c>
      <c r="CN19" s="9">
        <v>73.2</v>
      </c>
      <c r="CO19" s="9">
        <v>72.373000000000005</v>
      </c>
      <c r="CP19" s="9">
        <v>6.6840000000000002</v>
      </c>
      <c r="CQ19" s="9">
        <v>5.29</v>
      </c>
      <c r="CR19" s="9">
        <v>8.2490000000000006</v>
      </c>
      <c r="CS19" s="9">
        <v>2.7349999999999999</v>
      </c>
      <c r="CT19" s="9">
        <v>5.1719999999999997</v>
      </c>
      <c r="CU19" s="9">
        <v>0</v>
      </c>
      <c r="CV19" s="9">
        <v>2.9380000000000002</v>
      </c>
      <c r="CW19" s="9">
        <v>5.5549999999999997</v>
      </c>
      <c r="CX19" s="9">
        <v>0</v>
      </c>
      <c r="CY19" s="9">
        <v>0</v>
      </c>
      <c r="CZ19" s="9">
        <v>0</v>
      </c>
      <c r="DA19" s="9">
        <v>0</v>
      </c>
      <c r="DB19" s="9">
        <v>2.9380000000000002</v>
      </c>
      <c r="DC19" s="9">
        <v>5.5549999999999997</v>
      </c>
      <c r="DD19" s="9">
        <v>0</v>
      </c>
      <c r="DE19" s="9">
        <v>6.8070000000000004</v>
      </c>
      <c r="DF19" s="9">
        <v>0</v>
      </c>
      <c r="DG19" s="9">
        <v>14.448</v>
      </c>
      <c r="DH19" s="9">
        <v>6.8849999999999998</v>
      </c>
      <c r="DI19" s="9">
        <v>13.019</v>
      </c>
      <c r="DJ19" s="9">
        <v>0</v>
      </c>
      <c r="DK19" s="9">
        <v>6.6440000000000001</v>
      </c>
      <c r="DL19" s="9">
        <v>11.156000000000001</v>
      </c>
      <c r="DM19" s="9">
        <v>1.579</v>
      </c>
      <c r="DN19" s="9">
        <v>5.16</v>
      </c>
      <c r="DO19" s="9">
        <v>7.4610000000000003</v>
      </c>
      <c r="DP19" s="9">
        <v>2.577</v>
      </c>
      <c r="DQ19" s="9">
        <v>9.9130000000000003</v>
      </c>
      <c r="DR19" s="9">
        <v>7.22</v>
      </c>
      <c r="DS19" s="9">
        <v>12.936</v>
      </c>
      <c r="DT19" s="9">
        <v>1.357</v>
      </c>
      <c r="DU19" s="9">
        <v>0</v>
      </c>
      <c r="DV19" s="9">
        <v>2.88</v>
      </c>
      <c r="DW19" s="9">
        <v>0</v>
      </c>
      <c r="DX19" s="9">
        <v>0</v>
      </c>
      <c r="DY19" s="9">
        <v>0</v>
      </c>
      <c r="DZ19" s="9">
        <v>1.754</v>
      </c>
      <c r="EA19" s="9">
        <v>0</v>
      </c>
      <c r="EB19" s="9">
        <v>3.7240000000000002</v>
      </c>
      <c r="EC19" s="9">
        <v>6.12</v>
      </c>
      <c r="ED19" s="9">
        <v>0</v>
      </c>
      <c r="EE19" s="9">
        <v>12.991</v>
      </c>
      <c r="EF19" s="9">
        <v>15.811999999999999</v>
      </c>
      <c r="EG19" s="9">
        <v>18.327999999999999</v>
      </c>
      <c r="EH19" s="9">
        <v>12.989000000000001</v>
      </c>
      <c r="EI19" s="9">
        <v>27.189</v>
      </c>
      <c r="EJ19" s="9">
        <v>26.8</v>
      </c>
      <c r="EK19" s="9">
        <v>27.626999999999999</v>
      </c>
      <c r="EL19" s="9">
        <v>71.254000000000005</v>
      </c>
      <c r="EM19" s="9">
        <v>83.796000000000006</v>
      </c>
      <c r="EN19" s="9">
        <v>57.173000000000002</v>
      </c>
      <c r="EO19" s="9">
        <v>49.423999999999999</v>
      </c>
      <c r="EP19" s="9">
        <v>50.414000000000001</v>
      </c>
      <c r="EQ19" s="9">
        <v>48.313000000000002</v>
      </c>
      <c r="ER19" s="9">
        <v>13.454000000000001</v>
      </c>
      <c r="ES19" s="9">
        <v>17.545999999999999</v>
      </c>
      <c r="ET19" s="9">
        <v>8.86</v>
      </c>
      <c r="EU19" s="9">
        <v>8.375</v>
      </c>
      <c r="EV19" s="9">
        <v>15.836</v>
      </c>
      <c r="EW19" s="9">
        <v>0</v>
      </c>
      <c r="EX19" s="9">
        <v>28.745999999999999</v>
      </c>
      <c r="EY19" s="9">
        <v>16.204000000000001</v>
      </c>
      <c r="EZ19" s="9">
        <v>42.826999999999998</v>
      </c>
      <c r="FA19" s="9">
        <v>27.39</v>
      </c>
      <c r="FB19" s="9">
        <v>16.204000000000001</v>
      </c>
      <c r="FC19" s="9">
        <v>39.947000000000003</v>
      </c>
      <c r="FD19" s="9">
        <v>1.357</v>
      </c>
      <c r="FE19" s="9">
        <v>0</v>
      </c>
      <c r="FF19" s="9">
        <v>2.88</v>
      </c>
      <c r="FG19" s="9">
        <v>8.0779999999999994</v>
      </c>
      <c r="FH19" s="9">
        <v>4.7270000000000003</v>
      </c>
      <c r="FI19" s="9">
        <v>3.35</v>
      </c>
      <c r="FJ19" s="9">
        <v>6.6749999999999998</v>
      </c>
      <c r="FK19" s="9">
        <v>4.0759999999999996</v>
      </c>
      <c r="FL19" s="9">
        <v>2.5990000000000002</v>
      </c>
      <c r="FM19" s="9">
        <v>0.70699999999999996</v>
      </c>
      <c r="FN19" s="9">
        <v>0.52200000000000002</v>
      </c>
      <c r="FO19" s="9">
        <v>0.185</v>
      </c>
      <c r="FP19" s="9">
        <v>1.022</v>
      </c>
      <c r="FQ19" s="9">
        <v>0.84499999999999997</v>
      </c>
      <c r="FR19" s="9">
        <v>0.17799999999999999</v>
      </c>
      <c r="FS19" s="9">
        <v>0.39300000000000002</v>
      </c>
      <c r="FT19" s="9">
        <v>0.26300000000000001</v>
      </c>
      <c r="FU19" s="9">
        <v>0.13</v>
      </c>
      <c r="FV19" s="9">
        <v>0.13</v>
      </c>
      <c r="FW19" s="9">
        <v>0</v>
      </c>
      <c r="FX19" s="9">
        <v>0.13</v>
      </c>
      <c r="FY19" s="9">
        <v>0.26300000000000001</v>
      </c>
      <c r="FZ19" s="9">
        <v>0.26300000000000001</v>
      </c>
      <c r="GA19" s="9">
        <v>0</v>
      </c>
      <c r="GB19" s="9">
        <v>0.878</v>
      </c>
      <c r="GC19" s="9">
        <v>0.52600000000000002</v>
      </c>
      <c r="GD19" s="9">
        <v>0.35199999999999998</v>
      </c>
      <c r="GE19" s="9">
        <v>0</v>
      </c>
      <c r="GF19" s="9">
        <v>0</v>
      </c>
      <c r="GG19" s="9">
        <v>0</v>
      </c>
      <c r="GH19" s="9">
        <v>0.24299999999999999</v>
      </c>
      <c r="GI19" s="9">
        <v>0.24299999999999999</v>
      </c>
      <c r="GJ19" s="9">
        <v>0</v>
      </c>
      <c r="GK19" s="9">
        <v>9.2999999999999999E-2</v>
      </c>
      <c r="GL19" s="9">
        <v>0</v>
      </c>
      <c r="GM19" s="9">
        <v>9.2999999999999999E-2</v>
      </c>
      <c r="GN19" s="9">
        <v>1.7390000000000001</v>
      </c>
      <c r="GO19" s="9">
        <v>1.1819999999999999</v>
      </c>
      <c r="GP19" s="9">
        <v>0.55700000000000005</v>
      </c>
      <c r="GQ19" s="9">
        <v>0</v>
      </c>
      <c r="GR19" s="9">
        <v>0</v>
      </c>
      <c r="GS19" s="9">
        <v>0</v>
      </c>
      <c r="GT19" s="9">
        <v>0</v>
      </c>
      <c r="GU19" s="9">
        <v>0</v>
      </c>
      <c r="GV19" s="9">
        <v>0</v>
      </c>
      <c r="GW19" s="9">
        <v>0</v>
      </c>
      <c r="GX19" s="9">
        <v>0</v>
      </c>
      <c r="GY19" s="9">
        <v>0</v>
      </c>
      <c r="GZ19" s="9">
        <v>0</v>
      </c>
      <c r="HA19" s="9">
        <v>0</v>
      </c>
      <c r="HB19" s="9">
        <v>0</v>
      </c>
      <c r="HC19" s="9">
        <v>1.6</v>
      </c>
      <c r="HD19" s="9">
        <v>0.495</v>
      </c>
      <c r="HE19" s="9">
        <v>1.105</v>
      </c>
      <c r="HF19" s="9">
        <v>1.403</v>
      </c>
      <c r="HG19" s="9">
        <v>0.65100000000000002</v>
      </c>
      <c r="HH19" s="9">
        <v>0.751</v>
      </c>
      <c r="HI19" s="9">
        <v>5.4269999999999996</v>
      </c>
      <c r="HJ19" s="9">
        <v>3.7189999999999999</v>
      </c>
      <c r="HK19" s="9">
        <v>1.708</v>
      </c>
      <c r="HL19" s="9">
        <v>2.9649999999999999</v>
      </c>
      <c r="HM19" s="9">
        <v>2.21</v>
      </c>
      <c r="HN19" s="9">
        <v>0.755</v>
      </c>
      <c r="HO19" s="9">
        <v>2.0339999999999998</v>
      </c>
      <c r="HP19" s="9">
        <v>1.28</v>
      </c>
      <c r="HQ19" s="9">
        <v>0.754</v>
      </c>
      <c r="HR19" s="9">
        <v>0.42899999999999999</v>
      </c>
      <c r="HS19" s="9">
        <v>0.22900000000000001</v>
      </c>
      <c r="HT19" s="9">
        <v>0.19900000000000001</v>
      </c>
      <c r="HU19" s="9">
        <v>2.65</v>
      </c>
      <c r="HV19" s="9">
        <v>1.008</v>
      </c>
      <c r="HW19" s="9">
        <v>1.6419999999999999</v>
      </c>
      <c r="HX19" s="9">
        <v>1.946</v>
      </c>
      <c r="HY19" s="9">
        <v>0.48299999999999998</v>
      </c>
      <c r="HZ19" s="9">
        <v>1.462</v>
      </c>
      <c r="IA19" s="9">
        <v>0.70499999999999996</v>
      </c>
      <c r="IB19" s="9">
        <v>0.52500000000000002</v>
      </c>
      <c r="IC19" s="9">
        <v>0.17899999999999999</v>
      </c>
      <c r="ID19" s="9">
        <v>82.637</v>
      </c>
      <c r="IE19" s="9">
        <v>86.227000000000004</v>
      </c>
      <c r="IF19" s="9">
        <v>77.570999999999998</v>
      </c>
      <c r="IG19" s="9">
        <v>8.7479999999999993</v>
      </c>
      <c r="IH19" s="9">
        <v>11.042999999999999</v>
      </c>
      <c r="II19" s="9">
        <v>5.51</v>
      </c>
      <c r="IJ19" s="9">
        <v>12.657999999999999</v>
      </c>
      <c r="IK19" s="9">
        <v>17.869</v>
      </c>
      <c r="IL19" s="9">
        <v>5.3040000000000003</v>
      </c>
      <c r="IM19" s="9">
        <v>4.8659999999999997</v>
      </c>
      <c r="IN19" s="9">
        <v>5.5640000000000001</v>
      </c>
      <c r="IO19" s="9">
        <v>3.8820000000000001</v>
      </c>
      <c r="IP19" s="9">
        <v>1.61</v>
      </c>
      <c r="IQ19" s="9">
        <v>0</v>
      </c>
    </row>
  </sheetData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BG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59" s="2" customFormat="1" ht="99.95" customHeight="1">
      <c r="B1" s="3" t="s">
        <v>4014</v>
      </c>
      <c r="C1" s="3" t="s">
        <v>4015</v>
      </c>
      <c r="D1" s="3" t="s">
        <v>4016</v>
      </c>
      <c r="E1" s="3" t="s">
        <v>4017</v>
      </c>
      <c r="F1" s="3" t="s">
        <v>4018</v>
      </c>
      <c r="G1" s="3" t="s">
        <v>4019</v>
      </c>
      <c r="H1" s="3" t="s">
        <v>4020</v>
      </c>
      <c r="I1" s="3" t="s">
        <v>4021</v>
      </c>
      <c r="J1" s="3" t="s">
        <v>4022</v>
      </c>
      <c r="K1" s="3" t="s">
        <v>4023</v>
      </c>
      <c r="L1" s="3" t="s">
        <v>4024</v>
      </c>
      <c r="M1" s="3" t="s">
        <v>4025</v>
      </c>
      <c r="N1" s="3" t="s">
        <v>4026</v>
      </c>
      <c r="O1" s="3" t="s">
        <v>4027</v>
      </c>
      <c r="P1" s="3" t="s">
        <v>4028</v>
      </c>
      <c r="Q1" s="3" t="s">
        <v>4029</v>
      </c>
      <c r="R1" s="3" t="s">
        <v>4030</v>
      </c>
      <c r="S1" s="3" t="s">
        <v>4031</v>
      </c>
      <c r="T1" s="3" t="s">
        <v>4032</v>
      </c>
      <c r="U1" s="3" t="s">
        <v>4033</v>
      </c>
      <c r="V1" s="3" t="s">
        <v>4034</v>
      </c>
      <c r="W1" s="3" t="s">
        <v>4035</v>
      </c>
      <c r="X1" s="3" t="s">
        <v>4036</v>
      </c>
      <c r="Y1" s="3" t="s">
        <v>4037</v>
      </c>
      <c r="Z1" s="3" t="s">
        <v>4038</v>
      </c>
      <c r="AA1" s="3" t="s">
        <v>4039</v>
      </c>
      <c r="AB1" s="3" t="s">
        <v>4040</v>
      </c>
      <c r="AC1" s="3" t="s">
        <v>4041</v>
      </c>
      <c r="AD1" s="3" t="s">
        <v>4042</v>
      </c>
      <c r="AE1" s="3" t="s">
        <v>4043</v>
      </c>
      <c r="AF1" s="3" t="s">
        <v>4044</v>
      </c>
      <c r="AG1" s="3" t="s">
        <v>4045</v>
      </c>
      <c r="AH1" s="3" t="s">
        <v>4046</v>
      </c>
      <c r="AI1" s="3" t="s">
        <v>4047</v>
      </c>
      <c r="AJ1" s="3" t="s">
        <v>4048</v>
      </c>
      <c r="AK1" s="3" t="s">
        <v>4049</v>
      </c>
      <c r="AL1" s="3" t="s">
        <v>4050</v>
      </c>
      <c r="AM1" s="3" t="s">
        <v>4051</v>
      </c>
      <c r="AN1" s="3" t="s">
        <v>4052</v>
      </c>
      <c r="AO1" s="3" t="s">
        <v>4053</v>
      </c>
      <c r="AP1" s="3" t="s">
        <v>4054</v>
      </c>
      <c r="AQ1" s="3" t="s">
        <v>4055</v>
      </c>
      <c r="AR1" s="3" t="s">
        <v>4056</v>
      </c>
      <c r="AS1" s="3" t="s">
        <v>4057</v>
      </c>
      <c r="AT1" s="3" t="s">
        <v>4058</v>
      </c>
      <c r="AU1" s="3" t="s">
        <v>4059</v>
      </c>
      <c r="AV1" s="3" t="s">
        <v>4060</v>
      </c>
      <c r="AW1" s="3" t="s">
        <v>4061</v>
      </c>
      <c r="AX1" s="3" t="s">
        <v>4062</v>
      </c>
      <c r="AY1" s="3" t="s">
        <v>4063</v>
      </c>
      <c r="AZ1" s="3" t="s">
        <v>4064</v>
      </c>
      <c r="BA1" s="3" t="s">
        <v>4065</v>
      </c>
      <c r="BB1" s="3" t="s">
        <v>4066</v>
      </c>
      <c r="BC1" s="3" t="s">
        <v>4067</v>
      </c>
      <c r="BD1" s="3" t="s">
        <v>4068</v>
      </c>
      <c r="BE1" s="3" t="s">
        <v>4069</v>
      </c>
      <c r="BF1" s="3" t="s">
        <v>4070</v>
      </c>
      <c r="BG1" s="3" t="s">
        <v>4071</v>
      </c>
    </row>
    <row r="2" spans="1:59">
      <c r="A2" s="4" t="s">
        <v>250</v>
      </c>
      <c r="B2" s="8" t="s">
        <v>337</v>
      </c>
      <c r="C2" s="8" t="s">
        <v>337</v>
      </c>
      <c r="D2" s="8" t="s">
        <v>337</v>
      </c>
      <c r="E2" s="8" t="s">
        <v>337</v>
      </c>
      <c r="F2" s="8" t="s">
        <v>337</v>
      </c>
      <c r="G2" s="8" t="s">
        <v>337</v>
      </c>
      <c r="H2" s="8" t="s">
        <v>337</v>
      </c>
      <c r="I2" s="8" t="s">
        <v>337</v>
      </c>
      <c r="J2" s="8" t="s">
        <v>337</v>
      </c>
      <c r="K2" s="8" t="s">
        <v>337</v>
      </c>
      <c r="L2" s="8" t="s">
        <v>337</v>
      </c>
      <c r="M2" s="8" t="s">
        <v>337</v>
      </c>
      <c r="N2" s="8" t="s">
        <v>337</v>
      </c>
      <c r="O2" s="8" t="s">
        <v>337</v>
      </c>
      <c r="P2" s="8" t="s">
        <v>337</v>
      </c>
      <c r="Q2" s="8" t="s">
        <v>337</v>
      </c>
      <c r="R2" s="8" t="s">
        <v>337</v>
      </c>
      <c r="S2" s="8" t="s">
        <v>337</v>
      </c>
      <c r="T2" s="8" t="s">
        <v>337</v>
      </c>
      <c r="U2" s="8" t="s">
        <v>337</v>
      </c>
      <c r="V2" s="8" t="s">
        <v>337</v>
      </c>
      <c r="W2" s="8" t="s">
        <v>337</v>
      </c>
      <c r="X2" s="8" t="s">
        <v>337</v>
      </c>
      <c r="Y2" s="8" t="s">
        <v>337</v>
      </c>
      <c r="Z2" s="8" t="s">
        <v>337</v>
      </c>
      <c r="AA2" s="8" t="s">
        <v>337</v>
      </c>
      <c r="AB2" s="8" t="s">
        <v>337</v>
      </c>
      <c r="AC2" s="8" t="s">
        <v>337</v>
      </c>
      <c r="AD2" s="8" t="s">
        <v>337</v>
      </c>
      <c r="AE2" s="8" t="s">
        <v>337</v>
      </c>
      <c r="AF2" s="8" t="s">
        <v>337</v>
      </c>
      <c r="AG2" s="8" t="s">
        <v>337</v>
      </c>
      <c r="AH2" s="8" t="s">
        <v>337</v>
      </c>
      <c r="AI2" s="8" t="s">
        <v>337</v>
      </c>
      <c r="AJ2" s="8" t="s">
        <v>337</v>
      </c>
      <c r="AK2" s="8" t="s">
        <v>337</v>
      </c>
      <c r="AL2" s="8" t="s">
        <v>337</v>
      </c>
      <c r="AM2" s="8" t="s">
        <v>337</v>
      </c>
      <c r="AN2" s="8" t="s">
        <v>337</v>
      </c>
      <c r="AO2" s="8" t="s">
        <v>337</v>
      </c>
      <c r="AP2" s="8" t="s">
        <v>337</v>
      </c>
      <c r="AQ2" s="8" t="s">
        <v>337</v>
      </c>
      <c r="AR2" s="8" t="s">
        <v>337</v>
      </c>
      <c r="AS2" s="8" t="s">
        <v>337</v>
      </c>
      <c r="AT2" s="8" t="s">
        <v>337</v>
      </c>
      <c r="AU2" s="8" t="s">
        <v>337</v>
      </c>
      <c r="AV2" s="8" t="s">
        <v>337</v>
      </c>
      <c r="AW2" s="8" t="s">
        <v>337</v>
      </c>
      <c r="AX2" s="8" t="s">
        <v>337</v>
      </c>
      <c r="AY2" s="8" t="s">
        <v>337</v>
      </c>
      <c r="AZ2" s="8" t="s">
        <v>337</v>
      </c>
      <c r="BA2" s="8" t="s">
        <v>337</v>
      </c>
      <c r="BB2" s="8" t="s">
        <v>337</v>
      </c>
      <c r="BC2" s="8" t="s">
        <v>337</v>
      </c>
      <c r="BD2" s="8" t="s">
        <v>337</v>
      </c>
      <c r="BE2" s="8" t="s">
        <v>337</v>
      </c>
      <c r="BF2" s="8" t="s">
        <v>337</v>
      </c>
      <c r="BG2" s="8" t="s">
        <v>337</v>
      </c>
    </row>
    <row r="3" spans="1:59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</row>
    <row r="4" spans="1:59">
      <c r="A4" s="4" t="s">
        <v>252</v>
      </c>
      <c r="B4" s="8" t="s">
        <v>338</v>
      </c>
      <c r="C4" s="8" t="s">
        <v>338</v>
      </c>
      <c r="D4" s="8" t="s">
        <v>338</v>
      </c>
      <c r="E4" s="8" t="s">
        <v>338</v>
      </c>
      <c r="F4" s="8" t="s">
        <v>338</v>
      </c>
      <c r="G4" s="8" t="s">
        <v>338</v>
      </c>
      <c r="H4" s="8" t="s">
        <v>338</v>
      </c>
      <c r="I4" s="8" t="s">
        <v>338</v>
      </c>
      <c r="J4" s="8" t="s">
        <v>338</v>
      </c>
      <c r="K4" s="8" t="s">
        <v>338</v>
      </c>
      <c r="L4" s="8" t="s">
        <v>338</v>
      </c>
      <c r="M4" s="8" t="s">
        <v>338</v>
      </c>
      <c r="N4" s="8" t="s">
        <v>338</v>
      </c>
      <c r="O4" s="8" t="s">
        <v>338</v>
      </c>
      <c r="P4" s="8" t="s">
        <v>338</v>
      </c>
      <c r="Q4" s="8" t="s">
        <v>338</v>
      </c>
      <c r="R4" s="8" t="s">
        <v>338</v>
      </c>
      <c r="S4" s="8" t="s">
        <v>338</v>
      </c>
      <c r="T4" s="8" t="s">
        <v>338</v>
      </c>
      <c r="U4" s="8" t="s">
        <v>338</v>
      </c>
      <c r="V4" s="8" t="s">
        <v>338</v>
      </c>
      <c r="W4" s="8" t="s">
        <v>338</v>
      </c>
      <c r="X4" s="8" t="s">
        <v>338</v>
      </c>
      <c r="Y4" s="8" t="s">
        <v>338</v>
      </c>
      <c r="Z4" s="8" t="s">
        <v>338</v>
      </c>
      <c r="AA4" s="8" t="s">
        <v>338</v>
      </c>
      <c r="AB4" s="8" t="s">
        <v>338</v>
      </c>
      <c r="AC4" s="8" t="s">
        <v>338</v>
      </c>
      <c r="AD4" s="8" t="s">
        <v>338</v>
      </c>
      <c r="AE4" s="8" t="s">
        <v>338</v>
      </c>
      <c r="AF4" s="8" t="s">
        <v>338</v>
      </c>
      <c r="AG4" s="8" t="s">
        <v>338</v>
      </c>
      <c r="AH4" s="8" t="s">
        <v>338</v>
      </c>
      <c r="AI4" s="8" t="s">
        <v>338</v>
      </c>
      <c r="AJ4" s="8" t="s">
        <v>338</v>
      </c>
      <c r="AK4" s="8" t="s">
        <v>338</v>
      </c>
      <c r="AL4" s="8" t="s">
        <v>338</v>
      </c>
      <c r="AM4" s="8" t="s">
        <v>338</v>
      </c>
      <c r="AN4" s="8" t="s">
        <v>338</v>
      </c>
      <c r="AO4" s="8" t="s">
        <v>338</v>
      </c>
      <c r="AP4" s="8" t="s">
        <v>338</v>
      </c>
      <c r="AQ4" s="8" t="s">
        <v>338</v>
      </c>
      <c r="AR4" s="8" t="s">
        <v>338</v>
      </c>
      <c r="AS4" s="8" t="s">
        <v>338</v>
      </c>
      <c r="AT4" s="8" t="s">
        <v>338</v>
      </c>
      <c r="AU4" s="8" t="s">
        <v>338</v>
      </c>
      <c r="AV4" s="8" t="s">
        <v>338</v>
      </c>
      <c r="AW4" s="8" t="s">
        <v>338</v>
      </c>
      <c r="AX4" s="8" t="s">
        <v>338</v>
      </c>
      <c r="AY4" s="8" t="s">
        <v>338</v>
      </c>
      <c r="AZ4" s="8" t="s">
        <v>338</v>
      </c>
      <c r="BA4" s="8" t="s">
        <v>338</v>
      </c>
      <c r="BB4" s="8" t="s">
        <v>338</v>
      </c>
      <c r="BC4" s="8" t="s">
        <v>338</v>
      </c>
      <c r="BD4" s="8" t="s">
        <v>338</v>
      </c>
      <c r="BE4" s="8" t="s">
        <v>338</v>
      </c>
      <c r="BF4" s="8" t="s">
        <v>338</v>
      </c>
      <c r="BG4" s="8" t="s">
        <v>338</v>
      </c>
    </row>
    <row r="5" spans="1:59">
      <c r="A5" s="4" t="s">
        <v>253</v>
      </c>
      <c r="B5" s="8" t="s">
        <v>4139</v>
      </c>
      <c r="C5" s="8" t="s">
        <v>4139</v>
      </c>
      <c r="D5" s="8" t="s">
        <v>4139</v>
      </c>
      <c r="E5" s="8" t="s">
        <v>4139</v>
      </c>
      <c r="F5" s="8" t="s">
        <v>4139</v>
      </c>
      <c r="G5" s="8" t="s">
        <v>4139</v>
      </c>
      <c r="H5" s="8" t="s">
        <v>4139</v>
      </c>
      <c r="I5" s="8" t="s">
        <v>4139</v>
      </c>
      <c r="J5" s="8" t="s">
        <v>4139</v>
      </c>
      <c r="K5" s="8" t="s">
        <v>4139</v>
      </c>
      <c r="L5" s="8" t="s">
        <v>4139</v>
      </c>
      <c r="M5" s="8" t="s">
        <v>4139</v>
      </c>
      <c r="N5" s="8" t="s">
        <v>4139</v>
      </c>
      <c r="O5" s="8" t="s">
        <v>4139</v>
      </c>
      <c r="P5" s="8" t="s">
        <v>4139</v>
      </c>
      <c r="Q5" s="8" t="s">
        <v>4139</v>
      </c>
      <c r="R5" s="8" t="s">
        <v>4139</v>
      </c>
      <c r="S5" s="8" t="s">
        <v>4139</v>
      </c>
      <c r="T5" s="8" t="s">
        <v>4139</v>
      </c>
      <c r="U5" s="8" t="s">
        <v>4139</v>
      </c>
      <c r="V5" s="8" t="s">
        <v>4139</v>
      </c>
      <c r="W5" s="8" t="s">
        <v>4139</v>
      </c>
      <c r="X5" s="8" t="s">
        <v>4139</v>
      </c>
      <c r="Y5" s="8" t="s">
        <v>4139</v>
      </c>
      <c r="Z5" s="8" t="s">
        <v>4139</v>
      </c>
      <c r="AA5" s="8" t="s">
        <v>4139</v>
      </c>
      <c r="AB5" s="8" t="s">
        <v>4139</v>
      </c>
      <c r="AC5" s="8" t="s">
        <v>4139</v>
      </c>
      <c r="AD5" s="8" t="s">
        <v>4139</v>
      </c>
      <c r="AE5" s="8" t="s">
        <v>4139</v>
      </c>
      <c r="AF5" s="8" t="s">
        <v>4139</v>
      </c>
      <c r="AG5" s="8" t="s">
        <v>4139</v>
      </c>
      <c r="AH5" s="8" t="s">
        <v>4139</v>
      </c>
      <c r="AI5" s="8" t="s">
        <v>4139</v>
      </c>
      <c r="AJ5" s="8" t="s">
        <v>4139</v>
      </c>
      <c r="AK5" s="8" t="s">
        <v>4139</v>
      </c>
      <c r="AL5" s="8" t="s">
        <v>4139</v>
      </c>
      <c r="AM5" s="8" t="s">
        <v>4139</v>
      </c>
      <c r="AN5" s="8" t="s">
        <v>4139</v>
      </c>
      <c r="AO5" s="8" t="s">
        <v>4139</v>
      </c>
      <c r="AP5" s="8" t="s">
        <v>4139</v>
      </c>
      <c r="AQ5" s="8" t="s">
        <v>4139</v>
      </c>
      <c r="AR5" s="8" t="s">
        <v>4139</v>
      </c>
      <c r="AS5" s="8" t="s">
        <v>4139</v>
      </c>
      <c r="AT5" s="8" t="s">
        <v>4139</v>
      </c>
      <c r="AU5" s="8" t="s">
        <v>4139</v>
      </c>
      <c r="AV5" s="8" t="s">
        <v>4139</v>
      </c>
      <c r="AW5" s="8" t="s">
        <v>4139</v>
      </c>
      <c r="AX5" s="8" t="s">
        <v>4139</v>
      </c>
      <c r="AY5" s="8" t="s">
        <v>4139</v>
      </c>
      <c r="AZ5" s="8" t="s">
        <v>4139</v>
      </c>
      <c r="BA5" s="8" t="s">
        <v>4139</v>
      </c>
      <c r="BB5" s="8" t="s">
        <v>4139</v>
      </c>
      <c r="BC5" s="8" t="s">
        <v>4139</v>
      </c>
      <c r="BD5" s="8" t="s">
        <v>4139</v>
      </c>
      <c r="BE5" s="8" t="s">
        <v>4139</v>
      </c>
      <c r="BF5" s="8" t="s">
        <v>4139</v>
      </c>
      <c r="BG5" s="8" t="s">
        <v>4139</v>
      </c>
    </row>
    <row r="6" spans="1:59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</row>
    <row r="7" spans="1:59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</row>
    <row r="8" spans="1:59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</row>
    <row r="9" spans="1:59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</row>
    <row r="10" spans="1:59">
      <c r="A10" s="4" t="s">
        <v>258</v>
      </c>
      <c r="B10" s="8" t="s">
        <v>4072</v>
      </c>
      <c r="C10" s="8" t="s">
        <v>4073</v>
      </c>
      <c r="D10" s="8" t="s">
        <v>4074</v>
      </c>
      <c r="E10" s="8" t="s">
        <v>4075</v>
      </c>
      <c r="F10" s="8" t="s">
        <v>4076</v>
      </c>
      <c r="G10" s="8" t="s">
        <v>4077</v>
      </c>
      <c r="H10" s="8" t="s">
        <v>4078</v>
      </c>
      <c r="I10" s="8" t="s">
        <v>4079</v>
      </c>
      <c r="J10" s="8" t="s">
        <v>4080</v>
      </c>
      <c r="K10" s="8" t="s">
        <v>4081</v>
      </c>
      <c r="L10" s="8" t="s">
        <v>4082</v>
      </c>
      <c r="M10" s="8" t="s">
        <v>4083</v>
      </c>
      <c r="N10" s="8" t="s">
        <v>4084</v>
      </c>
      <c r="O10" s="8" t="s">
        <v>4085</v>
      </c>
      <c r="P10" s="8" t="s">
        <v>4086</v>
      </c>
      <c r="Q10" s="8" t="s">
        <v>4087</v>
      </c>
      <c r="R10" s="8" t="s">
        <v>4088</v>
      </c>
      <c r="S10" s="8" t="s">
        <v>4089</v>
      </c>
      <c r="T10" s="8" t="s">
        <v>4090</v>
      </c>
      <c r="U10" s="8" t="s">
        <v>4091</v>
      </c>
      <c r="V10" s="8" t="s">
        <v>4092</v>
      </c>
      <c r="W10" s="8" t="s">
        <v>4093</v>
      </c>
      <c r="X10" s="8" t="s">
        <v>4094</v>
      </c>
      <c r="Y10" s="8" t="s">
        <v>4095</v>
      </c>
      <c r="Z10" s="8" t="s">
        <v>4096</v>
      </c>
      <c r="AA10" s="8" t="s">
        <v>4097</v>
      </c>
      <c r="AB10" s="8" t="s">
        <v>4098</v>
      </c>
      <c r="AC10" s="8" t="s">
        <v>4099</v>
      </c>
      <c r="AD10" s="8" t="s">
        <v>4100</v>
      </c>
      <c r="AE10" s="8" t="s">
        <v>4101</v>
      </c>
      <c r="AF10" s="8" t="s">
        <v>4102</v>
      </c>
      <c r="AG10" s="8" t="s">
        <v>4103</v>
      </c>
      <c r="AH10" s="8" t="s">
        <v>4104</v>
      </c>
      <c r="AI10" s="8" t="s">
        <v>4105</v>
      </c>
      <c r="AJ10" s="8" t="s">
        <v>4106</v>
      </c>
      <c r="AK10" s="8" t="s">
        <v>4107</v>
      </c>
      <c r="AL10" s="8" t="s">
        <v>4108</v>
      </c>
      <c r="AM10" s="8" t="s">
        <v>4109</v>
      </c>
      <c r="AN10" s="8" t="s">
        <v>4110</v>
      </c>
      <c r="AO10" s="8" t="s">
        <v>4111</v>
      </c>
      <c r="AP10" s="8" t="s">
        <v>4112</v>
      </c>
      <c r="AQ10" s="8" t="s">
        <v>4113</v>
      </c>
      <c r="AR10" s="8" t="s">
        <v>4114</v>
      </c>
      <c r="AS10" s="8" t="s">
        <v>4115</v>
      </c>
      <c r="AT10" s="8" t="s">
        <v>4116</v>
      </c>
      <c r="AU10" s="8" t="s">
        <v>4117</v>
      </c>
      <c r="AV10" s="8" t="s">
        <v>4118</v>
      </c>
      <c r="AW10" s="8" t="s">
        <v>4119</v>
      </c>
      <c r="AX10" s="8" t="s">
        <v>4120</v>
      </c>
      <c r="AY10" s="8" t="s">
        <v>4121</v>
      </c>
      <c r="AZ10" s="8" t="s">
        <v>4122</v>
      </c>
      <c r="BA10" s="8" t="s">
        <v>4123</v>
      </c>
      <c r="BB10" s="8" t="s">
        <v>4124</v>
      </c>
      <c r="BC10" s="8" t="s">
        <v>4125</v>
      </c>
      <c r="BD10" s="8" t="s">
        <v>4126</v>
      </c>
      <c r="BE10" s="8" t="s">
        <v>4127</v>
      </c>
      <c r="BF10" s="8" t="s">
        <v>4128</v>
      </c>
      <c r="BG10" s="8" t="s">
        <v>4129</v>
      </c>
    </row>
    <row r="11" spans="1:59">
      <c r="A11" s="10">
        <v>42036</v>
      </c>
      <c r="B11" s="9">
        <v>2.3439999999999999</v>
      </c>
      <c r="C11" s="9">
        <v>1.2170000000000001</v>
      </c>
      <c r="D11" s="9">
        <v>0</v>
      </c>
      <c r="E11" s="9">
        <v>2.2879999999999998</v>
      </c>
      <c r="F11" s="9">
        <v>5.141</v>
      </c>
      <c r="G11" s="9">
        <v>10.987</v>
      </c>
      <c r="H11" s="9">
        <v>0</v>
      </c>
      <c r="I11" s="9">
        <v>2.9289999999999998</v>
      </c>
      <c r="J11" s="9">
        <v>3.2130000000000001</v>
      </c>
      <c r="K11" s="9">
        <v>2.68</v>
      </c>
      <c r="L11" s="9">
        <v>18.475000000000001</v>
      </c>
      <c r="M11" s="9">
        <v>27.975000000000001</v>
      </c>
      <c r="N11" s="9">
        <v>10.121</v>
      </c>
      <c r="O11" s="9">
        <v>1.4</v>
      </c>
      <c r="P11" s="9">
        <v>0</v>
      </c>
      <c r="Q11" s="9">
        <v>2.63</v>
      </c>
      <c r="R11" s="9">
        <v>4.16</v>
      </c>
      <c r="S11" s="9">
        <v>3.3450000000000002</v>
      </c>
      <c r="T11" s="9">
        <v>4.8760000000000003</v>
      </c>
      <c r="U11" s="9">
        <v>1.6240000000000001</v>
      </c>
      <c r="V11" s="9">
        <v>0</v>
      </c>
      <c r="W11" s="9">
        <v>3.052</v>
      </c>
      <c r="X11" s="9">
        <v>2.9119999999999999</v>
      </c>
      <c r="Y11" s="9">
        <v>0</v>
      </c>
      <c r="Z11" s="9">
        <v>5.4720000000000004</v>
      </c>
      <c r="AA11" s="9">
        <v>1.4</v>
      </c>
      <c r="AB11" s="9">
        <v>0</v>
      </c>
      <c r="AC11" s="9">
        <v>2.63</v>
      </c>
      <c r="AD11" s="9">
        <v>9.0229999999999997</v>
      </c>
      <c r="AE11" s="9">
        <v>12.715</v>
      </c>
      <c r="AF11" s="9">
        <v>5.7759999999999998</v>
      </c>
      <c r="AG11" s="9">
        <v>9.8089999999999993</v>
      </c>
      <c r="AH11" s="9">
        <v>9.1329999999999991</v>
      </c>
      <c r="AI11" s="9">
        <v>10.404</v>
      </c>
      <c r="AJ11" s="9">
        <v>20.997</v>
      </c>
      <c r="AK11" s="9">
        <v>18.527000000000001</v>
      </c>
      <c r="AL11" s="9">
        <v>23.17</v>
      </c>
      <c r="AM11" s="9">
        <v>65.843999999999994</v>
      </c>
      <c r="AN11" s="9">
        <v>73.781000000000006</v>
      </c>
      <c r="AO11" s="9">
        <v>58.865000000000002</v>
      </c>
      <c r="AP11" s="9">
        <v>51.993000000000002</v>
      </c>
      <c r="AQ11" s="9">
        <v>63.423999999999999</v>
      </c>
      <c r="AR11" s="9">
        <v>41.94</v>
      </c>
      <c r="AS11" s="9">
        <v>12.103999999999999</v>
      </c>
      <c r="AT11" s="9">
        <v>10.356999999999999</v>
      </c>
      <c r="AU11" s="9">
        <v>13.641</v>
      </c>
      <c r="AV11" s="9">
        <v>1.7470000000000001</v>
      </c>
      <c r="AW11" s="9">
        <v>0</v>
      </c>
      <c r="AX11" s="9">
        <v>3.2829999999999999</v>
      </c>
      <c r="AY11" s="9">
        <v>34.155999999999999</v>
      </c>
      <c r="AZ11" s="9">
        <v>26.219000000000001</v>
      </c>
      <c r="BA11" s="9">
        <v>41.134999999999998</v>
      </c>
      <c r="BB11" s="9">
        <v>27.850999999999999</v>
      </c>
      <c r="BC11" s="9">
        <v>19.010000000000002</v>
      </c>
      <c r="BD11" s="9">
        <v>35.625</v>
      </c>
      <c r="BE11" s="9">
        <v>6.3049999999999997</v>
      </c>
      <c r="BF11" s="9">
        <v>7.2089999999999996</v>
      </c>
      <c r="BG11" s="9">
        <v>5.51</v>
      </c>
    </row>
    <row r="12" spans="1:59">
      <c r="A12" s="10">
        <v>42401</v>
      </c>
      <c r="B12" s="9">
        <v>0</v>
      </c>
      <c r="C12" s="9">
        <v>2.6669999999999998</v>
      </c>
      <c r="D12" s="9">
        <v>2.427</v>
      </c>
      <c r="E12" s="9">
        <v>2.9889999999999999</v>
      </c>
      <c r="F12" s="9">
        <v>11.022</v>
      </c>
      <c r="G12" s="9">
        <v>10.928000000000001</v>
      </c>
      <c r="H12" s="9">
        <v>11.148999999999999</v>
      </c>
      <c r="I12" s="9">
        <v>1.5940000000000001</v>
      </c>
      <c r="J12" s="9">
        <v>2.774</v>
      </c>
      <c r="K12" s="9">
        <v>0</v>
      </c>
      <c r="L12" s="9">
        <v>5.82</v>
      </c>
      <c r="M12" s="9">
        <v>5.2930000000000001</v>
      </c>
      <c r="N12" s="9">
        <v>6.532</v>
      </c>
      <c r="O12" s="9">
        <v>3.36</v>
      </c>
      <c r="P12" s="9">
        <v>3.5760000000000001</v>
      </c>
      <c r="Q12" s="9">
        <v>3.0670000000000002</v>
      </c>
      <c r="R12" s="9">
        <v>6.5330000000000004</v>
      </c>
      <c r="S12" s="9">
        <v>11.374000000000001</v>
      </c>
      <c r="T12" s="9">
        <v>0</v>
      </c>
      <c r="U12" s="9">
        <v>3.5489999999999999</v>
      </c>
      <c r="V12" s="9">
        <v>3.5049999999999999</v>
      </c>
      <c r="W12" s="9">
        <v>3.6080000000000001</v>
      </c>
      <c r="X12" s="9">
        <v>7.5389999999999997</v>
      </c>
      <c r="Y12" s="9">
        <v>1.956</v>
      </c>
      <c r="Z12" s="9">
        <v>15.074</v>
      </c>
      <c r="AA12" s="9">
        <v>1.5349999999999999</v>
      </c>
      <c r="AB12" s="9">
        <v>0</v>
      </c>
      <c r="AC12" s="9">
        <v>3.6080000000000001</v>
      </c>
      <c r="AD12" s="9">
        <v>1.044</v>
      </c>
      <c r="AE12" s="9">
        <v>0</v>
      </c>
      <c r="AF12" s="9">
        <v>2.4540000000000002</v>
      </c>
      <c r="AG12" s="9">
        <v>15.335000000000001</v>
      </c>
      <c r="AH12" s="9">
        <v>14.481999999999999</v>
      </c>
      <c r="AI12" s="9">
        <v>16.484999999999999</v>
      </c>
      <c r="AJ12" s="9">
        <v>16.684000000000001</v>
      </c>
      <c r="AK12" s="9">
        <v>12.263999999999999</v>
      </c>
      <c r="AL12" s="9">
        <v>22.649000000000001</v>
      </c>
      <c r="AM12" s="9">
        <v>61.338999999999999</v>
      </c>
      <c r="AN12" s="9">
        <v>69.009</v>
      </c>
      <c r="AO12" s="9">
        <v>50.988</v>
      </c>
      <c r="AP12" s="9">
        <v>48.774000000000001</v>
      </c>
      <c r="AQ12" s="9">
        <v>58.18</v>
      </c>
      <c r="AR12" s="9">
        <v>36.082000000000001</v>
      </c>
      <c r="AS12" s="9">
        <v>9.3369999999999997</v>
      </c>
      <c r="AT12" s="9">
        <v>5.21</v>
      </c>
      <c r="AU12" s="9">
        <v>14.906000000000001</v>
      </c>
      <c r="AV12" s="9">
        <v>3.2269999999999999</v>
      </c>
      <c r="AW12" s="9">
        <v>5.6189999999999998</v>
      </c>
      <c r="AX12" s="9">
        <v>0</v>
      </c>
      <c r="AY12" s="9">
        <v>38.661000000000001</v>
      </c>
      <c r="AZ12" s="9">
        <v>30.991</v>
      </c>
      <c r="BA12" s="9">
        <v>49.012</v>
      </c>
      <c r="BB12" s="9">
        <v>34.454999999999998</v>
      </c>
      <c r="BC12" s="9">
        <v>30.991</v>
      </c>
      <c r="BD12" s="9">
        <v>39.130000000000003</v>
      </c>
      <c r="BE12" s="9">
        <v>4.2060000000000004</v>
      </c>
      <c r="BF12" s="9">
        <v>0</v>
      </c>
      <c r="BG12" s="9">
        <v>9.8819999999999997</v>
      </c>
    </row>
    <row r="13" spans="1:59">
      <c r="A13" s="10">
        <v>42767</v>
      </c>
      <c r="B13" s="9">
        <v>4.2430000000000003</v>
      </c>
      <c r="C13" s="9">
        <v>0</v>
      </c>
      <c r="D13" s="9">
        <v>0</v>
      </c>
      <c r="E13" s="9">
        <v>0</v>
      </c>
      <c r="F13" s="9">
        <v>12.659000000000001</v>
      </c>
      <c r="G13" s="9">
        <v>19.5</v>
      </c>
      <c r="H13" s="9">
        <v>5.3540000000000001</v>
      </c>
      <c r="I13" s="9">
        <v>4.0659999999999998</v>
      </c>
      <c r="J13" s="9">
        <v>7.8730000000000002</v>
      </c>
      <c r="K13" s="9">
        <v>0</v>
      </c>
      <c r="L13" s="9">
        <v>7.7709999999999999</v>
      </c>
      <c r="M13" s="9">
        <v>6.9130000000000003</v>
      </c>
      <c r="N13" s="9">
        <v>8.6869999999999994</v>
      </c>
      <c r="O13" s="9">
        <v>4.0259999999999998</v>
      </c>
      <c r="P13" s="9">
        <v>1.88</v>
      </c>
      <c r="Q13" s="9">
        <v>6.319</v>
      </c>
      <c r="R13" s="9">
        <v>6.1239999999999997</v>
      </c>
      <c r="S13" s="9">
        <v>3.8039999999999998</v>
      </c>
      <c r="T13" s="9">
        <v>8.6020000000000003</v>
      </c>
      <c r="U13" s="9">
        <v>6.9039999999999999</v>
      </c>
      <c r="V13" s="9">
        <v>6.4109999999999996</v>
      </c>
      <c r="W13" s="9">
        <v>7.431</v>
      </c>
      <c r="X13" s="9">
        <v>3.1219999999999999</v>
      </c>
      <c r="Y13" s="9">
        <v>0</v>
      </c>
      <c r="Z13" s="9">
        <v>6.4560000000000004</v>
      </c>
      <c r="AA13" s="9">
        <v>0</v>
      </c>
      <c r="AB13" s="9">
        <v>0</v>
      </c>
      <c r="AC13" s="9">
        <v>0</v>
      </c>
      <c r="AD13" s="9">
        <v>0</v>
      </c>
      <c r="AE13" s="9">
        <v>0</v>
      </c>
      <c r="AF13" s="9">
        <v>0</v>
      </c>
      <c r="AG13" s="9">
        <v>23.905000000000001</v>
      </c>
      <c r="AH13" s="9">
        <v>16.850999999999999</v>
      </c>
      <c r="AI13" s="9">
        <v>31.437999999999999</v>
      </c>
      <c r="AJ13" s="9">
        <v>11.212</v>
      </c>
      <c r="AK13" s="9">
        <v>8.9169999999999998</v>
      </c>
      <c r="AL13" s="9">
        <v>13.662000000000001</v>
      </c>
      <c r="AM13" s="9">
        <v>66.028000000000006</v>
      </c>
      <c r="AN13" s="9">
        <v>62.875999999999998</v>
      </c>
      <c r="AO13" s="9">
        <v>69.394000000000005</v>
      </c>
      <c r="AP13" s="9">
        <v>55.155999999999999</v>
      </c>
      <c r="AQ13" s="9">
        <v>52.338000000000001</v>
      </c>
      <c r="AR13" s="9">
        <v>58.165999999999997</v>
      </c>
      <c r="AS13" s="9">
        <v>9.1110000000000007</v>
      </c>
      <c r="AT13" s="9">
        <v>10.538</v>
      </c>
      <c r="AU13" s="9">
        <v>7.5860000000000003</v>
      </c>
      <c r="AV13" s="9">
        <v>1.7609999999999999</v>
      </c>
      <c r="AW13" s="9">
        <v>0</v>
      </c>
      <c r="AX13" s="9">
        <v>3.641</v>
      </c>
      <c r="AY13" s="9">
        <v>33.972000000000001</v>
      </c>
      <c r="AZ13" s="9">
        <v>37.124000000000002</v>
      </c>
      <c r="BA13" s="9">
        <v>30.606000000000002</v>
      </c>
      <c r="BB13" s="9">
        <v>30.483000000000001</v>
      </c>
      <c r="BC13" s="9">
        <v>33.988999999999997</v>
      </c>
      <c r="BD13" s="9">
        <v>26.739000000000001</v>
      </c>
      <c r="BE13" s="9">
        <v>3.4889999999999999</v>
      </c>
      <c r="BF13" s="9">
        <v>3.1349999999999998</v>
      </c>
      <c r="BG13" s="9">
        <v>3.867</v>
      </c>
    </row>
    <row r="14" spans="1:59">
      <c r="A14" s="10">
        <v>43132</v>
      </c>
      <c r="B14" s="9">
        <v>0</v>
      </c>
      <c r="C14" s="9">
        <v>3.4489999999999998</v>
      </c>
      <c r="D14" s="9">
        <v>3.3149999999999999</v>
      </c>
      <c r="E14" s="9">
        <v>3.609</v>
      </c>
      <c r="F14" s="9">
        <v>9.2859999999999996</v>
      </c>
      <c r="G14" s="9">
        <v>6.2050000000000001</v>
      </c>
      <c r="H14" s="9">
        <v>12.938000000000001</v>
      </c>
      <c r="I14" s="9">
        <v>0</v>
      </c>
      <c r="J14" s="9">
        <v>0</v>
      </c>
      <c r="K14" s="9">
        <v>0</v>
      </c>
      <c r="L14" s="9">
        <v>3.0590000000000002</v>
      </c>
      <c r="M14" s="9">
        <v>2.492</v>
      </c>
      <c r="N14" s="9">
        <v>3.7320000000000002</v>
      </c>
      <c r="O14" s="9">
        <v>3.2469999999999999</v>
      </c>
      <c r="P14" s="9">
        <v>3.3780000000000001</v>
      </c>
      <c r="Q14" s="9">
        <v>3.0920000000000001</v>
      </c>
      <c r="R14" s="9">
        <v>14.486000000000001</v>
      </c>
      <c r="S14" s="9">
        <v>22.052</v>
      </c>
      <c r="T14" s="9">
        <v>5.516</v>
      </c>
      <c r="U14" s="9">
        <v>1.7689999999999999</v>
      </c>
      <c r="V14" s="9">
        <v>3.2610000000000001</v>
      </c>
      <c r="W14" s="9">
        <v>0</v>
      </c>
      <c r="X14" s="9">
        <v>6.1470000000000002</v>
      </c>
      <c r="Y14" s="9">
        <v>5.4809999999999999</v>
      </c>
      <c r="Z14" s="9">
        <v>6.9370000000000003</v>
      </c>
      <c r="AA14" s="9">
        <v>3.423</v>
      </c>
      <c r="AB14" s="9">
        <v>3.3620000000000001</v>
      </c>
      <c r="AC14" s="9">
        <v>3.4950000000000001</v>
      </c>
      <c r="AD14" s="9">
        <v>0</v>
      </c>
      <c r="AE14" s="9">
        <v>0</v>
      </c>
      <c r="AF14" s="9">
        <v>0</v>
      </c>
      <c r="AG14" s="9">
        <v>10.617000000000001</v>
      </c>
      <c r="AH14" s="9">
        <v>11.757999999999999</v>
      </c>
      <c r="AI14" s="9">
        <v>9.2650000000000006</v>
      </c>
      <c r="AJ14" s="9">
        <v>24.481999999999999</v>
      </c>
      <c r="AK14" s="9">
        <v>22.975000000000001</v>
      </c>
      <c r="AL14" s="9">
        <v>26.268999999999998</v>
      </c>
      <c r="AM14" s="9">
        <v>57.862000000000002</v>
      </c>
      <c r="AN14" s="9">
        <v>60.067</v>
      </c>
      <c r="AO14" s="9">
        <v>55.247999999999998</v>
      </c>
      <c r="AP14" s="9">
        <v>48.171999999999997</v>
      </c>
      <c r="AQ14" s="9">
        <v>51.444000000000003</v>
      </c>
      <c r="AR14" s="9">
        <v>44.293999999999997</v>
      </c>
      <c r="AS14" s="9">
        <v>8.1880000000000006</v>
      </c>
      <c r="AT14" s="9">
        <v>5.8540000000000001</v>
      </c>
      <c r="AU14" s="9">
        <v>10.954000000000001</v>
      </c>
      <c r="AV14" s="9">
        <v>1.502</v>
      </c>
      <c r="AW14" s="9">
        <v>2.7690000000000001</v>
      </c>
      <c r="AX14" s="9">
        <v>0</v>
      </c>
      <c r="AY14" s="9">
        <v>42.137999999999998</v>
      </c>
      <c r="AZ14" s="9">
        <v>39.933</v>
      </c>
      <c r="BA14" s="9">
        <v>44.752000000000002</v>
      </c>
      <c r="BB14" s="9">
        <v>37.454000000000001</v>
      </c>
      <c r="BC14" s="9">
        <v>39.933</v>
      </c>
      <c r="BD14" s="9">
        <v>34.515999999999998</v>
      </c>
      <c r="BE14" s="9">
        <v>4.6840000000000002</v>
      </c>
      <c r="BF14" s="9">
        <v>0</v>
      </c>
      <c r="BG14" s="9">
        <v>10.236000000000001</v>
      </c>
    </row>
    <row r="15" spans="1:59">
      <c r="A15" s="10">
        <v>43497</v>
      </c>
      <c r="B15" s="9">
        <v>0</v>
      </c>
      <c r="C15" s="9">
        <v>0</v>
      </c>
      <c r="D15" s="9">
        <v>0</v>
      </c>
      <c r="E15" s="9">
        <v>0</v>
      </c>
      <c r="F15" s="9">
        <v>21.391999999999999</v>
      </c>
      <c r="G15" s="9">
        <v>4.851</v>
      </c>
      <c r="H15" s="9">
        <v>38.716000000000001</v>
      </c>
      <c r="I15" s="9">
        <v>0</v>
      </c>
      <c r="J15" s="9">
        <v>0</v>
      </c>
      <c r="K15" s="9">
        <v>0</v>
      </c>
      <c r="L15" s="9">
        <v>8.7040000000000006</v>
      </c>
      <c r="M15" s="9">
        <v>10.957000000000001</v>
      </c>
      <c r="N15" s="9">
        <v>6.343</v>
      </c>
      <c r="O15" s="9">
        <v>2.1829999999999998</v>
      </c>
      <c r="P15" s="9">
        <v>4.2670000000000003</v>
      </c>
      <c r="Q15" s="9">
        <v>0</v>
      </c>
      <c r="R15" s="9">
        <v>1.363</v>
      </c>
      <c r="S15" s="9">
        <v>2.6640000000000001</v>
      </c>
      <c r="T15" s="9">
        <v>0</v>
      </c>
      <c r="U15" s="9">
        <v>3.3929999999999998</v>
      </c>
      <c r="V15" s="9">
        <v>0</v>
      </c>
      <c r="W15" s="9">
        <v>6.9459999999999997</v>
      </c>
      <c r="X15" s="9">
        <v>5.3739999999999997</v>
      </c>
      <c r="Y15" s="9">
        <v>4.4480000000000004</v>
      </c>
      <c r="Z15" s="9">
        <v>6.343</v>
      </c>
      <c r="AA15" s="9">
        <v>6.2560000000000002</v>
      </c>
      <c r="AB15" s="9">
        <v>7.5030000000000001</v>
      </c>
      <c r="AC15" s="9">
        <v>4.95</v>
      </c>
      <c r="AD15" s="9">
        <v>0</v>
      </c>
      <c r="AE15" s="9">
        <v>0</v>
      </c>
      <c r="AF15" s="9">
        <v>0</v>
      </c>
      <c r="AG15" s="9">
        <v>5.7939999999999996</v>
      </c>
      <c r="AH15" s="9">
        <v>11.327</v>
      </c>
      <c r="AI15" s="9">
        <v>0</v>
      </c>
      <c r="AJ15" s="9">
        <v>25.27</v>
      </c>
      <c r="AK15" s="9">
        <v>28.641999999999999</v>
      </c>
      <c r="AL15" s="9">
        <v>21.738</v>
      </c>
      <c r="AM15" s="9">
        <v>52.073999999999998</v>
      </c>
      <c r="AN15" s="9">
        <v>59.726999999999997</v>
      </c>
      <c r="AO15" s="9">
        <v>44.06</v>
      </c>
      <c r="AP15" s="9">
        <v>33.372999999999998</v>
      </c>
      <c r="AQ15" s="9">
        <v>34.344999999999999</v>
      </c>
      <c r="AR15" s="9">
        <v>32.354999999999997</v>
      </c>
      <c r="AS15" s="9">
        <v>16.518999999999998</v>
      </c>
      <c r="AT15" s="9">
        <v>21.114999999999998</v>
      </c>
      <c r="AU15" s="9">
        <v>11.705</v>
      </c>
      <c r="AV15" s="9">
        <v>2.1829999999999998</v>
      </c>
      <c r="AW15" s="9">
        <v>4.2670000000000003</v>
      </c>
      <c r="AX15" s="9">
        <v>0</v>
      </c>
      <c r="AY15" s="9">
        <v>47.926000000000002</v>
      </c>
      <c r="AZ15" s="9">
        <v>40.273000000000003</v>
      </c>
      <c r="BA15" s="9">
        <v>55.94</v>
      </c>
      <c r="BB15" s="9">
        <v>37.784999999999997</v>
      </c>
      <c r="BC15" s="9">
        <v>40.273000000000003</v>
      </c>
      <c r="BD15" s="9">
        <v>35.18</v>
      </c>
      <c r="BE15" s="9">
        <v>10.14</v>
      </c>
      <c r="BF15" s="9">
        <v>0</v>
      </c>
      <c r="BG15" s="9">
        <v>20.76</v>
      </c>
    </row>
    <row r="16" spans="1:59">
      <c r="A16" s="10">
        <v>43862</v>
      </c>
      <c r="B16" s="9">
        <v>0</v>
      </c>
      <c r="C16" s="9">
        <v>0</v>
      </c>
      <c r="D16" s="9">
        <v>0</v>
      </c>
      <c r="E16" s="9">
        <v>0</v>
      </c>
      <c r="F16" s="9">
        <v>14.175000000000001</v>
      </c>
      <c r="G16" s="9">
        <v>18.661000000000001</v>
      </c>
      <c r="H16" s="9">
        <v>10.622999999999999</v>
      </c>
      <c r="I16" s="9">
        <v>0</v>
      </c>
      <c r="J16" s="9">
        <v>0</v>
      </c>
      <c r="K16" s="9">
        <v>0</v>
      </c>
      <c r="L16" s="9">
        <v>13.002000000000001</v>
      </c>
      <c r="M16" s="9">
        <v>29.422999999999998</v>
      </c>
      <c r="N16" s="9">
        <v>0</v>
      </c>
      <c r="O16" s="9">
        <v>0</v>
      </c>
      <c r="P16" s="9">
        <v>0</v>
      </c>
      <c r="Q16" s="9">
        <v>0</v>
      </c>
      <c r="R16" s="9">
        <v>8.0370000000000008</v>
      </c>
      <c r="S16" s="9">
        <v>5.5670000000000002</v>
      </c>
      <c r="T16" s="9">
        <v>9.9939999999999998</v>
      </c>
      <c r="U16" s="9">
        <v>2.169</v>
      </c>
      <c r="V16" s="9">
        <v>0</v>
      </c>
      <c r="W16" s="9">
        <v>3.887</v>
      </c>
      <c r="X16" s="9">
        <v>6.9950000000000001</v>
      </c>
      <c r="Y16" s="9">
        <v>0</v>
      </c>
      <c r="Z16" s="9">
        <v>12.532999999999999</v>
      </c>
      <c r="AA16" s="9">
        <v>0</v>
      </c>
      <c r="AB16" s="9">
        <v>0</v>
      </c>
      <c r="AC16" s="9">
        <v>0</v>
      </c>
      <c r="AD16" s="9">
        <v>9.109</v>
      </c>
      <c r="AE16" s="9">
        <v>5.8890000000000002</v>
      </c>
      <c r="AF16" s="9">
        <v>11.657</v>
      </c>
      <c r="AG16" s="9">
        <v>9.0310000000000006</v>
      </c>
      <c r="AH16" s="9">
        <v>0</v>
      </c>
      <c r="AI16" s="9">
        <v>16.181999999999999</v>
      </c>
      <c r="AJ16" s="9">
        <v>6.9480000000000004</v>
      </c>
      <c r="AK16" s="9">
        <v>15.723000000000001</v>
      </c>
      <c r="AL16" s="9">
        <v>0</v>
      </c>
      <c r="AM16" s="9">
        <v>54.999000000000002</v>
      </c>
      <c r="AN16" s="9">
        <v>61.328000000000003</v>
      </c>
      <c r="AO16" s="9">
        <v>49.987000000000002</v>
      </c>
      <c r="AP16" s="9">
        <v>46.664000000000001</v>
      </c>
      <c r="AQ16" s="9">
        <v>47.375</v>
      </c>
      <c r="AR16" s="9">
        <v>46.1</v>
      </c>
      <c r="AS16" s="9">
        <v>8.3350000000000009</v>
      </c>
      <c r="AT16" s="9">
        <v>13.952999999999999</v>
      </c>
      <c r="AU16" s="9">
        <v>3.887</v>
      </c>
      <c r="AV16" s="9">
        <v>0</v>
      </c>
      <c r="AW16" s="9">
        <v>0</v>
      </c>
      <c r="AX16" s="9">
        <v>0</v>
      </c>
      <c r="AY16" s="9">
        <v>45.000999999999998</v>
      </c>
      <c r="AZ16" s="9">
        <v>38.671999999999997</v>
      </c>
      <c r="BA16" s="9">
        <v>50.012999999999998</v>
      </c>
      <c r="BB16" s="9">
        <v>39.436999999999998</v>
      </c>
      <c r="BC16" s="9">
        <v>31.29</v>
      </c>
      <c r="BD16" s="9">
        <v>45.889000000000003</v>
      </c>
      <c r="BE16" s="9">
        <v>5.5640000000000001</v>
      </c>
      <c r="BF16" s="9">
        <v>7.3819999999999997</v>
      </c>
      <c r="BG16" s="9">
        <v>4.1239999999999997</v>
      </c>
    </row>
    <row r="17" spans="1:59">
      <c r="A17" s="10">
        <v>44228</v>
      </c>
      <c r="B17" s="9">
        <v>0</v>
      </c>
      <c r="C17" s="9">
        <v>0</v>
      </c>
      <c r="D17" s="9">
        <v>0</v>
      </c>
      <c r="E17" s="9">
        <v>0</v>
      </c>
      <c r="F17" s="9">
        <v>9.657</v>
      </c>
      <c r="G17" s="9">
        <v>8.6869999999999994</v>
      </c>
      <c r="H17" s="9">
        <v>10.706</v>
      </c>
      <c r="I17" s="9">
        <v>2.375</v>
      </c>
      <c r="J17" s="9">
        <v>0</v>
      </c>
      <c r="K17" s="9">
        <v>4.9429999999999996</v>
      </c>
      <c r="L17" s="9">
        <v>12.118</v>
      </c>
      <c r="M17" s="9">
        <v>5.8319999999999999</v>
      </c>
      <c r="N17" s="9">
        <v>18.914999999999999</v>
      </c>
      <c r="O17" s="9">
        <v>2.2749999999999999</v>
      </c>
      <c r="P17" s="9">
        <v>4.3780000000000001</v>
      </c>
      <c r="Q17" s="9">
        <v>0</v>
      </c>
      <c r="R17" s="9">
        <v>8.6809999999999992</v>
      </c>
      <c r="S17" s="9">
        <v>16.709</v>
      </c>
      <c r="T17" s="9">
        <v>0</v>
      </c>
      <c r="U17" s="9">
        <v>0</v>
      </c>
      <c r="V17" s="9">
        <v>0</v>
      </c>
      <c r="W17" s="9">
        <v>0</v>
      </c>
      <c r="X17" s="9">
        <v>4.5090000000000003</v>
      </c>
      <c r="Y17" s="9">
        <v>0</v>
      </c>
      <c r="Z17" s="9">
        <v>9.3849999999999998</v>
      </c>
      <c r="AA17" s="9">
        <v>3.1480000000000001</v>
      </c>
      <c r="AB17" s="9">
        <v>0</v>
      </c>
      <c r="AC17" s="9">
        <v>6.5510000000000002</v>
      </c>
      <c r="AD17" s="9">
        <v>1.268</v>
      </c>
      <c r="AE17" s="9">
        <v>0</v>
      </c>
      <c r="AF17" s="9">
        <v>2.6389999999999998</v>
      </c>
      <c r="AG17" s="9">
        <v>12.654</v>
      </c>
      <c r="AH17" s="9">
        <v>18.562000000000001</v>
      </c>
      <c r="AI17" s="9">
        <v>6.266</v>
      </c>
      <c r="AJ17" s="9">
        <v>10.177</v>
      </c>
      <c r="AK17" s="9">
        <v>14.209</v>
      </c>
      <c r="AL17" s="9">
        <v>5.8170000000000002</v>
      </c>
      <c r="AM17" s="9">
        <v>72.245000000000005</v>
      </c>
      <c r="AN17" s="9">
        <v>88.111000000000004</v>
      </c>
      <c r="AO17" s="9">
        <v>55.088000000000001</v>
      </c>
      <c r="AP17" s="9">
        <v>49.027999999999999</v>
      </c>
      <c r="AQ17" s="9">
        <v>54.116</v>
      </c>
      <c r="AR17" s="9">
        <v>43.524999999999999</v>
      </c>
      <c r="AS17" s="9">
        <v>15.363</v>
      </c>
      <c r="AT17" s="9">
        <v>21.960999999999999</v>
      </c>
      <c r="AU17" s="9">
        <v>8.2289999999999992</v>
      </c>
      <c r="AV17" s="9">
        <v>7.8550000000000004</v>
      </c>
      <c r="AW17" s="9">
        <v>12.035</v>
      </c>
      <c r="AX17" s="9">
        <v>3.3340000000000001</v>
      </c>
      <c r="AY17" s="9">
        <v>27.754999999999999</v>
      </c>
      <c r="AZ17" s="9">
        <v>11.888999999999999</v>
      </c>
      <c r="BA17" s="9">
        <v>44.911999999999999</v>
      </c>
      <c r="BB17" s="9">
        <v>26.588000000000001</v>
      </c>
      <c r="BC17" s="9">
        <v>11.888999999999999</v>
      </c>
      <c r="BD17" s="9">
        <v>42.481999999999999</v>
      </c>
      <c r="BE17" s="9">
        <v>1.1679999999999999</v>
      </c>
      <c r="BF17" s="9">
        <v>0</v>
      </c>
      <c r="BG17" s="9">
        <v>2.4300000000000002</v>
      </c>
    </row>
    <row r="18" spans="1:59">
      <c r="A18" s="10">
        <v>44593</v>
      </c>
      <c r="B18" s="9">
        <v>0</v>
      </c>
      <c r="C18" s="9">
        <v>8.8580000000000005</v>
      </c>
      <c r="D18" s="9">
        <v>10.632999999999999</v>
      </c>
      <c r="E18" s="9">
        <v>6.8010000000000002</v>
      </c>
      <c r="F18" s="9">
        <v>4.4420000000000002</v>
      </c>
      <c r="G18" s="9">
        <v>2.6469999999999998</v>
      </c>
      <c r="H18" s="9">
        <v>6.5229999999999997</v>
      </c>
      <c r="I18" s="9">
        <v>5.8520000000000003</v>
      </c>
      <c r="J18" s="9">
        <v>4.9390000000000001</v>
      </c>
      <c r="K18" s="9">
        <v>6.91</v>
      </c>
      <c r="L18" s="9">
        <v>3.4279999999999999</v>
      </c>
      <c r="M18" s="9">
        <v>6.3849999999999998</v>
      </c>
      <c r="N18" s="9">
        <v>0</v>
      </c>
      <c r="O18" s="9">
        <v>6.4720000000000004</v>
      </c>
      <c r="P18" s="9">
        <v>5.55</v>
      </c>
      <c r="Q18" s="9">
        <v>7.54</v>
      </c>
      <c r="R18" s="9">
        <v>5.8470000000000004</v>
      </c>
      <c r="S18" s="9">
        <v>5.1840000000000002</v>
      </c>
      <c r="T18" s="9">
        <v>6.6139999999999999</v>
      </c>
      <c r="U18" s="9">
        <v>3.492</v>
      </c>
      <c r="V18" s="9">
        <v>0</v>
      </c>
      <c r="W18" s="9">
        <v>7.54</v>
      </c>
      <c r="X18" s="9">
        <v>13.358000000000001</v>
      </c>
      <c r="Y18" s="9">
        <v>0</v>
      </c>
      <c r="Z18" s="9">
        <v>28.841999999999999</v>
      </c>
      <c r="AA18" s="9">
        <v>3.5070000000000001</v>
      </c>
      <c r="AB18" s="9">
        <v>0</v>
      </c>
      <c r="AC18" s="9">
        <v>7.5720000000000001</v>
      </c>
      <c r="AD18" s="9">
        <v>0</v>
      </c>
      <c r="AE18" s="9">
        <v>0</v>
      </c>
      <c r="AF18" s="9">
        <v>0</v>
      </c>
      <c r="AG18" s="9">
        <v>16.123999999999999</v>
      </c>
      <c r="AH18" s="9">
        <v>23.184999999999999</v>
      </c>
      <c r="AI18" s="9">
        <v>7.9379999999999997</v>
      </c>
      <c r="AJ18" s="9">
        <v>13.109</v>
      </c>
      <c r="AK18" s="9">
        <v>17.914000000000001</v>
      </c>
      <c r="AL18" s="9">
        <v>7.54</v>
      </c>
      <c r="AM18" s="9">
        <v>70.757000000000005</v>
      </c>
      <c r="AN18" s="9">
        <v>70.049000000000007</v>
      </c>
      <c r="AO18" s="9">
        <v>71.576999999999998</v>
      </c>
      <c r="AP18" s="9">
        <v>48.219000000000001</v>
      </c>
      <c r="AQ18" s="9">
        <v>47.609000000000002</v>
      </c>
      <c r="AR18" s="9">
        <v>48.926000000000002</v>
      </c>
      <c r="AS18" s="9">
        <v>22.538</v>
      </c>
      <c r="AT18" s="9">
        <v>22.439</v>
      </c>
      <c r="AU18" s="9">
        <v>22.651</v>
      </c>
      <c r="AV18" s="9">
        <v>0</v>
      </c>
      <c r="AW18" s="9">
        <v>0</v>
      </c>
      <c r="AX18" s="9">
        <v>0</v>
      </c>
      <c r="AY18" s="9">
        <v>29.242999999999999</v>
      </c>
      <c r="AZ18" s="9">
        <v>29.951000000000001</v>
      </c>
      <c r="BA18" s="9">
        <v>28.422999999999998</v>
      </c>
      <c r="BB18" s="9">
        <v>22.021000000000001</v>
      </c>
      <c r="BC18" s="9">
        <v>23.001999999999999</v>
      </c>
      <c r="BD18" s="9">
        <v>20.882999999999999</v>
      </c>
      <c r="BE18" s="9">
        <v>7.2220000000000004</v>
      </c>
      <c r="BF18" s="9">
        <v>6.9489999999999998</v>
      </c>
      <c r="BG18" s="9">
        <v>7.54</v>
      </c>
    </row>
    <row r="19" spans="1:59">
      <c r="A19" s="10">
        <v>44958</v>
      </c>
      <c r="B19" s="9">
        <v>3.8820000000000001</v>
      </c>
      <c r="C19" s="9">
        <v>3.2570000000000001</v>
      </c>
      <c r="D19" s="9">
        <v>5.5640000000000001</v>
      </c>
      <c r="E19" s="9">
        <v>0</v>
      </c>
      <c r="F19" s="9">
        <v>10.87</v>
      </c>
      <c r="G19" s="9">
        <v>11.135</v>
      </c>
      <c r="H19" s="9">
        <v>10.496</v>
      </c>
      <c r="I19" s="9">
        <v>0</v>
      </c>
      <c r="J19" s="9">
        <v>0</v>
      </c>
      <c r="K19" s="9">
        <v>0</v>
      </c>
      <c r="L19" s="9">
        <v>3.0110000000000001</v>
      </c>
      <c r="M19" s="9">
        <v>5.1449999999999996</v>
      </c>
      <c r="N19" s="9">
        <v>0</v>
      </c>
      <c r="O19" s="9">
        <v>1.1559999999999999</v>
      </c>
      <c r="P19" s="9">
        <v>0</v>
      </c>
      <c r="Q19" s="9">
        <v>2.7879999999999998</v>
      </c>
      <c r="R19" s="9">
        <v>21.524000000000001</v>
      </c>
      <c r="S19" s="9">
        <v>25.004000000000001</v>
      </c>
      <c r="T19" s="9">
        <v>16.614000000000001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0</v>
      </c>
      <c r="AD19" s="9">
        <v>0</v>
      </c>
      <c r="AE19" s="9">
        <v>0</v>
      </c>
      <c r="AF19" s="9">
        <v>0</v>
      </c>
      <c r="AG19" s="9">
        <v>19.802</v>
      </c>
      <c r="AH19" s="9">
        <v>10.465999999999999</v>
      </c>
      <c r="AI19" s="9">
        <v>32.976999999999997</v>
      </c>
      <c r="AJ19" s="9">
        <v>17.363</v>
      </c>
      <c r="AK19" s="9">
        <v>13.773</v>
      </c>
      <c r="AL19" s="9">
        <v>22.428999999999998</v>
      </c>
      <c r="AM19" s="9">
        <v>67.19</v>
      </c>
      <c r="AN19" s="9">
        <v>78.668000000000006</v>
      </c>
      <c r="AO19" s="9">
        <v>50.994</v>
      </c>
      <c r="AP19" s="9">
        <v>36.704999999999998</v>
      </c>
      <c r="AQ19" s="9">
        <v>46.744</v>
      </c>
      <c r="AR19" s="9">
        <v>22.539000000000001</v>
      </c>
      <c r="AS19" s="9">
        <v>25.178000000000001</v>
      </c>
      <c r="AT19" s="9">
        <v>27.068999999999999</v>
      </c>
      <c r="AU19" s="9">
        <v>22.51</v>
      </c>
      <c r="AV19" s="9">
        <v>5.3070000000000004</v>
      </c>
      <c r="AW19" s="9">
        <v>4.8540000000000001</v>
      </c>
      <c r="AX19" s="9">
        <v>5.9450000000000003</v>
      </c>
      <c r="AY19" s="9">
        <v>32.81</v>
      </c>
      <c r="AZ19" s="9">
        <v>21.332000000000001</v>
      </c>
      <c r="BA19" s="9">
        <v>49.006</v>
      </c>
      <c r="BB19" s="9">
        <v>24.087</v>
      </c>
      <c r="BC19" s="9">
        <v>10.224</v>
      </c>
      <c r="BD19" s="9">
        <v>43.65</v>
      </c>
      <c r="BE19" s="9">
        <v>8.7219999999999995</v>
      </c>
      <c r="BF19" s="9">
        <v>11.108000000000001</v>
      </c>
      <c r="BG19" s="9">
        <v>5.3559999999999999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BA1EA-FB89-4A35-8C72-440149109DF3}">
  <sheetPr codeName="Sheet13">
    <pageSetUpPr fitToPage="1"/>
  </sheetPr>
  <dimension ref="A1:BE240"/>
  <sheetViews>
    <sheetView zoomScaleNormal="100" workbookViewId="0">
      <pane ySplit="13" topLeftCell="A14" activePane="bottomLeft" state="frozen"/>
      <selection activeCell="C13" sqref="C13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3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23" ht="15.95" customHeight="1">
      <c r="A2" s="11"/>
      <c r="B2" s="31" t="s">
        <v>4130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31"/>
      <c r="N2" s="12"/>
      <c r="O2" s="12"/>
      <c r="P2" s="12"/>
      <c r="Q2" s="12"/>
      <c r="R2" s="12"/>
      <c r="S2" s="12"/>
      <c r="T2" s="12"/>
      <c r="U2" s="12"/>
    </row>
    <row r="3" spans="1:23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3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3" ht="15.95" customHeight="1">
      <c r="A5" s="30"/>
      <c r="B5" s="80" t="str">
        <f>Contents!B5</f>
        <v>6228.0 Potential workers</v>
      </c>
      <c r="C5" s="80"/>
      <c r="D5" s="80"/>
      <c r="E5" s="80"/>
      <c r="F5" s="80"/>
      <c r="G5" s="80"/>
      <c r="H5" s="80"/>
      <c r="I5" s="80"/>
      <c r="J5" s="80"/>
      <c r="K5" s="80"/>
      <c r="L5" s="80"/>
      <c r="M5" s="32"/>
      <c r="N5" s="30"/>
      <c r="O5" s="30"/>
      <c r="P5" s="30"/>
      <c r="Q5" s="30"/>
      <c r="R5" s="30"/>
      <c r="S5" s="30"/>
      <c r="T5" s="30"/>
      <c r="U5" s="30"/>
    </row>
    <row r="6" spans="1:23" ht="15.95" customHeight="1">
      <c r="A6" s="30"/>
      <c r="B6" s="80" t="str">
        <f>Contents!B6</f>
        <v>Table 5. Job search experience of unemployed persons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</row>
    <row r="7" spans="1:23" ht="15.95" customHeight="1">
      <c r="A7" s="30"/>
      <c r="B7" s="33" t="str">
        <f>Contents!B7</f>
        <v>Released at 11:30 am (Canberra time) Fri 30 June 2023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33"/>
      <c r="N7" s="30"/>
      <c r="O7" s="30"/>
      <c r="P7" s="30"/>
      <c r="Q7" s="30"/>
      <c r="R7" s="30"/>
      <c r="S7" s="30"/>
      <c r="T7" s="30"/>
      <c r="U7" s="30"/>
    </row>
    <row r="8" spans="1:23" ht="15.75" customHeight="1">
      <c r="A8" s="81" t="str">
        <f>Contents!C11</f>
        <v>Table 5.1 - Job search experience of unemployed persons by age, February 2023</v>
      </c>
      <c r="B8" s="81"/>
      <c r="C8" s="81"/>
      <c r="D8" s="81"/>
      <c r="E8" s="81"/>
      <c r="F8" s="81"/>
      <c r="G8" s="81"/>
      <c r="H8" s="81"/>
      <c r="I8" s="81"/>
      <c r="J8" s="34"/>
      <c r="K8" s="35"/>
      <c r="L8" s="35"/>
      <c r="M8" s="81"/>
      <c r="N8" s="81"/>
      <c r="O8" s="81"/>
      <c r="P8" s="81"/>
      <c r="Q8" s="81"/>
      <c r="R8" s="81"/>
      <c r="S8" s="81"/>
      <c r="T8" s="34"/>
      <c r="U8" s="35"/>
    </row>
    <row r="9" spans="1:23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</row>
    <row r="10" spans="1:23" ht="15" customHeight="1">
      <c r="A10" s="36"/>
      <c r="B10" s="38" t="s">
        <v>4153</v>
      </c>
      <c r="C10" s="74" t="s">
        <v>4154</v>
      </c>
      <c r="D10" s="75"/>
      <c r="E10" s="76"/>
      <c r="F10" s="39"/>
      <c r="G10" s="39"/>
      <c r="H10" s="39"/>
      <c r="I10" s="40"/>
      <c r="J10" s="77" t="s">
        <v>4155</v>
      </c>
      <c r="K10" s="78"/>
      <c r="L10" s="79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</row>
    <row r="11" spans="1:23" ht="15" customHeight="1">
      <c r="A11" s="41"/>
      <c r="B11" s="41"/>
      <c r="C11" s="82" t="s">
        <v>4156</v>
      </c>
      <c r="D11" s="82"/>
      <c r="E11" s="82"/>
      <c r="F11" s="83" t="s">
        <v>4157</v>
      </c>
      <c r="G11" s="83"/>
      <c r="H11" s="83"/>
      <c r="I11" s="40"/>
      <c r="J11" s="82" t="s">
        <v>4156</v>
      </c>
      <c r="K11" s="82"/>
      <c r="L11" s="82"/>
      <c r="M11" s="83" t="s">
        <v>4157</v>
      </c>
      <c r="N11" s="83"/>
      <c r="O11" s="83"/>
      <c r="P11" s="40"/>
      <c r="Q11" s="40"/>
      <c r="R11" s="40"/>
      <c r="S11" s="40"/>
      <c r="T11" s="40"/>
      <c r="U11" s="40"/>
      <c r="V11" s="40"/>
      <c r="W11" s="40"/>
    </row>
    <row r="12" spans="1:23">
      <c r="A12" s="36"/>
      <c r="B12" s="36"/>
      <c r="C12" s="42" t="s">
        <v>4158</v>
      </c>
      <c r="D12" s="42" t="s">
        <v>4159</v>
      </c>
      <c r="E12" s="42" t="s">
        <v>4160</v>
      </c>
      <c r="F12" s="42" t="s">
        <v>4158</v>
      </c>
      <c r="G12" s="42" t="s">
        <v>4159</v>
      </c>
      <c r="H12" s="42" t="s">
        <v>4160</v>
      </c>
      <c r="I12" s="37"/>
      <c r="J12" s="42" t="s">
        <v>4158</v>
      </c>
      <c r="K12" s="42" t="s">
        <v>4159</v>
      </c>
      <c r="L12" s="42" t="s">
        <v>4160</v>
      </c>
      <c r="M12" s="42" t="s">
        <v>4158</v>
      </c>
      <c r="N12" s="42" t="s">
        <v>4159</v>
      </c>
      <c r="O12" s="42" t="s">
        <v>4160</v>
      </c>
      <c r="P12" s="37"/>
      <c r="Q12" s="37"/>
      <c r="R12" s="37"/>
      <c r="S12" s="37"/>
      <c r="T12" s="37"/>
      <c r="U12" s="37"/>
      <c r="V12" s="37"/>
      <c r="W12" s="37"/>
    </row>
    <row r="13" spans="1:23">
      <c r="A13" s="36"/>
      <c r="B13" s="36"/>
      <c r="C13" s="43" t="s">
        <v>4161</v>
      </c>
      <c r="D13" s="43" t="s">
        <v>4161</v>
      </c>
      <c r="E13" s="43" t="s">
        <v>4161</v>
      </c>
      <c r="F13" s="43" t="s">
        <v>4162</v>
      </c>
      <c r="G13" s="43" t="s">
        <v>4162</v>
      </c>
      <c r="H13" s="43" t="s">
        <v>4162</v>
      </c>
      <c r="I13" s="43"/>
      <c r="J13" s="43" t="s">
        <v>4161</v>
      </c>
      <c r="K13" s="43" t="s">
        <v>4161</v>
      </c>
      <c r="L13" s="43" t="s">
        <v>4161</v>
      </c>
      <c r="M13" s="43" t="s">
        <v>4162</v>
      </c>
      <c r="N13" s="43" t="s">
        <v>4162</v>
      </c>
      <c r="O13" s="43" t="s">
        <v>4162</v>
      </c>
      <c r="P13" s="43"/>
      <c r="Q13" s="43"/>
      <c r="R13" s="43"/>
      <c r="S13" s="43"/>
      <c r="T13" s="43"/>
      <c r="U13" s="43"/>
      <c r="V13" s="43"/>
      <c r="W13" s="43"/>
    </row>
    <row r="14" spans="1:23">
      <c r="A14" s="44" t="s">
        <v>4163</v>
      </c>
      <c r="B14" s="45"/>
      <c r="C14" s="46"/>
      <c r="D14" s="46"/>
      <c r="E14" s="46"/>
      <c r="F14" s="46"/>
      <c r="G14" s="46"/>
      <c r="H14" s="46"/>
      <c r="I14" s="47"/>
      <c r="J14" s="46"/>
      <c r="K14" s="46"/>
      <c r="L14" s="46"/>
      <c r="M14" s="46"/>
      <c r="N14" s="46"/>
      <c r="O14" s="46"/>
    </row>
    <row r="15" spans="1:23">
      <c r="A15" s="45"/>
      <c r="B15" s="45" t="s">
        <v>4164</v>
      </c>
      <c r="C15" s="47" cm="1">
        <f t="array" ref="C15">INDEX($D$64:$AM$89,$C64,C$52)</f>
        <v>415.11900000000003</v>
      </c>
      <c r="D15" s="47" cm="1">
        <f t="array" ref="D15">INDEX($D$64:$AM$89,$C64,D$52)</f>
        <v>227.23099999999999</v>
      </c>
      <c r="E15" s="47" cm="1">
        <f t="array" ref="E15">INDEX($D$64:$AM$89,$C64,E$52)</f>
        <v>187.88800000000001</v>
      </c>
      <c r="F15" s="47" cm="1">
        <f t="array" ref="F15">INDEX($D$64:$AM$89,$C64,F$52)</f>
        <v>81.572999999999993</v>
      </c>
      <c r="G15" s="47" cm="1">
        <f t="array" ref="G15">INDEX($D$64:$AM$89,$C64,G$52)</f>
        <v>83.016999999999996</v>
      </c>
      <c r="H15" s="47" cm="1">
        <f t="array" ref="H15">INDEX($D$64:$AM$89,$C64,H$52)</f>
        <v>79.891999999999996</v>
      </c>
      <c r="I15" s="47"/>
      <c r="J15" s="48" t="str" cm="1">
        <f t="array" ref="J15">IF(HYPERLINK(TEXT("#"&amp;INDEX($D$98:$AM$123,$C98,C$52),),INDEX($D$98:$AM$123,$C98,C$52))=0,"",HYPERLINK(TEXT("#"&amp;INDEX($D$98:$AM$123,$C98,C$52),),INDEX($D$98:$AM$123,$C98,C$52)))</f>
        <v>A125958392W</v>
      </c>
      <c r="K15" s="48" t="str" cm="1">
        <f t="array" ref="K15">IF(HYPERLINK(TEXT("#"&amp;INDEX($D$98:$AM$123,$C98,D$52),),INDEX($D$98:$AM$123,$C98,D$52))=0,"",HYPERLINK(TEXT("#"&amp;INDEX($D$98:$AM$123,$C98,D$52),),INDEX($D$98:$AM$123,$C98,D$52)))</f>
        <v>A125979992T</v>
      </c>
      <c r="L15" s="48" t="str" cm="1">
        <f t="array" ref="L15">IF(HYPERLINK(TEXT("#"&amp;INDEX($D$98:$AM$123,$C98,E$52),),INDEX($D$98:$AM$123,$C98,E$52))=0,"",HYPERLINK(TEXT("#"&amp;INDEX($D$98:$AM$123,$C98,E$52),),INDEX($D$98:$AM$123,$C98,E$52)))</f>
        <v>A125969192J</v>
      </c>
      <c r="M15" s="48" t="str" cm="1">
        <f t="array" ref="M15">IF(HYPERLINK(TEXT("#"&amp;INDEX($D$98:$AM$123,$C98,F$52),),INDEX($D$98:$AM$123,$C98,F$52))=0,"",HYPERLINK(TEXT("#"&amp;INDEX($D$98:$AM$123,$C98,F$52),),INDEX($D$98:$AM$123,$C98,F$52)))</f>
        <v>A125958393X</v>
      </c>
      <c r="N15" s="48" t="str" cm="1">
        <f t="array" ref="N15">IF(HYPERLINK(TEXT("#"&amp;INDEX($D$98:$AM$123,$C98,G$52),),INDEX($D$98:$AM$123,$C98,G$52))=0,"",HYPERLINK(TEXT("#"&amp;INDEX($D$98:$AM$123,$C98,G$52),),INDEX($D$98:$AM$123,$C98,G$52)))</f>
        <v>A125979993V</v>
      </c>
      <c r="O15" s="48" t="str" cm="1">
        <f t="array" ref="O15">IF(HYPERLINK(TEXT("#"&amp;INDEX($D$98:$AM$123,$C98,H$52),),INDEX($D$98:$AM$123,$C98,H$52))=0,"",HYPERLINK(TEXT("#"&amp;INDEX($D$98:$AM$123,$C98,H$52),),INDEX($D$98:$AM$123,$C98,H$52)))</f>
        <v>A125969193K</v>
      </c>
    </row>
    <row r="16" spans="1:23">
      <c r="A16" s="45"/>
      <c r="B16" s="49" t="s">
        <v>4165</v>
      </c>
      <c r="C16" s="47" cm="1">
        <f t="array" ref="C16">INDEX($D$64:$AM$89,$C65,C$52)</f>
        <v>58.069000000000003</v>
      </c>
      <c r="D16" s="47" cm="1">
        <f t="array" ref="D16">INDEX($D$64:$AM$89,$C65,D$52)</f>
        <v>33.438000000000002</v>
      </c>
      <c r="E16" s="47" cm="1">
        <f t="array" ref="E16">INDEX($D$64:$AM$89,$C65,E$52)</f>
        <v>24.631</v>
      </c>
      <c r="F16" s="47" cm="1">
        <f t="array" ref="F16">INDEX($D$64:$AM$89,$C65,F$52)</f>
        <v>11.411</v>
      </c>
      <c r="G16" s="47" cm="1">
        <f t="array" ref="G16">INDEX($D$64:$AM$89,$C65,G$52)</f>
        <v>12.215999999999999</v>
      </c>
      <c r="H16" s="47" cm="1">
        <f t="array" ref="H16">INDEX($D$64:$AM$89,$C65,H$52)</f>
        <v>10.473000000000001</v>
      </c>
      <c r="I16" s="47"/>
      <c r="J16" s="48" t="str" cm="1">
        <f t="array" ref="J16">IF(HYPERLINK(TEXT("#"&amp;INDEX($D$98:$AM$123,$C99,C$52),),INDEX($D$98:$AM$123,$C99,C$52))=0,"",HYPERLINK(TEXT("#"&amp;INDEX($D$98:$AM$123,$C99,C$52),),INDEX($D$98:$AM$123,$C99,C$52)))</f>
        <v>A125958328C</v>
      </c>
      <c r="K16" s="48" t="str" cm="1">
        <f t="array" ref="K16">IF(HYPERLINK(TEXT("#"&amp;INDEX($D$98:$AM$123,$C99,D$52),),INDEX($D$98:$AM$123,$C99,D$52))=0,"",HYPERLINK(TEXT("#"&amp;INDEX($D$98:$AM$123,$C99,D$52),),INDEX($D$98:$AM$123,$C99,D$52)))</f>
        <v>A125979928X</v>
      </c>
      <c r="L16" s="48" t="str" cm="1">
        <f t="array" ref="L16">IF(HYPERLINK(TEXT("#"&amp;INDEX($D$98:$AM$123,$C99,E$52),),INDEX($D$98:$AM$123,$C99,E$52))=0,"",HYPERLINK(TEXT("#"&amp;INDEX($D$98:$AM$123,$C99,E$52),),INDEX($D$98:$AM$123,$C99,E$52)))</f>
        <v>A125969128R</v>
      </c>
      <c r="M16" s="48" t="str" cm="1">
        <f t="array" ref="M16">IF(HYPERLINK(TEXT("#"&amp;INDEX($D$98:$AM$123,$C99,F$52),),INDEX($D$98:$AM$123,$C99,F$52))=0,"",HYPERLINK(TEXT("#"&amp;INDEX($D$98:$AM$123,$C99,F$52),),INDEX($D$98:$AM$123,$C99,F$52)))</f>
        <v>A125958329F</v>
      </c>
      <c r="N16" s="48" t="str" cm="1">
        <f t="array" ref="N16">IF(HYPERLINK(TEXT("#"&amp;INDEX($D$98:$AM$123,$C99,G$52),),INDEX($D$98:$AM$123,$C99,G$52))=0,"",HYPERLINK(TEXT("#"&amp;INDEX($D$98:$AM$123,$C99,G$52),),INDEX($D$98:$AM$123,$C99,G$52)))</f>
        <v>A125979929A</v>
      </c>
      <c r="O16" s="48" t="str" cm="1">
        <f t="array" ref="O16">IF(HYPERLINK(TEXT("#"&amp;INDEX($D$98:$AM$123,$C99,H$52),),INDEX($D$98:$AM$123,$C99,H$52))=0,"",HYPERLINK(TEXT("#"&amp;INDEX($D$98:$AM$123,$C99,H$52),),INDEX($D$98:$AM$123,$C99,H$52)))</f>
        <v>A125969129T</v>
      </c>
    </row>
    <row r="17" spans="1:23">
      <c r="A17" s="45"/>
      <c r="B17" s="49" t="s">
        <v>4166</v>
      </c>
      <c r="C17" s="47" cm="1">
        <f t="array" ref="C17">INDEX($D$64:$AM$89,$C66,C$52)</f>
        <v>29.309000000000001</v>
      </c>
      <c r="D17" s="47" cm="1">
        <f t="array" ref="D17">INDEX($D$64:$AM$89,$C66,D$52)</f>
        <v>18.443999999999999</v>
      </c>
      <c r="E17" s="47" cm="1">
        <f t="array" ref="E17">INDEX($D$64:$AM$89,$C66,E$52)</f>
        <v>10.865</v>
      </c>
      <c r="F17" s="47" cm="1">
        <f t="array" ref="F17">INDEX($D$64:$AM$89,$C66,F$52)</f>
        <v>5.7590000000000003</v>
      </c>
      <c r="G17" s="47" cm="1">
        <f t="array" ref="G17">INDEX($D$64:$AM$89,$C66,G$52)</f>
        <v>6.7380000000000004</v>
      </c>
      <c r="H17" s="47" cm="1">
        <f t="array" ref="H17">INDEX($D$64:$AM$89,$C66,H$52)</f>
        <v>4.62</v>
      </c>
      <c r="I17" s="47"/>
      <c r="J17" s="48" t="str" cm="1">
        <f t="array" ref="J17">IF(HYPERLINK(TEXT("#"&amp;INDEX($D$98:$AM$123,$C100,C$52),),INDEX($D$98:$AM$123,$C100,C$52))=0,"",HYPERLINK(TEXT("#"&amp;INDEX($D$98:$AM$123,$C100,C$52),),INDEX($D$98:$AM$123,$C100,C$52)))</f>
        <v>A125958400K</v>
      </c>
      <c r="K17" s="48" t="str" cm="1">
        <f t="array" ref="K17">IF(HYPERLINK(TEXT("#"&amp;INDEX($D$98:$AM$123,$C100,D$52),),INDEX($D$98:$AM$123,$C100,D$52))=0,"",HYPERLINK(TEXT("#"&amp;INDEX($D$98:$AM$123,$C100,D$52),),INDEX($D$98:$AM$123,$C100,D$52)))</f>
        <v>A125980000L</v>
      </c>
      <c r="L17" s="48" t="str" cm="1">
        <f t="array" ref="L17">IF(HYPERLINK(TEXT("#"&amp;INDEX($D$98:$AM$123,$C100,E$52),),INDEX($D$98:$AM$123,$C100,E$52))=0,"",HYPERLINK(TEXT("#"&amp;INDEX($D$98:$AM$123,$C100,E$52),),INDEX($D$98:$AM$123,$C100,E$52)))</f>
        <v>A125969200W</v>
      </c>
      <c r="M17" s="48" t="str" cm="1">
        <f t="array" ref="M17">IF(HYPERLINK(TEXT("#"&amp;INDEX($D$98:$AM$123,$C100,F$52),),INDEX($D$98:$AM$123,$C100,F$52))=0,"",HYPERLINK(TEXT("#"&amp;INDEX($D$98:$AM$123,$C100,F$52),),INDEX($D$98:$AM$123,$C100,F$52)))</f>
        <v>A125958401L</v>
      </c>
      <c r="N17" s="48" t="str" cm="1">
        <f t="array" ref="N17">IF(HYPERLINK(TEXT("#"&amp;INDEX($D$98:$AM$123,$C100,G$52),),INDEX($D$98:$AM$123,$C100,G$52))=0,"",HYPERLINK(TEXT("#"&amp;INDEX($D$98:$AM$123,$C100,G$52),),INDEX($D$98:$AM$123,$C100,G$52)))</f>
        <v>A125980001R</v>
      </c>
      <c r="O17" s="48" t="str" cm="1">
        <f t="array" ref="O17">IF(HYPERLINK(TEXT("#"&amp;INDEX($D$98:$AM$123,$C100,H$52),),INDEX($D$98:$AM$123,$C100,H$52))=0,"",HYPERLINK(TEXT("#"&amp;INDEX($D$98:$AM$123,$C100,H$52),),INDEX($D$98:$AM$123,$C100,H$52)))</f>
        <v>A125969201X</v>
      </c>
    </row>
    <row r="18" spans="1:23">
      <c r="A18" s="45"/>
      <c r="B18" s="49" t="s">
        <v>4167</v>
      </c>
      <c r="C18" s="47" cm="1">
        <f t="array" ref="C18">INDEX($D$64:$AM$89,$C67,C$52)</f>
        <v>23.594000000000001</v>
      </c>
      <c r="D18" s="47" cm="1">
        <f t="array" ref="D18">INDEX($D$64:$AM$89,$C67,D$52)</f>
        <v>15.449</v>
      </c>
      <c r="E18" s="47" cm="1">
        <f t="array" ref="E18">INDEX($D$64:$AM$89,$C67,E$52)</f>
        <v>8.1440000000000001</v>
      </c>
      <c r="F18" s="47" cm="1">
        <f t="array" ref="F18">INDEX($D$64:$AM$89,$C67,F$52)</f>
        <v>4.6360000000000001</v>
      </c>
      <c r="G18" s="47" cm="1">
        <f t="array" ref="G18">INDEX($D$64:$AM$89,$C67,G$52)</f>
        <v>5.6440000000000001</v>
      </c>
      <c r="H18" s="47" cm="1">
        <f t="array" ref="H18">INDEX($D$64:$AM$89,$C67,H$52)</f>
        <v>3.4630000000000001</v>
      </c>
      <c r="I18" s="47"/>
      <c r="J18" s="48" t="str" cm="1">
        <f t="array" ref="J18">IF(HYPERLINK(TEXT("#"&amp;INDEX($D$98:$AM$123,$C101,C$52),),INDEX($D$98:$AM$123,$C101,C$52))=0,"",HYPERLINK(TEXT("#"&amp;INDEX($D$98:$AM$123,$C101,C$52),),INDEX($D$98:$AM$123,$C101,C$52)))</f>
        <v>A125958408C</v>
      </c>
      <c r="K18" s="48" t="str" cm="1">
        <f t="array" ref="K18">IF(HYPERLINK(TEXT("#"&amp;INDEX($D$98:$AM$123,$C101,D$52),),INDEX($D$98:$AM$123,$C101,D$52))=0,"",HYPERLINK(TEXT("#"&amp;INDEX($D$98:$AM$123,$C101,D$52),),INDEX($D$98:$AM$123,$C101,D$52)))</f>
        <v>A125980008F</v>
      </c>
      <c r="L18" s="48" t="str" cm="1">
        <f t="array" ref="L18">IF(HYPERLINK(TEXT("#"&amp;INDEX($D$98:$AM$123,$C101,E$52),),INDEX($D$98:$AM$123,$C101,E$52))=0,"",HYPERLINK(TEXT("#"&amp;INDEX($D$98:$AM$123,$C101,E$52),),INDEX($D$98:$AM$123,$C101,E$52)))</f>
        <v>A125969208R</v>
      </c>
      <c r="M18" s="48" t="str" cm="1">
        <f t="array" ref="M18">IF(HYPERLINK(TEXT("#"&amp;INDEX($D$98:$AM$123,$C101,F$52),),INDEX($D$98:$AM$123,$C101,F$52))=0,"",HYPERLINK(TEXT("#"&amp;INDEX($D$98:$AM$123,$C101,F$52),),INDEX($D$98:$AM$123,$C101,F$52)))</f>
        <v>A125958409F</v>
      </c>
      <c r="N18" s="48" t="str" cm="1">
        <f t="array" ref="N18">IF(HYPERLINK(TEXT("#"&amp;INDEX($D$98:$AM$123,$C101,G$52),),INDEX($D$98:$AM$123,$C101,G$52))=0,"",HYPERLINK(TEXT("#"&amp;INDEX($D$98:$AM$123,$C101,G$52),),INDEX($D$98:$AM$123,$C101,G$52)))</f>
        <v>A125980009J</v>
      </c>
      <c r="O18" s="48" t="str" cm="1">
        <f t="array" ref="O18">IF(HYPERLINK(TEXT("#"&amp;INDEX($D$98:$AM$123,$C101,H$52),),INDEX($D$98:$AM$123,$C101,H$52))=0,"",HYPERLINK(TEXT("#"&amp;INDEX($D$98:$AM$123,$C101,H$52),),INDEX($D$98:$AM$123,$C101,H$52)))</f>
        <v>A125969209T</v>
      </c>
    </row>
    <row r="19" spans="1:23">
      <c r="A19" s="45"/>
      <c r="B19" s="50" t="s">
        <v>4168</v>
      </c>
      <c r="C19" s="47" cm="1">
        <f t="array" ref="C19">INDEX($D$64:$AM$89,$C68,C$52)</f>
        <v>5.0170000000000003</v>
      </c>
      <c r="D19" s="47" cm="1">
        <f t="array" ref="D19">INDEX($D$64:$AM$89,$C68,D$52)</f>
        <v>3.6659999999999999</v>
      </c>
      <c r="E19" s="47" cm="1">
        <f t="array" ref="E19">INDEX($D$64:$AM$89,$C68,E$52)</f>
        <v>1.351</v>
      </c>
      <c r="F19" s="47" cm="1">
        <f t="array" ref="F19">INDEX($D$64:$AM$89,$C68,F$52)</f>
        <v>0.98599999999999999</v>
      </c>
      <c r="G19" s="47" cm="1">
        <f t="array" ref="G19">INDEX($D$64:$AM$89,$C68,G$52)</f>
        <v>1.339</v>
      </c>
      <c r="H19" s="47" cm="1">
        <f t="array" ref="H19">INDEX($D$64:$AM$89,$C68,H$52)</f>
        <v>0.57499999999999996</v>
      </c>
      <c r="I19" s="47"/>
      <c r="J19" s="48" t="str" cm="1">
        <f t="array" ref="J19">IF(HYPERLINK(TEXT("#"&amp;INDEX($D$98:$AM$123,$C102,C$52),),INDEX($D$98:$AM$123,$C102,C$52))=0,"",HYPERLINK(TEXT("#"&amp;INDEX($D$98:$AM$123,$C102,C$52),),INDEX($D$98:$AM$123,$C102,C$52)))</f>
        <v>A125958336C</v>
      </c>
      <c r="K19" s="48" t="str" cm="1">
        <f t="array" ref="K19">IF(HYPERLINK(TEXT("#"&amp;INDEX($D$98:$AM$123,$C102,D$52),),INDEX($D$98:$AM$123,$C102,D$52))=0,"",HYPERLINK(TEXT("#"&amp;INDEX($D$98:$AM$123,$C102,D$52),),INDEX($D$98:$AM$123,$C102,D$52)))</f>
        <v>A125979936X</v>
      </c>
      <c r="L19" s="48" t="str" cm="1">
        <f t="array" ref="L19">IF(HYPERLINK(TEXT("#"&amp;INDEX($D$98:$AM$123,$C102,E$52),),INDEX($D$98:$AM$123,$C102,E$52))=0,"",HYPERLINK(TEXT("#"&amp;INDEX($D$98:$AM$123,$C102,E$52),),INDEX($D$98:$AM$123,$C102,E$52)))</f>
        <v>A125969136R</v>
      </c>
      <c r="M19" s="48" t="str" cm="1">
        <f t="array" ref="M19">IF(HYPERLINK(TEXT("#"&amp;INDEX($D$98:$AM$123,$C102,F$52),),INDEX($D$98:$AM$123,$C102,F$52))=0,"",HYPERLINK(TEXT("#"&amp;INDEX($D$98:$AM$123,$C102,F$52),),INDEX($D$98:$AM$123,$C102,F$52)))</f>
        <v>A125958337F</v>
      </c>
      <c r="N19" s="48" t="str" cm="1">
        <f t="array" ref="N19">IF(HYPERLINK(TEXT("#"&amp;INDEX($D$98:$AM$123,$C102,G$52),),INDEX($D$98:$AM$123,$C102,G$52))=0,"",HYPERLINK(TEXT("#"&amp;INDEX($D$98:$AM$123,$C102,G$52),),INDEX($D$98:$AM$123,$C102,G$52)))</f>
        <v>A125979937A</v>
      </c>
      <c r="O19" s="48" t="str" cm="1">
        <f t="array" ref="O19">IF(HYPERLINK(TEXT("#"&amp;INDEX($D$98:$AM$123,$C102,H$52),),INDEX($D$98:$AM$123,$C102,H$52))=0,"",HYPERLINK(TEXT("#"&amp;INDEX($D$98:$AM$123,$C102,H$52),),INDEX($D$98:$AM$123,$C102,H$52)))</f>
        <v>A125969137T</v>
      </c>
    </row>
    <row r="20" spans="1:23">
      <c r="A20" s="45"/>
      <c r="B20" s="50" t="s">
        <v>4169</v>
      </c>
      <c r="C20" s="47" cm="1">
        <f t="array" ref="C20">INDEX($D$64:$AM$89,$C69,C$52)</f>
        <v>18.577000000000002</v>
      </c>
      <c r="D20" s="47" cm="1">
        <f t="array" ref="D20">INDEX($D$64:$AM$89,$C69,D$52)</f>
        <v>11.784000000000001</v>
      </c>
      <c r="E20" s="47" cm="1">
        <f t="array" ref="E20">INDEX($D$64:$AM$89,$C69,E$52)</f>
        <v>6.7930000000000001</v>
      </c>
      <c r="F20" s="47" cm="1">
        <f t="array" ref="F20">INDEX($D$64:$AM$89,$C69,F$52)</f>
        <v>3.65</v>
      </c>
      <c r="G20" s="47" cm="1">
        <f t="array" ref="G20">INDEX($D$64:$AM$89,$C69,G$52)</f>
        <v>4.3049999999999997</v>
      </c>
      <c r="H20" s="47" cm="1">
        <f t="array" ref="H20">INDEX($D$64:$AM$89,$C69,H$52)</f>
        <v>2.8879999999999999</v>
      </c>
      <c r="I20" s="47"/>
      <c r="J20" s="48" t="str" cm="1">
        <f t="array" ref="J20">IF(HYPERLINK(TEXT("#"&amp;INDEX($D$98:$AM$123,$C103,C$52),),INDEX($D$98:$AM$123,$C103,C$52))=0,"",HYPERLINK(TEXT("#"&amp;INDEX($D$98:$AM$123,$C103,C$52),),INDEX($D$98:$AM$123,$C103,C$52)))</f>
        <v>A125958344C</v>
      </c>
      <c r="K20" s="48" t="str" cm="1">
        <f t="array" ref="K20">IF(HYPERLINK(TEXT("#"&amp;INDEX($D$98:$AM$123,$C103,D$52),),INDEX($D$98:$AM$123,$C103,D$52))=0,"",HYPERLINK(TEXT("#"&amp;INDEX($D$98:$AM$123,$C103,D$52),),INDEX($D$98:$AM$123,$C103,D$52)))</f>
        <v>A125979944X</v>
      </c>
      <c r="L20" s="48" t="str" cm="1">
        <f t="array" ref="L20">IF(HYPERLINK(TEXT("#"&amp;INDEX($D$98:$AM$123,$C103,E$52),),INDEX($D$98:$AM$123,$C103,E$52))=0,"",HYPERLINK(TEXT("#"&amp;INDEX($D$98:$AM$123,$C103,E$52),),INDEX($D$98:$AM$123,$C103,E$52)))</f>
        <v>A125969144R</v>
      </c>
      <c r="M20" s="48" t="str" cm="1">
        <f t="array" ref="M20">IF(HYPERLINK(TEXT("#"&amp;INDEX($D$98:$AM$123,$C103,F$52),),INDEX($D$98:$AM$123,$C103,F$52))=0,"",HYPERLINK(TEXT("#"&amp;INDEX($D$98:$AM$123,$C103,F$52),),INDEX($D$98:$AM$123,$C103,F$52)))</f>
        <v>A125958345F</v>
      </c>
      <c r="N20" s="48" t="str" cm="1">
        <f t="array" ref="N20">IF(HYPERLINK(TEXT("#"&amp;INDEX($D$98:$AM$123,$C103,G$52),),INDEX($D$98:$AM$123,$C103,G$52))=0,"",HYPERLINK(TEXT("#"&amp;INDEX($D$98:$AM$123,$C103,G$52),),INDEX($D$98:$AM$123,$C103,G$52)))</f>
        <v>A125979945A</v>
      </c>
      <c r="O20" s="48" t="str" cm="1">
        <f t="array" ref="O20">IF(HYPERLINK(TEXT("#"&amp;INDEX($D$98:$AM$123,$C103,H$52),),INDEX($D$98:$AM$123,$C103,H$52))=0,"",HYPERLINK(TEXT("#"&amp;INDEX($D$98:$AM$123,$C103,H$52),),INDEX($D$98:$AM$123,$C103,H$52)))</f>
        <v>A125969145T</v>
      </c>
    </row>
    <row r="21" spans="1:23">
      <c r="A21" s="45"/>
      <c r="B21" s="49" t="s">
        <v>4170</v>
      </c>
      <c r="C21" s="47" cm="1">
        <f t="array" ref="C21">INDEX($D$64:$AM$89,$C70,C$52)</f>
        <v>44.027999999999999</v>
      </c>
      <c r="D21" s="47" cm="1">
        <f t="array" ref="D21">INDEX($D$64:$AM$89,$C70,D$52)</f>
        <v>19.067</v>
      </c>
      <c r="E21" s="47" cm="1">
        <f t="array" ref="E21">INDEX($D$64:$AM$89,$C70,E$52)</f>
        <v>24.96</v>
      </c>
      <c r="F21" s="47" cm="1">
        <f t="array" ref="F21">INDEX($D$64:$AM$89,$C70,F$52)</f>
        <v>8.6519999999999992</v>
      </c>
      <c r="G21" s="47" cm="1">
        <f t="array" ref="G21">INDEX($D$64:$AM$89,$C70,G$52)</f>
        <v>6.9660000000000002</v>
      </c>
      <c r="H21" s="47" cm="1">
        <f t="array" ref="H21">INDEX($D$64:$AM$89,$C70,H$52)</f>
        <v>10.613</v>
      </c>
      <c r="I21" s="47"/>
      <c r="J21" s="48" t="str" cm="1">
        <f t="array" ref="J21">IF(HYPERLINK(TEXT("#"&amp;INDEX($D$98:$AM$123,$C104,C$52),),INDEX($D$98:$AM$123,$C104,C$52))=0,"",HYPERLINK(TEXT("#"&amp;INDEX($D$98:$AM$123,$C104,C$52),),INDEX($D$98:$AM$123,$C104,C$52)))</f>
        <v>A125958376W</v>
      </c>
      <c r="K21" s="48" t="str" cm="1">
        <f t="array" ref="K21">IF(HYPERLINK(TEXT("#"&amp;INDEX($D$98:$AM$123,$C104,D$52),),INDEX($D$98:$AM$123,$C104,D$52))=0,"",HYPERLINK(TEXT("#"&amp;INDEX($D$98:$AM$123,$C104,D$52),),INDEX($D$98:$AM$123,$C104,D$52)))</f>
        <v>A125979976T</v>
      </c>
      <c r="L21" s="48" t="str" cm="1">
        <f t="array" ref="L21">IF(HYPERLINK(TEXT("#"&amp;INDEX($D$98:$AM$123,$C104,E$52),),INDEX($D$98:$AM$123,$C104,E$52))=0,"",HYPERLINK(TEXT("#"&amp;INDEX($D$98:$AM$123,$C104,E$52),),INDEX($D$98:$AM$123,$C104,E$52)))</f>
        <v>A125969176J</v>
      </c>
      <c r="M21" s="48" t="str" cm="1">
        <f t="array" ref="M21">IF(HYPERLINK(TEXT("#"&amp;INDEX($D$98:$AM$123,$C104,F$52),),INDEX($D$98:$AM$123,$C104,F$52))=0,"",HYPERLINK(TEXT("#"&amp;INDEX($D$98:$AM$123,$C104,F$52),),INDEX($D$98:$AM$123,$C104,F$52)))</f>
        <v>A125958377X</v>
      </c>
      <c r="N21" s="48" t="str" cm="1">
        <f t="array" ref="N21">IF(HYPERLINK(TEXT("#"&amp;INDEX($D$98:$AM$123,$C104,G$52),),INDEX($D$98:$AM$123,$C104,G$52))=0,"",HYPERLINK(TEXT("#"&amp;INDEX($D$98:$AM$123,$C104,G$52),),INDEX($D$98:$AM$123,$C104,G$52)))</f>
        <v>A125979977V</v>
      </c>
      <c r="O21" s="48" t="str" cm="1">
        <f t="array" ref="O21">IF(HYPERLINK(TEXT("#"&amp;INDEX($D$98:$AM$123,$C104,H$52),),INDEX($D$98:$AM$123,$C104,H$52))=0,"",HYPERLINK(TEXT("#"&amp;INDEX($D$98:$AM$123,$C104,H$52),),INDEX($D$98:$AM$123,$C104,H$52)))</f>
        <v>A125969177K</v>
      </c>
    </row>
    <row r="22" spans="1:23">
      <c r="A22" s="45"/>
      <c r="B22" s="49" t="s">
        <v>4171</v>
      </c>
      <c r="C22" s="47" cm="1">
        <f t="array" ref="C22">INDEX($D$64:$AM$89,$C71,C$52)</f>
        <v>12.207000000000001</v>
      </c>
      <c r="D22" s="47" cm="1">
        <f t="array" ref="D22">INDEX($D$64:$AM$89,$C71,D$52)</f>
        <v>7.0209999999999999</v>
      </c>
      <c r="E22" s="47" cm="1">
        <f t="array" ref="E22">INDEX($D$64:$AM$89,$C71,E$52)</f>
        <v>5.1870000000000003</v>
      </c>
      <c r="F22" s="47" cm="1">
        <f t="array" ref="F22">INDEX($D$64:$AM$89,$C71,F$52)</f>
        <v>2.399</v>
      </c>
      <c r="G22" s="47" cm="1">
        <f t="array" ref="G22">INDEX($D$64:$AM$89,$C71,G$52)</f>
        <v>2.5649999999999999</v>
      </c>
      <c r="H22" s="47" cm="1">
        <f t="array" ref="H22">INDEX($D$64:$AM$89,$C71,H$52)</f>
        <v>2.2050000000000001</v>
      </c>
      <c r="I22" s="47"/>
      <c r="J22" s="48" t="str" cm="1">
        <f t="array" ref="J22">IF(HYPERLINK(TEXT("#"&amp;INDEX($D$98:$AM$123,$C105,C$52),),INDEX($D$98:$AM$123,$C105,C$52))=0,"",HYPERLINK(TEXT("#"&amp;INDEX($D$98:$AM$123,$C105,C$52),),INDEX($D$98:$AM$123,$C105,C$52)))</f>
        <v>A125958304K</v>
      </c>
      <c r="K22" s="48" t="str" cm="1">
        <f t="array" ref="K22">IF(HYPERLINK(TEXT("#"&amp;INDEX($D$98:$AM$123,$C105,D$52),),INDEX($D$98:$AM$123,$C105,D$52))=0,"",HYPERLINK(TEXT("#"&amp;INDEX($D$98:$AM$123,$C105,D$52),),INDEX($D$98:$AM$123,$C105,D$52)))</f>
        <v>A125979904F</v>
      </c>
      <c r="L22" s="48" t="str" cm="1">
        <f t="array" ref="L22">IF(HYPERLINK(TEXT("#"&amp;INDEX($D$98:$AM$123,$C105,E$52),),INDEX($D$98:$AM$123,$C105,E$52))=0,"",HYPERLINK(TEXT("#"&amp;INDEX($D$98:$AM$123,$C105,E$52),),INDEX($D$98:$AM$123,$C105,E$52)))</f>
        <v>A125969104W</v>
      </c>
      <c r="M22" s="48" t="str" cm="1">
        <f t="array" ref="M22">IF(HYPERLINK(TEXT("#"&amp;INDEX($D$98:$AM$123,$C105,F$52),),INDEX($D$98:$AM$123,$C105,F$52))=0,"",HYPERLINK(TEXT("#"&amp;INDEX($D$98:$AM$123,$C105,F$52),),INDEX($D$98:$AM$123,$C105,F$52)))</f>
        <v>A125958305L</v>
      </c>
      <c r="N22" s="48" t="str" cm="1">
        <f t="array" ref="N22">IF(HYPERLINK(TEXT("#"&amp;INDEX($D$98:$AM$123,$C105,G$52),),INDEX($D$98:$AM$123,$C105,G$52))=0,"",HYPERLINK(TEXT("#"&amp;INDEX($D$98:$AM$123,$C105,G$52),),INDEX($D$98:$AM$123,$C105,G$52)))</f>
        <v>A125979905J</v>
      </c>
      <c r="O22" s="48" t="str" cm="1">
        <f t="array" ref="O22">IF(HYPERLINK(TEXT("#"&amp;INDEX($D$98:$AM$123,$C105,H$52),),INDEX($D$98:$AM$123,$C105,H$52))=0,"",HYPERLINK(TEXT("#"&amp;INDEX($D$98:$AM$123,$C105,H$52),),INDEX($D$98:$AM$123,$C105,H$52)))</f>
        <v>A125969105X</v>
      </c>
    </row>
    <row r="23" spans="1:23">
      <c r="A23" s="45"/>
      <c r="B23" s="49" t="s">
        <v>4172</v>
      </c>
      <c r="C23" s="47" cm="1">
        <f t="array" ref="C23">INDEX($D$64:$AM$89,$C72,C$52)</f>
        <v>21.3</v>
      </c>
      <c r="D23" s="47" cm="1">
        <f t="array" ref="D23">INDEX($D$64:$AM$89,$C72,D$52)</f>
        <v>12.766999999999999</v>
      </c>
      <c r="E23" s="47" cm="1">
        <f t="array" ref="E23">INDEX($D$64:$AM$89,$C72,E$52)</f>
        <v>8.532</v>
      </c>
      <c r="F23" s="47" cm="1">
        <f t="array" ref="F23">INDEX($D$64:$AM$89,$C72,F$52)</f>
        <v>4.1849999999999996</v>
      </c>
      <c r="G23" s="47" cm="1">
        <f t="array" ref="G23">INDEX($D$64:$AM$89,$C72,G$52)</f>
        <v>4.6639999999999997</v>
      </c>
      <c r="H23" s="47" cm="1">
        <f t="array" ref="H23">INDEX($D$64:$AM$89,$C72,H$52)</f>
        <v>3.6280000000000001</v>
      </c>
      <c r="I23" s="47"/>
      <c r="J23" s="48" t="str" cm="1">
        <f t="array" ref="J23">IF(HYPERLINK(TEXT("#"&amp;INDEX($D$98:$AM$123,$C106,C$52),),INDEX($D$98:$AM$123,$C106,C$52))=0,"",HYPERLINK(TEXT("#"&amp;INDEX($D$98:$AM$123,$C106,C$52),),INDEX($D$98:$AM$123,$C106,C$52)))</f>
        <v>A125958416C</v>
      </c>
      <c r="K23" s="48" t="str" cm="1">
        <f t="array" ref="K23">IF(HYPERLINK(TEXT("#"&amp;INDEX($D$98:$AM$123,$C106,D$52),),INDEX($D$98:$AM$123,$C106,D$52))=0,"",HYPERLINK(TEXT("#"&amp;INDEX($D$98:$AM$123,$C106,D$52),),INDEX($D$98:$AM$123,$C106,D$52)))</f>
        <v>A125980016F</v>
      </c>
      <c r="L23" s="48" t="str" cm="1">
        <f t="array" ref="L23">IF(HYPERLINK(TEXT("#"&amp;INDEX($D$98:$AM$123,$C106,E$52),),INDEX($D$98:$AM$123,$C106,E$52))=0,"",HYPERLINK(TEXT("#"&amp;INDEX($D$98:$AM$123,$C106,E$52),),INDEX($D$98:$AM$123,$C106,E$52)))</f>
        <v>A125969216R</v>
      </c>
      <c r="M23" s="48" t="str" cm="1">
        <f t="array" ref="M23">IF(HYPERLINK(TEXT("#"&amp;INDEX($D$98:$AM$123,$C106,F$52),),INDEX($D$98:$AM$123,$C106,F$52))=0,"",HYPERLINK(TEXT("#"&amp;INDEX($D$98:$AM$123,$C106,F$52),),INDEX($D$98:$AM$123,$C106,F$52)))</f>
        <v>A125958417F</v>
      </c>
      <c r="N23" s="48" t="str" cm="1">
        <f t="array" ref="N23">IF(HYPERLINK(TEXT("#"&amp;INDEX($D$98:$AM$123,$C106,G$52),),INDEX($D$98:$AM$123,$C106,G$52))=0,"",HYPERLINK(TEXT("#"&amp;INDEX($D$98:$AM$123,$C106,G$52),),INDEX($D$98:$AM$123,$C106,G$52)))</f>
        <v>A125980017J</v>
      </c>
      <c r="O23" s="48" t="str" cm="1">
        <f t="array" ref="O23">IF(HYPERLINK(TEXT("#"&amp;INDEX($D$98:$AM$123,$C106,H$52),),INDEX($D$98:$AM$123,$C106,H$52))=0,"",HYPERLINK(TEXT("#"&amp;INDEX($D$98:$AM$123,$C106,H$52),),INDEX($D$98:$AM$123,$C106,H$52)))</f>
        <v>A125969217T</v>
      </c>
    </row>
    <row r="24" spans="1:23">
      <c r="A24" s="45"/>
      <c r="B24" s="49" t="s">
        <v>4173</v>
      </c>
      <c r="C24" s="47" cm="1">
        <f t="array" ref="C24">INDEX($D$64:$AM$89,$C73,C$52)</f>
        <v>33.436</v>
      </c>
      <c r="D24" s="47" cm="1">
        <f t="array" ref="D24">INDEX($D$64:$AM$89,$C73,D$52)</f>
        <v>19.152000000000001</v>
      </c>
      <c r="E24" s="47" cm="1">
        <f t="array" ref="E24">INDEX($D$64:$AM$89,$C73,E$52)</f>
        <v>14.284000000000001</v>
      </c>
      <c r="F24" s="47" cm="1">
        <f t="array" ref="F24">INDEX($D$64:$AM$89,$C73,F$52)</f>
        <v>6.57</v>
      </c>
      <c r="G24" s="47" cm="1">
        <f t="array" ref="G24">INDEX($D$64:$AM$89,$C73,G$52)</f>
        <v>6.9969999999999999</v>
      </c>
      <c r="H24" s="47" cm="1">
        <f t="array" ref="H24">INDEX($D$64:$AM$89,$C73,H$52)</f>
        <v>6.0739999999999998</v>
      </c>
      <c r="I24" s="47"/>
      <c r="J24" s="48" t="str" cm="1">
        <f t="array" ref="J24">IF(HYPERLINK(TEXT("#"&amp;INDEX($D$98:$AM$123,$C107,C$52),),INDEX($D$98:$AM$123,$C107,C$52))=0,"",HYPERLINK(TEXT("#"&amp;INDEX($D$98:$AM$123,$C107,C$52),),INDEX($D$98:$AM$123,$C107,C$52)))</f>
        <v>A125958384W</v>
      </c>
      <c r="K24" s="48" t="str" cm="1">
        <f t="array" ref="K24">IF(HYPERLINK(TEXT("#"&amp;INDEX($D$98:$AM$123,$C107,D$52),),INDEX($D$98:$AM$123,$C107,D$52))=0,"",HYPERLINK(TEXT("#"&amp;INDEX($D$98:$AM$123,$C107,D$52),),INDEX($D$98:$AM$123,$C107,D$52)))</f>
        <v>A125979984T</v>
      </c>
      <c r="L24" s="48" t="str" cm="1">
        <f t="array" ref="L24">IF(HYPERLINK(TEXT("#"&amp;INDEX($D$98:$AM$123,$C107,E$52),),INDEX($D$98:$AM$123,$C107,E$52))=0,"",HYPERLINK(TEXT("#"&amp;INDEX($D$98:$AM$123,$C107,E$52),),INDEX($D$98:$AM$123,$C107,E$52)))</f>
        <v>A125969184J</v>
      </c>
      <c r="M24" s="48" t="str" cm="1">
        <f t="array" ref="M24">IF(HYPERLINK(TEXT("#"&amp;INDEX($D$98:$AM$123,$C107,F$52),),INDEX($D$98:$AM$123,$C107,F$52))=0,"",HYPERLINK(TEXT("#"&amp;INDEX($D$98:$AM$123,$C107,F$52),),INDEX($D$98:$AM$123,$C107,F$52)))</f>
        <v>A125958385X</v>
      </c>
      <c r="N24" s="48" t="str" cm="1">
        <f t="array" ref="N24">IF(HYPERLINK(TEXT("#"&amp;INDEX($D$98:$AM$123,$C107,G$52),),INDEX($D$98:$AM$123,$C107,G$52))=0,"",HYPERLINK(TEXT("#"&amp;INDEX($D$98:$AM$123,$C107,G$52),),INDEX($D$98:$AM$123,$C107,G$52)))</f>
        <v>A125979985V</v>
      </c>
      <c r="O24" s="48" t="str" cm="1">
        <f t="array" ref="O24">IF(HYPERLINK(TEXT("#"&amp;INDEX($D$98:$AM$123,$C107,H$52),),INDEX($D$98:$AM$123,$C107,H$52))=0,"",HYPERLINK(TEXT("#"&amp;INDEX($D$98:$AM$123,$C107,H$52),),INDEX($D$98:$AM$123,$C107,H$52)))</f>
        <v>A125969185K</v>
      </c>
    </row>
    <row r="25" spans="1:23">
      <c r="A25" s="45"/>
      <c r="B25" s="49" t="s">
        <v>4174</v>
      </c>
      <c r="C25" s="47" cm="1">
        <f t="array" ref="C25">INDEX($D$64:$AM$89,$C74,C$52)</f>
        <v>60.283999999999999</v>
      </c>
      <c r="D25" s="47" cm="1">
        <f t="array" ref="D25">INDEX($D$64:$AM$89,$C74,D$52)</f>
        <v>40.340000000000003</v>
      </c>
      <c r="E25" s="47" cm="1">
        <f t="array" ref="E25">INDEX($D$64:$AM$89,$C74,E$52)</f>
        <v>19.943999999999999</v>
      </c>
      <c r="F25" s="47" cm="1">
        <f t="array" ref="F25">INDEX($D$64:$AM$89,$C74,F$52)</f>
        <v>11.846</v>
      </c>
      <c r="G25" s="47" cm="1">
        <f t="array" ref="G25">INDEX($D$64:$AM$89,$C74,G$52)</f>
        <v>14.738</v>
      </c>
      <c r="H25" s="47" cm="1">
        <f t="array" ref="H25">INDEX($D$64:$AM$89,$C74,H$52)</f>
        <v>8.4809999999999999</v>
      </c>
      <c r="I25" s="47"/>
      <c r="J25" s="48" t="str" cm="1">
        <f t="array" ref="J25">IF(HYPERLINK(TEXT("#"&amp;INDEX($D$98:$AM$123,$C108,C$52),),INDEX($D$98:$AM$123,$C108,C$52))=0,"",HYPERLINK(TEXT("#"&amp;INDEX($D$98:$AM$123,$C108,C$52),),INDEX($D$98:$AM$123,$C108,C$52)))</f>
        <v>A125958440C</v>
      </c>
      <c r="K25" s="48" t="str" cm="1">
        <f t="array" ref="K25">IF(HYPERLINK(TEXT("#"&amp;INDEX($D$98:$AM$123,$C108,D$52),),INDEX($D$98:$AM$123,$C108,D$52))=0,"",HYPERLINK(TEXT("#"&amp;INDEX($D$98:$AM$123,$C108,D$52),),INDEX($D$98:$AM$123,$C108,D$52)))</f>
        <v>A125980040F</v>
      </c>
      <c r="L25" s="48" t="str" cm="1">
        <f t="array" ref="L25">IF(HYPERLINK(TEXT("#"&amp;INDEX($D$98:$AM$123,$C108,E$52),),INDEX($D$98:$AM$123,$C108,E$52))=0,"",HYPERLINK(TEXT("#"&amp;INDEX($D$98:$AM$123,$C108,E$52),),INDEX($D$98:$AM$123,$C108,E$52)))</f>
        <v>A125969240R</v>
      </c>
      <c r="M25" s="48" t="str" cm="1">
        <f t="array" ref="M25">IF(HYPERLINK(TEXT("#"&amp;INDEX($D$98:$AM$123,$C108,F$52),),INDEX($D$98:$AM$123,$C108,F$52))=0,"",HYPERLINK(TEXT("#"&amp;INDEX($D$98:$AM$123,$C108,F$52),),INDEX($D$98:$AM$123,$C108,F$52)))</f>
        <v>A125958441F</v>
      </c>
      <c r="N25" s="48" t="str" cm="1">
        <f t="array" ref="N25">IF(HYPERLINK(TEXT("#"&amp;INDEX($D$98:$AM$123,$C108,G$52),),INDEX($D$98:$AM$123,$C108,G$52))=0,"",HYPERLINK(TEXT("#"&amp;INDEX($D$98:$AM$123,$C108,G$52),),INDEX($D$98:$AM$123,$C108,G$52)))</f>
        <v>A125980041J</v>
      </c>
      <c r="O25" s="48" t="str" cm="1">
        <f t="array" ref="O25">IF(HYPERLINK(TEXT("#"&amp;INDEX($D$98:$AM$123,$C108,H$52),),INDEX($D$98:$AM$123,$C108,H$52))=0,"",HYPERLINK(TEXT("#"&amp;INDEX($D$98:$AM$123,$C108,H$52),),INDEX($D$98:$AM$123,$C108,H$52)))</f>
        <v>A125969241T</v>
      </c>
    </row>
    <row r="26" spans="1:23">
      <c r="A26" s="45"/>
      <c r="B26" s="49" t="s">
        <v>4175</v>
      </c>
      <c r="C26" s="47" cm="1">
        <f t="array" ref="C26">INDEX($D$64:$AM$89,$C75,C$52)</f>
        <v>10.93</v>
      </c>
      <c r="D26" s="47" cm="1">
        <f t="array" ref="D26">INDEX($D$64:$AM$89,$C75,D$52)</f>
        <v>4.9000000000000004</v>
      </c>
      <c r="E26" s="47" cm="1">
        <f t="array" ref="E26">INDEX($D$64:$AM$89,$C75,E$52)</f>
        <v>6.0309999999999997</v>
      </c>
      <c r="F26" s="47" cm="1">
        <f t="array" ref="F26">INDEX($D$64:$AM$89,$C75,F$52)</f>
        <v>2.1480000000000001</v>
      </c>
      <c r="G26" s="47" cm="1">
        <f t="array" ref="G26">INDEX($D$64:$AM$89,$C75,G$52)</f>
        <v>1.79</v>
      </c>
      <c r="H26" s="47" cm="1">
        <f t="array" ref="H26">INDEX($D$64:$AM$89,$C75,H$52)</f>
        <v>2.5640000000000001</v>
      </c>
      <c r="I26" s="47"/>
      <c r="J26" s="48" t="str" cm="1">
        <f t="array" ref="J26">IF(HYPERLINK(TEXT("#"&amp;INDEX($D$98:$AM$123,$C109,C$52),),INDEX($D$98:$AM$123,$C109,C$52))=0,"",HYPERLINK(TEXT("#"&amp;INDEX($D$98:$AM$123,$C109,C$52),),INDEX($D$98:$AM$123,$C109,C$52)))</f>
        <v>A125958312K</v>
      </c>
      <c r="K26" s="48" t="str" cm="1">
        <f t="array" ref="K26">IF(HYPERLINK(TEXT("#"&amp;INDEX($D$98:$AM$123,$C109,D$52),),INDEX($D$98:$AM$123,$C109,D$52))=0,"",HYPERLINK(TEXT("#"&amp;INDEX($D$98:$AM$123,$C109,D$52),),INDEX($D$98:$AM$123,$C109,D$52)))</f>
        <v>A125979912F</v>
      </c>
      <c r="L26" s="48" t="str" cm="1">
        <f t="array" ref="L26">IF(HYPERLINK(TEXT("#"&amp;INDEX($D$98:$AM$123,$C109,E$52),),INDEX($D$98:$AM$123,$C109,E$52))=0,"",HYPERLINK(TEXT("#"&amp;INDEX($D$98:$AM$123,$C109,E$52),),INDEX($D$98:$AM$123,$C109,E$52)))</f>
        <v>A125969112W</v>
      </c>
      <c r="M26" s="48" t="str" cm="1">
        <f t="array" ref="M26">IF(HYPERLINK(TEXT("#"&amp;INDEX($D$98:$AM$123,$C109,F$52),),INDEX($D$98:$AM$123,$C109,F$52))=0,"",HYPERLINK(TEXT("#"&amp;INDEX($D$98:$AM$123,$C109,F$52),),INDEX($D$98:$AM$123,$C109,F$52)))</f>
        <v>A125958313L</v>
      </c>
      <c r="N26" s="48" t="str" cm="1">
        <f t="array" ref="N26">IF(HYPERLINK(TEXT("#"&amp;INDEX($D$98:$AM$123,$C109,G$52),),INDEX($D$98:$AM$123,$C109,G$52))=0,"",HYPERLINK(TEXT("#"&amp;INDEX($D$98:$AM$123,$C109,G$52),),INDEX($D$98:$AM$123,$C109,G$52)))</f>
        <v>A125979913J</v>
      </c>
      <c r="O26" s="48" t="str" cm="1">
        <f t="array" ref="O26">IF(HYPERLINK(TEXT("#"&amp;INDEX($D$98:$AM$123,$C109,H$52),),INDEX($D$98:$AM$123,$C109,H$52))=0,"",HYPERLINK(TEXT("#"&amp;INDEX($D$98:$AM$123,$C109,H$52),),INDEX($D$98:$AM$123,$C109,H$52)))</f>
        <v>A125969113X</v>
      </c>
    </row>
    <row r="27" spans="1:23">
      <c r="A27" s="45"/>
      <c r="B27" s="49" t="s">
        <v>4176</v>
      </c>
      <c r="C27" s="47" cm="1">
        <f t="array" ref="C27">INDEX($D$64:$AM$89,$C76,C$52)</f>
        <v>23.245999999999999</v>
      </c>
      <c r="D27" s="47" cm="1">
        <f t="array" ref="D27">INDEX($D$64:$AM$89,$C76,D$52)</f>
        <v>7.4870000000000001</v>
      </c>
      <c r="E27" s="47" cm="1">
        <f t="array" ref="E27">INDEX($D$64:$AM$89,$C76,E$52)</f>
        <v>15.759</v>
      </c>
      <c r="F27" s="47" cm="1">
        <f t="array" ref="F27">INDEX($D$64:$AM$89,$C76,F$52)</f>
        <v>4.5679999999999996</v>
      </c>
      <c r="G27" s="47" cm="1">
        <f t="array" ref="G27">INDEX($D$64:$AM$89,$C76,G$52)</f>
        <v>2.7349999999999999</v>
      </c>
      <c r="H27" s="47" cm="1">
        <f t="array" ref="H27">INDEX($D$64:$AM$89,$C76,H$52)</f>
        <v>6.7009999999999996</v>
      </c>
      <c r="I27" s="47"/>
      <c r="J27" s="48" t="str" cm="1">
        <f t="array" ref="J27">IF(HYPERLINK(TEXT("#"&amp;INDEX($D$98:$AM$123,$C110,C$52),),INDEX($D$98:$AM$123,$C110,C$52))=0,"",HYPERLINK(TEXT("#"&amp;INDEX($D$98:$AM$123,$C110,C$52),),INDEX($D$98:$AM$123,$C110,C$52)))</f>
        <v>A125958264C</v>
      </c>
      <c r="K27" s="48" t="str" cm="1">
        <f t="array" ref="K27">IF(HYPERLINK(TEXT("#"&amp;INDEX($D$98:$AM$123,$C110,D$52),),INDEX($D$98:$AM$123,$C110,D$52))=0,"",HYPERLINK(TEXT("#"&amp;INDEX($D$98:$AM$123,$C110,D$52),),INDEX($D$98:$AM$123,$C110,D$52)))</f>
        <v>A125979864X</v>
      </c>
      <c r="L27" s="48" t="str" cm="1">
        <f t="array" ref="L27">IF(HYPERLINK(TEXT("#"&amp;INDEX($D$98:$AM$123,$C110,E$52),),INDEX($D$98:$AM$123,$C110,E$52))=0,"",HYPERLINK(TEXT("#"&amp;INDEX($D$98:$AM$123,$C110,E$52),),INDEX($D$98:$AM$123,$C110,E$52)))</f>
        <v>A125969064R</v>
      </c>
      <c r="M27" s="48" t="str" cm="1">
        <f t="array" ref="M27">IF(HYPERLINK(TEXT("#"&amp;INDEX($D$98:$AM$123,$C110,F$52),),INDEX($D$98:$AM$123,$C110,F$52))=0,"",HYPERLINK(TEXT("#"&amp;INDEX($D$98:$AM$123,$C110,F$52),),INDEX($D$98:$AM$123,$C110,F$52)))</f>
        <v>A125958265F</v>
      </c>
      <c r="N27" s="48" t="str" cm="1">
        <f t="array" ref="N27">IF(HYPERLINK(TEXT("#"&amp;INDEX($D$98:$AM$123,$C110,G$52),),INDEX($D$98:$AM$123,$C110,G$52))=0,"",HYPERLINK(TEXT("#"&amp;INDEX($D$98:$AM$123,$C110,G$52),),INDEX($D$98:$AM$123,$C110,G$52)))</f>
        <v>A125979865A</v>
      </c>
      <c r="O27" s="48" t="str" cm="1">
        <f t="array" ref="O27">IF(HYPERLINK(TEXT("#"&amp;INDEX($D$98:$AM$123,$C110,H$52),),INDEX($D$98:$AM$123,$C110,H$52))=0,"",HYPERLINK(TEXT("#"&amp;INDEX($D$98:$AM$123,$C110,H$52),),INDEX($D$98:$AM$123,$C110,H$52)))</f>
        <v>A125969065T</v>
      </c>
      <c r="P27" s="47"/>
      <c r="Q27" s="47"/>
      <c r="R27" s="47"/>
      <c r="S27" s="47"/>
      <c r="T27" s="47"/>
      <c r="U27" s="47"/>
      <c r="V27" s="47"/>
      <c r="W27" s="47"/>
    </row>
    <row r="28" spans="1:23">
      <c r="A28" s="45"/>
      <c r="B28" s="51" t="s">
        <v>4177</v>
      </c>
      <c r="C28" s="47" cm="1">
        <f t="array" ref="C28">INDEX($D$64:$AM$89,$C77,C$52)</f>
        <v>15.48</v>
      </c>
      <c r="D28" s="47" cm="1">
        <f t="array" ref="D28">INDEX($D$64:$AM$89,$C77,D$52)</f>
        <v>3.669</v>
      </c>
      <c r="E28" s="47" cm="1">
        <f t="array" ref="E28">INDEX($D$64:$AM$89,$C77,E$52)</f>
        <v>11.811999999999999</v>
      </c>
      <c r="F28" s="47" cm="1">
        <f t="array" ref="F28">INDEX($D$64:$AM$89,$C77,F$52)</f>
        <v>3.0419999999999998</v>
      </c>
      <c r="G28" s="47" cm="1">
        <f t="array" ref="G28">INDEX($D$64:$AM$89,$C77,G$52)</f>
        <v>1.34</v>
      </c>
      <c r="H28" s="47" cm="1">
        <f t="array" ref="H28">INDEX($D$64:$AM$89,$C77,H$52)</f>
        <v>5.0229999999999997</v>
      </c>
      <c r="I28" s="47"/>
      <c r="J28" s="48" t="str" cm="1">
        <f t="array" ref="J28">IF(HYPERLINK(TEXT("#"&amp;INDEX($D$98:$AM$123,$C111,C$52),),INDEX($D$98:$AM$123,$C111,C$52))=0,"",HYPERLINK(TEXT("#"&amp;INDEX($D$98:$AM$123,$C111,C$52),),INDEX($D$98:$AM$123,$C111,C$52)))</f>
        <v>A125958280C</v>
      </c>
      <c r="K28" s="48" t="str" cm="1">
        <f t="array" ref="K28">IF(HYPERLINK(TEXT("#"&amp;INDEX($D$98:$AM$123,$C111,D$52),),INDEX($D$98:$AM$123,$C111,D$52))=0,"",HYPERLINK(TEXT("#"&amp;INDEX($D$98:$AM$123,$C111,D$52),),INDEX($D$98:$AM$123,$C111,D$52)))</f>
        <v>A125979880X</v>
      </c>
      <c r="L28" s="48" t="str" cm="1">
        <f t="array" ref="L28">IF(HYPERLINK(TEXT("#"&amp;INDEX($D$98:$AM$123,$C111,E$52),),INDEX($D$98:$AM$123,$C111,E$52))=0,"",HYPERLINK(TEXT("#"&amp;INDEX($D$98:$AM$123,$C111,E$52),),INDEX($D$98:$AM$123,$C111,E$52)))</f>
        <v>A125969080R</v>
      </c>
      <c r="M28" s="48" t="str" cm="1">
        <f t="array" ref="M28">IF(HYPERLINK(TEXT("#"&amp;INDEX($D$98:$AM$123,$C111,F$52),),INDEX($D$98:$AM$123,$C111,F$52))=0,"",HYPERLINK(TEXT("#"&amp;INDEX($D$98:$AM$123,$C111,F$52),),INDEX($D$98:$AM$123,$C111,F$52)))</f>
        <v>A125958281F</v>
      </c>
      <c r="N28" s="48" t="str" cm="1">
        <f t="array" ref="N28">IF(HYPERLINK(TEXT("#"&amp;INDEX($D$98:$AM$123,$C111,G$52),),INDEX($D$98:$AM$123,$C111,G$52))=0,"",HYPERLINK(TEXT("#"&amp;INDEX($D$98:$AM$123,$C111,G$52),),INDEX($D$98:$AM$123,$C111,G$52)))</f>
        <v>A125979881A</v>
      </c>
      <c r="O28" s="48" t="str" cm="1">
        <f t="array" ref="O28">IF(HYPERLINK(TEXT("#"&amp;INDEX($D$98:$AM$123,$C111,H$52),),INDEX($D$98:$AM$123,$C111,H$52))=0,"",HYPERLINK(TEXT("#"&amp;INDEX($D$98:$AM$123,$C111,H$52),),INDEX($D$98:$AM$123,$C111,H$52)))</f>
        <v>A125969081T</v>
      </c>
      <c r="P28" s="47"/>
      <c r="Q28" s="47"/>
      <c r="R28" s="47"/>
      <c r="S28" s="47"/>
      <c r="T28" s="47"/>
      <c r="U28" s="47"/>
      <c r="V28" s="47"/>
      <c r="W28" s="47"/>
    </row>
    <row r="29" spans="1:23">
      <c r="A29" s="45"/>
      <c r="B29" s="49" t="s">
        <v>4178</v>
      </c>
      <c r="C29" s="47" cm="1">
        <f t="array" ref="C29">INDEX($D$64:$AM$89,$C78,C$52)</f>
        <v>13.157999999999999</v>
      </c>
      <c r="D29" s="47" cm="1">
        <f t="array" ref="D29">INDEX($D$64:$AM$89,$C78,D$52)</f>
        <v>5.2009999999999996</v>
      </c>
      <c r="E29" s="47" cm="1">
        <f t="array" ref="E29">INDEX($D$64:$AM$89,$C78,E$52)</f>
        <v>7.9569999999999999</v>
      </c>
      <c r="F29" s="47" cm="1">
        <f t="array" ref="F29">INDEX($D$64:$AM$89,$C78,F$52)</f>
        <v>2.5859999999999999</v>
      </c>
      <c r="G29" s="47" cm="1">
        <f t="array" ref="G29">INDEX($D$64:$AM$89,$C78,G$52)</f>
        <v>1.9</v>
      </c>
      <c r="H29" s="47" cm="1">
        <f t="array" ref="H29">INDEX($D$64:$AM$89,$C78,H$52)</f>
        <v>3.383</v>
      </c>
      <c r="I29" s="47"/>
      <c r="J29" s="48" t="str" cm="1">
        <f t="array" ref="J29">IF(HYPERLINK(TEXT("#"&amp;INDEX($D$98:$AM$123,$C112,C$52),),INDEX($D$98:$AM$123,$C112,C$52))=0,"",HYPERLINK(TEXT("#"&amp;INDEX($D$98:$AM$123,$C112,C$52),),INDEX($D$98:$AM$123,$C112,C$52)))</f>
        <v>A125958352C</v>
      </c>
      <c r="K29" s="48" t="str" cm="1">
        <f t="array" ref="K29">IF(HYPERLINK(TEXT("#"&amp;INDEX($D$98:$AM$123,$C112,D$52),),INDEX($D$98:$AM$123,$C112,D$52))=0,"",HYPERLINK(TEXT("#"&amp;INDEX($D$98:$AM$123,$C112,D$52),),INDEX($D$98:$AM$123,$C112,D$52)))</f>
        <v>A125979952X</v>
      </c>
      <c r="L29" s="48" t="str" cm="1">
        <f t="array" ref="L29">IF(HYPERLINK(TEXT("#"&amp;INDEX($D$98:$AM$123,$C112,E$52),),INDEX($D$98:$AM$123,$C112,E$52))=0,"",HYPERLINK(TEXT("#"&amp;INDEX($D$98:$AM$123,$C112,E$52),),INDEX($D$98:$AM$123,$C112,E$52)))</f>
        <v>A125969152R</v>
      </c>
      <c r="M29" s="48" t="str" cm="1">
        <f t="array" ref="M29">IF(HYPERLINK(TEXT("#"&amp;INDEX($D$98:$AM$123,$C112,F$52),),INDEX($D$98:$AM$123,$C112,F$52))=0,"",HYPERLINK(TEXT("#"&amp;INDEX($D$98:$AM$123,$C112,F$52),),INDEX($D$98:$AM$123,$C112,F$52)))</f>
        <v>A125958353F</v>
      </c>
      <c r="N29" s="48" t="str" cm="1">
        <f t="array" ref="N29">IF(HYPERLINK(TEXT("#"&amp;INDEX($D$98:$AM$123,$C112,G$52),),INDEX($D$98:$AM$123,$C112,G$52))=0,"",HYPERLINK(TEXT("#"&amp;INDEX($D$98:$AM$123,$C112,G$52),),INDEX($D$98:$AM$123,$C112,G$52)))</f>
        <v>A125979953A</v>
      </c>
      <c r="O29" s="48" t="str" cm="1">
        <f t="array" ref="O29">IF(HYPERLINK(TEXT("#"&amp;INDEX($D$98:$AM$123,$C112,H$52),),INDEX($D$98:$AM$123,$C112,H$52))=0,"",HYPERLINK(TEXT("#"&amp;INDEX($D$98:$AM$123,$C112,H$52),),INDEX($D$98:$AM$123,$C112,H$52)))</f>
        <v>A125969153T</v>
      </c>
      <c r="P29" s="47"/>
      <c r="Q29" s="47"/>
      <c r="R29" s="47"/>
      <c r="S29" s="47"/>
      <c r="T29" s="47"/>
      <c r="U29" s="47"/>
      <c r="V29" s="47"/>
      <c r="W29" s="47"/>
    </row>
    <row r="30" spans="1:23">
      <c r="A30" s="45"/>
      <c r="B30" s="49" t="s">
        <v>4179</v>
      </c>
      <c r="C30" s="47" cm="1">
        <f t="array" ref="C30">INDEX($D$64:$AM$89,$C79,C$52)</f>
        <v>70.078000000000003</v>
      </c>
      <c r="D30" s="47" cm="1">
        <f t="array" ref="D30">INDEX($D$64:$AM$89,$C79,D$52)</f>
        <v>40.298000000000002</v>
      </c>
      <c r="E30" s="47" cm="1">
        <f t="array" ref="E30">INDEX($D$64:$AM$89,$C79,E$52)</f>
        <v>29.78</v>
      </c>
      <c r="F30" s="47" cm="1">
        <f t="array" ref="F30">INDEX($D$64:$AM$89,$C79,F$52)</f>
        <v>13.771000000000001</v>
      </c>
      <c r="G30" s="47" cm="1">
        <f t="array" ref="G30">INDEX($D$64:$AM$89,$C79,G$52)</f>
        <v>14.722</v>
      </c>
      <c r="H30" s="47" cm="1">
        <f t="array" ref="H30">INDEX($D$64:$AM$89,$C79,H$52)</f>
        <v>12.663</v>
      </c>
      <c r="I30" s="47"/>
      <c r="J30" s="48" t="str" cm="1">
        <f t="array" ref="J30">IF(HYPERLINK(TEXT("#"&amp;INDEX($D$98:$AM$123,$C113,C$52),),INDEX($D$98:$AM$123,$C113,C$52))=0,"",HYPERLINK(TEXT("#"&amp;INDEX($D$98:$AM$123,$C113,C$52),),INDEX($D$98:$AM$123,$C113,C$52)))</f>
        <v>A125958288W</v>
      </c>
      <c r="K30" s="48" t="str" cm="1">
        <f t="array" ref="K30">IF(HYPERLINK(TEXT("#"&amp;INDEX($D$98:$AM$123,$C113,D$52),),INDEX($D$98:$AM$123,$C113,D$52))=0,"",HYPERLINK(TEXT("#"&amp;INDEX($D$98:$AM$123,$C113,D$52),),INDEX($D$98:$AM$123,$C113,D$52)))</f>
        <v>A125979888T</v>
      </c>
      <c r="L30" s="48" t="str" cm="1">
        <f t="array" ref="L30">IF(HYPERLINK(TEXT("#"&amp;INDEX($D$98:$AM$123,$C113,E$52),),INDEX($D$98:$AM$123,$C113,E$52))=0,"",HYPERLINK(TEXT("#"&amp;INDEX($D$98:$AM$123,$C113,E$52),),INDEX($D$98:$AM$123,$C113,E$52)))</f>
        <v>A125969088J</v>
      </c>
      <c r="M30" s="48" t="str" cm="1">
        <f t="array" ref="M30">IF(HYPERLINK(TEXT("#"&amp;INDEX($D$98:$AM$123,$C113,F$52),),INDEX($D$98:$AM$123,$C113,F$52))=0,"",HYPERLINK(TEXT("#"&amp;INDEX($D$98:$AM$123,$C113,F$52),),INDEX($D$98:$AM$123,$C113,F$52)))</f>
        <v>A125958289X</v>
      </c>
      <c r="N30" s="48" t="str" cm="1">
        <f t="array" ref="N30">IF(HYPERLINK(TEXT("#"&amp;INDEX($D$98:$AM$123,$C113,G$52),),INDEX($D$98:$AM$123,$C113,G$52))=0,"",HYPERLINK(TEXT("#"&amp;INDEX($D$98:$AM$123,$C113,G$52),),INDEX($D$98:$AM$123,$C113,G$52)))</f>
        <v>A125979889V</v>
      </c>
      <c r="O30" s="48" t="str" cm="1">
        <f t="array" ref="O30">IF(HYPERLINK(TEXT("#"&amp;INDEX($D$98:$AM$123,$C113,H$52),),INDEX($D$98:$AM$123,$C113,H$52))=0,"",HYPERLINK(TEXT("#"&amp;INDEX($D$98:$AM$123,$C113,H$52),),INDEX($D$98:$AM$123,$C113,H$52)))</f>
        <v>A125969089K</v>
      </c>
      <c r="P30" s="47"/>
      <c r="Q30" s="47"/>
      <c r="R30" s="47"/>
      <c r="S30" s="47"/>
      <c r="T30" s="47"/>
      <c r="U30" s="47"/>
      <c r="V30" s="47"/>
      <c r="W30" s="47"/>
    </row>
    <row r="31" spans="1:23">
      <c r="A31" s="45"/>
      <c r="B31" s="45" t="s">
        <v>4180</v>
      </c>
      <c r="C31" s="47" cm="1">
        <f t="array" ref="C31">INDEX($D$64:$AM$89,$C80,C$52)</f>
        <v>93.775000000000006</v>
      </c>
      <c r="D31" s="47" cm="1">
        <f t="array" ref="D31">INDEX($D$64:$AM$89,$C80,D$52)</f>
        <v>46.484999999999999</v>
      </c>
      <c r="E31" s="47" cm="1">
        <f t="array" ref="E31">INDEX($D$64:$AM$89,$C80,E$52)</f>
        <v>47.290999999999997</v>
      </c>
      <c r="F31" s="47" cm="1">
        <f t="array" ref="F31">INDEX($D$64:$AM$89,$C80,F$52)</f>
        <v>18.427</v>
      </c>
      <c r="G31" s="47" cm="1">
        <f t="array" ref="G31">INDEX($D$64:$AM$89,$C80,G$52)</f>
        <v>16.983000000000001</v>
      </c>
      <c r="H31" s="47" cm="1">
        <f t="array" ref="H31">INDEX($D$64:$AM$89,$C80,H$52)</f>
        <v>20.108000000000001</v>
      </c>
      <c r="I31" s="47"/>
      <c r="J31" s="48" t="str" cm="1">
        <f t="array" ref="J31">IF(HYPERLINK(TEXT("#"&amp;INDEX($D$98:$AM$123,$C114,C$52),),INDEX($D$98:$AM$123,$C114,C$52))=0,"",HYPERLINK(TEXT("#"&amp;INDEX($D$98:$AM$123,$C114,C$52),),INDEX($D$98:$AM$123,$C114,C$52)))</f>
        <v>A125958360C</v>
      </c>
      <c r="K31" s="48" t="str" cm="1">
        <f t="array" ref="K31">IF(HYPERLINK(TEXT("#"&amp;INDEX($D$98:$AM$123,$C114,D$52),),INDEX($D$98:$AM$123,$C114,D$52))=0,"",HYPERLINK(TEXT("#"&amp;INDEX($D$98:$AM$123,$C114,D$52),),INDEX($D$98:$AM$123,$C114,D$52)))</f>
        <v>A125979960X</v>
      </c>
      <c r="L31" s="48" t="str" cm="1">
        <f t="array" ref="L31">IF(HYPERLINK(TEXT("#"&amp;INDEX($D$98:$AM$123,$C114,E$52),),INDEX($D$98:$AM$123,$C114,E$52))=0,"",HYPERLINK(TEXT("#"&amp;INDEX($D$98:$AM$123,$C114,E$52),),INDEX($D$98:$AM$123,$C114,E$52)))</f>
        <v>A125969160R</v>
      </c>
      <c r="M31" s="48" t="str" cm="1">
        <f t="array" ref="M31">IF(HYPERLINK(TEXT("#"&amp;INDEX($D$98:$AM$123,$C114,F$52),),INDEX($D$98:$AM$123,$C114,F$52))=0,"",HYPERLINK(TEXT("#"&amp;INDEX($D$98:$AM$123,$C114,F$52),),INDEX($D$98:$AM$123,$C114,F$52)))</f>
        <v>A125958361F</v>
      </c>
      <c r="N31" s="48" t="str" cm="1">
        <f t="array" ref="N31">IF(HYPERLINK(TEXT("#"&amp;INDEX($D$98:$AM$123,$C114,G$52),),INDEX($D$98:$AM$123,$C114,G$52))=0,"",HYPERLINK(TEXT("#"&amp;INDEX($D$98:$AM$123,$C114,G$52),),INDEX($D$98:$AM$123,$C114,G$52)))</f>
        <v>A125979961A</v>
      </c>
      <c r="O31" s="48" t="str" cm="1">
        <f t="array" ref="O31">IF(HYPERLINK(TEXT("#"&amp;INDEX($D$98:$AM$123,$C114,H$52),),INDEX($D$98:$AM$123,$C114,H$52))=0,"",HYPERLINK(TEXT("#"&amp;INDEX($D$98:$AM$123,$C114,H$52),),INDEX($D$98:$AM$123,$C114,H$52)))</f>
        <v>A125969161T</v>
      </c>
      <c r="P31" s="47"/>
      <c r="Q31" s="47"/>
      <c r="R31" s="47"/>
      <c r="S31" s="47"/>
      <c r="T31" s="47"/>
      <c r="U31" s="47"/>
      <c r="V31" s="47"/>
      <c r="W31" s="47"/>
    </row>
    <row r="32" spans="1:23">
      <c r="A32" s="44" t="s">
        <v>4181</v>
      </c>
      <c r="B32" s="45"/>
      <c r="C32" s="47"/>
      <c r="D32" s="47"/>
      <c r="E32" s="47"/>
      <c r="F32" s="47"/>
      <c r="G32" s="47"/>
      <c r="H32" s="47"/>
      <c r="I32" s="47"/>
      <c r="J32" s="48"/>
      <c r="K32" s="48"/>
      <c r="L32" s="48"/>
      <c r="M32" s="48"/>
      <c r="N32" s="48"/>
      <c r="O32" s="48"/>
      <c r="P32" s="47"/>
      <c r="Q32" s="47"/>
      <c r="R32" s="47"/>
      <c r="S32" s="47"/>
      <c r="T32" s="47"/>
      <c r="U32" s="47"/>
      <c r="V32" s="47"/>
      <c r="W32" s="47"/>
    </row>
    <row r="33" spans="1:23">
      <c r="A33" s="45"/>
      <c r="B33" s="52" t="s">
        <v>4182</v>
      </c>
      <c r="C33" s="47" cm="1">
        <f t="array" ref="C33">INDEX($D$64:$AM$89,$C82,C$52)</f>
        <v>334.33</v>
      </c>
      <c r="D33" s="47" cm="1">
        <f t="array" ref="D33">INDEX($D$64:$AM$89,$C82,D$52)</f>
        <v>193.506</v>
      </c>
      <c r="E33" s="47" cm="1">
        <f t="array" ref="E33">INDEX($D$64:$AM$89,$C82,E$52)</f>
        <v>140.82400000000001</v>
      </c>
      <c r="F33" s="47" cm="1">
        <f t="array" ref="F33">INDEX($D$64:$AM$89,$C82,F$52)</f>
        <v>65.697000000000003</v>
      </c>
      <c r="G33" s="47" cm="1">
        <f t="array" ref="G33">INDEX($D$64:$AM$89,$C82,G$52)</f>
        <v>70.695999999999998</v>
      </c>
      <c r="H33" s="47" cm="1">
        <f t="array" ref="H33">INDEX($D$64:$AM$89,$C82,H$52)</f>
        <v>59.88</v>
      </c>
      <c r="I33" s="47"/>
      <c r="J33" s="48" t="str" cm="1">
        <f t="array" ref="J33">IF(HYPERLINK(TEXT("#"&amp;INDEX($D$98:$AM$123,$C116,C$52),),INDEX($D$98:$AM$123,$C116,C$52))=0,"",HYPERLINK(TEXT("#"&amp;INDEX($D$98:$AM$123,$C116,C$52),),INDEX($D$98:$AM$123,$C116,C$52)))</f>
        <v>A125958368W</v>
      </c>
      <c r="K33" s="48" t="str" cm="1">
        <f t="array" ref="K33">IF(HYPERLINK(TEXT("#"&amp;INDEX($D$98:$AM$123,$C116,D$52),),INDEX($D$98:$AM$123,$C116,D$52))=0,"",HYPERLINK(TEXT("#"&amp;INDEX($D$98:$AM$123,$C116,D$52),),INDEX($D$98:$AM$123,$C116,D$52)))</f>
        <v>A125979968T</v>
      </c>
      <c r="L33" s="48" t="str" cm="1">
        <f t="array" ref="L33">IF(HYPERLINK(TEXT("#"&amp;INDEX($D$98:$AM$123,$C116,E$52),),INDEX($D$98:$AM$123,$C116,E$52))=0,"",HYPERLINK(TEXT("#"&amp;INDEX($D$98:$AM$123,$C116,E$52),),INDEX($D$98:$AM$123,$C116,E$52)))</f>
        <v>A125969168J</v>
      </c>
      <c r="M33" s="48" t="str" cm="1">
        <f t="array" ref="M33">IF(HYPERLINK(TEXT("#"&amp;INDEX($D$98:$AM$123,$C116,F$52),),INDEX($D$98:$AM$123,$C116,F$52))=0,"",HYPERLINK(TEXT("#"&amp;INDEX($D$98:$AM$123,$C116,F$52),),INDEX($D$98:$AM$123,$C116,F$52)))</f>
        <v>A125958369X</v>
      </c>
      <c r="N33" s="48" t="str" cm="1">
        <f t="array" ref="N33">IF(HYPERLINK(TEXT("#"&amp;INDEX($D$98:$AM$123,$C116,G$52),),INDEX($D$98:$AM$123,$C116,G$52))=0,"",HYPERLINK(TEXT("#"&amp;INDEX($D$98:$AM$123,$C116,G$52),),INDEX($D$98:$AM$123,$C116,G$52)))</f>
        <v>A125979969V</v>
      </c>
      <c r="O33" s="48" t="str" cm="1">
        <f t="array" ref="O33">IF(HYPERLINK(TEXT("#"&amp;INDEX($D$98:$AM$123,$C116,H$52),),INDEX($D$98:$AM$123,$C116,H$52))=0,"",HYPERLINK(TEXT("#"&amp;INDEX($D$98:$AM$123,$C116,H$52),),INDEX($D$98:$AM$123,$C116,H$52)))</f>
        <v>A125969169K</v>
      </c>
      <c r="P33" s="47"/>
      <c r="Q33" s="47"/>
      <c r="R33" s="47"/>
      <c r="S33" s="47"/>
      <c r="T33" s="47"/>
      <c r="U33" s="47"/>
      <c r="V33" s="47"/>
      <c r="W33" s="47"/>
    </row>
    <row r="34" spans="1:23">
      <c r="A34" s="45"/>
      <c r="B34" s="49" t="s">
        <v>4183</v>
      </c>
      <c r="C34" s="47" cm="1">
        <f t="array" ref="C34">INDEX($D$64:$AM$89,$C83,C$52)</f>
        <v>245.99600000000001</v>
      </c>
      <c r="D34" s="47" cm="1">
        <f t="array" ref="D34">INDEX($D$64:$AM$89,$C83,D$52)</f>
        <v>137.203</v>
      </c>
      <c r="E34" s="47" cm="1">
        <f t="array" ref="E34">INDEX($D$64:$AM$89,$C83,E$52)</f>
        <v>108.79300000000001</v>
      </c>
      <c r="F34" s="47" cm="1">
        <f t="array" ref="F34">INDEX($D$64:$AM$89,$C83,F$52)</f>
        <v>48.338999999999999</v>
      </c>
      <c r="G34" s="47" cm="1">
        <f t="array" ref="G34">INDEX($D$64:$AM$89,$C83,G$52)</f>
        <v>50.125999999999998</v>
      </c>
      <c r="H34" s="47" cm="1">
        <f t="array" ref="H34">INDEX($D$64:$AM$89,$C83,H$52)</f>
        <v>46.26</v>
      </c>
      <c r="I34" s="47"/>
      <c r="J34" s="48" t="str" cm="1">
        <f t="array" ref="J34">IF(HYPERLINK(TEXT("#"&amp;INDEX($D$98:$AM$123,$C117,C$52),),INDEX($D$98:$AM$123,$C117,C$52))=0,"",HYPERLINK(TEXT("#"&amp;INDEX($D$98:$AM$123,$C117,C$52),),INDEX($D$98:$AM$123,$C117,C$52)))</f>
        <v>A125958448W</v>
      </c>
      <c r="K34" s="48" t="str" cm="1">
        <f t="array" ref="K34">IF(HYPERLINK(TEXT("#"&amp;INDEX($D$98:$AM$123,$C117,D$52),),INDEX($D$98:$AM$123,$C117,D$52))=0,"",HYPERLINK(TEXT("#"&amp;INDEX($D$98:$AM$123,$C117,D$52),),INDEX($D$98:$AM$123,$C117,D$52)))</f>
        <v>A125980048X</v>
      </c>
      <c r="L34" s="48" t="str" cm="1">
        <f t="array" ref="L34">IF(HYPERLINK(TEXT("#"&amp;INDEX($D$98:$AM$123,$C117,E$52),),INDEX($D$98:$AM$123,$C117,E$52))=0,"",HYPERLINK(TEXT("#"&amp;INDEX($D$98:$AM$123,$C117,E$52),),INDEX($D$98:$AM$123,$C117,E$52)))</f>
        <v>A125969248J</v>
      </c>
      <c r="M34" s="48" t="str" cm="1">
        <f t="array" ref="M34">IF(HYPERLINK(TEXT("#"&amp;INDEX($D$98:$AM$123,$C117,F$52),),INDEX($D$98:$AM$123,$C117,F$52))=0,"",HYPERLINK(TEXT("#"&amp;INDEX($D$98:$AM$123,$C117,F$52),),INDEX($D$98:$AM$123,$C117,F$52)))</f>
        <v>A125958449X</v>
      </c>
      <c r="N34" s="48" t="str" cm="1">
        <f t="array" ref="N34">IF(HYPERLINK(TEXT("#"&amp;INDEX($D$98:$AM$123,$C117,G$52),),INDEX($D$98:$AM$123,$C117,G$52))=0,"",HYPERLINK(TEXT("#"&amp;INDEX($D$98:$AM$123,$C117,G$52),),INDEX($D$98:$AM$123,$C117,G$52)))</f>
        <v>A125980049A</v>
      </c>
      <c r="O34" s="48" t="str" cm="1">
        <f t="array" ref="O34">IF(HYPERLINK(TEXT("#"&amp;INDEX($D$98:$AM$123,$C117,H$52),),INDEX($D$98:$AM$123,$C117,H$52))=0,"",HYPERLINK(TEXT("#"&amp;INDEX($D$98:$AM$123,$C117,H$52),),INDEX($D$98:$AM$123,$C117,H$52)))</f>
        <v>A125969249K</v>
      </c>
      <c r="P34" s="47"/>
      <c r="Q34" s="47"/>
      <c r="R34" s="47"/>
      <c r="S34" s="47"/>
      <c r="T34" s="47"/>
      <c r="U34" s="47"/>
      <c r="V34" s="47"/>
      <c r="W34" s="47"/>
    </row>
    <row r="35" spans="1:23">
      <c r="A35" s="45"/>
      <c r="B35" s="49" t="s">
        <v>4184</v>
      </c>
      <c r="C35" s="47" cm="1">
        <f t="array" ref="C35">INDEX($D$64:$AM$89,$C84,C$52)</f>
        <v>63.744999999999997</v>
      </c>
      <c r="D35" s="47" cm="1">
        <f t="array" ref="D35">INDEX($D$64:$AM$89,$C84,D$52)</f>
        <v>41.357999999999997</v>
      </c>
      <c r="E35" s="47" cm="1">
        <f t="array" ref="E35">INDEX($D$64:$AM$89,$C84,E$52)</f>
        <v>22.387</v>
      </c>
      <c r="F35" s="47" cm="1">
        <f t="array" ref="F35">INDEX($D$64:$AM$89,$C84,F$52)</f>
        <v>12.526</v>
      </c>
      <c r="G35" s="47" cm="1">
        <f t="array" ref="G35">INDEX($D$64:$AM$89,$C84,G$52)</f>
        <v>15.11</v>
      </c>
      <c r="H35" s="47" cm="1">
        <f t="array" ref="H35">INDEX($D$64:$AM$89,$C84,H$52)</f>
        <v>9.5190000000000001</v>
      </c>
      <c r="I35" s="47"/>
      <c r="J35" s="48" t="str" cm="1">
        <f t="array" ref="J35">IF(HYPERLINK(TEXT("#"&amp;INDEX($D$98:$AM$123,$C118,C$52),),INDEX($D$98:$AM$123,$C118,C$52))=0,"",HYPERLINK(TEXT("#"&amp;INDEX($D$98:$AM$123,$C118,C$52),),INDEX($D$98:$AM$123,$C118,C$52)))</f>
        <v>A125958272C</v>
      </c>
      <c r="K35" s="48" t="str" cm="1">
        <f t="array" ref="K35">IF(HYPERLINK(TEXT("#"&amp;INDEX($D$98:$AM$123,$C118,D$52),),INDEX($D$98:$AM$123,$C118,D$52))=0,"",HYPERLINK(TEXT("#"&amp;INDEX($D$98:$AM$123,$C118,D$52),),INDEX($D$98:$AM$123,$C118,D$52)))</f>
        <v>A125979872X</v>
      </c>
      <c r="L35" s="48" t="str" cm="1">
        <f t="array" ref="L35">IF(HYPERLINK(TEXT("#"&amp;INDEX($D$98:$AM$123,$C118,E$52),),INDEX($D$98:$AM$123,$C118,E$52))=0,"",HYPERLINK(TEXT("#"&amp;INDEX($D$98:$AM$123,$C118,E$52),),INDEX($D$98:$AM$123,$C118,E$52)))</f>
        <v>A125969072R</v>
      </c>
      <c r="M35" s="48" t="str" cm="1">
        <f t="array" ref="M35">IF(HYPERLINK(TEXT("#"&amp;INDEX($D$98:$AM$123,$C118,F$52),),INDEX($D$98:$AM$123,$C118,F$52))=0,"",HYPERLINK(TEXT("#"&amp;INDEX($D$98:$AM$123,$C118,F$52),),INDEX($D$98:$AM$123,$C118,F$52)))</f>
        <v>A125958273F</v>
      </c>
      <c r="N35" s="48" t="str" cm="1">
        <f t="array" ref="N35">IF(HYPERLINK(TEXT("#"&amp;INDEX($D$98:$AM$123,$C118,G$52),),INDEX($D$98:$AM$123,$C118,G$52))=0,"",HYPERLINK(TEXT("#"&amp;INDEX($D$98:$AM$123,$C118,G$52),),INDEX($D$98:$AM$123,$C118,G$52)))</f>
        <v>A125979873A</v>
      </c>
      <c r="O35" s="48" t="str" cm="1">
        <f t="array" ref="O35">IF(HYPERLINK(TEXT("#"&amp;INDEX($D$98:$AM$123,$C118,H$52),),INDEX($D$98:$AM$123,$C118,H$52))=0,"",HYPERLINK(TEXT("#"&amp;INDEX($D$98:$AM$123,$C118,H$52),),INDEX($D$98:$AM$123,$C118,H$52)))</f>
        <v>A125969073T</v>
      </c>
      <c r="P35" s="47"/>
      <c r="Q35" s="47"/>
      <c r="R35" s="47"/>
      <c r="S35" s="47"/>
      <c r="T35" s="47"/>
      <c r="U35" s="47"/>
      <c r="V35" s="47"/>
      <c r="W35" s="47"/>
    </row>
    <row r="36" spans="1:23">
      <c r="A36" s="45"/>
      <c r="B36" s="49" t="s">
        <v>4185</v>
      </c>
      <c r="C36" s="47" cm="1">
        <f t="array" ref="C36">INDEX($D$64:$AM$89,$C85,C$52)</f>
        <v>24.588999999999999</v>
      </c>
      <c r="D36" s="47" cm="1">
        <f t="array" ref="D36">INDEX($D$64:$AM$89,$C85,D$52)</f>
        <v>14.945</v>
      </c>
      <c r="E36" s="47" cm="1">
        <f t="array" ref="E36">INDEX($D$64:$AM$89,$C85,E$52)</f>
        <v>9.6440000000000001</v>
      </c>
      <c r="F36" s="47" cm="1">
        <f t="array" ref="F36">INDEX($D$64:$AM$89,$C85,F$52)</f>
        <v>4.8319999999999999</v>
      </c>
      <c r="G36" s="47" cm="1">
        <f t="array" ref="G36">INDEX($D$64:$AM$89,$C85,G$52)</f>
        <v>5.46</v>
      </c>
      <c r="H36" s="47" cm="1">
        <f t="array" ref="H36">INDEX($D$64:$AM$89,$C85,H$52)</f>
        <v>4.101</v>
      </c>
      <c r="I36" s="47"/>
      <c r="J36" s="48" t="str" cm="1">
        <f t="array" ref="J36">IF(HYPERLINK(TEXT("#"&amp;INDEX($D$98:$AM$123,$C119,C$52),),INDEX($D$98:$AM$123,$C119,C$52))=0,"",HYPERLINK(TEXT("#"&amp;INDEX($D$98:$AM$123,$C119,C$52),),INDEX($D$98:$AM$123,$C119,C$52)))</f>
        <v>A125958424C</v>
      </c>
      <c r="K36" s="48" t="str" cm="1">
        <f t="array" ref="K36">IF(HYPERLINK(TEXT("#"&amp;INDEX($D$98:$AM$123,$C119,D$52),),INDEX($D$98:$AM$123,$C119,D$52))=0,"",HYPERLINK(TEXT("#"&amp;INDEX($D$98:$AM$123,$C119,D$52),),INDEX($D$98:$AM$123,$C119,D$52)))</f>
        <v>A125980024F</v>
      </c>
      <c r="L36" s="48" t="str" cm="1">
        <f t="array" ref="L36">IF(HYPERLINK(TEXT("#"&amp;INDEX($D$98:$AM$123,$C119,E$52),),INDEX($D$98:$AM$123,$C119,E$52))=0,"",HYPERLINK(TEXT("#"&amp;INDEX($D$98:$AM$123,$C119,E$52),),INDEX($D$98:$AM$123,$C119,E$52)))</f>
        <v>A125969224R</v>
      </c>
      <c r="M36" s="48" t="str" cm="1">
        <f t="array" ref="M36">IF(HYPERLINK(TEXT("#"&amp;INDEX($D$98:$AM$123,$C119,F$52),),INDEX($D$98:$AM$123,$C119,F$52))=0,"",HYPERLINK(TEXT("#"&amp;INDEX($D$98:$AM$123,$C119,F$52),),INDEX($D$98:$AM$123,$C119,F$52)))</f>
        <v>A125958425F</v>
      </c>
      <c r="N36" s="48" t="str" cm="1">
        <f t="array" ref="N36">IF(HYPERLINK(TEXT("#"&amp;INDEX($D$98:$AM$123,$C119,G$52),),INDEX($D$98:$AM$123,$C119,G$52))=0,"",HYPERLINK(TEXT("#"&amp;INDEX($D$98:$AM$123,$C119,G$52),),INDEX($D$98:$AM$123,$C119,G$52)))</f>
        <v>A125980025J</v>
      </c>
      <c r="O36" s="48" t="str" cm="1">
        <f t="array" ref="O36">IF(HYPERLINK(TEXT("#"&amp;INDEX($D$98:$AM$123,$C119,H$52),),INDEX($D$98:$AM$123,$C119,H$52))=0,"",HYPERLINK(TEXT("#"&amp;INDEX($D$98:$AM$123,$C119,H$52),),INDEX($D$98:$AM$123,$C119,H$52)))</f>
        <v>A125969225T</v>
      </c>
      <c r="P36" s="47"/>
      <c r="Q36" s="47"/>
      <c r="R36" s="47"/>
      <c r="S36" s="47"/>
      <c r="T36" s="47"/>
      <c r="U36" s="47"/>
      <c r="V36" s="47"/>
      <c r="W36" s="47"/>
    </row>
    <row r="37" spans="1:23">
      <c r="A37" s="45"/>
      <c r="B37" s="52" t="s">
        <v>4186</v>
      </c>
      <c r="C37" s="47" cm="1">
        <f t="array" ref="C37">INDEX($D$64:$AM$89,$C86,C$52)</f>
        <v>174.565</v>
      </c>
      <c r="D37" s="47" cm="1">
        <f t="array" ref="D37">INDEX($D$64:$AM$89,$C86,D$52)</f>
        <v>80.209999999999994</v>
      </c>
      <c r="E37" s="47" cm="1">
        <f t="array" ref="E37">INDEX($D$64:$AM$89,$C86,E$52)</f>
        <v>94.355000000000004</v>
      </c>
      <c r="F37" s="47" cm="1">
        <f t="array" ref="F37">INDEX($D$64:$AM$89,$C86,F$52)</f>
        <v>34.302999999999997</v>
      </c>
      <c r="G37" s="47" cm="1">
        <f t="array" ref="G37">INDEX($D$64:$AM$89,$C86,G$52)</f>
        <v>29.303999999999998</v>
      </c>
      <c r="H37" s="47" cm="1">
        <f t="array" ref="H37">INDEX($D$64:$AM$89,$C86,H$52)</f>
        <v>40.119999999999997</v>
      </c>
      <c r="I37" s="47"/>
      <c r="J37" s="48" t="str" cm="1">
        <f t="array" ref="J37">IF(HYPERLINK(TEXT("#"&amp;INDEX($D$98:$AM$123,$C120,C$52),),INDEX($D$98:$AM$123,$C120,C$52))=0,"",HYPERLINK(TEXT("#"&amp;INDEX($D$98:$AM$123,$C120,C$52),),INDEX($D$98:$AM$123,$C120,C$52)))</f>
        <v>A125958432C</v>
      </c>
      <c r="K37" s="48" t="str" cm="1">
        <f t="array" ref="K37">IF(HYPERLINK(TEXT("#"&amp;INDEX($D$98:$AM$123,$C120,D$52),),INDEX($D$98:$AM$123,$C120,D$52))=0,"",HYPERLINK(TEXT("#"&amp;INDEX($D$98:$AM$123,$C120,D$52),),INDEX($D$98:$AM$123,$C120,D$52)))</f>
        <v>A125980032F</v>
      </c>
      <c r="L37" s="48" t="str" cm="1">
        <f t="array" ref="L37">IF(HYPERLINK(TEXT("#"&amp;INDEX($D$98:$AM$123,$C120,E$52),),INDEX($D$98:$AM$123,$C120,E$52))=0,"",HYPERLINK(TEXT("#"&amp;INDEX($D$98:$AM$123,$C120,E$52),),INDEX($D$98:$AM$123,$C120,E$52)))</f>
        <v>A125969232R</v>
      </c>
      <c r="M37" s="48" t="str" cm="1">
        <f t="array" ref="M37">IF(HYPERLINK(TEXT("#"&amp;INDEX($D$98:$AM$123,$C120,F$52),),INDEX($D$98:$AM$123,$C120,F$52))=0,"",HYPERLINK(TEXT("#"&amp;INDEX($D$98:$AM$123,$C120,F$52),),INDEX($D$98:$AM$123,$C120,F$52)))</f>
        <v>A125958433F</v>
      </c>
      <c r="N37" s="48" t="str" cm="1">
        <f t="array" ref="N37">IF(HYPERLINK(TEXT("#"&amp;INDEX($D$98:$AM$123,$C120,G$52),),INDEX($D$98:$AM$123,$C120,G$52))=0,"",HYPERLINK(TEXT("#"&amp;INDEX($D$98:$AM$123,$C120,G$52),),INDEX($D$98:$AM$123,$C120,G$52)))</f>
        <v>A125980033J</v>
      </c>
      <c r="O37" s="48" t="str" cm="1">
        <f t="array" ref="O37">IF(HYPERLINK(TEXT("#"&amp;INDEX($D$98:$AM$123,$C120,H$52),),INDEX($D$98:$AM$123,$C120,H$52))=0,"",HYPERLINK(TEXT("#"&amp;INDEX($D$98:$AM$123,$C120,H$52),),INDEX($D$98:$AM$123,$C120,H$52)))</f>
        <v>A125969233T</v>
      </c>
      <c r="P37" s="47"/>
      <c r="Q37" s="47"/>
      <c r="R37" s="47"/>
      <c r="S37" s="47"/>
      <c r="T37" s="47"/>
      <c r="U37" s="47"/>
      <c r="V37" s="47"/>
      <c r="W37" s="47"/>
    </row>
    <row r="38" spans="1:23">
      <c r="A38" s="45"/>
      <c r="B38" s="49" t="s">
        <v>4186</v>
      </c>
      <c r="C38" s="47" cm="1">
        <f t="array" ref="C38">INDEX($D$64:$AM$89,$C87,C$52)</f>
        <v>147.95099999999999</v>
      </c>
      <c r="D38" s="47" cm="1">
        <f t="array" ref="D38">INDEX($D$64:$AM$89,$C87,D$52)</f>
        <v>71.596999999999994</v>
      </c>
      <c r="E38" s="47" cm="1">
        <f t="array" ref="E38">INDEX($D$64:$AM$89,$C87,E$52)</f>
        <v>76.353999999999999</v>
      </c>
      <c r="F38" s="47" cm="1">
        <f t="array" ref="F38">INDEX($D$64:$AM$89,$C87,F$52)</f>
        <v>29.073</v>
      </c>
      <c r="G38" s="47" cm="1">
        <f t="array" ref="G38">INDEX($D$64:$AM$89,$C87,G$52)</f>
        <v>26.157</v>
      </c>
      <c r="H38" s="47" cm="1">
        <f t="array" ref="H38">INDEX($D$64:$AM$89,$C87,H$52)</f>
        <v>32.466000000000001</v>
      </c>
      <c r="I38" s="47"/>
      <c r="J38" s="48" t="str" cm="1">
        <f t="array" ref="J38">IF(HYPERLINK(TEXT("#"&amp;INDEX($D$98:$AM$123,$C121,C$52),),INDEX($D$98:$AM$123,$C121,C$52))=0,"",HYPERLINK(TEXT("#"&amp;INDEX($D$98:$AM$123,$C121,C$52),),INDEX($D$98:$AM$123,$C121,C$52)))</f>
        <v>A125958256C</v>
      </c>
      <c r="K38" s="48" t="str" cm="1">
        <f t="array" ref="K38">IF(HYPERLINK(TEXT("#"&amp;INDEX($D$98:$AM$123,$C121,D$52),),INDEX($D$98:$AM$123,$C121,D$52))=0,"",HYPERLINK(TEXT("#"&amp;INDEX($D$98:$AM$123,$C121,D$52),),INDEX($D$98:$AM$123,$C121,D$52)))</f>
        <v>A125979856X</v>
      </c>
      <c r="L38" s="48" t="str" cm="1">
        <f t="array" ref="L38">IF(HYPERLINK(TEXT("#"&amp;INDEX($D$98:$AM$123,$C121,E$52),),INDEX($D$98:$AM$123,$C121,E$52))=0,"",HYPERLINK(TEXT("#"&amp;INDEX($D$98:$AM$123,$C121,E$52),),INDEX($D$98:$AM$123,$C121,E$52)))</f>
        <v>A125969056R</v>
      </c>
      <c r="M38" s="48" t="str" cm="1">
        <f t="array" ref="M38">IF(HYPERLINK(TEXT("#"&amp;INDEX($D$98:$AM$123,$C121,F$52),),INDEX($D$98:$AM$123,$C121,F$52))=0,"",HYPERLINK(TEXT("#"&amp;INDEX($D$98:$AM$123,$C121,F$52),),INDEX($D$98:$AM$123,$C121,F$52)))</f>
        <v>A125958257F</v>
      </c>
      <c r="N38" s="48" t="str" cm="1">
        <f t="array" ref="N38">IF(HYPERLINK(TEXT("#"&amp;INDEX($D$98:$AM$123,$C121,G$52),),INDEX($D$98:$AM$123,$C121,G$52))=0,"",HYPERLINK(TEXT("#"&amp;INDEX($D$98:$AM$123,$C121,G$52),),INDEX($D$98:$AM$123,$C121,G$52)))</f>
        <v>A125979857A</v>
      </c>
      <c r="O38" s="48" t="str" cm="1">
        <f t="array" ref="O38">IF(HYPERLINK(TEXT("#"&amp;INDEX($D$98:$AM$123,$C121,H$52),),INDEX($D$98:$AM$123,$C121,H$52))=0,"",HYPERLINK(TEXT("#"&amp;INDEX($D$98:$AM$123,$C121,H$52),),INDEX($D$98:$AM$123,$C121,H$52)))</f>
        <v>A125969057T</v>
      </c>
      <c r="P38" s="47"/>
      <c r="Q38" s="47"/>
      <c r="R38" s="47"/>
      <c r="S38" s="47"/>
      <c r="T38" s="47"/>
      <c r="U38" s="47"/>
      <c r="V38" s="47"/>
      <c r="W38" s="47"/>
    </row>
    <row r="39" spans="1:23">
      <c r="A39" s="45"/>
      <c r="B39" s="49" t="s">
        <v>4187</v>
      </c>
      <c r="C39" s="47" cm="1">
        <f t="array" ref="C39">INDEX($D$64:$AM$89,$C88,C$52)</f>
        <v>26.613</v>
      </c>
      <c r="D39" s="47" cm="1">
        <f t="array" ref="D39">INDEX($D$64:$AM$89,$C88,D$52)</f>
        <v>8.6129999999999995</v>
      </c>
      <c r="E39" s="47" cm="1">
        <f t="array" ref="E39">INDEX($D$64:$AM$89,$C88,E$52)</f>
        <v>18</v>
      </c>
      <c r="F39" s="47" cm="1">
        <f t="array" ref="F39">INDEX($D$64:$AM$89,$C88,F$52)</f>
        <v>5.23</v>
      </c>
      <c r="G39" s="47" cm="1">
        <f t="array" ref="G39">INDEX($D$64:$AM$89,$C88,G$52)</f>
        <v>3.1469999999999998</v>
      </c>
      <c r="H39" s="47" cm="1">
        <f t="array" ref="H39">INDEX($D$64:$AM$89,$C88,H$52)</f>
        <v>7.6539999999999999</v>
      </c>
      <c r="I39" s="47"/>
      <c r="J39" s="48" t="str" cm="1">
        <f t="array" ref="J39">IF(HYPERLINK(TEXT("#"&amp;INDEX($D$98:$AM$123,$C122,C$52),),INDEX($D$98:$AM$123,$C122,C$52))=0,"",HYPERLINK(TEXT("#"&amp;INDEX($D$98:$AM$123,$C122,C$52),),INDEX($D$98:$AM$123,$C122,C$52)))</f>
        <v>A125958296W</v>
      </c>
      <c r="K39" s="48" t="str" cm="1">
        <f t="array" ref="K39">IF(HYPERLINK(TEXT("#"&amp;INDEX($D$98:$AM$123,$C122,D$52),),INDEX($D$98:$AM$123,$C122,D$52))=0,"",HYPERLINK(TEXT("#"&amp;INDEX($D$98:$AM$123,$C122,D$52),),INDEX($D$98:$AM$123,$C122,D$52)))</f>
        <v>A125979896T</v>
      </c>
      <c r="L39" s="48" t="str" cm="1">
        <f t="array" ref="L39">IF(HYPERLINK(TEXT("#"&amp;INDEX($D$98:$AM$123,$C122,E$52),),INDEX($D$98:$AM$123,$C122,E$52))=0,"",HYPERLINK(TEXT("#"&amp;INDEX($D$98:$AM$123,$C122,E$52),),INDEX($D$98:$AM$123,$C122,E$52)))</f>
        <v>A125969096J</v>
      </c>
      <c r="M39" s="48" t="str" cm="1">
        <f t="array" ref="M39">IF(HYPERLINK(TEXT("#"&amp;INDEX($D$98:$AM$123,$C122,F$52),),INDEX($D$98:$AM$123,$C122,F$52))=0,"",HYPERLINK(TEXT("#"&amp;INDEX($D$98:$AM$123,$C122,F$52),),INDEX($D$98:$AM$123,$C122,F$52)))</f>
        <v>A125958297X</v>
      </c>
      <c r="N39" s="48" t="str" cm="1">
        <f t="array" ref="N39">IF(HYPERLINK(TEXT("#"&amp;INDEX($D$98:$AM$123,$C122,G$52),),INDEX($D$98:$AM$123,$C122,G$52))=0,"",HYPERLINK(TEXT("#"&amp;INDEX($D$98:$AM$123,$C122,G$52),),INDEX($D$98:$AM$123,$C122,G$52)))</f>
        <v>A125979897V</v>
      </c>
      <c r="O39" s="48" t="str" cm="1">
        <f t="array" ref="O39">IF(HYPERLINK(TEXT("#"&amp;INDEX($D$98:$AM$123,$C122,H$52),),INDEX($D$98:$AM$123,$C122,H$52))=0,"",HYPERLINK(TEXT("#"&amp;INDEX($D$98:$AM$123,$C122,H$52),),INDEX($D$98:$AM$123,$C122,H$52)))</f>
        <v>A125969097K</v>
      </c>
      <c r="P39" s="47"/>
      <c r="Q39" s="47"/>
      <c r="R39" s="47"/>
      <c r="S39" s="47"/>
      <c r="T39" s="47"/>
      <c r="U39" s="47"/>
      <c r="V39" s="47"/>
      <c r="W39" s="47"/>
    </row>
    <row r="40" spans="1:23">
      <c r="A40" s="44" t="s">
        <v>4188</v>
      </c>
      <c r="B40" s="45"/>
      <c r="C40" s="53" cm="1">
        <f t="array" ref="C40">INDEX($D$64:$AM$89,$C89,C$52)</f>
        <v>508.89400000000001</v>
      </c>
      <c r="D40" s="53" cm="1">
        <f t="array" ref="D40">INDEX($D$64:$AM$89,$C89,D$52)</f>
        <v>273.71499999999997</v>
      </c>
      <c r="E40" s="53" cm="1">
        <f t="array" ref="E40">INDEX($D$64:$AM$89,$C89,E$52)</f>
        <v>235.179</v>
      </c>
      <c r="F40" s="53">
        <v>100</v>
      </c>
      <c r="G40" s="53">
        <v>100</v>
      </c>
      <c r="H40" s="53">
        <v>100</v>
      </c>
      <c r="I40" s="47"/>
      <c r="J40" s="48" t="str" cm="1">
        <f t="array" ref="J40">IF(HYPERLINK(TEXT("#"&amp;INDEX($D$98:$AM$123,$C123,C$52),),INDEX($D$98:$AM$123,$C123,C$52))=0,"",HYPERLINK(TEXT("#"&amp;INDEX($D$98:$AM$123,$C123,C$52),),INDEX($D$98:$AM$123,$C123,C$52)))</f>
        <v>A125958320K</v>
      </c>
      <c r="K40" s="48" t="str" cm="1">
        <f t="array" ref="K40">IF(HYPERLINK(TEXT("#"&amp;INDEX($D$98:$AM$123,$C123,D$52),),INDEX($D$98:$AM$123,$C123,D$52))=0,"",HYPERLINK(TEXT("#"&amp;INDEX($D$98:$AM$123,$C123,D$52),),INDEX($D$98:$AM$123,$C123,D$52)))</f>
        <v>A125979920F</v>
      </c>
      <c r="L40" s="48" t="str" cm="1">
        <f t="array" ref="L40">IF(HYPERLINK(TEXT("#"&amp;INDEX($D$98:$AM$123,$C123,E$52),),INDEX($D$98:$AM$123,$C123,E$52))=0,"",HYPERLINK(TEXT("#"&amp;INDEX($D$98:$AM$123,$C123,E$52),),INDEX($D$98:$AM$123,$C123,E$52)))</f>
        <v>A125969120W</v>
      </c>
      <c r="M40" s="53" t="s">
        <v>4189</v>
      </c>
      <c r="N40" s="53" t="s">
        <v>4189</v>
      </c>
      <c r="O40" s="53" t="s">
        <v>4189</v>
      </c>
      <c r="P40" s="47"/>
      <c r="Q40" s="47"/>
      <c r="R40" s="47"/>
      <c r="S40" s="47"/>
      <c r="T40" s="47"/>
      <c r="U40" s="47"/>
      <c r="V40" s="47"/>
      <c r="W40" s="47"/>
    </row>
    <row r="41" spans="1:23">
      <c r="A41" s="54"/>
      <c r="B41" s="55"/>
      <c r="C41" s="53"/>
      <c r="D41" s="53"/>
      <c r="E41" s="53"/>
      <c r="F41" s="53"/>
      <c r="G41" s="53"/>
      <c r="H41" s="53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</row>
    <row r="42" spans="1:23">
      <c r="A42" s="54"/>
      <c r="B42" s="55"/>
      <c r="C42" s="53"/>
      <c r="D42" s="53"/>
      <c r="E42" s="53"/>
      <c r="F42" s="53"/>
      <c r="G42" s="53"/>
      <c r="H42" s="53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</row>
    <row r="43" spans="1:23">
      <c r="A43" s="56" t="str">
        <f ca="1">Contents!B27</f>
        <v>© Commonwealth of Australia 2023</v>
      </c>
      <c r="B43" s="55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</row>
    <row r="44" spans="1:23">
      <c r="A44" s="56"/>
      <c r="B44" s="55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</row>
    <row r="45" spans="1:23" hidden="1">
      <c r="A45" s="57"/>
      <c r="B45" s="58" t="s">
        <v>4154</v>
      </c>
      <c r="C45" s="59">
        <v>1</v>
      </c>
      <c r="D45" s="60"/>
      <c r="E45" s="60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</row>
    <row r="46" spans="1:23" hidden="1">
      <c r="A46" s="57"/>
      <c r="B46" s="58" t="s">
        <v>4190</v>
      </c>
      <c r="C46" s="59">
        <f>C45+6</f>
        <v>7</v>
      </c>
      <c r="D46" s="60"/>
      <c r="E46" s="60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</row>
    <row r="47" spans="1:23" hidden="1">
      <c r="A47" s="57"/>
      <c r="B47" s="58" t="s">
        <v>4191</v>
      </c>
      <c r="C47" s="59">
        <f t="shared" ref="C47:C50" si="0">C46+6</f>
        <v>13</v>
      </c>
      <c r="D47" s="60"/>
      <c r="E47" s="60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</row>
    <row r="48" spans="1:23" hidden="1">
      <c r="A48" s="57"/>
      <c r="B48" s="58" t="s">
        <v>4192</v>
      </c>
      <c r="C48" s="59">
        <f t="shared" si="0"/>
        <v>19</v>
      </c>
      <c r="D48" s="60"/>
      <c r="E48" s="60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</row>
    <row r="49" spans="1:57" hidden="1">
      <c r="A49" s="57"/>
      <c r="B49" s="58" t="s">
        <v>4193</v>
      </c>
      <c r="C49" s="59">
        <f t="shared" si="0"/>
        <v>25</v>
      </c>
      <c r="D49" s="60"/>
      <c r="E49" s="60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</row>
    <row r="50" spans="1:57" hidden="1">
      <c r="A50" s="57"/>
      <c r="B50" s="58" t="s">
        <v>4194</v>
      </c>
      <c r="C50" s="59">
        <f t="shared" si="0"/>
        <v>31</v>
      </c>
      <c r="D50" s="60"/>
      <c r="E50" s="60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</row>
    <row r="51" spans="1:57" hidden="1">
      <c r="A51" s="57"/>
      <c r="B51" s="55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</row>
    <row r="52" spans="1:57" hidden="1">
      <c r="A52" s="57"/>
      <c r="B52" s="55"/>
      <c r="C52" s="59">
        <f>VLOOKUP(C10,B45:C50,2,FALSE)</f>
        <v>1</v>
      </c>
      <c r="D52" s="59">
        <f>C52+1</f>
        <v>2</v>
      </c>
      <c r="E52" s="59">
        <f>D52+1</f>
        <v>3</v>
      </c>
      <c r="F52" s="59">
        <f t="shared" ref="F52:H52" si="1">E52+1</f>
        <v>4</v>
      </c>
      <c r="G52" s="59">
        <f t="shared" si="1"/>
        <v>5</v>
      </c>
      <c r="H52" s="59">
        <f t="shared" si="1"/>
        <v>6</v>
      </c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</row>
    <row r="53" spans="1:57" hidden="1">
      <c r="A53" s="57"/>
      <c r="B53" s="55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</row>
    <row r="54" spans="1:57" hidden="1">
      <c r="A54" s="57"/>
      <c r="B54" s="55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</row>
    <row r="55" spans="1:57" hidden="1">
      <c r="A55" s="57"/>
      <c r="B55" s="55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</row>
    <row r="56" spans="1:57" hidden="1">
      <c r="A56" s="57"/>
      <c r="B56" s="55"/>
      <c r="C56" s="55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</row>
    <row r="57" spans="1:57" hidden="1">
      <c r="A57" s="57"/>
      <c r="B57" s="55"/>
      <c r="C57" s="55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</row>
    <row r="58" spans="1:57" hidden="1">
      <c r="A58" s="57"/>
      <c r="B58" s="55"/>
      <c r="C58" s="55"/>
      <c r="D58" s="59">
        <v>1</v>
      </c>
      <c r="E58" s="59">
        <v>2</v>
      </c>
      <c r="F58" s="59">
        <v>3</v>
      </c>
      <c r="G58" s="59">
        <v>4</v>
      </c>
      <c r="H58" s="59">
        <v>5</v>
      </c>
      <c r="I58" s="59">
        <v>6</v>
      </c>
      <c r="J58" s="59">
        <v>7</v>
      </c>
      <c r="K58" s="59">
        <v>8</v>
      </c>
      <c r="L58" s="59">
        <v>9</v>
      </c>
      <c r="M58" s="59">
        <v>10</v>
      </c>
      <c r="N58" s="59">
        <v>11</v>
      </c>
      <c r="O58" s="59">
        <v>12</v>
      </c>
      <c r="P58" s="59">
        <v>13</v>
      </c>
      <c r="Q58" s="59">
        <v>14</v>
      </c>
      <c r="R58" s="59">
        <v>15</v>
      </c>
      <c r="S58" s="59">
        <v>16</v>
      </c>
      <c r="T58" s="59">
        <v>17</v>
      </c>
      <c r="U58" s="59">
        <v>18</v>
      </c>
      <c r="V58" s="59">
        <v>19</v>
      </c>
      <c r="W58" s="59">
        <v>20</v>
      </c>
      <c r="X58" s="59">
        <v>21</v>
      </c>
      <c r="Y58" s="59">
        <v>22</v>
      </c>
      <c r="Z58" s="59">
        <v>23</v>
      </c>
      <c r="AA58" s="59">
        <v>24</v>
      </c>
      <c r="AB58" s="59">
        <v>25</v>
      </c>
      <c r="AC58" s="59">
        <v>26</v>
      </c>
      <c r="AD58" s="59">
        <v>27</v>
      </c>
      <c r="AE58" s="59">
        <v>28</v>
      </c>
      <c r="AF58" s="59">
        <v>29</v>
      </c>
      <c r="AG58" s="59">
        <v>30</v>
      </c>
      <c r="AH58" s="59">
        <v>31</v>
      </c>
      <c r="AI58" s="59">
        <v>32</v>
      </c>
      <c r="AJ58" s="59">
        <v>33</v>
      </c>
      <c r="AK58" s="59">
        <v>34</v>
      </c>
      <c r="AL58" s="59">
        <v>35</v>
      </c>
      <c r="AM58" s="59">
        <v>36</v>
      </c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  <c r="BE58" s="59"/>
    </row>
    <row r="59" spans="1:57" ht="15" hidden="1" customHeight="1">
      <c r="A59" s="36"/>
      <c r="B59" s="36"/>
      <c r="C59" s="36"/>
      <c r="D59" s="84" t="s">
        <v>4195</v>
      </c>
      <c r="E59" s="84"/>
      <c r="F59" s="84"/>
      <c r="G59" s="84"/>
      <c r="H59" s="84"/>
      <c r="I59" s="84"/>
      <c r="J59" s="84" t="s">
        <v>4196</v>
      </c>
      <c r="K59" s="84"/>
      <c r="L59" s="84"/>
      <c r="M59" s="84"/>
      <c r="N59" s="84"/>
      <c r="O59" s="84"/>
      <c r="P59" s="84" t="s">
        <v>4197</v>
      </c>
      <c r="Q59" s="84"/>
      <c r="R59" s="84"/>
      <c r="S59" s="84"/>
      <c r="T59" s="84"/>
      <c r="U59" s="84"/>
      <c r="V59" s="84" t="s">
        <v>4198</v>
      </c>
      <c r="W59" s="84"/>
      <c r="X59" s="84"/>
      <c r="Y59" s="84"/>
      <c r="Z59" s="84"/>
      <c r="AA59" s="84"/>
      <c r="AB59" s="84" t="s">
        <v>4199</v>
      </c>
      <c r="AC59" s="84"/>
      <c r="AD59" s="84"/>
      <c r="AE59" s="84"/>
      <c r="AF59" s="84"/>
      <c r="AG59" s="84"/>
      <c r="AH59" s="84" t="s">
        <v>4200</v>
      </c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  <c r="AY59" s="84"/>
      <c r="AZ59" s="85"/>
      <c r="BA59" s="85"/>
      <c r="BB59" s="85"/>
      <c r="BC59" s="85"/>
      <c r="BD59" s="85"/>
      <c r="BE59" s="85"/>
    </row>
    <row r="60" spans="1:57" ht="15" hidden="1" customHeight="1">
      <c r="A60" s="36"/>
      <c r="B60" s="36"/>
      <c r="C60" s="36"/>
      <c r="D60" s="61"/>
      <c r="E60" s="61"/>
      <c r="F60" s="61"/>
      <c r="G60" s="86" t="s">
        <v>4201</v>
      </c>
      <c r="H60" s="86"/>
      <c r="I60" s="86"/>
      <c r="J60" s="61"/>
      <c r="K60" s="61"/>
      <c r="L60" s="61"/>
      <c r="M60" s="86" t="s">
        <v>4201</v>
      </c>
      <c r="N60" s="86"/>
      <c r="O60" s="86"/>
      <c r="P60" s="61"/>
      <c r="Q60" s="61"/>
      <c r="R60" s="61"/>
      <c r="S60" s="86" t="s">
        <v>4201</v>
      </c>
      <c r="T60" s="86"/>
      <c r="U60" s="86"/>
      <c r="V60" s="61"/>
      <c r="W60" s="61"/>
      <c r="X60" s="61"/>
      <c r="Y60" s="86" t="s">
        <v>4201</v>
      </c>
      <c r="Z60" s="86"/>
      <c r="AA60" s="86"/>
      <c r="AB60" s="61"/>
      <c r="AC60" s="61"/>
      <c r="AD60" s="61"/>
      <c r="AE60" s="86" t="s">
        <v>4201</v>
      </c>
      <c r="AF60" s="86"/>
      <c r="AG60" s="86"/>
      <c r="AH60" s="61"/>
      <c r="AI60" s="61"/>
      <c r="AJ60" s="61"/>
      <c r="AK60" s="86" t="s">
        <v>4201</v>
      </c>
      <c r="AL60" s="86"/>
      <c r="AM60" s="86"/>
      <c r="AN60" s="61"/>
      <c r="AO60" s="61"/>
      <c r="AP60" s="61"/>
      <c r="AQ60" s="86"/>
      <c r="AR60" s="86"/>
      <c r="AS60" s="86"/>
      <c r="AT60" s="61"/>
      <c r="AU60" s="61"/>
      <c r="AV60" s="61"/>
      <c r="AW60" s="86"/>
      <c r="AX60" s="86"/>
      <c r="AY60" s="86"/>
      <c r="AZ60" s="61"/>
      <c r="BA60" s="61"/>
      <c r="BB60" s="61"/>
      <c r="BC60" s="86"/>
      <c r="BD60" s="86"/>
      <c r="BE60" s="86"/>
    </row>
    <row r="61" spans="1:57" hidden="1">
      <c r="A61" s="36"/>
      <c r="B61" s="36"/>
      <c r="C61" s="36"/>
      <c r="D61" s="42" t="s">
        <v>4158</v>
      </c>
      <c r="E61" s="42" t="s">
        <v>4159</v>
      </c>
      <c r="F61" s="42" t="s">
        <v>4160</v>
      </c>
      <c r="G61" s="42" t="s">
        <v>4158</v>
      </c>
      <c r="H61" s="42" t="s">
        <v>4159</v>
      </c>
      <c r="I61" s="42" t="s">
        <v>4160</v>
      </c>
      <c r="J61" s="42" t="s">
        <v>4158</v>
      </c>
      <c r="K61" s="42" t="s">
        <v>4159</v>
      </c>
      <c r="L61" s="42" t="s">
        <v>4160</v>
      </c>
      <c r="M61" s="42" t="s">
        <v>4158</v>
      </c>
      <c r="N61" s="42" t="s">
        <v>4159</v>
      </c>
      <c r="O61" s="42" t="s">
        <v>4160</v>
      </c>
      <c r="P61" s="42" t="s">
        <v>4158</v>
      </c>
      <c r="Q61" s="42" t="s">
        <v>4159</v>
      </c>
      <c r="R61" s="42" t="s">
        <v>4160</v>
      </c>
      <c r="S61" s="42" t="s">
        <v>4158</v>
      </c>
      <c r="T61" s="42" t="s">
        <v>4159</v>
      </c>
      <c r="U61" s="42" t="s">
        <v>4160</v>
      </c>
      <c r="V61" s="42" t="s">
        <v>4158</v>
      </c>
      <c r="W61" s="42" t="s">
        <v>4159</v>
      </c>
      <c r="X61" s="42" t="s">
        <v>4160</v>
      </c>
      <c r="Y61" s="42" t="s">
        <v>4158</v>
      </c>
      <c r="Z61" s="42" t="s">
        <v>4159</v>
      </c>
      <c r="AA61" s="42" t="s">
        <v>4160</v>
      </c>
      <c r="AB61" s="42" t="s">
        <v>4158</v>
      </c>
      <c r="AC61" s="42" t="s">
        <v>4159</v>
      </c>
      <c r="AD61" s="42" t="s">
        <v>4160</v>
      </c>
      <c r="AE61" s="42" t="s">
        <v>4158</v>
      </c>
      <c r="AF61" s="42" t="s">
        <v>4159</v>
      </c>
      <c r="AG61" s="42" t="s">
        <v>4160</v>
      </c>
      <c r="AH61" s="42" t="s">
        <v>4158</v>
      </c>
      <c r="AI61" s="42" t="s">
        <v>4159</v>
      </c>
      <c r="AJ61" s="42" t="s">
        <v>4160</v>
      </c>
      <c r="AK61" s="42" t="s">
        <v>4158</v>
      </c>
      <c r="AL61" s="42" t="s">
        <v>4159</v>
      </c>
      <c r="AM61" s="42" t="s">
        <v>4160</v>
      </c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</row>
    <row r="62" spans="1:57" hidden="1">
      <c r="A62" s="36"/>
      <c r="B62" s="36"/>
      <c r="C62" s="36"/>
      <c r="D62" s="43" t="s">
        <v>4161</v>
      </c>
      <c r="E62" s="43" t="s">
        <v>4161</v>
      </c>
      <c r="F62" s="43" t="s">
        <v>4161</v>
      </c>
      <c r="G62" s="43" t="s">
        <v>4161</v>
      </c>
      <c r="H62" s="43" t="s">
        <v>4161</v>
      </c>
      <c r="I62" s="43" t="s">
        <v>4202</v>
      </c>
      <c r="J62" s="43" t="s">
        <v>4161</v>
      </c>
      <c r="K62" s="43" t="s">
        <v>4161</v>
      </c>
      <c r="L62" s="43" t="s">
        <v>4161</v>
      </c>
      <c r="M62" s="43" t="s">
        <v>4161</v>
      </c>
      <c r="N62" s="43" t="s">
        <v>4161</v>
      </c>
      <c r="O62" s="43" t="s">
        <v>4202</v>
      </c>
      <c r="P62" s="43" t="s">
        <v>4161</v>
      </c>
      <c r="Q62" s="43" t="s">
        <v>4161</v>
      </c>
      <c r="R62" s="43" t="s">
        <v>4161</v>
      </c>
      <c r="S62" s="43" t="s">
        <v>4161</v>
      </c>
      <c r="T62" s="43" t="s">
        <v>4161</v>
      </c>
      <c r="U62" s="43" t="s">
        <v>4202</v>
      </c>
      <c r="V62" s="43" t="s">
        <v>4161</v>
      </c>
      <c r="W62" s="43" t="s">
        <v>4161</v>
      </c>
      <c r="X62" s="43" t="s">
        <v>4161</v>
      </c>
      <c r="Y62" s="43" t="s">
        <v>4161</v>
      </c>
      <c r="Z62" s="43" t="s">
        <v>4161</v>
      </c>
      <c r="AA62" s="43" t="s">
        <v>4202</v>
      </c>
      <c r="AB62" s="43" t="s">
        <v>4161</v>
      </c>
      <c r="AC62" s="43" t="s">
        <v>4161</v>
      </c>
      <c r="AD62" s="43" t="s">
        <v>4161</v>
      </c>
      <c r="AE62" s="43" t="s">
        <v>4161</v>
      </c>
      <c r="AF62" s="43" t="s">
        <v>4161</v>
      </c>
      <c r="AG62" s="43" t="s">
        <v>4202</v>
      </c>
      <c r="AH62" s="43" t="s">
        <v>4161</v>
      </c>
      <c r="AI62" s="43" t="s">
        <v>4161</v>
      </c>
      <c r="AJ62" s="43" t="s">
        <v>4161</v>
      </c>
      <c r="AK62" s="43" t="s">
        <v>4161</v>
      </c>
      <c r="AL62" s="43" t="s">
        <v>4161</v>
      </c>
      <c r="AM62" s="43" t="s">
        <v>4202</v>
      </c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</row>
    <row r="63" spans="1:57" hidden="1">
      <c r="A63" s="44" t="s">
        <v>4163</v>
      </c>
      <c r="B63" s="45"/>
      <c r="C63" s="36"/>
      <c r="D63" s="43"/>
      <c r="E63" s="43"/>
      <c r="F63" s="43"/>
      <c r="G63" s="62"/>
      <c r="H63" s="62"/>
      <c r="I63" s="63"/>
      <c r="J63" s="43"/>
      <c r="K63" s="43"/>
      <c r="L63" s="43"/>
      <c r="M63" s="62"/>
      <c r="N63" s="62"/>
      <c r="O63" s="63"/>
      <c r="P63" s="43"/>
      <c r="Q63" s="43"/>
      <c r="R63" s="43"/>
      <c r="S63" s="43"/>
      <c r="T63" s="62"/>
      <c r="U63" s="63"/>
      <c r="V63" s="43"/>
      <c r="W63" s="43"/>
      <c r="X63" s="43"/>
      <c r="Y63" s="43"/>
      <c r="Z63" s="62"/>
      <c r="AA63" s="63"/>
      <c r="AB63" s="43"/>
      <c r="AC63" s="43"/>
      <c r="AD63" s="43"/>
      <c r="AE63" s="43"/>
      <c r="AF63" s="62"/>
      <c r="AG63" s="63"/>
      <c r="AH63" s="43"/>
      <c r="AI63" s="43"/>
      <c r="AJ63" s="43"/>
      <c r="AK63" s="43"/>
      <c r="AL63" s="62"/>
      <c r="AM63" s="63"/>
      <c r="AN63" s="43"/>
      <c r="AO63" s="43"/>
      <c r="AP63" s="43"/>
      <c r="AQ63" s="43"/>
      <c r="AR63" s="62"/>
      <c r="AS63" s="63"/>
      <c r="AT63" s="43"/>
      <c r="AU63" s="43"/>
      <c r="AV63" s="43"/>
      <c r="AW63" s="43"/>
      <c r="AX63" s="62"/>
      <c r="AY63" s="63"/>
      <c r="AZ63" s="43"/>
      <c r="BA63" s="43"/>
      <c r="BB63" s="43"/>
      <c r="BC63" s="62"/>
      <c r="BD63" s="63"/>
    </row>
    <row r="64" spans="1:57" hidden="1">
      <c r="A64" s="45"/>
      <c r="B64" s="45" t="s">
        <v>4164</v>
      </c>
      <c r="C64" s="58">
        <v>1</v>
      </c>
      <c r="D64" s="64">
        <f>A125958392W_Latest</f>
        <v>415.11900000000003</v>
      </c>
      <c r="E64" s="64">
        <f>A125979992T_Latest</f>
        <v>227.23099999999999</v>
      </c>
      <c r="F64" s="64">
        <f>A125969192J_Latest</f>
        <v>187.88800000000001</v>
      </c>
      <c r="G64" s="64">
        <f>A125958393X_Latest</f>
        <v>81.572999999999993</v>
      </c>
      <c r="H64" s="64">
        <f>A125979993V_Latest</f>
        <v>83.016999999999996</v>
      </c>
      <c r="I64" s="64">
        <f>A125969193K_Latest</f>
        <v>79.891999999999996</v>
      </c>
      <c r="J64" s="64">
        <f>A125963792C_Latest</f>
        <v>408.08</v>
      </c>
      <c r="K64" s="64">
        <f>A125985392A_Latest</f>
        <v>222.566</v>
      </c>
      <c r="L64" s="64">
        <f>A125974592R_Latest</f>
        <v>185.51400000000001</v>
      </c>
      <c r="M64" s="64">
        <f>A125963793F_Latest</f>
        <v>81.73</v>
      </c>
      <c r="N64" s="64">
        <f>A125985393C_Latest</f>
        <v>83.087999999999994</v>
      </c>
      <c r="O64" s="64">
        <f>A125974593T_Latest</f>
        <v>80.158000000000001</v>
      </c>
      <c r="P64" s="64">
        <f>A125960192V_Latest</f>
        <v>154.44399999999999</v>
      </c>
      <c r="Q64" s="64">
        <f>A125981792R_Latest</f>
        <v>92.915000000000006</v>
      </c>
      <c r="R64" s="64">
        <f>A125970992C_Latest</f>
        <v>61.529000000000003</v>
      </c>
      <c r="S64" s="64">
        <f>A125960193W_Latest</f>
        <v>81.480999999999995</v>
      </c>
      <c r="T64" s="64">
        <f>A125981793T_Latest</f>
        <v>85.462000000000003</v>
      </c>
      <c r="U64" s="64">
        <f>A125970993F_Latest</f>
        <v>76.126999999999995</v>
      </c>
      <c r="V64" s="64">
        <f>A125965592W_Latest</f>
        <v>143.37200000000001</v>
      </c>
      <c r="W64" s="64">
        <f>A125987192V_Latest</f>
        <v>71.305000000000007</v>
      </c>
      <c r="X64" s="64">
        <f>A125976392J_Latest</f>
        <v>72.066000000000003</v>
      </c>
      <c r="Y64" s="64">
        <f>A125965593X_Latest</f>
        <v>82.26</v>
      </c>
      <c r="Z64" s="64">
        <f>A125987193W_Latest</f>
        <v>81.281999999999996</v>
      </c>
      <c r="AA64" s="64">
        <f>A125976393K_Latest</f>
        <v>83.251000000000005</v>
      </c>
      <c r="AB64" s="64">
        <f>A125967392R_Latest</f>
        <v>110.265</v>
      </c>
      <c r="AC64" s="64">
        <f>A125988992K_Latest</f>
        <v>58.345999999999997</v>
      </c>
      <c r="AD64" s="64">
        <f>A125978192A_Latest</f>
        <v>51.918999999999997</v>
      </c>
      <c r="AE64" s="64">
        <f>A125967393T_Latest</f>
        <v>81.396000000000001</v>
      </c>
      <c r="AF64" s="64">
        <f>A125988993L_Latest</f>
        <v>81.694000000000003</v>
      </c>
      <c r="AG64" s="64">
        <f>A125978193C_Latest</f>
        <v>81.064999999999998</v>
      </c>
      <c r="AH64" s="64">
        <f>A125961992K_Latest</f>
        <v>7.0389999999999997</v>
      </c>
      <c r="AI64" s="64">
        <f>A125983592J_Latest</f>
        <v>4.665</v>
      </c>
      <c r="AJ64" s="64">
        <f>A125972792W_Latest</f>
        <v>2.3740000000000001</v>
      </c>
      <c r="AK64" s="64">
        <f>A125961993L_Latest</f>
        <v>73.388000000000005</v>
      </c>
      <c r="AL64" s="64">
        <f>A125983593K_Latest</f>
        <v>79.769000000000005</v>
      </c>
      <c r="AM64" s="64">
        <f>A125972793X_Latest</f>
        <v>63.42</v>
      </c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</row>
    <row r="65" spans="1:57" hidden="1">
      <c r="A65" s="45"/>
      <c r="B65" s="49" t="s">
        <v>4165</v>
      </c>
      <c r="C65" s="58">
        <v>2</v>
      </c>
      <c r="D65" s="64">
        <f>A125958328C_Latest</f>
        <v>58.069000000000003</v>
      </c>
      <c r="E65" s="64">
        <f>A125979928X_Latest</f>
        <v>33.438000000000002</v>
      </c>
      <c r="F65" s="64">
        <f>A125969128R_Latest</f>
        <v>24.631</v>
      </c>
      <c r="G65" s="64">
        <f>A125958329F_Latest</f>
        <v>11.411</v>
      </c>
      <c r="H65" s="64">
        <f>A125979929A_Latest</f>
        <v>12.215999999999999</v>
      </c>
      <c r="I65" s="64">
        <f>A125969129T_Latest</f>
        <v>10.473000000000001</v>
      </c>
      <c r="J65" s="64">
        <f>A125963728K_Latest</f>
        <v>57.502000000000002</v>
      </c>
      <c r="K65" s="64">
        <f>A125985328J_Latest</f>
        <v>32.871000000000002</v>
      </c>
      <c r="L65" s="64">
        <f>A125974528W_Latest</f>
        <v>24.631</v>
      </c>
      <c r="M65" s="64">
        <f>A125963729L_Latest</f>
        <v>11.516</v>
      </c>
      <c r="N65" s="64">
        <f>A125985329K_Latest</f>
        <v>12.271000000000001</v>
      </c>
      <c r="O65" s="64">
        <f>A125974529X_Latest</f>
        <v>10.643000000000001</v>
      </c>
      <c r="P65" s="64">
        <f>A125960128A_Latest</f>
        <v>25.059000000000001</v>
      </c>
      <c r="Q65" s="64">
        <f>A125981728W_Latest</f>
        <v>16.134</v>
      </c>
      <c r="R65" s="64">
        <f>A125970928K_Latest</f>
        <v>8.9250000000000007</v>
      </c>
      <c r="S65" s="64">
        <f>A125960129C_Latest</f>
        <v>13.221</v>
      </c>
      <c r="T65" s="64">
        <f>A125981729X_Latest</f>
        <v>14.84</v>
      </c>
      <c r="U65" s="64">
        <f>A125970929L_Latest</f>
        <v>11.042</v>
      </c>
      <c r="V65" s="64">
        <f>A125965528C_Latest</f>
        <v>17.199000000000002</v>
      </c>
      <c r="W65" s="64">
        <f>A125987128A_Latest</f>
        <v>8.7680000000000007</v>
      </c>
      <c r="X65" s="64">
        <f>A125976328R_Latest</f>
        <v>8.4309999999999992</v>
      </c>
      <c r="Y65" s="64">
        <f>A125965529F_Latest</f>
        <v>9.8680000000000003</v>
      </c>
      <c r="Z65" s="64">
        <f>A125987129C_Latest</f>
        <v>9.9949999999999992</v>
      </c>
      <c r="AA65" s="64">
        <f>A125976329T_Latest</f>
        <v>9.74</v>
      </c>
      <c r="AB65" s="64">
        <f>A125967328W_Latest</f>
        <v>15.244</v>
      </c>
      <c r="AC65" s="64">
        <f>A125988928T_Latest</f>
        <v>7.968</v>
      </c>
      <c r="AD65" s="64">
        <f>A125978128J_Latest</f>
        <v>7.2750000000000004</v>
      </c>
      <c r="AE65" s="64">
        <f>A125967329X_Latest</f>
        <v>11.253</v>
      </c>
      <c r="AF65" s="64">
        <f>A125988929V_Latest</f>
        <v>11.157</v>
      </c>
      <c r="AG65" s="64">
        <f>A125978129K_Latest</f>
        <v>11.36</v>
      </c>
      <c r="AH65" s="64">
        <f>A125961928T_Latest</f>
        <v>0.56699999999999995</v>
      </c>
      <c r="AI65" s="64">
        <f>A125983528R_Latest</f>
        <v>0.56699999999999995</v>
      </c>
      <c r="AJ65" s="64">
        <f>A125972728C_Latest</f>
        <v>0</v>
      </c>
      <c r="AK65" s="64">
        <f>A125961929V_Latest</f>
        <v>5.9109999999999996</v>
      </c>
      <c r="AL65" s="64">
        <f>A125983529T_Latest</f>
        <v>9.6940000000000008</v>
      </c>
      <c r="AM65" s="64">
        <f>A125972729F_Latest</f>
        <v>0</v>
      </c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</row>
    <row r="66" spans="1:57" hidden="1">
      <c r="A66" s="45"/>
      <c r="B66" s="49" t="s">
        <v>4166</v>
      </c>
      <c r="C66" s="58">
        <v>3</v>
      </c>
      <c r="D66" s="64">
        <f>A125958400K_Latest</f>
        <v>29.309000000000001</v>
      </c>
      <c r="E66" s="64">
        <f>A125980000L_Latest</f>
        <v>18.443999999999999</v>
      </c>
      <c r="F66" s="64">
        <f>A125969200W_Latest</f>
        <v>10.865</v>
      </c>
      <c r="G66" s="64">
        <f>A125958401L_Latest</f>
        <v>5.7590000000000003</v>
      </c>
      <c r="H66" s="64">
        <f>A125980001R_Latest</f>
        <v>6.7380000000000004</v>
      </c>
      <c r="I66" s="64">
        <f>A125969201X_Latest</f>
        <v>4.62</v>
      </c>
      <c r="J66" s="64">
        <f>A125963800T_Latest</f>
        <v>29.309000000000001</v>
      </c>
      <c r="K66" s="64">
        <f>A125985400R_Latest</f>
        <v>18.443999999999999</v>
      </c>
      <c r="L66" s="64">
        <f>A125974600C_Latest</f>
        <v>10.865</v>
      </c>
      <c r="M66" s="64">
        <f>A125963801V_Latest</f>
        <v>5.87</v>
      </c>
      <c r="N66" s="64">
        <f>A125985401T_Latest</f>
        <v>6.8860000000000001</v>
      </c>
      <c r="O66" s="64">
        <f>A125974601F_Latest</f>
        <v>4.6950000000000003</v>
      </c>
      <c r="P66" s="64">
        <f>A125960200J_Latest</f>
        <v>10.784000000000001</v>
      </c>
      <c r="Q66" s="64">
        <f>A125981800C_Latest</f>
        <v>7.9189999999999996</v>
      </c>
      <c r="R66" s="64">
        <f>A125971000V_Latest</f>
        <v>2.8650000000000002</v>
      </c>
      <c r="S66" s="64">
        <f>A125960201K_Latest</f>
        <v>5.6890000000000001</v>
      </c>
      <c r="T66" s="64">
        <f>A125981801F_Latest</f>
        <v>7.2839999999999998</v>
      </c>
      <c r="U66" s="64">
        <f>A125971001W_Latest</f>
        <v>3.544</v>
      </c>
      <c r="V66" s="64">
        <f>A125965600K_Latest</f>
        <v>10.316000000000001</v>
      </c>
      <c r="W66" s="64">
        <f>A125987200J_Latest</f>
        <v>6.2539999999999996</v>
      </c>
      <c r="X66" s="64">
        <f>A125976400W_Latest</f>
        <v>4.0620000000000003</v>
      </c>
      <c r="Y66" s="64">
        <f>A125965601L_Latest</f>
        <v>5.9189999999999996</v>
      </c>
      <c r="Z66" s="64">
        <f>A125987201K_Latest</f>
        <v>7.1289999999999996</v>
      </c>
      <c r="AA66" s="64">
        <f>A125976401X_Latest</f>
        <v>4.6929999999999996</v>
      </c>
      <c r="AB66" s="64">
        <f>A125967400C_Latest</f>
        <v>8.2089999999999996</v>
      </c>
      <c r="AC66" s="64">
        <f>A125989000A_Latest</f>
        <v>4.2709999999999999</v>
      </c>
      <c r="AD66" s="64">
        <f>A125978200R_Latest</f>
        <v>3.9380000000000002</v>
      </c>
      <c r="AE66" s="64">
        <f>A125967401F_Latest</f>
        <v>6.06</v>
      </c>
      <c r="AF66" s="64">
        <f>A125989001C_Latest</f>
        <v>5.98</v>
      </c>
      <c r="AG66" s="64">
        <f>A125978201T_Latest</f>
        <v>6.149</v>
      </c>
      <c r="AH66" s="64">
        <f>A125962000A_Latest</f>
        <v>0</v>
      </c>
      <c r="AI66" s="64">
        <f>A125983600W_Latest</f>
        <v>0</v>
      </c>
      <c r="AJ66" s="64">
        <f>A125972800K_Latest</f>
        <v>0</v>
      </c>
      <c r="AK66" s="64">
        <f>A125962001C_Latest</f>
        <v>0</v>
      </c>
      <c r="AL66" s="64">
        <f>A125983601X_Latest</f>
        <v>0</v>
      </c>
      <c r="AM66" s="64">
        <f>A125972801L_Latest</f>
        <v>0</v>
      </c>
      <c r="AN66" s="64"/>
      <c r="AO66" s="64"/>
      <c r="AP66" s="64"/>
      <c r="AQ66" s="64"/>
      <c r="AR66" s="64"/>
      <c r="AS66" s="64"/>
      <c r="AT66" s="64"/>
      <c r="AU66" s="64"/>
      <c r="AV66" s="64"/>
      <c r="AW66" s="64"/>
      <c r="AX66" s="64"/>
      <c r="AY66" s="64"/>
      <c r="AZ66" s="64"/>
      <c r="BA66" s="64"/>
      <c r="BB66" s="64"/>
      <c r="BC66" s="64"/>
      <c r="BD66" s="64"/>
      <c r="BE66" s="64"/>
    </row>
    <row r="67" spans="1:57" hidden="1">
      <c r="A67" s="45"/>
      <c r="B67" s="49" t="s">
        <v>4167</v>
      </c>
      <c r="C67" s="58">
        <v>4</v>
      </c>
      <c r="D67" s="64">
        <f>A125958408C_Latest</f>
        <v>23.594000000000001</v>
      </c>
      <c r="E67" s="64">
        <f>A125980008F_Latest</f>
        <v>15.449</v>
      </c>
      <c r="F67" s="64">
        <f>A125969208R_Latest</f>
        <v>8.1440000000000001</v>
      </c>
      <c r="G67" s="64">
        <f>A125958409F_Latest</f>
        <v>4.6360000000000001</v>
      </c>
      <c r="H67" s="64">
        <f>A125980009J_Latest</f>
        <v>5.6440000000000001</v>
      </c>
      <c r="I67" s="64">
        <f>A125969209T_Latest</f>
        <v>3.4630000000000001</v>
      </c>
      <c r="J67" s="64">
        <f>A125963808K_Latest</f>
        <v>20.562000000000001</v>
      </c>
      <c r="K67" s="64">
        <f>A125985408J_Latest</f>
        <v>13.07</v>
      </c>
      <c r="L67" s="64">
        <f>A125974608W_Latest</f>
        <v>7.492</v>
      </c>
      <c r="M67" s="64">
        <f>A125963809L_Latest</f>
        <v>4.1180000000000003</v>
      </c>
      <c r="N67" s="64">
        <f>A125985409K_Latest</f>
        <v>4.8789999999999996</v>
      </c>
      <c r="O67" s="64">
        <f>A125974609X_Latest</f>
        <v>3.2370000000000001</v>
      </c>
      <c r="P67" s="64">
        <f>A125960208A_Latest</f>
        <v>5.5279999999999996</v>
      </c>
      <c r="Q67" s="64">
        <f>A125981808W_Latest</f>
        <v>3.6659999999999999</v>
      </c>
      <c r="R67" s="64">
        <f>A125971008L_Latest</f>
        <v>1.8620000000000001</v>
      </c>
      <c r="S67" s="64">
        <f>A125960209C_Latest</f>
        <v>2.9169999999999998</v>
      </c>
      <c r="T67" s="64">
        <f>A125981809X_Latest</f>
        <v>3.3719999999999999</v>
      </c>
      <c r="U67" s="64">
        <f>A125971009R_Latest</f>
        <v>2.3039999999999998</v>
      </c>
      <c r="V67" s="64">
        <f>A125965608C_Latest</f>
        <v>1.9410000000000001</v>
      </c>
      <c r="W67" s="64">
        <f>A125987208A_Latest</f>
        <v>1.3120000000000001</v>
      </c>
      <c r="X67" s="64">
        <f>A125976408R_Latest</f>
        <v>0.63</v>
      </c>
      <c r="Y67" s="64">
        <f>A125965609F_Latest</f>
        <v>1.1140000000000001</v>
      </c>
      <c r="Z67" s="64">
        <f>A125987209C_Latest</f>
        <v>1.4950000000000001</v>
      </c>
      <c r="AA67" s="64">
        <f>A125976409T_Latest</f>
        <v>0.72699999999999998</v>
      </c>
      <c r="AB67" s="64">
        <f>A125967408W_Latest</f>
        <v>13.092000000000001</v>
      </c>
      <c r="AC67" s="64">
        <f>A125989008V_Latest</f>
        <v>8.093</v>
      </c>
      <c r="AD67" s="64">
        <f>A125978208J_Latest</f>
        <v>4.9989999999999997</v>
      </c>
      <c r="AE67" s="64">
        <f>A125967409X_Latest</f>
        <v>9.6649999999999991</v>
      </c>
      <c r="AF67" s="64">
        <f>A125989009W_Latest</f>
        <v>11.331</v>
      </c>
      <c r="AG67" s="64">
        <f>A125978209K_Latest</f>
        <v>7.806</v>
      </c>
      <c r="AH67" s="64">
        <f>A125962008V_Latest</f>
        <v>3.032</v>
      </c>
      <c r="AI67" s="64">
        <f>A125983608R_Latest</f>
        <v>2.379</v>
      </c>
      <c r="AJ67" s="64">
        <f>A125972808C_Latest</f>
        <v>0.65300000000000002</v>
      </c>
      <c r="AK67" s="64">
        <f>A125962009W_Latest</f>
        <v>31.611000000000001</v>
      </c>
      <c r="AL67" s="64">
        <f>A125983609T_Latest</f>
        <v>40.68</v>
      </c>
      <c r="AM67" s="64">
        <f>A125972809F_Latest</f>
        <v>17.443000000000001</v>
      </c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4"/>
      <c r="BD67" s="64"/>
      <c r="BE67" s="64"/>
    </row>
    <row r="68" spans="1:57" hidden="1">
      <c r="A68" s="45"/>
      <c r="B68" s="50" t="s">
        <v>4168</v>
      </c>
      <c r="C68" s="58">
        <v>5</v>
      </c>
      <c r="D68" s="64">
        <f>A125958336C_Latest</f>
        <v>5.0170000000000003</v>
      </c>
      <c r="E68" s="64">
        <f>A125979936X_Latest</f>
        <v>3.6659999999999999</v>
      </c>
      <c r="F68" s="64">
        <f>A125969136R_Latest</f>
        <v>1.351</v>
      </c>
      <c r="G68" s="64">
        <f>A125958337F_Latest</f>
        <v>0.98599999999999999</v>
      </c>
      <c r="H68" s="64">
        <f>A125979937A_Latest</f>
        <v>1.339</v>
      </c>
      <c r="I68" s="64">
        <f>A125969137T_Latest</f>
        <v>0.57499999999999996</v>
      </c>
      <c r="J68" s="64">
        <f>A125963736K_Latest</f>
        <v>5.0170000000000003</v>
      </c>
      <c r="K68" s="64">
        <f>A125985336J_Latest</f>
        <v>3.6659999999999999</v>
      </c>
      <c r="L68" s="64">
        <f>A125974536W_Latest</f>
        <v>1.351</v>
      </c>
      <c r="M68" s="64">
        <f>A125963737L_Latest</f>
        <v>1.0049999999999999</v>
      </c>
      <c r="N68" s="64">
        <f>A125985337K_Latest</f>
        <v>1.3680000000000001</v>
      </c>
      <c r="O68" s="64">
        <f>A125974537X_Latest</f>
        <v>0.58399999999999996</v>
      </c>
      <c r="P68" s="64">
        <f>A125960136A_Latest</f>
        <v>5.0170000000000003</v>
      </c>
      <c r="Q68" s="64">
        <f>A125981736W_Latest</f>
        <v>3.6659999999999999</v>
      </c>
      <c r="R68" s="64">
        <f>A125970936K_Latest</f>
        <v>1.351</v>
      </c>
      <c r="S68" s="64">
        <f>A125960137C_Latest</f>
        <v>2.6469999999999998</v>
      </c>
      <c r="T68" s="64">
        <f>A125981737X_Latest</f>
        <v>3.3719999999999999</v>
      </c>
      <c r="U68" s="64">
        <f>A125970937L_Latest</f>
        <v>1.6719999999999999</v>
      </c>
      <c r="V68" s="64">
        <f>A125965536C_Latest</f>
        <v>0</v>
      </c>
      <c r="W68" s="64">
        <f>A125987136A_Latest</f>
        <v>0</v>
      </c>
      <c r="X68" s="64">
        <f>A125976336R_Latest</f>
        <v>0</v>
      </c>
      <c r="Y68" s="64">
        <f>A125965537F_Latest</f>
        <v>0</v>
      </c>
      <c r="Z68" s="64">
        <f>A125987137C_Latest</f>
        <v>0</v>
      </c>
      <c r="AA68" s="64">
        <f>A125976337T_Latest</f>
        <v>0</v>
      </c>
      <c r="AB68" s="64">
        <f>A125967336W_Latest</f>
        <v>0</v>
      </c>
      <c r="AC68" s="64">
        <f>A125988936T_Latest</f>
        <v>0</v>
      </c>
      <c r="AD68" s="64">
        <f>A125978136J_Latest</f>
        <v>0</v>
      </c>
      <c r="AE68" s="64">
        <f>A125967337X_Latest</f>
        <v>0</v>
      </c>
      <c r="AF68" s="64">
        <f>A125988937V_Latest</f>
        <v>0</v>
      </c>
      <c r="AG68" s="64">
        <f>A125978137K_Latest</f>
        <v>0</v>
      </c>
      <c r="AH68" s="64">
        <f>A125961936T_Latest</f>
        <v>0</v>
      </c>
      <c r="AI68" s="64">
        <f>A125983536R_Latest</f>
        <v>0</v>
      </c>
      <c r="AJ68" s="64">
        <f>A125972736C_Latest</f>
        <v>0</v>
      </c>
      <c r="AK68" s="64">
        <f>A125961937V_Latest</f>
        <v>0</v>
      </c>
      <c r="AL68" s="64">
        <f>A125983537T_Latest</f>
        <v>0</v>
      </c>
      <c r="AM68" s="64">
        <f>A125972737F_Latest</f>
        <v>0</v>
      </c>
      <c r="AN68" s="64"/>
      <c r="AO68" s="64"/>
      <c r="AP68" s="64"/>
      <c r="AQ68" s="64"/>
      <c r="AR68" s="64"/>
      <c r="AS68" s="64"/>
      <c r="AT68" s="64"/>
      <c r="AU68" s="64"/>
      <c r="AV68" s="64"/>
      <c r="AW68" s="64"/>
      <c r="AX68" s="64"/>
      <c r="AY68" s="64"/>
      <c r="AZ68" s="64"/>
      <c r="BA68" s="64"/>
      <c r="BB68" s="64"/>
      <c r="BC68" s="64"/>
      <c r="BD68" s="64"/>
      <c r="BE68" s="64"/>
    </row>
    <row r="69" spans="1:57" hidden="1">
      <c r="A69" s="45"/>
      <c r="B69" s="50" t="s">
        <v>4169</v>
      </c>
      <c r="C69" s="58">
        <v>6</v>
      </c>
      <c r="D69" s="64">
        <f>A125958344C_Latest</f>
        <v>18.577000000000002</v>
      </c>
      <c r="E69" s="64">
        <f>A125979944X_Latest</f>
        <v>11.784000000000001</v>
      </c>
      <c r="F69" s="64">
        <f>A125969144R_Latest</f>
        <v>6.7930000000000001</v>
      </c>
      <c r="G69" s="64">
        <f>A125958345F_Latest</f>
        <v>3.65</v>
      </c>
      <c r="H69" s="64">
        <f>A125979945A_Latest</f>
        <v>4.3049999999999997</v>
      </c>
      <c r="I69" s="64">
        <f>A125969145T_Latest</f>
        <v>2.8879999999999999</v>
      </c>
      <c r="J69" s="64">
        <f>A125963744K_Latest</f>
        <v>15.545</v>
      </c>
      <c r="K69" s="64">
        <f>A125985344J_Latest</f>
        <v>9.4049999999999994</v>
      </c>
      <c r="L69" s="64">
        <f>A125974544W_Latest</f>
        <v>6.14</v>
      </c>
      <c r="M69" s="64">
        <f>A125963745L_Latest</f>
        <v>3.113</v>
      </c>
      <c r="N69" s="64">
        <f>A125985345K_Latest</f>
        <v>3.5110000000000001</v>
      </c>
      <c r="O69" s="64">
        <f>A125974545X_Latest</f>
        <v>2.653</v>
      </c>
      <c r="P69" s="64">
        <f>A125960144A_Latest</f>
        <v>0.51100000000000001</v>
      </c>
      <c r="Q69" s="64">
        <f>A125981744W_Latest</f>
        <v>0</v>
      </c>
      <c r="R69" s="64">
        <f>A125970944K_Latest</f>
        <v>0.51100000000000001</v>
      </c>
      <c r="S69" s="64">
        <f>A125960145C_Latest</f>
        <v>0.27</v>
      </c>
      <c r="T69" s="64">
        <f>A125981745X_Latest</f>
        <v>0</v>
      </c>
      <c r="U69" s="64">
        <f>A125970945L_Latest</f>
        <v>0.63200000000000001</v>
      </c>
      <c r="V69" s="64">
        <f>A125965544C_Latest</f>
        <v>1.9410000000000001</v>
      </c>
      <c r="W69" s="64">
        <f>A125987144A_Latest</f>
        <v>1.3120000000000001</v>
      </c>
      <c r="X69" s="64">
        <f>A125976344R_Latest</f>
        <v>0.63</v>
      </c>
      <c r="Y69" s="64">
        <f>A125965545F_Latest</f>
        <v>1.1140000000000001</v>
      </c>
      <c r="Z69" s="64">
        <f>A125987145C_Latest</f>
        <v>1.4950000000000001</v>
      </c>
      <c r="AA69" s="64">
        <f>A125976345T_Latest</f>
        <v>0.72699999999999998</v>
      </c>
      <c r="AB69" s="64">
        <f>A125967344W_Latest</f>
        <v>13.092000000000001</v>
      </c>
      <c r="AC69" s="64">
        <f>A125988944T_Latest</f>
        <v>8.093</v>
      </c>
      <c r="AD69" s="64">
        <f>A125978144J_Latest</f>
        <v>4.9989999999999997</v>
      </c>
      <c r="AE69" s="64">
        <f>A125967345X_Latest</f>
        <v>9.6649999999999991</v>
      </c>
      <c r="AF69" s="64">
        <f>A125988945V_Latest</f>
        <v>11.331</v>
      </c>
      <c r="AG69" s="64">
        <f>A125978145K_Latest</f>
        <v>7.806</v>
      </c>
      <c r="AH69" s="64">
        <f>A125961944T_Latest</f>
        <v>3.032</v>
      </c>
      <c r="AI69" s="64">
        <f>A125983544R_Latest</f>
        <v>2.379</v>
      </c>
      <c r="AJ69" s="64">
        <f>A125972744C_Latest</f>
        <v>0.65300000000000002</v>
      </c>
      <c r="AK69" s="64">
        <f>A125961945V_Latest</f>
        <v>31.611000000000001</v>
      </c>
      <c r="AL69" s="64">
        <f>A125983545T_Latest</f>
        <v>40.68</v>
      </c>
      <c r="AM69" s="64">
        <f>A125972745F_Latest</f>
        <v>17.443000000000001</v>
      </c>
      <c r="AN69" s="64"/>
      <c r="AO69" s="64"/>
      <c r="AP69" s="64"/>
      <c r="AQ69" s="64"/>
      <c r="AR69" s="64"/>
      <c r="AS69" s="64"/>
      <c r="AT69" s="64"/>
      <c r="AU69" s="64"/>
      <c r="AV69" s="64"/>
      <c r="AW69" s="64"/>
      <c r="AX69" s="64"/>
      <c r="AY69" s="64"/>
      <c r="AZ69" s="64"/>
      <c r="BA69" s="64"/>
      <c r="BB69" s="64"/>
      <c r="BC69" s="64"/>
      <c r="BD69" s="64"/>
      <c r="BE69" s="64"/>
    </row>
    <row r="70" spans="1:57" hidden="1">
      <c r="A70" s="45"/>
      <c r="B70" s="49" t="s">
        <v>4170</v>
      </c>
      <c r="C70" s="58">
        <v>7</v>
      </c>
      <c r="D70" s="64">
        <f>A125958376W_Latest</f>
        <v>44.027999999999999</v>
      </c>
      <c r="E70" s="64">
        <f>A125979976T_Latest</f>
        <v>19.067</v>
      </c>
      <c r="F70" s="64">
        <f>A125969176J_Latest</f>
        <v>24.96</v>
      </c>
      <c r="G70" s="64">
        <f>A125958377X_Latest</f>
        <v>8.6519999999999992</v>
      </c>
      <c r="H70" s="64">
        <f>A125979977V_Latest</f>
        <v>6.9660000000000002</v>
      </c>
      <c r="I70" s="64">
        <f>A125969177K_Latest</f>
        <v>10.613</v>
      </c>
      <c r="J70" s="64">
        <f>A125963776C_Latest</f>
        <v>44.027999999999999</v>
      </c>
      <c r="K70" s="64">
        <f>A125985376A_Latest</f>
        <v>19.067</v>
      </c>
      <c r="L70" s="64">
        <f>A125974576R_Latest</f>
        <v>24.96</v>
      </c>
      <c r="M70" s="64">
        <f>A125963777F_Latest</f>
        <v>8.8179999999999996</v>
      </c>
      <c r="N70" s="64">
        <f>A125985377C_Latest</f>
        <v>7.1180000000000003</v>
      </c>
      <c r="O70" s="64">
        <f>A125974577T_Latest</f>
        <v>10.785</v>
      </c>
      <c r="P70" s="64">
        <f>A125960176V_Latest</f>
        <v>26.966000000000001</v>
      </c>
      <c r="Q70" s="64">
        <f>A125981776R_Latest</f>
        <v>13.122</v>
      </c>
      <c r="R70" s="64">
        <f>A125970976C_Latest</f>
        <v>13.843999999999999</v>
      </c>
      <c r="S70" s="64">
        <f>A125960177W_Latest</f>
        <v>14.227</v>
      </c>
      <c r="T70" s="64">
        <f>A125981777T_Latest</f>
        <v>12.07</v>
      </c>
      <c r="U70" s="64">
        <f>A125970977F_Latest</f>
        <v>17.128</v>
      </c>
      <c r="V70" s="64">
        <f>A125965576W_Latest</f>
        <v>14.275</v>
      </c>
      <c r="W70" s="64">
        <f>A125987176V_Latest</f>
        <v>5.601</v>
      </c>
      <c r="X70" s="64">
        <f>A125976376J_Latest</f>
        <v>8.6739999999999995</v>
      </c>
      <c r="Y70" s="64">
        <f>A125965577X_Latest</f>
        <v>8.19</v>
      </c>
      <c r="Z70" s="64">
        <f>A125987177W_Latest</f>
        <v>6.3849999999999998</v>
      </c>
      <c r="AA70" s="64">
        <f>A125976377K_Latest</f>
        <v>10.02</v>
      </c>
      <c r="AB70" s="64">
        <f>A125967376R_Latest</f>
        <v>2.7869999999999999</v>
      </c>
      <c r="AC70" s="64">
        <f>A125988976K_Latest</f>
        <v>0.34399999999999997</v>
      </c>
      <c r="AD70" s="64">
        <f>A125978176A_Latest</f>
        <v>2.4430000000000001</v>
      </c>
      <c r="AE70" s="64">
        <f>A125967377T_Latest</f>
        <v>2.0569999999999999</v>
      </c>
      <c r="AF70" s="64">
        <f>A125988977L_Latest</f>
        <v>0.48199999999999998</v>
      </c>
      <c r="AG70" s="64">
        <f>A125978177C_Latest</f>
        <v>3.8140000000000001</v>
      </c>
      <c r="AH70" s="64">
        <f>A125961976K_Latest</f>
        <v>0</v>
      </c>
      <c r="AI70" s="64">
        <f>A125983576J_Latest</f>
        <v>0</v>
      </c>
      <c r="AJ70" s="64">
        <f>A125972776W_Latest</f>
        <v>0</v>
      </c>
      <c r="AK70" s="64">
        <f>A125961977L_Latest</f>
        <v>0</v>
      </c>
      <c r="AL70" s="64">
        <f>A125983577K_Latest</f>
        <v>0</v>
      </c>
      <c r="AM70" s="64">
        <f>A125972777X_Latest</f>
        <v>0</v>
      </c>
      <c r="AN70" s="64"/>
      <c r="AO70" s="64"/>
      <c r="AP70" s="64"/>
      <c r="AQ70" s="64"/>
      <c r="AR70" s="64"/>
      <c r="AS70" s="64"/>
      <c r="AT70" s="64"/>
      <c r="AU70" s="64"/>
      <c r="AV70" s="64"/>
      <c r="AW70" s="64"/>
      <c r="AX70" s="64"/>
      <c r="AY70" s="64"/>
      <c r="AZ70" s="64"/>
      <c r="BA70" s="64"/>
      <c r="BB70" s="64"/>
      <c r="BC70" s="64"/>
      <c r="BD70" s="64"/>
      <c r="BE70" s="64"/>
    </row>
    <row r="71" spans="1:57" hidden="1">
      <c r="A71" s="45"/>
      <c r="B71" s="49" t="s">
        <v>4171</v>
      </c>
      <c r="C71" s="58">
        <v>8</v>
      </c>
      <c r="D71" s="64">
        <f>A125958304K_Latest</f>
        <v>12.207000000000001</v>
      </c>
      <c r="E71" s="64">
        <f>A125979904F_Latest</f>
        <v>7.0209999999999999</v>
      </c>
      <c r="F71" s="64">
        <f>A125969104W_Latest</f>
        <v>5.1870000000000003</v>
      </c>
      <c r="G71" s="64">
        <f>A125958305L_Latest</f>
        <v>2.399</v>
      </c>
      <c r="H71" s="64">
        <f>A125979905J_Latest</f>
        <v>2.5649999999999999</v>
      </c>
      <c r="I71" s="64">
        <f>A125969105X_Latest</f>
        <v>2.2050000000000001</v>
      </c>
      <c r="J71" s="64">
        <f>A125963704T_Latest</f>
        <v>11.85</v>
      </c>
      <c r="K71" s="64">
        <f>A125985304R_Latest</f>
        <v>7.0209999999999999</v>
      </c>
      <c r="L71" s="64">
        <f>A125974504C_Latest</f>
        <v>4.83</v>
      </c>
      <c r="M71" s="64">
        <f>A125963705V_Latest</f>
        <v>2.3730000000000002</v>
      </c>
      <c r="N71" s="64">
        <f>A125985305T_Latest</f>
        <v>2.621</v>
      </c>
      <c r="O71" s="64">
        <f>A125974505F_Latest</f>
        <v>2.0870000000000002</v>
      </c>
      <c r="P71" s="64">
        <f>A125960104J_Latest</f>
        <v>5.5309999999999997</v>
      </c>
      <c r="Q71" s="64">
        <f>A125981704C_Latest</f>
        <v>1.9219999999999999</v>
      </c>
      <c r="R71" s="64">
        <f>A125970904T_Latest</f>
        <v>3.609</v>
      </c>
      <c r="S71" s="64">
        <f>A125960105K_Latest</f>
        <v>2.9180000000000001</v>
      </c>
      <c r="T71" s="64">
        <f>A125981705F_Latest</f>
        <v>1.768</v>
      </c>
      <c r="U71" s="64">
        <f>A125970905V_Latest</f>
        <v>4.4649999999999999</v>
      </c>
      <c r="V71" s="64">
        <f>A125965504K_Latest</f>
        <v>2.331</v>
      </c>
      <c r="W71" s="64">
        <f>A125987104J_Latest</f>
        <v>1.246</v>
      </c>
      <c r="X71" s="64">
        <f>A125976304W_Latest</f>
        <v>1.085</v>
      </c>
      <c r="Y71" s="64">
        <f>A125965505L_Latest</f>
        <v>1.337</v>
      </c>
      <c r="Z71" s="64">
        <f>A125987105K_Latest</f>
        <v>1.42</v>
      </c>
      <c r="AA71" s="64">
        <f>A125976305X_Latest</f>
        <v>1.2529999999999999</v>
      </c>
      <c r="AB71" s="64">
        <f>A125967304C_Latest</f>
        <v>3.9889999999999999</v>
      </c>
      <c r="AC71" s="64">
        <f>A125988904X_Latest</f>
        <v>3.8519999999999999</v>
      </c>
      <c r="AD71" s="64">
        <f>A125978104R_Latest</f>
        <v>0.13600000000000001</v>
      </c>
      <c r="AE71" s="64">
        <f>A125967305F_Latest</f>
        <v>2.944</v>
      </c>
      <c r="AF71" s="64">
        <f>A125988905A_Latest</f>
        <v>5.3940000000000001</v>
      </c>
      <c r="AG71" s="64">
        <f>A125978105T_Latest</f>
        <v>0.21299999999999999</v>
      </c>
      <c r="AH71" s="64">
        <f>A125961904X_Latest</f>
        <v>0.35699999999999998</v>
      </c>
      <c r="AI71" s="64">
        <f>A125983504W_Latest</f>
        <v>0</v>
      </c>
      <c r="AJ71" s="64">
        <f>A125972704K_Latest</f>
        <v>0.35699999999999998</v>
      </c>
      <c r="AK71" s="64">
        <f>A125961905A_Latest</f>
        <v>3.72</v>
      </c>
      <c r="AL71" s="64">
        <f>A125983505X_Latest</f>
        <v>0</v>
      </c>
      <c r="AM71" s="64">
        <f>A125972705L_Latest</f>
        <v>9.532</v>
      </c>
      <c r="AN71" s="64"/>
      <c r="AO71" s="64"/>
      <c r="AP71" s="64"/>
      <c r="AQ71" s="64"/>
      <c r="AR71" s="64"/>
      <c r="AS71" s="64"/>
      <c r="AT71" s="64"/>
      <c r="AU71" s="64"/>
      <c r="AV71" s="64"/>
      <c r="AW71" s="64"/>
      <c r="AX71" s="64"/>
      <c r="AY71" s="64"/>
      <c r="AZ71" s="64"/>
      <c r="BA71" s="64"/>
      <c r="BB71" s="64"/>
      <c r="BC71" s="64"/>
      <c r="BD71" s="64"/>
      <c r="BE71" s="64"/>
    </row>
    <row r="72" spans="1:57" hidden="1">
      <c r="A72" s="45"/>
      <c r="B72" s="49" t="s">
        <v>4172</v>
      </c>
      <c r="C72" s="58">
        <v>9</v>
      </c>
      <c r="D72" s="64">
        <f>A125958416C_Latest</f>
        <v>21.3</v>
      </c>
      <c r="E72" s="64">
        <f>A125980016F_Latest</f>
        <v>12.766999999999999</v>
      </c>
      <c r="F72" s="64">
        <f>A125969216R_Latest</f>
        <v>8.532</v>
      </c>
      <c r="G72" s="64">
        <f>A125958417F_Latest</f>
        <v>4.1849999999999996</v>
      </c>
      <c r="H72" s="64">
        <f>A125980017J_Latest</f>
        <v>4.6639999999999997</v>
      </c>
      <c r="I72" s="64">
        <f>A125969217T_Latest</f>
        <v>3.6280000000000001</v>
      </c>
      <c r="J72" s="64">
        <f>A125963816K_Latest</f>
        <v>20.626000000000001</v>
      </c>
      <c r="K72" s="64">
        <f>A125985416J_Latest</f>
        <v>12.614000000000001</v>
      </c>
      <c r="L72" s="64">
        <f>A125974616W_Latest</f>
        <v>8.0120000000000005</v>
      </c>
      <c r="M72" s="64">
        <f>A125963817L_Latest</f>
        <v>4.1310000000000002</v>
      </c>
      <c r="N72" s="64">
        <f>A125985417K_Latest</f>
        <v>4.7089999999999996</v>
      </c>
      <c r="O72" s="64">
        <f>A125974617X_Latest</f>
        <v>3.4620000000000002</v>
      </c>
      <c r="P72" s="64">
        <f>A125960216A_Latest</f>
        <v>3.3919999999999999</v>
      </c>
      <c r="Q72" s="64">
        <f>A125981816W_Latest</f>
        <v>2.6280000000000001</v>
      </c>
      <c r="R72" s="64">
        <f>A125971016L_Latest</f>
        <v>0.76400000000000001</v>
      </c>
      <c r="S72" s="64">
        <f>A125960217C_Latest</f>
        <v>1.79</v>
      </c>
      <c r="T72" s="64">
        <f>A125981817X_Latest</f>
        <v>2.4180000000000001</v>
      </c>
      <c r="U72" s="64">
        <f>A125971017R_Latest</f>
        <v>0.94499999999999995</v>
      </c>
      <c r="V72" s="64">
        <f>A125965616C_Latest</f>
        <v>7.1639999999999997</v>
      </c>
      <c r="W72" s="64">
        <f>A125987216A_Latest</f>
        <v>4.9390000000000001</v>
      </c>
      <c r="X72" s="64">
        <f>A125976416R_Latest</f>
        <v>2.226</v>
      </c>
      <c r="Y72" s="64">
        <f>A125965617F_Latest</f>
        <v>4.1109999999999998</v>
      </c>
      <c r="Z72" s="64">
        <f>A125987217C_Latest</f>
        <v>5.63</v>
      </c>
      <c r="AA72" s="64">
        <f>A125976417T_Latest</f>
        <v>2.5710000000000002</v>
      </c>
      <c r="AB72" s="64">
        <f>A125967416W_Latest</f>
        <v>10.069000000000001</v>
      </c>
      <c r="AC72" s="64">
        <f>A125989016V_Latest</f>
        <v>5.0469999999999997</v>
      </c>
      <c r="AD72" s="64">
        <f>A125978216J_Latest</f>
        <v>5.0229999999999997</v>
      </c>
      <c r="AE72" s="64">
        <f>A125967417X_Latest</f>
        <v>7.4329999999999998</v>
      </c>
      <c r="AF72" s="64">
        <f>A125989017W_Latest</f>
        <v>7.0670000000000002</v>
      </c>
      <c r="AG72" s="64">
        <f>A125978217K_Latest</f>
        <v>7.8419999999999996</v>
      </c>
      <c r="AH72" s="64">
        <f>A125962016V_Latest</f>
        <v>0.67300000000000004</v>
      </c>
      <c r="AI72" s="64">
        <f>A125983616R_Latest</f>
        <v>0.153</v>
      </c>
      <c r="AJ72" s="64">
        <f>A125972816C_Latest</f>
        <v>0.52</v>
      </c>
      <c r="AK72" s="64">
        <f>A125962017W_Latest</f>
        <v>7.02</v>
      </c>
      <c r="AL72" s="64">
        <f>A125983617T_Latest</f>
        <v>2.6150000000000002</v>
      </c>
      <c r="AM72" s="64">
        <f>A125972817F_Latest</f>
        <v>13.903</v>
      </c>
      <c r="AN72" s="64"/>
      <c r="AO72" s="64"/>
      <c r="AP72" s="64"/>
      <c r="AQ72" s="64"/>
      <c r="AR72" s="64"/>
      <c r="AS72" s="64"/>
      <c r="AT72" s="64"/>
      <c r="AU72" s="64"/>
      <c r="AV72" s="64"/>
      <c r="AW72" s="64"/>
      <c r="AX72" s="64"/>
      <c r="AY72" s="64"/>
      <c r="AZ72" s="64"/>
      <c r="BA72" s="64"/>
      <c r="BB72" s="64"/>
      <c r="BC72" s="64"/>
      <c r="BD72" s="64"/>
      <c r="BE72" s="64"/>
    </row>
    <row r="73" spans="1:57" hidden="1">
      <c r="A73" s="45"/>
      <c r="B73" s="49" t="s">
        <v>4173</v>
      </c>
      <c r="C73" s="58">
        <v>10</v>
      </c>
      <c r="D73" s="64">
        <f>A125958384W_Latest</f>
        <v>33.436</v>
      </c>
      <c r="E73" s="64">
        <f>A125979984T_Latest</f>
        <v>19.152000000000001</v>
      </c>
      <c r="F73" s="64">
        <f>A125969184J_Latest</f>
        <v>14.284000000000001</v>
      </c>
      <c r="G73" s="64">
        <f>A125958385X_Latest</f>
        <v>6.57</v>
      </c>
      <c r="H73" s="64">
        <f>A125979985V_Latest</f>
        <v>6.9969999999999999</v>
      </c>
      <c r="I73" s="64">
        <f>A125969185K_Latest</f>
        <v>6.0739999999999998</v>
      </c>
      <c r="J73" s="64">
        <f>A125963784C_Latest</f>
        <v>33.436</v>
      </c>
      <c r="K73" s="64">
        <f>A125985384A_Latest</f>
        <v>19.152000000000001</v>
      </c>
      <c r="L73" s="64">
        <f>A125974584R_Latest</f>
        <v>14.284000000000001</v>
      </c>
      <c r="M73" s="64">
        <f>A125963785F_Latest</f>
        <v>6.6970000000000001</v>
      </c>
      <c r="N73" s="64">
        <f>A125985385C_Latest</f>
        <v>7.15</v>
      </c>
      <c r="O73" s="64">
        <f>A125974585T_Latest</f>
        <v>6.1719999999999997</v>
      </c>
      <c r="P73" s="64">
        <f>A125960184V_Latest</f>
        <v>17.059000000000001</v>
      </c>
      <c r="Q73" s="64">
        <f>A125981784R_Latest</f>
        <v>10.512</v>
      </c>
      <c r="R73" s="64">
        <f>A125970984C_Latest</f>
        <v>6.5469999999999997</v>
      </c>
      <c r="S73" s="64">
        <f>A125960185W_Latest</f>
        <v>9</v>
      </c>
      <c r="T73" s="64">
        <f>A125981785T_Latest</f>
        <v>9.6690000000000005</v>
      </c>
      <c r="U73" s="64">
        <f>A125970985F_Latest</f>
        <v>8.1</v>
      </c>
      <c r="V73" s="64">
        <f>A125965584W_Latest</f>
        <v>12.478999999999999</v>
      </c>
      <c r="W73" s="64">
        <f>A125987184V_Latest</f>
        <v>4.742</v>
      </c>
      <c r="X73" s="64">
        <f>A125976384J_Latest</f>
        <v>7.7370000000000001</v>
      </c>
      <c r="Y73" s="64">
        <f>A125965585X_Latest</f>
        <v>7.16</v>
      </c>
      <c r="Z73" s="64">
        <f>A125987185W_Latest</f>
        <v>5.4050000000000002</v>
      </c>
      <c r="AA73" s="64">
        <f>A125976385K_Latest</f>
        <v>8.9380000000000006</v>
      </c>
      <c r="AB73" s="64">
        <f>A125967384R_Latest</f>
        <v>3.8980000000000001</v>
      </c>
      <c r="AC73" s="64">
        <f>A125988984K_Latest</f>
        <v>3.8980000000000001</v>
      </c>
      <c r="AD73" s="64">
        <f>A125978184A_Latest</f>
        <v>0</v>
      </c>
      <c r="AE73" s="64">
        <f>A125967385T_Latest</f>
        <v>2.8769999999999998</v>
      </c>
      <c r="AF73" s="64">
        <f>A125988985L_Latest</f>
        <v>5.4580000000000002</v>
      </c>
      <c r="AG73" s="64">
        <f>A125978185C_Latest</f>
        <v>0</v>
      </c>
      <c r="AH73" s="64">
        <f>A125961984K_Latest</f>
        <v>0</v>
      </c>
      <c r="AI73" s="64">
        <f>A125983584J_Latest</f>
        <v>0</v>
      </c>
      <c r="AJ73" s="64">
        <f>A125972784W_Latest</f>
        <v>0</v>
      </c>
      <c r="AK73" s="64">
        <f>A125961985L_Latest</f>
        <v>0</v>
      </c>
      <c r="AL73" s="64">
        <f>A125983585K_Latest</f>
        <v>0</v>
      </c>
      <c r="AM73" s="64">
        <f>A125972785X_Latest</f>
        <v>0</v>
      </c>
      <c r="AN73" s="64"/>
      <c r="AO73" s="64"/>
      <c r="AP73" s="64"/>
      <c r="AQ73" s="64"/>
      <c r="AR73" s="64"/>
      <c r="AS73" s="64"/>
      <c r="AT73" s="64"/>
      <c r="AU73" s="64"/>
      <c r="AV73" s="64"/>
      <c r="AW73" s="64"/>
      <c r="AX73" s="64"/>
      <c r="AY73" s="64"/>
      <c r="AZ73" s="64"/>
      <c r="BA73" s="64"/>
      <c r="BB73" s="64"/>
      <c r="BC73" s="64"/>
      <c r="BD73" s="64"/>
      <c r="BE73" s="64"/>
    </row>
    <row r="74" spans="1:57" hidden="1">
      <c r="A74" s="45"/>
      <c r="B74" s="49" t="s">
        <v>4174</v>
      </c>
      <c r="C74" s="58">
        <v>11</v>
      </c>
      <c r="D74" s="64">
        <f>A125958440C_Latest</f>
        <v>60.283999999999999</v>
      </c>
      <c r="E74" s="64">
        <f>A125980040F_Latest</f>
        <v>40.340000000000003</v>
      </c>
      <c r="F74" s="64">
        <f>A125969240R_Latest</f>
        <v>19.943999999999999</v>
      </c>
      <c r="G74" s="64">
        <f>A125958441F_Latest</f>
        <v>11.846</v>
      </c>
      <c r="H74" s="64">
        <f>A125980041J_Latest</f>
        <v>14.738</v>
      </c>
      <c r="I74" s="64">
        <f>A125969241T_Latest</f>
        <v>8.4809999999999999</v>
      </c>
      <c r="J74" s="64">
        <f>A125963840K_Latest</f>
        <v>59.555999999999997</v>
      </c>
      <c r="K74" s="64">
        <f>A125985440J_Latest</f>
        <v>40.008000000000003</v>
      </c>
      <c r="L74" s="64">
        <f>A125974640W_Latest</f>
        <v>19.547999999999998</v>
      </c>
      <c r="M74" s="64">
        <f>A125963841L_Latest</f>
        <v>11.928000000000001</v>
      </c>
      <c r="N74" s="64">
        <f>A125985441K_Latest</f>
        <v>14.936</v>
      </c>
      <c r="O74" s="64">
        <f>A125974641X_Latest</f>
        <v>8.4469999999999992</v>
      </c>
      <c r="P74" s="64">
        <f>A125960240A_Latest</f>
        <v>19.931000000000001</v>
      </c>
      <c r="Q74" s="64">
        <f>A125981840W_Latest</f>
        <v>16.18</v>
      </c>
      <c r="R74" s="64">
        <f>A125971040L_Latest</f>
        <v>3.7509999999999999</v>
      </c>
      <c r="S74" s="64">
        <f>A125960241C_Latest</f>
        <v>10.515000000000001</v>
      </c>
      <c r="T74" s="64">
        <f>A125981841X_Latest</f>
        <v>14.882</v>
      </c>
      <c r="U74" s="64">
        <f>A125971041R_Latest</f>
        <v>4.641</v>
      </c>
      <c r="V74" s="64">
        <f>A125965640C_Latest</f>
        <v>19.280999999999999</v>
      </c>
      <c r="W74" s="64">
        <f>A125987240A_Latest</f>
        <v>15.475</v>
      </c>
      <c r="X74" s="64">
        <f>A125976440R_Latest</f>
        <v>3.806</v>
      </c>
      <c r="Y74" s="64">
        <f>A125965641F_Latest</f>
        <v>11.061999999999999</v>
      </c>
      <c r="Z74" s="64">
        <f>A125987241C_Latest</f>
        <v>17.64</v>
      </c>
      <c r="AA74" s="64">
        <f>A125976441T_Latest</f>
        <v>4.3970000000000002</v>
      </c>
      <c r="AB74" s="64">
        <f>A125967440W_Latest</f>
        <v>20.344000000000001</v>
      </c>
      <c r="AC74" s="64">
        <f>A125989040V_Latest</f>
        <v>8.3529999999999998</v>
      </c>
      <c r="AD74" s="64">
        <f>A125978240J_Latest</f>
        <v>11.991</v>
      </c>
      <c r="AE74" s="64">
        <f>A125967441X_Latest</f>
        <v>15.018000000000001</v>
      </c>
      <c r="AF74" s="64">
        <f>A125989041W_Latest</f>
        <v>11.695</v>
      </c>
      <c r="AG74" s="64">
        <f>A125978241K_Latest</f>
        <v>18.722999999999999</v>
      </c>
      <c r="AH74" s="64">
        <f>A125962040V_Latest</f>
        <v>0.72799999999999998</v>
      </c>
      <c r="AI74" s="64">
        <f>A125983640R_Latest</f>
        <v>0.33200000000000002</v>
      </c>
      <c r="AJ74" s="64">
        <f>A125972840C_Latest</f>
        <v>0.39600000000000002</v>
      </c>
      <c r="AK74" s="64">
        <f>A125962041W_Latest</f>
        <v>7.59</v>
      </c>
      <c r="AL74" s="64">
        <f>A125983641T_Latest</f>
        <v>5.6769999999999996</v>
      </c>
      <c r="AM74" s="64">
        <f>A125972841F_Latest</f>
        <v>10.579000000000001</v>
      </c>
      <c r="AN74" s="64"/>
      <c r="AO74" s="64"/>
      <c r="AP74" s="64"/>
      <c r="AQ74" s="64"/>
      <c r="AR74" s="64"/>
      <c r="AS74" s="64"/>
      <c r="AT74" s="64"/>
      <c r="AU74" s="64"/>
      <c r="AV74" s="64"/>
      <c r="AW74" s="64"/>
      <c r="AX74" s="64"/>
      <c r="AY74" s="64"/>
      <c r="AZ74" s="64"/>
      <c r="BA74" s="64"/>
      <c r="BB74" s="64"/>
      <c r="BC74" s="64"/>
      <c r="BD74" s="64"/>
      <c r="BE74" s="64"/>
    </row>
    <row r="75" spans="1:57" hidden="1">
      <c r="A75" s="45"/>
      <c r="B75" s="49" t="s">
        <v>4175</v>
      </c>
      <c r="C75" s="58">
        <v>12</v>
      </c>
      <c r="D75" s="64">
        <f>A125958312K_Latest</f>
        <v>10.93</v>
      </c>
      <c r="E75" s="64">
        <f>A125979912F_Latest</f>
        <v>4.9000000000000004</v>
      </c>
      <c r="F75" s="64">
        <f>A125969112W_Latest</f>
        <v>6.0309999999999997</v>
      </c>
      <c r="G75" s="64">
        <f>A125958313L_Latest</f>
        <v>2.1480000000000001</v>
      </c>
      <c r="H75" s="64">
        <f>A125979913J_Latest</f>
        <v>1.79</v>
      </c>
      <c r="I75" s="64">
        <f>A125969113X_Latest</f>
        <v>2.5640000000000001</v>
      </c>
      <c r="J75" s="64">
        <f>A125963712T_Latest</f>
        <v>10.585000000000001</v>
      </c>
      <c r="K75" s="64">
        <f>A125985312R_Latest</f>
        <v>4.5549999999999997</v>
      </c>
      <c r="L75" s="64">
        <f>A125974512C_Latest</f>
        <v>6.0309999999999997</v>
      </c>
      <c r="M75" s="64">
        <f>A125963713V_Latest</f>
        <v>2.12</v>
      </c>
      <c r="N75" s="64">
        <f>A125985313T_Latest</f>
        <v>1.7</v>
      </c>
      <c r="O75" s="64">
        <f>A125974513F_Latest</f>
        <v>2.6059999999999999</v>
      </c>
      <c r="P75" s="64">
        <f>A125960112J_Latest</f>
        <v>1.119</v>
      </c>
      <c r="Q75" s="64">
        <f>A125981712C_Latest</f>
        <v>0</v>
      </c>
      <c r="R75" s="64">
        <f>A125970912T_Latest</f>
        <v>1.119</v>
      </c>
      <c r="S75" s="64">
        <f>A125960113K_Latest</f>
        <v>0.59</v>
      </c>
      <c r="T75" s="64">
        <f>A125981713F_Latest</f>
        <v>0</v>
      </c>
      <c r="U75" s="64">
        <f>A125970913V_Latest</f>
        <v>1.3839999999999999</v>
      </c>
      <c r="V75" s="64">
        <f>A125965512K_Latest</f>
        <v>5.4</v>
      </c>
      <c r="W75" s="64">
        <f>A125987112J_Latest</f>
        <v>2.6120000000000001</v>
      </c>
      <c r="X75" s="64">
        <f>A125976312W_Latest</f>
        <v>2.7879999999999998</v>
      </c>
      <c r="Y75" s="64">
        <f>A125965513L_Latest</f>
        <v>3.0979999999999999</v>
      </c>
      <c r="Z75" s="64">
        <f>A125987113K_Latest</f>
        <v>2.9769999999999999</v>
      </c>
      <c r="AA75" s="64">
        <f>A125976313X_Latest</f>
        <v>3.2210000000000001</v>
      </c>
      <c r="AB75" s="64">
        <f>A125967312C_Latest</f>
        <v>4.0670000000000002</v>
      </c>
      <c r="AC75" s="64">
        <f>A125988912X_Latest</f>
        <v>1.9430000000000001</v>
      </c>
      <c r="AD75" s="64">
        <f>A125978112R_Latest</f>
        <v>2.1240000000000001</v>
      </c>
      <c r="AE75" s="64">
        <f>A125967313F_Latest</f>
        <v>3.0019999999999998</v>
      </c>
      <c r="AF75" s="64">
        <f>A125988913A_Latest</f>
        <v>2.72</v>
      </c>
      <c r="AG75" s="64">
        <f>A125978113T_Latest</f>
        <v>3.3159999999999998</v>
      </c>
      <c r="AH75" s="64">
        <f>A125961912X_Latest</f>
        <v>0.34499999999999997</v>
      </c>
      <c r="AI75" s="64">
        <f>A125983512W_Latest</f>
        <v>0.34499999999999997</v>
      </c>
      <c r="AJ75" s="64">
        <f>A125972712K_Latest</f>
        <v>0</v>
      </c>
      <c r="AK75" s="64">
        <f>A125961913A_Latest</f>
        <v>3.5979999999999999</v>
      </c>
      <c r="AL75" s="64">
        <f>A125983513X_Latest</f>
        <v>5.9020000000000001</v>
      </c>
      <c r="AM75" s="64">
        <f>A125972713L_Latest</f>
        <v>0</v>
      </c>
      <c r="AN75" s="64"/>
      <c r="AO75" s="64"/>
      <c r="AP75" s="64"/>
      <c r="AQ75" s="64"/>
      <c r="AR75" s="64"/>
      <c r="AS75" s="64"/>
      <c r="AT75" s="64"/>
      <c r="AU75" s="64"/>
      <c r="AV75" s="64"/>
      <c r="AW75" s="64"/>
      <c r="AX75" s="64"/>
      <c r="AY75" s="64"/>
      <c r="AZ75" s="64"/>
      <c r="BA75" s="64"/>
      <c r="BB75" s="64"/>
      <c r="BC75" s="64"/>
      <c r="BD75" s="64"/>
      <c r="BE75" s="64"/>
    </row>
    <row r="76" spans="1:57" hidden="1">
      <c r="A76" s="45"/>
      <c r="B76" s="49" t="s">
        <v>4176</v>
      </c>
      <c r="C76" s="58">
        <v>13</v>
      </c>
      <c r="D76" s="64">
        <f>A125958264C_Latest</f>
        <v>23.245999999999999</v>
      </c>
      <c r="E76" s="64">
        <f>A125979864X_Latest</f>
        <v>7.4870000000000001</v>
      </c>
      <c r="F76" s="64">
        <f>A125969064R_Latest</f>
        <v>15.759</v>
      </c>
      <c r="G76" s="64">
        <f>A125958265F_Latest</f>
        <v>4.5679999999999996</v>
      </c>
      <c r="H76" s="64">
        <f>A125979865A_Latest</f>
        <v>2.7349999999999999</v>
      </c>
      <c r="I76" s="64">
        <f>A125969065T_Latest</f>
        <v>6.7009999999999996</v>
      </c>
      <c r="J76" s="64">
        <f>A125963664K_Latest</f>
        <v>23.245999999999999</v>
      </c>
      <c r="K76" s="64">
        <f>A125985264J_Latest</f>
        <v>7.4870000000000001</v>
      </c>
      <c r="L76" s="64">
        <f>A125974464W_Latest</f>
        <v>15.759</v>
      </c>
      <c r="M76" s="64">
        <f>A125963665L_Latest</f>
        <v>4.6559999999999997</v>
      </c>
      <c r="N76" s="64">
        <f>A125985265K_Latest</f>
        <v>2.7949999999999999</v>
      </c>
      <c r="O76" s="64">
        <f>A125974465X_Latest</f>
        <v>6.8090000000000002</v>
      </c>
      <c r="P76" s="64">
        <f>A125960064A_Latest</f>
        <v>11.308999999999999</v>
      </c>
      <c r="Q76" s="64">
        <f>A125981664W_Latest</f>
        <v>7.0609999999999999</v>
      </c>
      <c r="R76" s="64">
        <f>A125970864K_Latest</f>
        <v>4.2480000000000002</v>
      </c>
      <c r="S76" s="64">
        <f>A125960065C_Latest</f>
        <v>5.9660000000000002</v>
      </c>
      <c r="T76" s="64">
        <f>A125981665X_Latest</f>
        <v>6.4950000000000001</v>
      </c>
      <c r="U76" s="64">
        <f>A125970865L_Latest</f>
        <v>5.2560000000000002</v>
      </c>
      <c r="V76" s="64">
        <f>A125965464C_Latest</f>
        <v>9.3219999999999992</v>
      </c>
      <c r="W76" s="64">
        <f>A125987064A_Latest</f>
        <v>0.30599999999999999</v>
      </c>
      <c r="X76" s="64">
        <f>A125976264R_Latest</f>
        <v>9.016</v>
      </c>
      <c r="Y76" s="64">
        <f>A125965465F_Latest</f>
        <v>5.3490000000000002</v>
      </c>
      <c r="Z76" s="64">
        <f>A125987065C_Latest</f>
        <v>0.34899999999999998</v>
      </c>
      <c r="AA76" s="64">
        <f>A125976265T_Latest</f>
        <v>10.414999999999999</v>
      </c>
      <c r="AB76" s="64">
        <f>A125967264W_Latest</f>
        <v>2.6150000000000002</v>
      </c>
      <c r="AC76" s="64">
        <f>A125988864T_Latest</f>
        <v>0.12</v>
      </c>
      <c r="AD76" s="64">
        <f>A125978064J_Latest</f>
        <v>2.4950000000000001</v>
      </c>
      <c r="AE76" s="64">
        <f>A125967265X_Latest</f>
        <v>1.93</v>
      </c>
      <c r="AF76" s="64">
        <f>A125988865V_Latest</f>
        <v>0.16800000000000001</v>
      </c>
      <c r="AG76" s="64">
        <f>A125978065K_Latest</f>
        <v>3.8959999999999999</v>
      </c>
      <c r="AH76" s="64">
        <f>A125961864T_Latest</f>
        <v>0</v>
      </c>
      <c r="AI76" s="64">
        <f>A125983464R_Latest</f>
        <v>0</v>
      </c>
      <c r="AJ76" s="64">
        <f>A125972664C_Latest</f>
        <v>0</v>
      </c>
      <c r="AK76" s="64">
        <f>A125961865V_Latest</f>
        <v>0</v>
      </c>
      <c r="AL76" s="64">
        <f>A125983465T_Latest</f>
        <v>0</v>
      </c>
      <c r="AM76" s="64">
        <f>A125972665F_Latest</f>
        <v>0</v>
      </c>
      <c r="AN76" s="64"/>
      <c r="AO76" s="64"/>
      <c r="AP76" s="64"/>
      <c r="AQ76" s="64"/>
      <c r="AR76" s="64"/>
      <c r="AS76" s="64"/>
      <c r="AT76" s="64"/>
      <c r="AU76" s="64"/>
      <c r="AV76" s="64"/>
      <c r="AW76" s="64"/>
      <c r="AX76" s="64"/>
      <c r="AY76" s="64"/>
      <c r="AZ76" s="64"/>
      <c r="BA76" s="64"/>
      <c r="BB76" s="64"/>
      <c r="BC76" s="64"/>
      <c r="BD76" s="64"/>
      <c r="BE76" s="64"/>
    </row>
    <row r="77" spans="1:57" hidden="1">
      <c r="A77" s="45"/>
      <c r="B77" s="51" t="s">
        <v>4177</v>
      </c>
      <c r="C77" s="58">
        <v>14</v>
      </c>
      <c r="D77" s="64">
        <f>A125958280C_Latest</f>
        <v>15.48</v>
      </c>
      <c r="E77" s="64">
        <f>A125979880X_Latest</f>
        <v>3.669</v>
      </c>
      <c r="F77" s="64">
        <f>A125969080R_Latest</f>
        <v>11.811999999999999</v>
      </c>
      <c r="G77" s="64">
        <f>A125958281F_Latest</f>
        <v>3.0419999999999998</v>
      </c>
      <c r="H77" s="64">
        <f>A125979881A_Latest</f>
        <v>1.34</v>
      </c>
      <c r="I77" s="64">
        <f>A125969081T_Latest</f>
        <v>5.0229999999999997</v>
      </c>
      <c r="J77" s="64">
        <f>A125963680K_Latest</f>
        <v>15.032999999999999</v>
      </c>
      <c r="K77" s="64">
        <f>A125985280J_Latest</f>
        <v>3.669</v>
      </c>
      <c r="L77" s="64">
        <f>A125974480W_Latest</f>
        <v>11.364000000000001</v>
      </c>
      <c r="M77" s="64">
        <f>A125963681L_Latest</f>
        <v>3.0110000000000001</v>
      </c>
      <c r="N77" s="64">
        <f>A125985281K_Latest</f>
        <v>1.37</v>
      </c>
      <c r="O77" s="64">
        <f>A125974481X_Latest</f>
        <v>4.91</v>
      </c>
      <c r="P77" s="64">
        <f>A125960080A_Latest</f>
        <v>0.27500000000000002</v>
      </c>
      <c r="Q77" s="64">
        <f>A125981680W_Latest</f>
        <v>0.27500000000000002</v>
      </c>
      <c r="R77" s="64">
        <f>A125970880K_Latest</f>
        <v>0</v>
      </c>
      <c r="S77" s="64">
        <f>A125960081C_Latest</f>
        <v>0.14499999999999999</v>
      </c>
      <c r="T77" s="64">
        <f>A125981681X_Latest</f>
        <v>0.253</v>
      </c>
      <c r="U77" s="64">
        <f>A125970881L_Latest</f>
        <v>0</v>
      </c>
      <c r="V77" s="64">
        <f>A125965480C_Latest</f>
        <v>11.993</v>
      </c>
      <c r="W77" s="64">
        <f>A125987080A_Latest</f>
        <v>2.2130000000000001</v>
      </c>
      <c r="X77" s="64">
        <f>A125976280R_Latest</f>
        <v>9.7810000000000006</v>
      </c>
      <c r="Y77" s="64">
        <f>A125965481F_Latest</f>
        <v>6.8810000000000002</v>
      </c>
      <c r="Z77" s="64">
        <f>A125987081C_Latest</f>
        <v>2.5219999999999998</v>
      </c>
      <c r="AA77" s="64">
        <f>A125976281T_Latest</f>
        <v>11.298999999999999</v>
      </c>
      <c r="AB77" s="64">
        <f>A125967280W_Latest</f>
        <v>2.7639999999999998</v>
      </c>
      <c r="AC77" s="64">
        <f>A125988880T_Latest</f>
        <v>1.181</v>
      </c>
      <c r="AD77" s="64">
        <f>A125978080J_Latest</f>
        <v>1.583</v>
      </c>
      <c r="AE77" s="64">
        <f>A125967281X_Latest</f>
        <v>2.0409999999999999</v>
      </c>
      <c r="AF77" s="64">
        <f>A125988881V_Latest</f>
        <v>1.653</v>
      </c>
      <c r="AG77" s="64">
        <f>A125978081K_Latest</f>
        <v>2.472</v>
      </c>
      <c r="AH77" s="64">
        <f>A125961880T_Latest</f>
        <v>0.44800000000000001</v>
      </c>
      <c r="AI77" s="64">
        <f>A125983480R_Latest</f>
        <v>0</v>
      </c>
      <c r="AJ77" s="64">
        <f>A125972680C_Latest</f>
        <v>0.44800000000000001</v>
      </c>
      <c r="AK77" s="64">
        <f>A125961881V_Latest</f>
        <v>4.6689999999999996</v>
      </c>
      <c r="AL77" s="64">
        <f>A125983481T_Latest</f>
        <v>0</v>
      </c>
      <c r="AM77" s="64">
        <f>A125972681F_Latest</f>
        <v>11.962999999999999</v>
      </c>
      <c r="AN77" s="64"/>
      <c r="AO77" s="64"/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  <c r="BA77" s="64"/>
      <c r="BB77" s="64"/>
      <c r="BC77" s="64"/>
      <c r="BD77" s="64"/>
      <c r="BE77" s="64"/>
    </row>
    <row r="78" spans="1:57" hidden="1">
      <c r="A78" s="45"/>
      <c r="B78" s="49" t="s">
        <v>4178</v>
      </c>
      <c r="C78" s="58">
        <v>15</v>
      </c>
      <c r="D78" s="64">
        <f>A125958352C_Latest</f>
        <v>13.157999999999999</v>
      </c>
      <c r="E78" s="64">
        <f>A125979952X_Latest</f>
        <v>5.2009999999999996</v>
      </c>
      <c r="F78" s="64">
        <f>A125969152R_Latest</f>
        <v>7.9569999999999999</v>
      </c>
      <c r="G78" s="64">
        <f>A125958353F_Latest</f>
        <v>2.5859999999999999</v>
      </c>
      <c r="H78" s="64">
        <f>A125979953A_Latest</f>
        <v>1.9</v>
      </c>
      <c r="I78" s="64">
        <f>A125969153T_Latest</f>
        <v>3.383</v>
      </c>
      <c r="J78" s="64">
        <f>A125963752K_Latest</f>
        <v>13.157999999999999</v>
      </c>
      <c r="K78" s="64">
        <f>A125985352J_Latest</f>
        <v>5.2009999999999996</v>
      </c>
      <c r="L78" s="64">
        <f>A125974552W_Latest</f>
        <v>7.9569999999999999</v>
      </c>
      <c r="M78" s="64">
        <f>A125963753L_Latest</f>
        <v>2.6349999999999998</v>
      </c>
      <c r="N78" s="64">
        <f>A125985353K_Latest</f>
        <v>1.9419999999999999</v>
      </c>
      <c r="O78" s="64">
        <f>A125974553X_Latest</f>
        <v>3.4380000000000002</v>
      </c>
      <c r="P78" s="64">
        <f>A125960152A_Latest</f>
        <v>7.7370000000000001</v>
      </c>
      <c r="Q78" s="64">
        <f>A125981752W_Latest</f>
        <v>2.6</v>
      </c>
      <c r="R78" s="64">
        <f>A125970952K_Latest</f>
        <v>5.1369999999999996</v>
      </c>
      <c r="S78" s="64">
        <f>A125960153C_Latest</f>
        <v>4.0819999999999999</v>
      </c>
      <c r="T78" s="64">
        <f>A125981753X_Latest</f>
        <v>2.391</v>
      </c>
      <c r="U78" s="64">
        <f>A125970953L_Latest</f>
        <v>6.3550000000000004</v>
      </c>
      <c r="V78" s="64">
        <f>A125965552C_Latest</f>
        <v>3.06</v>
      </c>
      <c r="W78" s="64">
        <f>A125987152A_Latest</f>
        <v>1.68</v>
      </c>
      <c r="X78" s="64">
        <f>A125976352R_Latest</f>
        <v>1.38</v>
      </c>
      <c r="Y78" s="64">
        <f>A125965553F_Latest</f>
        <v>1.756</v>
      </c>
      <c r="Z78" s="64">
        <f>A125987153C_Latest</f>
        <v>1.915</v>
      </c>
      <c r="AA78" s="64">
        <f>A125976353T_Latest</f>
        <v>1.595</v>
      </c>
      <c r="AB78" s="64">
        <f>A125967352W_Latest</f>
        <v>2.3610000000000002</v>
      </c>
      <c r="AC78" s="64">
        <f>A125988952T_Latest</f>
        <v>0.92100000000000004</v>
      </c>
      <c r="AD78" s="64">
        <f>A125978152J_Latest</f>
        <v>1.44</v>
      </c>
      <c r="AE78" s="64">
        <f>A125967353X_Latest</f>
        <v>1.7430000000000001</v>
      </c>
      <c r="AF78" s="64">
        <f>A125988953V_Latest</f>
        <v>1.29</v>
      </c>
      <c r="AG78" s="64">
        <f>A125978153K_Latest</f>
        <v>2.2480000000000002</v>
      </c>
      <c r="AH78" s="64">
        <f>A125961952T_Latest</f>
        <v>0</v>
      </c>
      <c r="AI78" s="64">
        <f>A125983552R_Latest</f>
        <v>0</v>
      </c>
      <c r="AJ78" s="64">
        <f>A125972752C_Latest</f>
        <v>0</v>
      </c>
      <c r="AK78" s="64">
        <f>A125961953V_Latest</f>
        <v>0</v>
      </c>
      <c r="AL78" s="64">
        <f>A125983553T_Latest</f>
        <v>0</v>
      </c>
      <c r="AM78" s="64">
        <f>A125972753F_Latest</f>
        <v>0</v>
      </c>
      <c r="AN78" s="64"/>
      <c r="AO78" s="64"/>
      <c r="AP78" s="64"/>
      <c r="AQ78" s="64"/>
      <c r="AR78" s="64"/>
      <c r="AS78" s="64"/>
      <c r="AT78" s="64"/>
      <c r="AU78" s="64"/>
      <c r="AV78" s="64"/>
      <c r="AW78" s="64"/>
      <c r="AX78" s="64"/>
      <c r="AY78" s="64"/>
      <c r="AZ78" s="64"/>
      <c r="BA78" s="64"/>
      <c r="BB78" s="64"/>
      <c r="BC78" s="64"/>
      <c r="BD78" s="64"/>
      <c r="BE78" s="64"/>
    </row>
    <row r="79" spans="1:57" hidden="1">
      <c r="A79" s="45"/>
      <c r="B79" s="49" t="s">
        <v>4179</v>
      </c>
      <c r="C79" s="58">
        <v>16</v>
      </c>
      <c r="D79" s="64">
        <f>A125958288W_Latest</f>
        <v>70.078000000000003</v>
      </c>
      <c r="E79" s="64">
        <f>A125979888T_Latest</f>
        <v>40.298000000000002</v>
      </c>
      <c r="F79" s="64">
        <f>A125969088J_Latest</f>
        <v>29.78</v>
      </c>
      <c r="G79" s="64">
        <f>A125958289X_Latest</f>
        <v>13.771000000000001</v>
      </c>
      <c r="H79" s="64">
        <f>A125979889V_Latest</f>
        <v>14.722</v>
      </c>
      <c r="I79" s="64">
        <f>A125969089K_Latest</f>
        <v>12.663</v>
      </c>
      <c r="J79" s="64">
        <f>A125963688C_Latest</f>
        <v>69.188999999999993</v>
      </c>
      <c r="K79" s="64">
        <f>A125985288A_Latest</f>
        <v>39.408999999999999</v>
      </c>
      <c r="L79" s="64">
        <f>A125974488R_Latest</f>
        <v>29.78</v>
      </c>
      <c r="M79" s="64">
        <f>A125963689F_Latest</f>
        <v>13.856999999999999</v>
      </c>
      <c r="N79" s="64">
        <f>A125985289C_Latest</f>
        <v>14.712</v>
      </c>
      <c r="O79" s="64">
        <f>A125974489T_Latest</f>
        <v>12.868</v>
      </c>
      <c r="P79" s="64">
        <f>A125960088V_Latest</f>
        <v>19.754000000000001</v>
      </c>
      <c r="Q79" s="64">
        <f>A125981688R_Latest</f>
        <v>10.894</v>
      </c>
      <c r="R79" s="64">
        <f>A125970888C_Latest</f>
        <v>8.86</v>
      </c>
      <c r="S79" s="64">
        <f>A125960089W_Latest</f>
        <v>10.422000000000001</v>
      </c>
      <c r="T79" s="64">
        <f>A125981689T_Latest</f>
        <v>10.02</v>
      </c>
      <c r="U79" s="64">
        <f>A125970889F_Latest</f>
        <v>10.962</v>
      </c>
      <c r="V79" s="64">
        <f>A125965488W_Latest</f>
        <v>28.609000000000002</v>
      </c>
      <c r="W79" s="64">
        <f>A125987088V_Latest</f>
        <v>16.158999999999999</v>
      </c>
      <c r="X79" s="64">
        <f>A125976288J_Latest</f>
        <v>12.45</v>
      </c>
      <c r="Y79" s="64">
        <f>A125965489X_Latest</f>
        <v>16.414000000000001</v>
      </c>
      <c r="Z79" s="64">
        <f>A125987089W_Latest</f>
        <v>18.420000000000002</v>
      </c>
      <c r="AA79" s="64">
        <f>A125976289K_Latest</f>
        <v>14.382</v>
      </c>
      <c r="AB79" s="64">
        <f>A125967288R_Latest</f>
        <v>20.826000000000001</v>
      </c>
      <c r="AC79" s="64">
        <f>A125988888K_Latest</f>
        <v>12.355</v>
      </c>
      <c r="AD79" s="64">
        <f>A125978088A_Latest</f>
        <v>8.4710000000000001</v>
      </c>
      <c r="AE79" s="64">
        <f>A125967289T_Latest</f>
        <v>15.374000000000001</v>
      </c>
      <c r="AF79" s="64">
        <f>A125988889L_Latest</f>
        <v>17.298999999999999</v>
      </c>
      <c r="AG79" s="64">
        <f>A125978089C_Latest</f>
        <v>13.226000000000001</v>
      </c>
      <c r="AH79" s="64">
        <f>A125961888K_Latest</f>
        <v>0.88900000000000001</v>
      </c>
      <c r="AI79" s="64">
        <f>A125983488J_Latest</f>
        <v>0.88900000000000001</v>
      </c>
      <c r="AJ79" s="64">
        <f>A125972688W_Latest</f>
        <v>0</v>
      </c>
      <c r="AK79" s="64">
        <f>A125961889L_Latest</f>
        <v>9.2680000000000007</v>
      </c>
      <c r="AL79" s="64">
        <f>A125983489K_Latest</f>
        <v>15.2</v>
      </c>
      <c r="AM79" s="64">
        <f>A125972689X_Latest</f>
        <v>0</v>
      </c>
      <c r="AN79" s="64"/>
      <c r="AO79" s="64"/>
      <c r="AP79" s="64"/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</row>
    <row r="80" spans="1:57" hidden="1">
      <c r="A80" s="45"/>
      <c r="B80" s="45" t="s">
        <v>4180</v>
      </c>
      <c r="C80" s="58">
        <v>17</v>
      </c>
      <c r="D80" s="64">
        <f>A125958360C_Latest</f>
        <v>93.775000000000006</v>
      </c>
      <c r="E80" s="64">
        <f>A125979960X_Latest</f>
        <v>46.484999999999999</v>
      </c>
      <c r="F80" s="64">
        <f>A125969160R_Latest</f>
        <v>47.290999999999997</v>
      </c>
      <c r="G80" s="64">
        <f>A125958361F_Latest</f>
        <v>18.427</v>
      </c>
      <c r="H80" s="64">
        <f>A125979961A_Latest</f>
        <v>16.983000000000001</v>
      </c>
      <c r="I80" s="64">
        <f>A125969161T_Latest</f>
        <v>20.108000000000001</v>
      </c>
      <c r="J80" s="64">
        <f>A125963760K_Latest</f>
        <v>91.222999999999999</v>
      </c>
      <c r="K80" s="64">
        <f>A125985360J_Latest</f>
        <v>45.302</v>
      </c>
      <c r="L80" s="64">
        <f>A125974560W_Latest</f>
        <v>45.920999999999999</v>
      </c>
      <c r="M80" s="64">
        <f>A125963761L_Latest</f>
        <v>18.27</v>
      </c>
      <c r="N80" s="64">
        <f>A125985361K_Latest</f>
        <v>16.911999999999999</v>
      </c>
      <c r="O80" s="64">
        <f>A125974561X_Latest</f>
        <v>19.841999999999999</v>
      </c>
      <c r="P80" s="64">
        <f>A125960160A_Latest</f>
        <v>35.101999999999997</v>
      </c>
      <c r="Q80" s="64">
        <f>A125981760W_Latest</f>
        <v>15.805999999999999</v>
      </c>
      <c r="R80" s="64">
        <f>A125970960K_Latest</f>
        <v>19.295999999999999</v>
      </c>
      <c r="S80" s="64">
        <f>A125960161C_Latest</f>
        <v>18.518999999999998</v>
      </c>
      <c r="T80" s="64">
        <f>A125981761X_Latest</f>
        <v>14.538</v>
      </c>
      <c r="U80" s="64">
        <f>A125970961L_Latest</f>
        <v>23.873000000000001</v>
      </c>
      <c r="V80" s="64">
        <f>A125965560C_Latest</f>
        <v>30.919</v>
      </c>
      <c r="W80" s="64">
        <f>A125987160A_Latest</f>
        <v>16.420999999999999</v>
      </c>
      <c r="X80" s="64">
        <f>A125976360R_Latest</f>
        <v>14.497999999999999</v>
      </c>
      <c r="Y80" s="64">
        <f>A125965561F_Latest</f>
        <v>17.739999999999998</v>
      </c>
      <c r="Z80" s="64">
        <f>A125987161C_Latest</f>
        <v>18.718</v>
      </c>
      <c r="AA80" s="64">
        <f>A125976361T_Latest</f>
        <v>16.748999999999999</v>
      </c>
      <c r="AB80" s="64">
        <f>A125967360W_Latest</f>
        <v>25.202000000000002</v>
      </c>
      <c r="AC80" s="64">
        <f>A125988960T_Latest</f>
        <v>13.074</v>
      </c>
      <c r="AD80" s="64">
        <f>A125978160J_Latest</f>
        <v>12.127000000000001</v>
      </c>
      <c r="AE80" s="64">
        <f>A125967361X_Latest</f>
        <v>18.603999999999999</v>
      </c>
      <c r="AF80" s="64">
        <f>A125988961V_Latest</f>
        <v>18.306000000000001</v>
      </c>
      <c r="AG80" s="64">
        <f>A125978161K_Latest</f>
        <v>18.934999999999999</v>
      </c>
      <c r="AH80" s="64">
        <f>A125961960T_Latest</f>
        <v>2.552</v>
      </c>
      <c r="AI80" s="64">
        <f>A125983560R_Latest</f>
        <v>1.1830000000000001</v>
      </c>
      <c r="AJ80" s="64">
        <f>A125972760C_Latest</f>
        <v>1.369</v>
      </c>
      <c r="AK80" s="64">
        <f>A125961961V_Latest</f>
        <v>26.611999999999998</v>
      </c>
      <c r="AL80" s="64">
        <f>A125983561T_Latest</f>
        <v>20.231000000000002</v>
      </c>
      <c r="AM80" s="64">
        <f>A125972761F_Latest</f>
        <v>36.58</v>
      </c>
      <c r="AN80" s="64"/>
      <c r="AO80" s="64"/>
      <c r="AP80" s="64"/>
      <c r="AQ80" s="64"/>
      <c r="AR80" s="64"/>
      <c r="AS80" s="64"/>
      <c r="AT80" s="64"/>
      <c r="AU80" s="64"/>
      <c r="AV80" s="64"/>
      <c r="AW80" s="64"/>
      <c r="AX80" s="64"/>
      <c r="AY80" s="64"/>
      <c r="AZ80" s="64"/>
      <c r="BA80" s="64"/>
      <c r="BB80" s="64"/>
      <c r="BC80" s="64"/>
      <c r="BD80" s="64"/>
      <c r="BE80" s="64"/>
    </row>
    <row r="81" spans="1:57" hidden="1">
      <c r="A81" s="44" t="s">
        <v>4181</v>
      </c>
      <c r="B81" s="45"/>
      <c r="C81" s="58">
        <v>18</v>
      </c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64"/>
      <c r="AU81" s="64"/>
      <c r="AV81" s="64"/>
      <c r="AW81" s="64"/>
      <c r="AX81" s="64"/>
      <c r="AY81" s="64"/>
      <c r="AZ81" s="64"/>
      <c r="BA81" s="64"/>
      <c r="BB81" s="64"/>
      <c r="BC81" s="64"/>
      <c r="BD81" s="64"/>
      <c r="BE81" s="64"/>
    </row>
    <row r="82" spans="1:57" hidden="1">
      <c r="A82" s="45"/>
      <c r="B82" s="52" t="s">
        <v>4182</v>
      </c>
      <c r="C82" s="58">
        <v>19</v>
      </c>
      <c r="D82" s="64">
        <f>A125958368W_Latest</f>
        <v>334.33</v>
      </c>
      <c r="E82" s="64">
        <f>A125979968T_Latest</f>
        <v>193.506</v>
      </c>
      <c r="F82" s="64">
        <f>A125969168J_Latest</f>
        <v>140.82400000000001</v>
      </c>
      <c r="G82" s="64">
        <f>A125958369X_Latest</f>
        <v>65.697000000000003</v>
      </c>
      <c r="H82" s="64">
        <f>A125979969V_Latest</f>
        <v>70.695999999999998</v>
      </c>
      <c r="I82" s="64">
        <f>A125969169K_Latest</f>
        <v>59.88</v>
      </c>
      <c r="J82" s="64">
        <f>A125963768C_Latest</f>
        <v>328.44299999999998</v>
      </c>
      <c r="K82" s="64">
        <f>A125985368A_Latest</f>
        <v>189.24</v>
      </c>
      <c r="L82" s="64">
        <f>A125974568R_Latest</f>
        <v>139.203</v>
      </c>
      <c r="M82" s="64">
        <f>A125963769F_Latest</f>
        <v>65.78</v>
      </c>
      <c r="N82" s="64">
        <f>A125985369C_Latest</f>
        <v>70.647000000000006</v>
      </c>
      <c r="O82" s="64">
        <f>A125974569T_Latest</f>
        <v>60.148000000000003</v>
      </c>
      <c r="P82" s="64">
        <f>A125960168V_Latest</f>
        <v>94.218000000000004</v>
      </c>
      <c r="Q82" s="64">
        <f>A125981768R_Latest</f>
        <v>54.030999999999999</v>
      </c>
      <c r="R82" s="64">
        <f>A125970968C_Latest</f>
        <v>40.188000000000002</v>
      </c>
      <c r="S82" s="64">
        <f>A125960169W_Latest</f>
        <v>49.707000000000001</v>
      </c>
      <c r="T82" s="64">
        <f>A125981769T_Latest</f>
        <v>49.695999999999998</v>
      </c>
      <c r="U82" s="64">
        <f>A125970969F_Latest</f>
        <v>49.722000000000001</v>
      </c>
      <c r="V82" s="64">
        <f>A125965568W_Latest</f>
        <v>136.63399999999999</v>
      </c>
      <c r="W82" s="64">
        <f>A125987168V_Latest</f>
        <v>75.453000000000003</v>
      </c>
      <c r="X82" s="64">
        <f>A125976368J_Latest</f>
        <v>61.180999999999997</v>
      </c>
      <c r="Y82" s="64">
        <f>A125965569X_Latest</f>
        <v>78.394000000000005</v>
      </c>
      <c r="Z82" s="64">
        <f>A125987169W_Latest</f>
        <v>86.01</v>
      </c>
      <c r="AA82" s="64">
        <f>A125976369K_Latest</f>
        <v>70.676000000000002</v>
      </c>
      <c r="AB82" s="64">
        <f>A125967368R_Latest</f>
        <v>97.590999999999994</v>
      </c>
      <c r="AC82" s="64">
        <f>A125988968K_Latest</f>
        <v>59.756999999999998</v>
      </c>
      <c r="AD82" s="64">
        <f>A125978168A_Latest</f>
        <v>37.834000000000003</v>
      </c>
      <c r="AE82" s="64">
        <f>A125967369T_Latest</f>
        <v>72.040999999999997</v>
      </c>
      <c r="AF82" s="64">
        <f>A125988969L_Latest</f>
        <v>83.668999999999997</v>
      </c>
      <c r="AG82" s="64">
        <f>A125978169C_Latest</f>
        <v>59.073</v>
      </c>
      <c r="AH82" s="64">
        <f>A125961968K_Latest</f>
        <v>5.8860000000000001</v>
      </c>
      <c r="AI82" s="64">
        <f>A125983568J_Latest</f>
        <v>4.2649999999999997</v>
      </c>
      <c r="AJ82" s="64">
        <f>A125972768W_Latest</f>
        <v>1.621</v>
      </c>
      <c r="AK82" s="64">
        <f>A125961969L_Latest</f>
        <v>61.372999999999998</v>
      </c>
      <c r="AL82" s="64">
        <f>A125983569K_Latest</f>
        <v>72.936000000000007</v>
      </c>
      <c r="AM82" s="64">
        <f>A125972769X_Latest</f>
        <v>43.308999999999997</v>
      </c>
      <c r="AN82" s="64"/>
      <c r="AO82" s="64"/>
      <c r="AP82" s="64"/>
      <c r="AQ82" s="64"/>
      <c r="AR82" s="64"/>
      <c r="AS82" s="64"/>
      <c r="AT82" s="64"/>
      <c r="AU82" s="64"/>
      <c r="AV82" s="64"/>
      <c r="AW82" s="64"/>
      <c r="AX82" s="64"/>
      <c r="AY82" s="64"/>
      <c r="AZ82" s="64"/>
      <c r="BA82" s="64"/>
      <c r="BB82" s="64"/>
      <c r="BC82" s="64"/>
      <c r="BD82" s="64"/>
      <c r="BE82" s="64"/>
    </row>
    <row r="83" spans="1:57" hidden="1">
      <c r="A83" s="45"/>
      <c r="B83" s="49" t="s">
        <v>4183</v>
      </c>
      <c r="C83" s="58">
        <v>20</v>
      </c>
      <c r="D83" s="64">
        <f>A125958448W_Latest</f>
        <v>245.99600000000001</v>
      </c>
      <c r="E83" s="64">
        <f>A125980048X_Latest</f>
        <v>137.203</v>
      </c>
      <c r="F83" s="64">
        <f>A125969248J_Latest</f>
        <v>108.79300000000001</v>
      </c>
      <c r="G83" s="64">
        <f>A125958449X_Latest</f>
        <v>48.338999999999999</v>
      </c>
      <c r="H83" s="64">
        <f>A125980049A_Latest</f>
        <v>50.125999999999998</v>
      </c>
      <c r="I83" s="64">
        <f>A125969249K_Latest</f>
        <v>46.26</v>
      </c>
      <c r="J83" s="64">
        <f>A125963848C_Latest</f>
        <v>240.54599999999999</v>
      </c>
      <c r="K83" s="64">
        <f>A125985448A_Latest</f>
        <v>133.374</v>
      </c>
      <c r="L83" s="64">
        <f>A125974648R_Latest</f>
        <v>107.172</v>
      </c>
      <c r="M83" s="64">
        <f>A125963849F_Latest</f>
        <v>48.176000000000002</v>
      </c>
      <c r="N83" s="64">
        <f>A125985449C_Latest</f>
        <v>49.790999999999997</v>
      </c>
      <c r="O83" s="64">
        <f>A125974649T_Latest</f>
        <v>46.307000000000002</v>
      </c>
      <c r="P83" s="64">
        <f>A125960248V_Latest</f>
        <v>73.236999999999995</v>
      </c>
      <c r="Q83" s="64">
        <f>A125981848R_Latest</f>
        <v>43.555</v>
      </c>
      <c r="R83" s="64">
        <f>A125971048F_Latest</f>
        <v>29.683</v>
      </c>
      <c r="S83" s="64">
        <f>A125960249W_Latest</f>
        <v>38.637999999999998</v>
      </c>
      <c r="T83" s="64">
        <f>A125981849T_Latest</f>
        <v>40.061</v>
      </c>
      <c r="U83" s="64">
        <f>A125971049J_Latest</f>
        <v>36.725000000000001</v>
      </c>
      <c r="V83" s="64">
        <f>A125965648W_Latest</f>
        <v>95.613</v>
      </c>
      <c r="W83" s="64">
        <f>A125987248V_Latest</f>
        <v>47.563000000000002</v>
      </c>
      <c r="X83" s="64">
        <f>A125976448J_Latest</f>
        <v>48.05</v>
      </c>
      <c r="Y83" s="64">
        <f>A125965649X_Latest</f>
        <v>54.857999999999997</v>
      </c>
      <c r="Z83" s="64">
        <f>A125987249W_Latest</f>
        <v>54.218000000000004</v>
      </c>
      <c r="AA83" s="64">
        <f>A125976449K_Latest</f>
        <v>55.508000000000003</v>
      </c>
      <c r="AB83" s="64">
        <f>A125967448R_Latest</f>
        <v>71.694999999999993</v>
      </c>
      <c r="AC83" s="64">
        <f>A125989048L_Latest</f>
        <v>42.256</v>
      </c>
      <c r="AD83" s="64">
        <f>A125978248A_Latest</f>
        <v>29.439</v>
      </c>
      <c r="AE83" s="64">
        <f>A125967449T_Latest</f>
        <v>52.924999999999997</v>
      </c>
      <c r="AF83" s="64">
        <f>A125989049R_Latest</f>
        <v>59.165999999999997</v>
      </c>
      <c r="AG83" s="64">
        <f>A125978249C_Latest</f>
        <v>45.965000000000003</v>
      </c>
      <c r="AH83" s="64">
        <f>A125962048L_Latest</f>
        <v>5.45</v>
      </c>
      <c r="AI83" s="64">
        <f>A125983648J_Latest</f>
        <v>3.8290000000000002</v>
      </c>
      <c r="AJ83" s="64">
        <f>A125972848W_Latest</f>
        <v>1.621</v>
      </c>
      <c r="AK83" s="64">
        <f>A125962049R_Latest</f>
        <v>56.822000000000003</v>
      </c>
      <c r="AL83" s="64">
        <f>A125983649K_Latest</f>
        <v>65.471999999999994</v>
      </c>
      <c r="AM83" s="64">
        <f>A125972849X_Latest</f>
        <v>43.308999999999997</v>
      </c>
    </row>
    <row r="84" spans="1:57" hidden="1">
      <c r="A84" s="45"/>
      <c r="B84" s="49" t="s">
        <v>4184</v>
      </c>
      <c r="C84" s="58">
        <v>21</v>
      </c>
      <c r="D84" s="64">
        <f>A125958272C_Latest</f>
        <v>63.744999999999997</v>
      </c>
      <c r="E84" s="64">
        <f>A125979872X_Latest</f>
        <v>41.357999999999997</v>
      </c>
      <c r="F84" s="64">
        <f>A125969072R_Latest</f>
        <v>22.387</v>
      </c>
      <c r="G84" s="64">
        <f>A125958273F_Latest</f>
        <v>12.526</v>
      </c>
      <c r="H84" s="64">
        <f>A125979873A_Latest</f>
        <v>15.11</v>
      </c>
      <c r="I84" s="64">
        <f>A125969073T_Latest</f>
        <v>9.5190000000000001</v>
      </c>
      <c r="J84" s="64">
        <f>A125963672K_Latest</f>
        <v>63.308</v>
      </c>
      <c r="K84" s="64">
        <f>A125985272J_Latest</f>
        <v>40.920999999999999</v>
      </c>
      <c r="L84" s="64">
        <f>A125974472W_Latest</f>
        <v>22.387</v>
      </c>
      <c r="M84" s="64">
        <f>A125963673L_Latest</f>
        <v>12.679</v>
      </c>
      <c r="N84" s="64">
        <f>A125985273K_Latest</f>
        <v>15.276999999999999</v>
      </c>
      <c r="O84" s="64">
        <f>A125974473X_Latest</f>
        <v>9.673</v>
      </c>
      <c r="P84" s="64">
        <f>A125960072A_Latest</f>
        <v>17.155999999999999</v>
      </c>
      <c r="Q84" s="64">
        <f>A125981672W_Latest</f>
        <v>8.9109999999999996</v>
      </c>
      <c r="R84" s="64">
        <f>A125970872K_Latest</f>
        <v>8.2449999999999992</v>
      </c>
      <c r="S84" s="64">
        <f>A125960073C_Latest</f>
        <v>9.0510000000000002</v>
      </c>
      <c r="T84" s="64">
        <f>A125981673X_Latest</f>
        <v>8.1959999999999997</v>
      </c>
      <c r="U84" s="64">
        <f>A125970873L_Latest</f>
        <v>10.201000000000001</v>
      </c>
      <c r="V84" s="64">
        <f>A125965472C_Latest</f>
        <v>27.934999999999999</v>
      </c>
      <c r="W84" s="64">
        <f>A125987072A_Latest</f>
        <v>19.756</v>
      </c>
      <c r="X84" s="64">
        <f>A125976272R_Latest</f>
        <v>8.1790000000000003</v>
      </c>
      <c r="Y84" s="64">
        <f>A125965473F_Latest</f>
        <v>16.027999999999999</v>
      </c>
      <c r="Z84" s="64">
        <f>A125987073C_Latest</f>
        <v>22.521000000000001</v>
      </c>
      <c r="AA84" s="64">
        <f>A125976273T_Latest</f>
        <v>9.4480000000000004</v>
      </c>
      <c r="AB84" s="64">
        <f>A125967272W_Latest</f>
        <v>18.216999999999999</v>
      </c>
      <c r="AC84" s="64">
        <f>A125988872T_Latest</f>
        <v>12.254</v>
      </c>
      <c r="AD84" s="64">
        <f>A125978072J_Latest</f>
        <v>5.9630000000000001</v>
      </c>
      <c r="AE84" s="64">
        <f>A125967273X_Latest</f>
        <v>13.448</v>
      </c>
      <c r="AF84" s="64">
        <f>A125988873V_Latest</f>
        <v>17.158000000000001</v>
      </c>
      <c r="AG84" s="64">
        <f>A125978073K_Latest</f>
        <v>9.3109999999999999</v>
      </c>
      <c r="AH84" s="64">
        <f>A125961872T_Latest</f>
        <v>0.436</v>
      </c>
      <c r="AI84" s="64">
        <f>A125983472R_Latest</f>
        <v>0.436</v>
      </c>
      <c r="AJ84" s="64">
        <f>A125972672C_Latest</f>
        <v>0</v>
      </c>
      <c r="AK84" s="64">
        <f>A125961873V_Latest</f>
        <v>4.5510000000000002</v>
      </c>
      <c r="AL84" s="64">
        <f>A125983473T_Latest</f>
        <v>7.4640000000000004</v>
      </c>
      <c r="AM84" s="64">
        <f>A125972673F_Latest</f>
        <v>0</v>
      </c>
    </row>
    <row r="85" spans="1:57" hidden="1">
      <c r="A85" s="45"/>
      <c r="B85" s="49" t="s">
        <v>4185</v>
      </c>
      <c r="C85" s="58">
        <v>22</v>
      </c>
      <c r="D85" s="64">
        <f>A125958424C_Latest</f>
        <v>24.588999999999999</v>
      </c>
      <c r="E85" s="64">
        <f>A125980024F_Latest</f>
        <v>14.945</v>
      </c>
      <c r="F85" s="64">
        <f>A125969224R_Latest</f>
        <v>9.6440000000000001</v>
      </c>
      <c r="G85" s="64">
        <f>A125958425F_Latest</f>
        <v>4.8319999999999999</v>
      </c>
      <c r="H85" s="64">
        <f>A125980025J_Latest</f>
        <v>5.46</v>
      </c>
      <c r="I85" s="64">
        <f>A125969225T_Latest</f>
        <v>4.101</v>
      </c>
      <c r="J85" s="64">
        <f>A125963824K_Latest</f>
        <v>24.588999999999999</v>
      </c>
      <c r="K85" s="64">
        <f>A125985424J_Latest</f>
        <v>14.945</v>
      </c>
      <c r="L85" s="64">
        <f>A125974624W_Latest</f>
        <v>9.6440000000000001</v>
      </c>
      <c r="M85" s="64">
        <f>A125963825L_Latest</f>
        <v>4.9249999999999998</v>
      </c>
      <c r="N85" s="64">
        <f>A125985425K_Latest</f>
        <v>5.5789999999999997</v>
      </c>
      <c r="O85" s="64">
        <f>A125974625X_Latest</f>
        <v>4.1669999999999998</v>
      </c>
      <c r="P85" s="64">
        <f>A125960224A_Latest</f>
        <v>3.8250000000000002</v>
      </c>
      <c r="Q85" s="64">
        <f>A125981824W_Latest</f>
        <v>1.5649999999999999</v>
      </c>
      <c r="R85" s="64">
        <f>A125971024L_Latest</f>
        <v>2.2599999999999998</v>
      </c>
      <c r="S85" s="64">
        <f>A125960225C_Latest</f>
        <v>2.0179999999999998</v>
      </c>
      <c r="T85" s="64">
        <f>A125981825X_Latest</f>
        <v>1.4390000000000001</v>
      </c>
      <c r="U85" s="64">
        <f>A125971025R_Latest</f>
        <v>2.7959999999999998</v>
      </c>
      <c r="V85" s="64">
        <f>A125965624C_Latest</f>
        <v>13.086</v>
      </c>
      <c r="W85" s="64">
        <f>A125987224A_Latest</f>
        <v>8.1340000000000003</v>
      </c>
      <c r="X85" s="64">
        <f>A125976424R_Latest</f>
        <v>4.952</v>
      </c>
      <c r="Y85" s="64">
        <f>A125965625F_Latest</f>
        <v>7.508</v>
      </c>
      <c r="Z85" s="64">
        <f>A125987225C_Latest</f>
        <v>9.2720000000000002</v>
      </c>
      <c r="AA85" s="64">
        <f>A125976425T_Latest</f>
        <v>5.7210000000000001</v>
      </c>
      <c r="AB85" s="64">
        <f>A125967424W_Latest</f>
        <v>7.6779999999999999</v>
      </c>
      <c r="AC85" s="64">
        <f>A125989024V_Latest</f>
        <v>5.2460000000000004</v>
      </c>
      <c r="AD85" s="64">
        <f>A125978224J_Latest</f>
        <v>2.4319999999999999</v>
      </c>
      <c r="AE85" s="64">
        <f>A125967425X_Latest</f>
        <v>5.6680000000000001</v>
      </c>
      <c r="AF85" s="64">
        <f>A125989025W_Latest</f>
        <v>7.3460000000000001</v>
      </c>
      <c r="AG85" s="64">
        <f>A125978225K_Latest</f>
        <v>3.7970000000000002</v>
      </c>
      <c r="AH85" s="64">
        <f>A125962024V_Latest</f>
        <v>0</v>
      </c>
      <c r="AI85" s="64">
        <f>A125983624R_Latest</f>
        <v>0</v>
      </c>
      <c r="AJ85" s="64">
        <f>A125972824C_Latest</f>
        <v>0</v>
      </c>
      <c r="AK85" s="64">
        <f>A125962025W_Latest</f>
        <v>0</v>
      </c>
      <c r="AL85" s="64">
        <f>A125983625T_Latest</f>
        <v>0</v>
      </c>
      <c r="AM85" s="64">
        <f>A125972825F_Latest</f>
        <v>0</v>
      </c>
    </row>
    <row r="86" spans="1:57" hidden="1">
      <c r="A86" s="45"/>
      <c r="B86" s="52" t="s">
        <v>4186</v>
      </c>
      <c r="C86" s="58">
        <v>23</v>
      </c>
      <c r="D86" s="64">
        <f>A125958432C_Latest</f>
        <v>174.565</v>
      </c>
      <c r="E86" s="64">
        <f>A125980032F_Latest</f>
        <v>80.209999999999994</v>
      </c>
      <c r="F86" s="64">
        <f>A125969232R_Latest</f>
        <v>94.355000000000004</v>
      </c>
      <c r="G86" s="64">
        <f>A125958433F_Latest</f>
        <v>34.302999999999997</v>
      </c>
      <c r="H86" s="64">
        <f>A125980033J_Latest</f>
        <v>29.303999999999998</v>
      </c>
      <c r="I86" s="64">
        <f>A125969233T_Latest</f>
        <v>40.119999999999997</v>
      </c>
      <c r="J86" s="64">
        <f>A125963832K_Latest</f>
        <v>170.86</v>
      </c>
      <c r="K86" s="64">
        <f>A125985432J_Latest</f>
        <v>78.626999999999995</v>
      </c>
      <c r="L86" s="64">
        <f>A125974632W_Latest</f>
        <v>92.233000000000004</v>
      </c>
      <c r="M86" s="64">
        <f>A125963833L_Latest</f>
        <v>34.22</v>
      </c>
      <c r="N86" s="64">
        <f>A125985433K_Latest</f>
        <v>29.353000000000002</v>
      </c>
      <c r="O86" s="64">
        <f>A125974633X_Latest</f>
        <v>39.851999999999997</v>
      </c>
      <c r="P86" s="64">
        <f>A125960232A_Latest</f>
        <v>95.328000000000003</v>
      </c>
      <c r="Q86" s="64">
        <f>A125981832W_Latest</f>
        <v>54.691000000000003</v>
      </c>
      <c r="R86" s="64">
        <f>A125971032L_Latest</f>
        <v>40.637</v>
      </c>
      <c r="S86" s="64">
        <f>A125960233C_Latest</f>
        <v>50.292999999999999</v>
      </c>
      <c r="T86" s="64">
        <f>A125981833X_Latest</f>
        <v>50.304000000000002</v>
      </c>
      <c r="U86" s="64">
        <f>A125971033R_Latest</f>
        <v>50.277999999999999</v>
      </c>
      <c r="V86" s="64">
        <f>A125965632C_Latest</f>
        <v>37.656999999999996</v>
      </c>
      <c r="W86" s="64">
        <f>A125987232A_Latest</f>
        <v>12.273</v>
      </c>
      <c r="X86" s="64">
        <f>A125976432R_Latest</f>
        <v>25.384</v>
      </c>
      <c r="Y86" s="64">
        <f>A125965633F_Latest</f>
        <v>21.606000000000002</v>
      </c>
      <c r="Z86" s="64">
        <f>A125987233C_Latest</f>
        <v>13.99</v>
      </c>
      <c r="AA86" s="64">
        <f>A125976433T_Latest</f>
        <v>29.324000000000002</v>
      </c>
      <c r="AB86" s="64">
        <f>A125967432W_Latest</f>
        <v>37.875</v>
      </c>
      <c r="AC86" s="64">
        <f>A125989032V_Latest</f>
        <v>11.663</v>
      </c>
      <c r="AD86" s="64">
        <f>A125978232J_Latest</f>
        <v>26.212</v>
      </c>
      <c r="AE86" s="64">
        <f>A125967433X_Latest</f>
        <v>27.959</v>
      </c>
      <c r="AF86" s="64">
        <f>A125989033W_Latest</f>
        <v>16.331</v>
      </c>
      <c r="AG86" s="64">
        <f>A125978233K_Latest</f>
        <v>40.927</v>
      </c>
      <c r="AH86" s="64">
        <f>A125962032V_Latest</f>
        <v>3.7050000000000001</v>
      </c>
      <c r="AI86" s="64">
        <f>A125983632R_Latest</f>
        <v>1.583</v>
      </c>
      <c r="AJ86" s="64">
        <f>A125972832C_Latest</f>
        <v>2.1219999999999999</v>
      </c>
      <c r="AK86" s="64">
        <f>A125962033W_Latest</f>
        <v>38.627000000000002</v>
      </c>
      <c r="AL86" s="64">
        <f>A125983633T_Latest</f>
        <v>27.064</v>
      </c>
      <c r="AM86" s="64">
        <f>A125972833F_Latest</f>
        <v>56.691000000000003</v>
      </c>
    </row>
    <row r="87" spans="1:57" hidden="1">
      <c r="A87" s="45"/>
      <c r="B87" s="49" t="s">
        <v>4186</v>
      </c>
      <c r="C87" s="58">
        <v>24</v>
      </c>
      <c r="D87" s="64">
        <f>A125958256C_Latest</f>
        <v>147.95099999999999</v>
      </c>
      <c r="E87" s="64">
        <f>A125979856X_Latest</f>
        <v>71.596999999999994</v>
      </c>
      <c r="F87" s="64">
        <f>A125969056R_Latest</f>
        <v>76.353999999999999</v>
      </c>
      <c r="G87" s="64">
        <f>A125958257F_Latest</f>
        <v>29.073</v>
      </c>
      <c r="H87" s="64">
        <f>A125979857A_Latest</f>
        <v>26.157</v>
      </c>
      <c r="I87" s="64">
        <f>A125969057T_Latest</f>
        <v>32.466000000000001</v>
      </c>
      <c r="J87" s="64">
        <f>A125963656K_Latest</f>
        <v>146.25700000000001</v>
      </c>
      <c r="K87" s="64">
        <f>A125985256J_Latest</f>
        <v>70.656000000000006</v>
      </c>
      <c r="L87" s="64">
        <f>A125974456W_Latest</f>
        <v>75.600999999999999</v>
      </c>
      <c r="M87" s="64">
        <f>A125963657L_Latest</f>
        <v>29.292000000000002</v>
      </c>
      <c r="N87" s="64">
        <f>A125985257K_Latest</f>
        <v>26.376999999999999</v>
      </c>
      <c r="O87" s="64">
        <f>A125974457X_Latest</f>
        <v>32.665999999999997</v>
      </c>
      <c r="P87" s="64">
        <f>A125960056A_Latest</f>
        <v>82.516999999999996</v>
      </c>
      <c r="Q87" s="64">
        <f>A125981656W_Latest</f>
        <v>48.567</v>
      </c>
      <c r="R87" s="64">
        <f>A125970856K_Latest</f>
        <v>33.948999999999998</v>
      </c>
      <c r="S87" s="64">
        <f>A125960057C_Latest</f>
        <v>43.533999999999999</v>
      </c>
      <c r="T87" s="64">
        <f>A125981657X_Latest</f>
        <v>44.670999999999999</v>
      </c>
      <c r="U87" s="64">
        <f>A125970857L_Latest</f>
        <v>42.003999999999998</v>
      </c>
      <c r="V87" s="64">
        <f>A125965456C_Latest</f>
        <v>33.316000000000003</v>
      </c>
      <c r="W87" s="64">
        <f>A125987056A_Latest</f>
        <v>12.273</v>
      </c>
      <c r="X87" s="64">
        <f>A125976256R_Latest</f>
        <v>21.042999999999999</v>
      </c>
      <c r="Y87" s="64">
        <f>A125965457F_Latest</f>
        <v>19.114999999999998</v>
      </c>
      <c r="Z87" s="64">
        <f>A125987057C_Latest</f>
        <v>13.99</v>
      </c>
      <c r="AA87" s="64">
        <f>A125976257T_Latest</f>
        <v>24.309000000000001</v>
      </c>
      <c r="AB87" s="64">
        <f>A125967256W_Latest</f>
        <v>30.425000000000001</v>
      </c>
      <c r="AC87" s="64">
        <f>A125988856T_Latest</f>
        <v>9.8160000000000007</v>
      </c>
      <c r="AD87" s="64">
        <f>A125978056J_Latest</f>
        <v>20.609000000000002</v>
      </c>
      <c r="AE87" s="64">
        <f>A125967257X_Latest</f>
        <v>22.459</v>
      </c>
      <c r="AF87" s="64">
        <f>A125988857V_Latest</f>
        <v>13.744</v>
      </c>
      <c r="AG87" s="64">
        <f>A125978057K_Latest</f>
        <v>32.179000000000002</v>
      </c>
      <c r="AH87" s="64">
        <f>A125961856T_Latest</f>
        <v>1.694</v>
      </c>
      <c r="AI87" s="64">
        <f>A125983456R_Latest</f>
        <v>0.94099999999999995</v>
      </c>
      <c r="AJ87" s="64">
        <f>A125972656C_Latest</f>
        <v>0.753</v>
      </c>
      <c r="AK87" s="64">
        <f>A125961857V_Latest</f>
        <v>17.658999999999999</v>
      </c>
      <c r="AL87" s="64">
        <f>A125983457T_Latest</f>
        <v>16.09</v>
      </c>
      <c r="AM87" s="64">
        <f>A125972657F_Latest</f>
        <v>20.111000000000001</v>
      </c>
    </row>
    <row r="88" spans="1:57" hidden="1">
      <c r="A88" s="45"/>
      <c r="B88" s="49" t="s">
        <v>4187</v>
      </c>
      <c r="C88" s="58">
        <v>25</v>
      </c>
      <c r="D88" s="64">
        <f>A125958296W_Latest</f>
        <v>26.613</v>
      </c>
      <c r="E88" s="64">
        <f>A125979896T_Latest</f>
        <v>8.6129999999999995</v>
      </c>
      <c r="F88" s="64">
        <f>A125969096J_Latest</f>
        <v>18</v>
      </c>
      <c r="G88" s="64">
        <f>A125958297X_Latest</f>
        <v>5.23</v>
      </c>
      <c r="H88" s="64">
        <f>A125979897V_Latest</f>
        <v>3.1469999999999998</v>
      </c>
      <c r="I88" s="64">
        <f>A125969097K_Latest</f>
        <v>7.6539999999999999</v>
      </c>
      <c r="J88" s="64">
        <f>A125963696C_Latest</f>
        <v>24.602</v>
      </c>
      <c r="K88" s="64">
        <f>A125985296A_Latest</f>
        <v>7.9710000000000001</v>
      </c>
      <c r="L88" s="64">
        <f>A125974496R_Latest</f>
        <v>16.631</v>
      </c>
      <c r="M88" s="64">
        <f>A125963697F_Latest</f>
        <v>4.9269999999999996</v>
      </c>
      <c r="N88" s="64">
        <f>A125985297C_Latest</f>
        <v>2.976</v>
      </c>
      <c r="O88" s="64">
        <f>A125974497T_Latest</f>
        <v>7.1859999999999999</v>
      </c>
      <c r="P88" s="64">
        <f>A125960096V_Latest</f>
        <v>12.811</v>
      </c>
      <c r="Q88" s="64">
        <f>A125981696R_Latest</f>
        <v>6.1230000000000002</v>
      </c>
      <c r="R88" s="64">
        <f>A125970896C_Latest</f>
        <v>6.6879999999999997</v>
      </c>
      <c r="S88" s="64">
        <f>A125960097W_Latest</f>
        <v>6.7590000000000003</v>
      </c>
      <c r="T88" s="64">
        <f>A125981697T_Latest</f>
        <v>5.6319999999999997</v>
      </c>
      <c r="U88" s="64">
        <f>A125970897F_Latest</f>
        <v>8.2739999999999991</v>
      </c>
      <c r="V88" s="64">
        <f>A125965496W_Latest</f>
        <v>4.3410000000000002</v>
      </c>
      <c r="W88" s="64">
        <f>A125987096V_Latest</f>
        <v>0</v>
      </c>
      <c r="X88" s="64">
        <f>A125976296J_Latest</f>
        <v>4.3410000000000002</v>
      </c>
      <c r="Y88" s="64">
        <f>A125965497X_Latest</f>
        <v>2.4910000000000001</v>
      </c>
      <c r="Z88" s="64">
        <f>A125987097W_Latest</f>
        <v>0</v>
      </c>
      <c r="AA88" s="64">
        <f>A125976297K_Latest</f>
        <v>5.0149999999999997</v>
      </c>
      <c r="AB88" s="64">
        <f>A125967296R_Latest</f>
        <v>7.45</v>
      </c>
      <c r="AC88" s="64">
        <f>A125988896K_Latest</f>
        <v>1.8480000000000001</v>
      </c>
      <c r="AD88" s="64">
        <f>A125978096A_Latest</f>
        <v>5.6029999999999998</v>
      </c>
      <c r="AE88" s="64">
        <f>A125967297T_Latest</f>
        <v>5.5</v>
      </c>
      <c r="AF88" s="64">
        <f>A125988897L_Latest</f>
        <v>2.5870000000000002</v>
      </c>
      <c r="AG88" s="64">
        <f>A125978097C_Latest</f>
        <v>8.7479999999999993</v>
      </c>
      <c r="AH88" s="64">
        <f>A125961896K_Latest</f>
        <v>2.0110000000000001</v>
      </c>
      <c r="AI88" s="64">
        <f>A125983496J_Latest</f>
        <v>0.64200000000000002</v>
      </c>
      <c r="AJ88" s="64">
        <f>A125972696W_Latest</f>
        <v>1.369</v>
      </c>
      <c r="AK88" s="64">
        <f>A125961897L_Latest</f>
        <v>20.968</v>
      </c>
      <c r="AL88" s="64">
        <f>A125983497K_Latest</f>
        <v>10.974</v>
      </c>
      <c r="AM88" s="64">
        <f>A125972697X_Latest</f>
        <v>36.58</v>
      </c>
    </row>
    <row r="89" spans="1:57" hidden="1">
      <c r="A89" s="44" t="s">
        <v>4188</v>
      </c>
      <c r="B89" s="45"/>
      <c r="C89" s="58">
        <v>26</v>
      </c>
      <c r="D89" s="64">
        <f>A125958320K_Latest</f>
        <v>508.89400000000001</v>
      </c>
      <c r="E89" s="64">
        <f>A125979920F_Latest</f>
        <v>273.71499999999997</v>
      </c>
      <c r="F89" s="64">
        <f>A125969120W_Latest</f>
        <v>235.179</v>
      </c>
      <c r="G89" s="64"/>
      <c r="H89" s="64"/>
      <c r="I89" s="64"/>
      <c r="J89" s="64">
        <f>A125963720T_Latest</f>
        <v>499.303</v>
      </c>
      <c r="K89" s="64">
        <f>A125985320R_Latest</f>
        <v>267.86799999999999</v>
      </c>
      <c r="L89" s="64">
        <f>A125974520C_Latest</f>
        <v>231.43600000000001</v>
      </c>
      <c r="M89" s="64"/>
      <c r="N89" s="64"/>
      <c r="O89" s="64"/>
      <c r="P89" s="64">
        <f>A125960120J_Latest</f>
        <v>189.54599999999999</v>
      </c>
      <c r="Q89" s="64">
        <f>A125981720C_Latest</f>
        <v>108.721</v>
      </c>
      <c r="R89" s="64">
        <f>A125970920T_Latest</f>
        <v>80.825000000000003</v>
      </c>
      <c r="S89" s="64"/>
      <c r="T89" s="64"/>
      <c r="U89" s="64"/>
      <c r="V89" s="64">
        <f>A125965520K_Latest</f>
        <v>174.291</v>
      </c>
      <c r="W89" s="64">
        <f>A125987120J_Latest</f>
        <v>87.725999999999999</v>
      </c>
      <c r="X89" s="64">
        <f>A125976320W_Latest</f>
        <v>86.564999999999998</v>
      </c>
      <c r="Y89" s="64"/>
      <c r="Z89" s="64"/>
      <c r="AA89" s="64"/>
      <c r="AB89" s="64">
        <f>A125967320C_Latest</f>
        <v>135.46600000000001</v>
      </c>
      <c r="AC89" s="64">
        <f>A125988920X_Latest</f>
        <v>71.42</v>
      </c>
      <c r="AD89" s="64">
        <f>A125978120R_Latest</f>
        <v>64.046000000000006</v>
      </c>
      <c r="AE89" s="64"/>
      <c r="AF89" s="64"/>
      <c r="AG89" s="64"/>
      <c r="AH89" s="64">
        <f>A125961920X_Latest</f>
        <v>9.5909999999999993</v>
      </c>
      <c r="AI89" s="64">
        <f>A125983520W_Latest</f>
        <v>5.8479999999999999</v>
      </c>
      <c r="AJ89" s="64">
        <f>A125972720K_Latest</f>
        <v>3.7429999999999999</v>
      </c>
      <c r="AK89" s="64"/>
      <c r="AL89" s="64"/>
      <c r="AM89" s="64"/>
    </row>
    <row r="90" spans="1:57" hidden="1">
      <c r="A90" s="65"/>
      <c r="B90" s="66"/>
      <c r="C90" s="66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</row>
    <row r="91" spans="1:57" hidden="1">
      <c r="A91" s="65"/>
      <c r="B91" s="66"/>
      <c r="C91" s="66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</row>
    <row r="92" spans="1:57" hidden="1">
      <c r="A92" s="57"/>
      <c r="B92" s="55"/>
      <c r="C92" s="55"/>
      <c r="D92" s="59">
        <v>1</v>
      </c>
      <c r="E92" s="59">
        <v>2</v>
      </c>
      <c r="F92" s="59">
        <v>3</v>
      </c>
      <c r="G92" s="59">
        <v>4</v>
      </c>
      <c r="H92" s="59">
        <v>5</v>
      </c>
      <c r="I92" s="59">
        <v>6</v>
      </c>
      <c r="J92" s="59">
        <v>7</v>
      </c>
      <c r="K92" s="59">
        <v>8</v>
      </c>
      <c r="L92" s="59">
        <v>9</v>
      </c>
      <c r="M92" s="59">
        <v>10</v>
      </c>
      <c r="N92" s="59">
        <v>11</v>
      </c>
      <c r="O92" s="59">
        <v>12</v>
      </c>
      <c r="P92" s="59">
        <v>13</v>
      </c>
      <c r="Q92" s="59">
        <v>14</v>
      </c>
      <c r="R92" s="59">
        <v>15</v>
      </c>
      <c r="S92" s="59">
        <v>16</v>
      </c>
      <c r="T92" s="59">
        <v>17</v>
      </c>
      <c r="U92" s="59">
        <v>18</v>
      </c>
      <c r="V92" s="59">
        <v>19</v>
      </c>
      <c r="W92" s="59">
        <v>20</v>
      </c>
      <c r="X92" s="59">
        <v>21</v>
      </c>
      <c r="Y92" s="59">
        <v>22</v>
      </c>
      <c r="Z92" s="59">
        <v>23</v>
      </c>
      <c r="AA92" s="59">
        <v>24</v>
      </c>
      <c r="AB92" s="59">
        <v>25</v>
      </c>
      <c r="AC92" s="59">
        <v>26</v>
      </c>
      <c r="AD92" s="59">
        <v>27</v>
      </c>
      <c r="AE92" s="59">
        <v>28</v>
      </c>
      <c r="AF92" s="59">
        <v>29</v>
      </c>
      <c r="AG92" s="59">
        <v>30</v>
      </c>
      <c r="AH92" s="59">
        <v>31</v>
      </c>
      <c r="AI92" s="59">
        <v>32</v>
      </c>
      <c r="AJ92" s="59">
        <v>33</v>
      </c>
      <c r="AK92" s="59">
        <v>34</v>
      </c>
      <c r="AL92" s="59">
        <v>35</v>
      </c>
      <c r="AM92" s="59">
        <v>36</v>
      </c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</row>
    <row r="93" spans="1:57" ht="15" hidden="1" customHeight="1">
      <c r="A93" s="36"/>
      <c r="B93" s="36"/>
      <c r="C93" s="36"/>
      <c r="D93" s="84" t="s">
        <v>4154</v>
      </c>
      <c r="E93" s="84"/>
      <c r="F93" s="84"/>
      <c r="G93" s="84"/>
      <c r="H93" s="84"/>
      <c r="I93" s="84"/>
      <c r="J93" s="84" t="s">
        <v>4190</v>
      </c>
      <c r="K93" s="84"/>
      <c r="L93" s="84"/>
      <c r="M93" s="84"/>
      <c r="N93" s="84"/>
      <c r="O93" s="84"/>
      <c r="P93" s="84" t="s">
        <v>4191</v>
      </c>
      <c r="Q93" s="84"/>
      <c r="R93" s="84"/>
      <c r="S93" s="84"/>
      <c r="T93" s="84"/>
      <c r="U93" s="84"/>
      <c r="V93" s="84" t="s">
        <v>4203</v>
      </c>
      <c r="W93" s="84"/>
      <c r="X93" s="84"/>
      <c r="Y93" s="84"/>
      <c r="Z93" s="84"/>
      <c r="AA93" s="84"/>
      <c r="AB93" s="84" t="s">
        <v>4193</v>
      </c>
      <c r="AC93" s="84"/>
      <c r="AD93" s="84"/>
      <c r="AE93" s="84"/>
      <c r="AF93" s="84"/>
      <c r="AG93" s="84"/>
      <c r="AH93" s="84" t="s">
        <v>4194</v>
      </c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  <c r="AY93" s="84"/>
      <c r="AZ93" s="85"/>
      <c r="BA93" s="85"/>
      <c r="BB93" s="85"/>
      <c r="BC93" s="85"/>
      <c r="BD93" s="85"/>
      <c r="BE93" s="85"/>
    </row>
    <row r="94" spans="1:57" ht="15" hidden="1" customHeight="1">
      <c r="A94" s="36"/>
      <c r="B94" s="36"/>
      <c r="C94" s="36"/>
      <c r="D94" s="61"/>
      <c r="E94" s="61"/>
      <c r="F94" s="61"/>
      <c r="G94" s="86" t="s">
        <v>4201</v>
      </c>
      <c r="H94" s="86"/>
      <c r="I94" s="86"/>
      <c r="J94" s="61"/>
      <c r="K94" s="61"/>
      <c r="L94" s="61"/>
      <c r="M94" s="86" t="s">
        <v>4201</v>
      </c>
      <c r="N94" s="86"/>
      <c r="O94" s="86"/>
      <c r="P94" s="61"/>
      <c r="Q94" s="61"/>
      <c r="R94" s="61"/>
      <c r="S94" s="86" t="s">
        <v>4201</v>
      </c>
      <c r="T94" s="86"/>
      <c r="U94" s="86"/>
      <c r="V94" s="61"/>
      <c r="W94" s="61"/>
      <c r="X94" s="61"/>
      <c r="Y94" s="86" t="s">
        <v>4201</v>
      </c>
      <c r="Z94" s="86"/>
      <c r="AA94" s="86"/>
      <c r="AB94" s="61"/>
      <c r="AC94" s="61"/>
      <c r="AD94" s="61"/>
      <c r="AE94" s="86" t="s">
        <v>4201</v>
      </c>
      <c r="AF94" s="86"/>
      <c r="AG94" s="86"/>
      <c r="AH94" s="61"/>
      <c r="AI94" s="61"/>
      <c r="AJ94" s="61"/>
      <c r="AK94" s="86" t="s">
        <v>4201</v>
      </c>
      <c r="AL94" s="86"/>
      <c r="AM94" s="86"/>
      <c r="AN94" s="61"/>
      <c r="AO94" s="61"/>
      <c r="AP94" s="61"/>
      <c r="AQ94" s="86"/>
      <c r="AR94" s="86"/>
      <c r="AS94" s="86"/>
      <c r="AT94" s="61"/>
      <c r="AU94" s="61"/>
      <c r="AV94" s="61"/>
      <c r="AW94" s="86"/>
      <c r="AX94" s="86"/>
      <c r="AY94" s="86"/>
      <c r="AZ94" s="61"/>
      <c r="BA94" s="61"/>
      <c r="BB94" s="61"/>
      <c r="BC94" s="86"/>
      <c r="BD94" s="86"/>
      <c r="BE94" s="86"/>
    </row>
    <row r="95" spans="1:57" hidden="1">
      <c r="A95" s="36"/>
      <c r="B95" s="36"/>
      <c r="C95" s="36"/>
      <c r="D95" s="42" t="s">
        <v>4158</v>
      </c>
      <c r="E95" s="42" t="s">
        <v>4159</v>
      </c>
      <c r="F95" s="42" t="s">
        <v>4160</v>
      </c>
      <c r="G95" s="42" t="s">
        <v>4158</v>
      </c>
      <c r="H95" s="42" t="s">
        <v>4159</v>
      </c>
      <c r="I95" s="42" t="s">
        <v>4160</v>
      </c>
      <c r="J95" s="42" t="s">
        <v>4158</v>
      </c>
      <c r="K95" s="42" t="s">
        <v>4159</v>
      </c>
      <c r="L95" s="42" t="s">
        <v>4160</v>
      </c>
      <c r="M95" s="42" t="s">
        <v>4158</v>
      </c>
      <c r="N95" s="42" t="s">
        <v>4159</v>
      </c>
      <c r="O95" s="42" t="s">
        <v>4160</v>
      </c>
      <c r="P95" s="42" t="s">
        <v>4158</v>
      </c>
      <c r="Q95" s="42" t="s">
        <v>4159</v>
      </c>
      <c r="R95" s="42" t="s">
        <v>4160</v>
      </c>
      <c r="S95" s="42" t="s">
        <v>4158</v>
      </c>
      <c r="T95" s="42" t="s">
        <v>4159</v>
      </c>
      <c r="U95" s="42" t="s">
        <v>4160</v>
      </c>
      <c r="V95" s="42" t="s">
        <v>4158</v>
      </c>
      <c r="W95" s="42" t="s">
        <v>4159</v>
      </c>
      <c r="X95" s="42" t="s">
        <v>4160</v>
      </c>
      <c r="Y95" s="42" t="s">
        <v>4158</v>
      </c>
      <c r="Z95" s="42" t="s">
        <v>4159</v>
      </c>
      <c r="AA95" s="42" t="s">
        <v>4160</v>
      </c>
      <c r="AB95" s="42" t="s">
        <v>4158</v>
      </c>
      <c r="AC95" s="42" t="s">
        <v>4159</v>
      </c>
      <c r="AD95" s="42" t="s">
        <v>4160</v>
      </c>
      <c r="AE95" s="42" t="s">
        <v>4158</v>
      </c>
      <c r="AF95" s="42" t="s">
        <v>4159</v>
      </c>
      <c r="AG95" s="42" t="s">
        <v>4160</v>
      </c>
      <c r="AH95" s="42" t="s">
        <v>4158</v>
      </c>
      <c r="AI95" s="42" t="s">
        <v>4159</v>
      </c>
      <c r="AJ95" s="42" t="s">
        <v>4160</v>
      </c>
      <c r="AK95" s="42" t="s">
        <v>4158</v>
      </c>
      <c r="AL95" s="42" t="s">
        <v>4159</v>
      </c>
      <c r="AM95" s="42" t="s">
        <v>4160</v>
      </c>
      <c r="AN95" s="42"/>
      <c r="AO95" s="42"/>
      <c r="AP95" s="42"/>
      <c r="AQ95" s="42"/>
      <c r="AR95" s="42"/>
      <c r="AS95" s="42"/>
      <c r="AT95" s="42"/>
      <c r="AU95" s="42"/>
      <c r="AV95" s="42"/>
      <c r="AW95" s="42"/>
      <c r="AX95" s="42"/>
      <c r="AY95" s="42"/>
      <c r="AZ95" s="42"/>
      <c r="BA95" s="42"/>
      <c r="BB95" s="42"/>
      <c r="BC95" s="42"/>
      <c r="BD95" s="42"/>
      <c r="BE95" s="42"/>
    </row>
    <row r="96" spans="1:57" hidden="1">
      <c r="A96" s="36"/>
      <c r="B96" s="36"/>
      <c r="C96" s="36"/>
      <c r="D96" s="43" t="s">
        <v>4161</v>
      </c>
      <c r="E96" s="43" t="s">
        <v>4161</v>
      </c>
      <c r="F96" s="43" t="s">
        <v>4161</v>
      </c>
      <c r="G96" s="43" t="s">
        <v>4161</v>
      </c>
      <c r="H96" s="43" t="s">
        <v>4161</v>
      </c>
      <c r="I96" s="43" t="s">
        <v>4202</v>
      </c>
      <c r="J96" s="43" t="s">
        <v>4161</v>
      </c>
      <c r="K96" s="43" t="s">
        <v>4161</v>
      </c>
      <c r="L96" s="43" t="s">
        <v>4161</v>
      </c>
      <c r="M96" s="43" t="s">
        <v>4161</v>
      </c>
      <c r="N96" s="43" t="s">
        <v>4161</v>
      </c>
      <c r="O96" s="43" t="s">
        <v>4202</v>
      </c>
      <c r="P96" s="43" t="s">
        <v>4161</v>
      </c>
      <c r="Q96" s="43" t="s">
        <v>4161</v>
      </c>
      <c r="R96" s="43" t="s">
        <v>4161</v>
      </c>
      <c r="S96" s="43" t="s">
        <v>4161</v>
      </c>
      <c r="T96" s="43" t="s">
        <v>4161</v>
      </c>
      <c r="U96" s="43" t="s">
        <v>4202</v>
      </c>
      <c r="V96" s="43" t="s">
        <v>4161</v>
      </c>
      <c r="W96" s="43" t="s">
        <v>4161</v>
      </c>
      <c r="X96" s="43" t="s">
        <v>4161</v>
      </c>
      <c r="Y96" s="43" t="s">
        <v>4161</v>
      </c>
      <c r="Z96" s="43" t="s">
        <v>4161</v>
      </c>
      <c r="AA96" s="43" t="s">
        <v>4202</v>
      </c>
      <c r="AB96" s="43" t="s">
        <v>4161</v>
      </c>
      <c r="AC96" s="43" t="s">
        <v>4161</v>
      </c>
      <c r="AD96" s="43" t="s">
        <v>4161</v>
      </c>
      <c r="AE96" s="43" t="s">
        <v>4161</v>
      </c>
      <c r="AF96" s="43" t="s">
        <v>4161</v>
      </c>
      <c r="AG96" s="43" t="s">
        <v>4202</v>
      </c>
      <c r="AH96" s="43" t="s">
        <v>4161</v>
      </c>
      <c r="AI96" s="43" t="s">
        <v>4161</v>
      </c>
      <c r="AJ96" s="43" t="s">
        <v>4161</v>
      </c>
      <c r="AK96" s="43" t="s">
        <v>4161</v>
      </c>
      <c r="AL96" s="43" t="s">
        <v>4161</v>
      </c>
      <c r="AM96" s="43" t="s">
        <v>4202</v>
      </c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  <c r="AZ96" s="43"/>
      <c r="BA96" s="43"/>
      <c r="BB96" s="43"/>
      <c r="BC96" s="43"/>
      <c r="BD96" s="43"/>
      <c r="BE96" s="43"/>
    </row>
    <row r="97" spans="1:56" hidden="1">
      <c r="A97" s="44" t="s">
        <v>4163</v>
      </c>
      <c r="B97" s="45"/>
      <c r="C97" s="36"/>
      <c r="D97" s="43"/>
      <c r="E97" s="43"/>
      <c r="F97" s="43"/>
      <c r="G97" s="62"/>
      <c r="H97" s="62"/>
      <c r="I97" s="63"/>
      <c r="J97" s="43"/>
      <c r="K97" s="43"/>
      <c r="L97" s="43"/>
      <c r="M97" s="62"/>
      <c r="N97" s="62"/>
      <c r="O97" s="63"/>
      <c r="P97" s="43"/>
      <c r="Q97" s="43"/>
      <c r="R97" s="43"/>
      <c r="S97" s="43"/>
      <c r="T97" s="62"/>
      <c r="U97" s="63"/>
      <c r="V97" s="43"/>
      <c r="W97" s="43"/>
      <c r="X97" s="43"/>
      <c r="Y97" s="43"/>
      <c r="Z97" s="62"/>
      <c r="AA97" s="63"/>
      <c r="AB97" s="43"/>
      <c r="AC97" s="43"/>
      <c r="AD97" s="43"/>
      <c r="AE97" s="43"/>
      <c r="AF97" s="62"/>
      <c r="AG97" s="63"/>
      <c r="AH97" s="43"/>
      <c r="AI97" s="43"/>
      <c r="AJ97" s="43"/>
      <c r="AK97" s="43"/>
      <c r="AL97" s="62"/>
      <c r="AM97" s="63"/>
      <c r="AN97" s="43"/>
      <c r="AO97" s="43"/>
      <c r="AP97" s="43"/>
      <c r="AQ97" s="43"/>
      <c r="AR97" s="62"/>
      <c r="AS97" s="63"/>
      <c r="AT97" s="43"/>
      <c r="AU97" s="43"/>
      <c r="AV97" s="43"/>
      <c r="AW97" s="43"/>
      <c r="AX97" s="62"/>
      <c r="AY97" s="63"/>
      <c r="AZ97" s="43"/>
      <c r="BA97" s="43"/>
      <c r="BB97" s="43"/>
      <c r="BC97" s="62"/>
      <c r="BD97" s="63"/>
    </row>
    <row r="98" spans="1:56" hidden="1">
      <c r="A98" s="45"/>
      <c r="B98" s="45" t="s">
        <v>4164</v>
      </c>
      <c r="C98" s="58">
        <v>1</v>
      </c>
      <c r="D98" s="48" t="s">
        <v>265</v>
      </c>
      <c r="E98" s="48" t="s">
        <v>266</v>
      </c>
      <c r="F98" s="48" t="s">
        <v>267</v>
      </c>
      <c r="G98" s="48" t="s">
        <v>339</v>
      </c>
      <c r="H98" s="48" t="s">
        <v>340</v>
      </c>
      <c r="I98" s="48" t="s">
        <v>341</v>
      </c>
      <c r="J98" s="48" t="s">
        <v>414</v>
      </c>
      <c r="K98" s="48" t="s">
        <v>415</v>
      </c>
      <c r="L98" s="48" t="s">
        <v>416</v>
      </c>
      <c r="M98" s="48" t="s">
        <v>486</v>
      </c>
      <c r="N98" s="48" t="s">
        <v>487</v>
      </c>
      <c r="O98" s="48" t="s">
        <v>488</v>
      </c>
      <c r="P98" s="48" t="s">
        <v>811</v>
      </c>
      <c r="Q98" s="48" t="s">
        <v>812</v>
      </c>
      <c r="R98" s="48" t="s">
        <v>813</v>
      </c>
      <c r="S98" s="48" t="s">
        <v>883</v>
      </c>
      <c r="T98" s="48" t="s">
        <v>884</v>
      </c>
      <c r="U98" s="48" t="s">
        <v>885</v>
      </c>
      <c r="V98" s="48" t="s">
        <v>958</v>
      </c>
      <c r="W98" s="48" t="s">
        <v>959</v>
      </c>
      <c r="X98" s="48" t="s">
        <v>960</v>
      </c>
      <c r="Y98" s="48" t="s">
        <v>1280</v>
      </c>
      <c r="Z98" s="48" t="s">
        <v>1281</v>
      </c>
      <c r="AA98" s="48" t="s">
        <v>1282</v>
      </c>
      <c r="AB98" s="48" t="s">
        <v>1355</v>
      </c>
      <c r="AC98" s="48" t="s">
        <v>1356</v>
      </c>
      <c r="AD98" s="48" t="s">
        <v>1357</v>
      </c>
      <c r="AE98" s="48" t="s">
        <v>1427</v>
      </c>
      <c r="AF98" s="48" t="s">
        <v>1428</v>
      </c>
      <c r="AG98" s="48" t="s">
        <v>1429</v>
      </c>
      <c r="AH98" s="48" t="s">
        <v>1502</v>
      </c>
      <c r="AI98" s="48" t="s">
        <v>1503</v>
      </c>
      <c r="AJ98" s="48" t="s">
        <v>1504</v>
      </c>
      <c r="AK98" s="48" t="s">
        <v>1824</v>
      </c>
      <c r="AL98" s="48" t="s">
        <v>1825</v>
      </c>
      <c r="AM98" s="48" t="s">
        <v>1826</v>
      </c>
    </row>
    <row r="99" spans="1:56" hidden="1">
      <c r="A99" s="45"/>
      <c r="B99" s="49" t="s">
        <v>4165</v>
      </c>
      <c r="C99" s="58">
        <v>2</v>
      </c>
      <c r="D99" s="48" t="s">
        <v>268</v>
      </c>
      <c r="E99" s="48" t="s">
        <v>269</v>
      </c>
      <c r="F99" s="48" t="s">
        <v>270</v>
      </c>
      <c r="G99" s="48" t="s">
        <v>342</v>
      </c>
      <c r="H99" s="48" t="s">
        <v>343</v>
      </c>
      <c r="I99" s="48" t="s">
        <v>344</v>
      </c>
      <c r="J99" s="48" t="s">
        <v>417</v>
      </c>
      <c r="K99" s="48" t="s">
        <v>418</v>
      </c>
      <c r="L99" s="48" t="s">
        <v>419</v>
      </c>
      <c r="M99" s="48" t="s">
        <v>489</v>
      </c>
      <c r="N99" s="48" t="s">
        <v>490</v>
      </c>
      <c r="O99" s="48" t="s">
        <v>491</v>
      </c>
      <c r="P99" s="48" t="s">
        <v>814</v>
      </c>
      <c r="Q99" s="48" t="s">
        <v>815</v>
      </c>
      <c r="R99" s="48" t="s">
        <v>816</v>
      </c>
      <c r="S99" s="48" t="s">
        <v>886</v>
      </c>
      <c r="T99" s="48" t="s">
        <v>887</v>
      </c>
      <c r="U99" s="48" t="s">
        <v>888</v>
      </c>
      <c r="V99" s="48" t="s">
        <v>961</v>
      </c>
      <c r="W99" s="48" t="s">
        <v>962</v>
      </c>
      <c r="X99" s="48" t="s">
        <v>963</v>
      </c>
      <c r="Y99" s="48" t="s">
        <v>1283</v>
      </c>
      <c r="Z99" s="48" t="s">
        <v>1284</v>
      </c>
      <c r="AA99" s="48" t="s">
        <v>1285</v>
      </c>
      <c r="AB99" s="48" t="s">
        <v>1358</v>
      </c>
      <c r="AC99" s="48" t="s">
        <v>1359</v>
      </c>
      <c r="AD99" s="48" t="s">
        <v>1360</v>
      </c>
      <c r="AE99" s="48" t="s">
        <v>1430</v>
      </c>
      <c r="AF99" s="48" t="s">
        <v>1431</v>
      </c>
      <c r="AG99" s="48" t="s">
        <v>1432</v>
      </c>
      <c r="AH99" s="48" t="s">
        <v>1505</v>
      </c>
      <c r="AI99" s="48" t="s">
        <v>1506</v>
      </c>
      <c r="AJ99" s="48" t="s">
        <v>1507</v>
      </c>
      <c r="AK99" s="48" t="s">
        <v>1827</v>
      </c>
      <c r="AL99" s="48" t="s">
        <v>1828</v>
      </c>
      <c r="AM99" s="48" t="s">
        <v>1829</v>
      </c>
    </row>
    <row r="100" spans="1:56" hidden="1">
      <c r="A100" s="45"/>
      <c r="B100" s="49" t="s">
        <v>4166</v>
      </c>
      <c r="C100" s="58">
        <v>3</v>
      </c>
      <c r="D100" s="48" t="s">
        <v>271</v>
      </c>
      <c r="E100" s="48" t="s">
        <v>272</v>
      </c>
      <c r="F100" s="48" t="s">
        <v>273</v>
      </c>
      <c r="G100" s="48" t="s">
        <v>345</v>
      </c>
      <c r="H100" s="48" t="s">
        <v>346</v>
      </c>
      <c r="I100" s="48" t="s">
        <v>347</v>
      </c>
      <c r="J100" s="48" t="s">
        <v>420</v>
      </c>
      <c r="K100" s="48" t="s">
        <v>421</v>
      </c>
      <c r="L100" s="48" t="s">
        <v>422</v>
      </c>
      <c r="M100" s="48" t="s">
        <v>492</v>
      </c>
      <c r="N100" s="48" t="s">
        <v>493</v>
      </c>
      <c r="O100" s="48" t="s">
        <v>494</v>
      </c>
      <c r="P100" s="48" t="s">
        <v>817</v>
      </c>
      <c r="Q100" s="48" t="s">
        <v>818</v>
      </c>
      <c r="R100" s="48" t="s">
        <v>819</v>
      </c>
      <c r="S100" s="48" t="s">
        <v>889</v>
      </c>
      <c r="T100" s="48" t="s">
        <v>890</v>
      </c>
      <c r="U100" s="48" t="s">
        <v>891</v>
      </c>
      <c r="V100" s="48" t="s">
        <v>964</v>
      </c>
      <c r="W100" s="48" t="s">
        <v>965</v>
      </c>
      <c r="X100" s="48" t="s">
        <v>966</v>
      </c>
      <c r="Y100" s="48" t="s">
        <v>1286</v>
      </c>
      <c r="Z100" s="48" t="s">
        <v>1287</v>
      </c>
      <c r="AA100" s="48" t="s">
        <v>1288</v>
      </c>
      <c r="AB100" s="48" t="s">
        <v>1361</v>
      </c>
      <c r="AC100" s="48" t="s">
        <v>1362</v>
      </c>
      <c r="AD100" s="48" t="s">
        <v>1363</v>
      </c>
      <c r="AE100" s="48" t="s">
        <v>1433</v>
      </c>
      <c r="AF100" s="48" t="s">
        <v>1434</v>
      </c>
      <c r="AG100" s="48" t="s">
        <v>1435</v>
      </c>
      <c r="AH100" s="48" t="s">
        <v>1508</v>
      </c>
      <c r="AI100" s="48" t="s">
        <v>1509</v>
      </c>
      <c r="AJ100" s="48" t="s">
        <v>1510</v>
      </c>
      <c r="AK100" s="48" t="s">
        <v>1830</v>
      </c>
      <c r="AL100" s="48" t="s">
        <v>1831</v>
      </c>
      <c r="AM100" s="48" t="s">
        <v>1832</v>
      </c>
    </row>
    <row r="101" spans="1:56" hidden="1">
      <c r="A101" s="45"/>
      <c r="B101" s="49" t="s">
        <v>4167</v>
      </c>
      <c r="C101" s="58">
        <v>4</v>
      </c>
      <c r="D101" s="48" t="s">
        <v>274</v>
      </c>
      <c r="E101" s="48" t="s">
        <v>275</v>
      </c>
      <c r="F101" s="48" t="s">
        <v>276</v>
      </c>
      <c r="G101" s="48" t="s">
        <v>348</v>
      </c>
      <c r="H101" s="48" t="s">
        <v>349</v>
      </c>
      <c r="I101" s="48" t="s">
        <v>350</v>
      </c>
      <c r="J101" s="48" t="s">
        <v>423</v>
      </c>
      <c r="K101" s="48" t="s">
        <v>424</v>
      </c>
      <c r="L101" s="48" t="s">
        <v>425</v>
      </c>
      <c r="M101" s="48" t="s">
        <v>495</v>
      </c>
      <c r="N101" s="48" t="s">
        <v>496</v>
      </c>
      <c r="O101" s="48" t="s">
        <v>497</v>
      </c>
      <c r="P101" s="48" t="s">
        <v>820</v>
      </c>
      <c r="Q101" s="48" t="s">
        <v>821</v>
      </c>
      <c r="R101" s="48" t="s">
        <v>822</v>
      </c>
      <c r="S101" s="48" t="s">
        <v>892</v>
      </c>
      <c r="T101" s="48" t="s">
        <v>893</v>
      </c>
      <c r="U101" s="48" t="s">
        <v>894</v>
      </c>
      <c r="V101" s="48" t="s">
        <v>967</v>
      </c>
      <c r="W101" s="48" t="s">
        <v>968</v>
      </c>
      <c r="X101" s="48" t="s">
        <v>969</v>
      </c>
      <c r="Y101" s="48" t="s">
        <v>1289</v>
      </c>
      <c r="Z101" s="48" t="s">
        <v>1290</v>
      </c>
      <c r="AA101" s="48" t="s">
        <v>1291</v>
      </c>
      <c r="AB101" s="48" t="s">
        <v>1364</v>
      </c>
      <c r="AC101" s="48" t="s">
        <v>1365</v>
      </c>
      <c r="AD101" s="48" t="s">
        <v>1366</v>
      </c>
      <c r="AE101" s="48" t="s">
        <v>1436</v>
      </c>
      <c r="AF101" s="48" t="s">
        <v>1437</v>
      </c>
      <c r="AG101" s="48" t="s">
        <v>1438</v>
      </c>
      <c r="AH101" s="48" t="s">
        <v>1511</v>
      </c>
      <c r="AI101" s="48" t="s">
        <v>1512</v>
      </c>
      <c r="AJ101" s="48" t="s">
        <v>1513</v>
      </c>
      <c r="AK101" s="48" t="s">
        <v>1833</v>
      </c>
      <c r="AL101" s="48" t="s">
        <v>1834</v>
      </c>
      <c r="AM101" s="48" t="s">
        <v>1835</v>
      </c>
    </row>
    <row r="102" spans="1:56" hidden="1">
      <c r="A102" s="45"/>
      <c r="B102" s="50" t="s">
        <v>4168</v>
      </c>
      <c r="C102" s="58">
        <v>5</v>
      </c>
      <c r="D102" s="48" t="s">
        <v>277</v>
      </c>
      <c r="E102" s="48" t="s">
        <v>278</v>
      </c>
      <c r="F102" s="48" t="s">
        <v>279</v>
      </c>
      <c r="G102" s="48" t="s">
        <v>351</v>
      </c>
      <c r="H102" s="48" t="s">
        <v>352</v>
      </c>
      <c r="I102" s="48" t="s">
        <v>353</v>
      </c>
      <c r="J102" s="48" t="s">
        <v>426</v>
      </c>
      <c r="K102" s="48" t="s">
        <v>427</v>
      </c>
      <c r="L102" s="48" t="s">
        <v>428</v>
      </c>
      <c r="M102" s="48" t="s">
        <v>498</v>
      </c>
      <c r="N102" s="48" t="s">
        <v>499</v>
      </c>
      <c r="O102" s="48" t="s">
        <v>500</v>
      </c>
      <c r="P102" s="48" t="s">
        <v>823</v>
      </c>
      <c r="Q102" s="48" t="s">
        <v>824</v>
      </c>
      <c r="R102" s="48" t="s">
        <v>825</v>
      </c>
      <c r="S102" s="48" t="s">
        <v>895</v>
      </c>
      <c r="T102" s="48" t="s">
        <v>896</v>
      </c>
      <c r="U102" s="48" t="s">
        <v>897</v>
      </c>
      <c r="V102" s="48" t="s">
        <v>970</v>
      </c>
      <c r="W102" s="48" t="s">
        <v>971</v>
      </c>
      <c r="X102" s="48" t="s">
        <v>972</v>
      </c>
      <c r="Y102" s="48" t="s">
        <v>1292</v>
      </c>
      <c r="Z102" s="48" t="s">
        <v>1293</v>
      </c>
      <c r="AA102" s="48" t="s">
        <v>1294</v>
      </c>
      <c r="AB102" s="48" t="s">
        <v>1367</v>
      </c>
      <c r="AC102" s="48" t="s">
        <v>1368</v>
      </c>
      <c r="AD102" s="48" t="s">
        <v>1369</v>
      </c>
      <c r="AE102" s="48" t="s">
        <v>1439</v>
      </c>
      <c r="AF102" s="48" t="s">
        <v>1440</v>
      </c>
      <c r="AG102" s="48" t="s">
        <v>1441</v>
      </c>
      <c r="AH102" s="48" t="s">
        <v>1764</v>
      </c>
      <c r="AI102" s="48" t="s">
        <v>1765</v>
      </c>
      <c r="AJ102" s="48" t="s">
        <v>1766</v>
      </c>
      <c r="AK102" s="48" t="s">
        <v>1836</v>
      </c>
      <c r="AL102" s="48" t="s">
        <v>1837</v>
      </c>
      <c r="AM102" s="48" t="s">
        <v>1838</v>
      </c>
    </row>
    <row r="103" spans="1:56" hidden="1">
      <c r="A103" s="45"/>
      <c r="B103" s="50" t="s">
        <v>4169</v>
      </c>
      <c r="C103" s="58">
        <v>6</v>
      </c>
      <c r="D103" s="48" t="s">
        <v>280</v>
      </c>
      <c r="E103" s="48" t="s">
        <v>281</v>
      </c>
      <c r="F103" s="48" t="s">
        <v>282</v>
      </c>
      <c r="G103" s="48" t="s">
        <v>354</v>
      </c>
      <c r="H103" s="48" t="s">
        <v>355</v>
      </c>
      <c r="I103" s="48" t="s">
        <v>356</v>
      </c>
      <c r="J103" s="48" t="s">
        <v>429</v>
      </c>
      <c r="K103" s="48" t="s">
        <v>430</v>
      </c>
      <c r="L103" s="48" t="s">
        <v>431</v>
      </c>
      <c r="M103" s="48" t="s">
        <v>501</v>
      </c>
      <c r="N103" s="48" t="s">
        <v>502</v>
      </c>
      <c r="O103" s="48" t="s">
        <v>503</v>
      </c>
      <c r="P103" s="48" t="s">
        <v>826</v>
      </c>
      <c r="Q103" s="48" t="s">
        <v>827</v>
      </c>
      <c r="R103" s="48" t="s">
        <v>828</v>
      </c>
      <c r="S103" s="48" t="s">
        <v>898</v>
      </c>
      <c r="T103" s="48" t="s">
        <v>899</v>
      </c>
      <c r="U103" s="48" t="s">
        <v>900</v>
      </c>
      <c r="V103" s="48" t="s">
        <v>973</v>
      </c>
      <c r="W103" s="48" t="s">
        <v>974</v>
      </c>
      <c r="X103" s="48" t="s">
        <v>975</v>
      </c>
      <c r="Y103" s="48" t="s">
        <v>1295</v>
      </c>
      <c r="Z103" s="48" t="s">
        <v>1296</v>
      </c>
      <c r="AA103" s="48" t="s">
        <v>1297</v>
      </c>
      <c r="AB103" s="48" t="s">
        <v>1370</v>
      </c>
      <c r="AC103" s="48" t="s">
        <v>1371</v>
      </c>
      <c r="AD103" s="48" t="s">
        <v>1372</v>
      </c>
      <c r="AE103" s="48" t="s">
        <v>1442</v>
      </c>
      <c r="AF103" s="48" t="s">
        <v>1443</v>
      </c>
      <c r="AG103" s="48" t="s">
        <v>1444</v>
      </c>
      <c r="AH103" s="48" t="s">
        <v>1767</v>
      </c>
      <c r="AI103" s="48" t="s">
        <v>1768</v>
      </c>
      <c r="AJ103" s="48" t="s">
        <v>1769</v>
      </c>
      <c r="AK103" s="48" t="s">
        <v>1839</v>
      </c>
      <c r="AL103" s="48" t="s">
        <v>1840</v>
      </c>
      <c r="AM103" s="48" t="s">
        <v>1841</v>
      </c>
    </row>
    <row r="104" spans="1:56" hidden="1">
      <c r="A104" s="45"/>
      <c r="B104" s="49" t="s">
        <v>4170</v>
      </c>
      <c r="C104" s="58">
        <v>7</v>
      </c>
      <c r="D104" s="48" t="s">
        <v>283</v>
      </c>
      <c r="E104" s="48" t="s">
        <v>284</v>
      </c>
      <c r="F104" s="48" t="s">
        <v>285</v>
      </c>
      <c r="G104" s="48" t="s">
        <v>357</v>
      </c>
      <c r="H104" s="48" t="s">
        <v>358</v>
      </c>
      <c r="I104" s="48" t="s">
        <v>359</v>
      </c>
      <c r="J104" s="48" t="s">
        <v>432</v>
      </c>
      <c r="K104" s="48" t="s">
        <v>433</v>
      </c>
      <c r="L104" s="48" t="s">
        <v>434</v>
      </c>
      <c r="M104" s="48" t="s">
        <v>504</v>
      </c>
      <c r="N104" s="48" t="s">
        <v>505</v>
      </c>
      <c r="O104" s="48" t="s">
        <v>506</v>
      </c>
      <c r="P104" s="48" t="s">
        <v>829</v>
      </c>
      <c r="Q104" s="48" t="s">
        <v>830</v>
      </c>
      <c r="R104" s="48" t="s">
        <v>831</v>
      </c>
      <c r="S104" s="48" t="s">
        <v>901</v>
      </c>
      <c r="T104" s="48" t="s">
        <v>902</v>
      </c>
      <c r="U104" s="48" t="s">
        <v>903</v>
      </c>
      <c r="V104" s="48" t="s">
        <v>976</v>
      </c>
      <c r="W104" s="48" t="s">
        <v>977</v>
      </c>
      <c r="X104" s="48" t="s">
        <v>978</v>
      </c>
      <c r="Y104" s="48" t="s">
        <v>1298</v>
      </c>
      <c r="Z104" s="48" t="s">
        <v>1299</v>
      </c>
      <c r="AA104" s="48" t="s">
        <v>1300</v>
      </c>
      <c r="AB104" s="48" t="s">
        <v>1373</v>
      </c>
      <c r="AC104" s="48" t="s">
        <v>1374</v>
      </c>
      <c r="AD104" s="48" t="s">
        <v>1375</v>
      </c>
      <c r="AE104" s="48" t="s">
        <v>1445</v>
      </c>
      <c r="AF104" s="48" t="s">
        <v>1446</v>
      </c>
      <c r="AG104" s="48" t="s">
        <v>1447</v>
      </c>
      <c r="AH104" s="48" t="s">
        <v>1770</v>
      </c>
      <c r="AI104" s="48" t="s">
        <v>1771</v>
      </c>
      <c r="AJ104" s="48" t="s">
        <v>1772</v>
      </c>
      <c r="AK104" s="48" t="s">
        <v>1842</v>
      </c>
      <c r="AL104" s="48" t="s">
        <v>1843</v>
      </c>
      <c r="AM104" s="48" t="s">
        <v>1844</v>
      </c>
    </row>
    <row r="105" spans="1:56" hidden="1">
      <c r="A105" s="45"/>
      <c r="B105" s="49" t="s">
        <v>4171</v>
      </c>
      <c r="C105" s="58">
        <v>8</v>
      </c>
      <c r="D105" s="48" t="s">
        <v>286</v>
      </c>
      <c r="E105" s="48" t="s">
        <v>287</v>
      </c>
      <c r="F105" s="48" t="s">
        <v>288</v>
      </c>
      <c r="G105" s="48" t="s">
        <v>360</v>
      </c>
      <c r="H105" s="48" t="s">
        <v>361</v>
      </c>
      <c r="I105" s="48" t="s">
        <v>362</v>
      </c>
      <c r="J105" s="48" t="s">
        <v>435</v>
      </c>
      <c r="K105" s="48" t="s">
        <v>436</v>
      </c>
      <c r="L105" s="48" t="s">
        <v>437</v>
      </c>
      <c r="M105" s="48" t="s">
        <v>507</v>
      </c>
      <c r="N105" s="48" t="s">
        <v>508</v>
      </c>
      <c r="O105" s="48" t="s">
        <v>509</v>
      </c>
      <c r="P105" s="48" t="s">
        <v>832</v>
      </c>
      <c r="Q105" s="48" t="s">
        <v>833</v>
      </c>
      <c r="R105" s="48" t="s">
        <v>834</v>
      </c>
      <c r="S105" s="48" t="s">
        <v>904</v>
      </c>
      <c r="T105" s="48" t="s">
        <v>905</v>
      </c>
      <c r="U105" s="48" t="s">
        <v>906</v>
      </c>
      <c r="V105" s="48" t="s">
        <v>979</v>
      </c>
      <c r="W105" s="48" t="s">
        <v>980</v>
      </c>
      <c r="X105" s="48" t="s">
        <v>981</v>
      </c>
      <c r="Y105" s="48" t="s">
        <v>1301</v>
      </c>
      <c r="Z105" s="48" t="s">
        <v>1302</v>
      </c>
      <c r="AA105" s="48" t="s">
        <v>1303</v>
      </c>
      <c r="AB105" s="48" t="s">
        <v>1376</v>
      </c>
      <c r="AC105" s="48" t="s">
        <v>1377</v>
      </c>
      <c r="AD105" s="48" t="s">
        <v>1378</v>
      </c>
      <c r="AE105" s="48" t="s">
        <v>1448</v>
      </c>
      <c r="AF105" s="48" t="s">
        <v>1449</v>
      </c>
      <c r="AG105" s="48" t="s">
        <v>1450</v>
      </c>
      <c r="AH105" s="48" t="s">
        <v>1773</v>
      </c>
      <c r="AI105" s="48" t="s">
        <v>1774</v>
      </c>
      <c r="AJ105" s="48" t="s">
        <v>1775</v>
      </c>
      <c r="AK105" s="48" t="s">
        <v>1845</v>
      </c>
      <c r="AL105" s="48" t="s">
        <v>1846</v>
      </c>
      <c r="AM105" s="48" t="s">
        <v>1847</v>
      </c>
    </row>
    <row r="106" spans="1:56" hidden="1">
      <c r="A106" s="45"/>
      <c r="B106" s="49" t="s">
        <v>4172</v>
      </c>
      <c r="C106" s="58">
        <v>9</v>
      </c>
      <c r="D106" s="48" t="s">
        <v>289</v>
      </c>
      <c r="E106" s="48" t="s">
        <v>290</v>
      </c>
      <c r="F106" s="48" t="s">
        <v>291</v>
      </c>
      <c r="G106" s="48" t="s">
        <v>363</v>
      </c>
      <c r="H106" s="48" t="s">
        <v>364</v>
      </c>
      <c r="I106" s="48" t="s">
        <v>365</v>
      </c>
      <c r="J106" s="48" t="s">
        <v>438</v>
      </c>
      <c r="K106" s="48" t="s">
        <v>439</v>
      </c>
      <c r="L106" s="48" t="s">
        <v>440</v>
      </c>
      <c r="M106" s="48" t="s">
        <v>510</v>
      </c>
      <c r="N106" s="48" t="s">
        <v>511</v>
      </c>
      <c r="O106" s="48" t="s">
        <v>512</v>
      </c>
      <c r="P106" s="48" t="s">
        <v>835</v>
      </c>
      <c r="Q106" s="48" t="s">
        <v>836</v>
      </c>
      <c r="R106" s="48" t="s">
        <v>837</v>
      </c>
      <c r="S106" s="48" t="s">
        <v>907</v>
      </c>
      <c r="T106" s="48" t="s">
        <v>908</v>
      </c>
      <c r="U106" s="48" t="s">
        <v>909</v>
      </c>
      <c r="V106" s="48" t="s">
        <v>982</v>
      </c>
      <c r="W106" s="48" t="s">
        <v>983</v>
      </c>
      <c r="X106" s="48" t="s">
        <v>984</v>
      </c>
      <c r="Y106" s="48" t="s">
        <v>1304</v>
      </c>
      <c r="Z106" s="48" t="s">
        <v>1305</v>
      </c>
      <c r="AA106" s="48" t="s">
        <v>1306</v>
      </c>
      <c r="AB106" s="48" t="s">
        <v>1379</v>
      </c>
      <c r="AC106" s="48" t="s">
        <v>1380</v>
      </c>
      <c r="AD106" s="48" t="s">
        <v>1381</v>
      </c>
      <c r="AE106" s="48" t="s">
        <v>1451</v>
      </c>
      <c r="AF106" s="48" t="s">
        <v>1452</v>
      </c>
      <c r="AG106" s="48" t="s">
        <v>1453</v>
      </c>
      <c r="AH106" s="48" t="s">
        <v>1776</v>
      </c>
      <c r="AI106" s="48" t="s">
        <v>1777</v>
      </c>
      <c r="AJ106" s="48" t="s">
        <v>1778</v>
      </c>
      <c r="AK106" s="48" t="s">
        <v>1848</v>
      </c>
      <c r="AL106" s="48" t="s">
        <v>1849</v>
      </c>
      <c r="AM106" s="48" t="s">
        <v>1850</v>
      </c>
    </row>
    <row r="107" spans="1:56" hidden="1">
      <c r="A107" s="45"/>
      <c r="B107" s="49" t="s">
        <v>4173</v>
      </c>
      <c r="C107" s="58">
        <v>10</v>
      </c>
      <c r="D107" s="48" t="s">
        <v>292</v>
      </c>
      <c r="E107" s="48" t="s">
        <v>293</v>
      </c>
      <c r="F107" s="48" t="s">
        <v>294</v>
      </c>
      <c r="G107" s="48" t="s">
        <v>366</v>
      </c>
      <c r="H107" s="48" t="s">
        <v>367</v>
      </c>
      <c r="I107" s="48" t="s">
        <v>368</v>
      </c>
      <c r="J107" s="48" t="s">
        <v>441</v>
      </c>
      <c r="K107" s="48" t="s">
        <v>442</v>
      </c>
      <c r="L107" s="48" t="s">
        <v>443</v>
      </c>
      <c r="M107" s="48" t="s">
        <v>513</v>
      </c>
      <c r="N107" s="48" t="s">
        <v>764</v>
      </c>
      <c r="O107" s="48" t="s">
        <v>765</v>
      </c>
      <c r="P107" s="48" t="s">
        <v>838</v>
      </c>
      <c r="Q107" s="48" t="s">
        <v>839</v>
      </c>
      <c r="R107" s="48" t="s">
        <v>840</v>
      </c>
      <c r="S107" s="48" t="s">
        <v>910</v>
      </c>
      <c r="T107" s="48" t="s">
        <v>911</v>
      </c>
      <c r="U107" s="48" t="s">
        <v>912</v>
      </c>
      <c r="V107" s="48" t="s">
        <v>985</v>
      </c>
      <c r="W107" s="48" t="s">
        <v>986</v>
      </c>
      <c r="X107" s="48" t="s">
        <v>987</v>
      </c>
      <c r="Y107" s="48" t="s">
        <v>1307</v>
      </c>
      <c r="Z107" s="48" t="s">
        <v>1308</v>
      </c>
      <c r="AA107" s="48" t="s">
        <v>1309</v>
      </c>
      <c r="AB107" s="48" t="s">
        <v>1382</v>
      </c>
      <c r="AC107" s="48" t="s">
        <v>1383</v>
      </c>
      <c r="AD107" s="48" t="s">
        <v>1384</v>
      </c>
      <c r="AE107" s="48" t="s">
        <v>1454</v>
      </c>
      <c r="AF107" s="48" t="s">
        <v>1455</v>
      </c>
      <c r="AG107" s="48" t="s">
        <v>1456</v>
      </c>
      <c r="AH107" s="48" t="s">
        <v>1779</v>
      </c>
      <c r="AI107" s="48" t="s">
        <v>1780</v>
      </c>
      <c r="AJ107" s="48" t="s">
        <v>1781</v>
      </c>
      <c r="AK107" s="48" t="s">
        <v>1851</v>
      </c>
      <c r="AL107" s="48" t="s">
        <v>1852</v>
      </c>
      <c r="AM107" s="48" t="s">
        <v>1853</v>
      </c>
    </row>
    <row r="108" spans="1:56" hidden="1">
      <c r="A108" s="45"/>
      <c r="B108" s="49" t="s">
        <v>4174</v>
      </c>
      <c r="C108" s="58">
        <v>11</v>
      </c>
      <c r="D108" s="48" t="s">
        <v>295</v>
      </c>
      <c r="E108" s="48" t="s">
        <v>296</v>
      </c>
      <c r="F108" s="48" t="s">
        <v>297</v>
      </c>
      <c r="G108" s="48" t="s">
        <v>369</v>
      </c>
      <c r="H108" s="48" t="s">
        <v>370</v>
      </c>
      <c r="I108" s="48" t="s">
        <v>371</v>
      </c>
      <c r="J108" s="48" t="s">
        <v>444</v>
      </c>
      <c r="K108" s="48" t="s">
        <v>445</v>
      </c>
      <c r="L108" s="48" t="s">
        <v>446</v>
      </c>
      <c r="M108" s="48" t="s">
        <v>766</v>
      </c>
      <c r="N108" s="48" t="s">
        <v>767</v>
      </c>
      <c r="O108" s="48" t="s">
        <v>768</v>
      </c>
      <c r="P108" s="48" t="s">
        <v>841</v>
      </c>
      <c r="Q108" s="48" t="s">
        <v>842</v>
      </c>
      <c r="R108" s="48" t="s">
        <v>843</v>
      </c>
      <c r="S108" s="48" t="s">
        <v>913</v>
      </c>
      <c r="T108" s="48" t="s">
        <v>914</v>
      </c>
      <c r="U108" s="48" t="s">
        <v>915</v>
      </c>
      <c r="V108" s="48" t="s">
        <v>988</v>
      </c>
      <c r="W108" s="48" t="s">
        <v>989</v>
      </c>
      <c r="X108" s="48" t="s">
        <v>990</v>
      </c>
      <c r="Y108" s="48" t="s">
        <v>1310</v>
      </c>
      <c r="Z108" s="48" t="s">
        <v>1311</v>
      </c>
      <c r="AA108" s="48" t="s">
        <v>1312</v>
      </c>
      <c r="AB108" s="48" t="s">
        <v>1385</v>
      </c>
      <c r="AC108" s="48" t="s">
        <v>1386</v>
      </c>
      <c r="AD108" s="48" t="s">
        <v>1387</v>
      </c>
      <c r="AE108" s="48" t="s">
        <v>1457</v>
      </c>
      <c r="AF108" s="48" t="s">
        <v>1458</v>
      </c>
      <c r="AG108" s="48" t="s">
        <v>1459</v>
      </c>
      <c r="AH108" s="48" t="s">
        <v>1782</v>
      </c>
      <c r="AI108" s="48" t="s">
        <v>1783</v>
      </c>
      <c r="AJ108" s="48" t="s">
        <v>1784</v>
      </c>
      <c r="AK108" s="48" t="s">
        <v>1854</v>
      </c>
      <c r="AL108" s="48" t="s">
        <v>1855</v>
      </c>
      <c r="AM108" s="48" t="s">
        <v>1856</v>
      </c>
    </row>
    <row r="109" spans="1:56" hidden="1">
      <c r="A109" s="45"/>
      <c r="B109" s="49" t="s">
        <v>4175</v>
      </c>
      <c r="C109" s="58">
        <v>12</v>
      </c>
      <c r="D109" s="48" t="s">
        <v>298</v>
      </c>
      <c r="E109" s="48" t="s">
        <v>299</v>
      </c>
      <c r="F109" s="48" t="s">
        <v>300</v>
      </c>
      <c r="G109" s="48" t="s">
        <v>372</v>
      </c>
      <c r="H109" s="48" t="s">
        <v>373</v>
      </c>
      <c r="I109" s="48" t="s">
        <v>374</v>
      </c>
      <c r="J109" s="48" t="s">
        <v>447</v>
      </c>
      <c r="K109" s="48" t="s">
        <v>448</v>
      </c>
      <c r="L109" s="48" t="s">
        <v>449</v>
      </c>
      <c r="M109" s="48" t="s">
        <v>769</v>
      </c>
      <c r="N109" s="48" t="s">
        <v>770</v>
      </c>
      <c r="O109" s="48" t="s">
        <v>771</v>
      </c>
      <c r="P109" s="48" t="s">
        <v>844</v>
      </c>
      <c r="Q109" s="48" t="s">
        <v>845</v>
      </c>
      <c r="R109" s="48" t="s">
        <v>846</v>
      </c>
      <c r="S109" s="48" t="s">
        <v>916</v>
      </c>
      <c r="T109" s="48" t="s">
        <v>917</v>
      </c>
      <c r="U109" s="48" t="s">
        <v>918</v>
      </c>
      <c r="V109" s="48" t="s">
        <v>991</v>
      </c>
      <c r="W109" s="48" t="s">
        <v>992</v>
      </c>
      <c r="X109" s="48" t="s">
        <v>993</v>
      </c>
      <c r="Y109" s="48" t="s">
        <v>1313</v>
      </c>
      <c r="Z109" s="48" t="s">
        <v>1314</v>
      </c>
      <c r="AA109" s="48" t="s">
        <v>1315</v>
      </c>
      <c r="AB109" s="48" t="s">
        <v>1388</v>
      </c>
      <c r="AC109" s="48" t="s">
        <v>1389</v>
      </c>
      <c r="AD109" s="48" t="s">
        <v>1390</v>
      </c>
      <c r="AE109" s="48" t="s">
        <v>1460</v>
      </c>
      <c r="AF109" s="48" t="s">
        <v>1461</v>
      </c>
      <c r="AG109" s="48" t="s">
        <v>1462</v>
      </c>
      <c r="AH109" s="48" t="s">
        <v>1785</v>
      </c>
      <c r="AI109" s="48" t="s">
        <v>1786</v>
      </c>
      <c r="AJ109" s="48" t="s">
        <v>1787</v>
      </c>
      <c r="AK109" s="48" t="s">
        <v>1857</v>
      </c>
      <c r="AL109" s="48" t="s">
        <v>1858</v>
      </c>
      <c r="AM109" s="48" t="s">
        <v>1859</v>
      </c>
    </row>
    <row r="110" spans="1:56" hidden="1">
      <c r="A110" s="45"/>
      <c r="B110" s="49" t="s">
        <v>4176</v>
      </c>
      <c r="C110" s="58">
        <v>13</v>
      </c>
      <c r="D110" s="48" t="s">
        <v>301</v>
      </c>
      <c r="E110" s="48" t="s">
        <v>302</v>
      </c>
      <c r="F110" s="48" t="s">
        <v>303</v>
      </c>
      <c r="G110" s="48" t="s">
        <v>375</v>
      </c>
      <c r="H110" s="48" t="s">
        <v>376</v>
      </c>
      <c r="I110" s="48" t="s">
        <v>377</v>
      </c>
      <c r="J110" s="48" t="s">
        <v>450</v>
      </c>
      <c r="K110" s="48" t="s">
        <v>451</v>
      </c>
      <c r="L110" s="48" t="s">
        <v>452</v>
      </c>
      <c r="M110" s="48" t="s">
        <v>772</v>
      </c>
      <c r="N110" s="48" t="s">
        <v>773</v>
      </c>
      <c r="O110" s="48" t="s">
        <v>774</v>
      </c>
      <c r="P110" s="48" t="s">
        <v>847</v>
      </c>
      <c r="Q110" s="48" t="s">
        <v>848</v>
      </c>
      <c r="R110" s="48" t="s">
        <v>849</v>
      </c>
      <c r="S110" s="48" t="s">
        <v>919</v>
      </c>
      <c r="T110" s="48" t="s">
        <v>920</v>
      </c>
      <c r="U110" s="48" t="s">
        <v>921</v>
      </c>
      <c r="V110" s="48" t="s">
        <v>994</v>
      </c>
      <c r="W110" s="48" t="s">
        <v>995</v>
      </c>
      <c r="X110" s="48" t="s">
        <v>996</v>
      </c>
      <c r="Y110" s="48" t="s">
        <v>1316</v>
      </c>
      <c r="Z110" s="48" t="s">
        <v>1317</v>
      </c>
      <c r="AA110" s="48" t="s">
        <v>1318</v>
      </c>
      <c r="AB110" s="48" t="s">
        <v>1391</v>
      </c>
      <c r="AC110" s="48" t="s">
        <v>1392</v>
      </c>
      <c r="AD110" s="48" t="s">
        <v>1393</v>
      </c>
      <c r="AE110" s="48" t="s">
        <v>1463</v>
      </c>
      <c r="AF110" s="48" t="s">
        <v>1464</v>
      </c>
      <c r="AG110" s="48" t="s">
        <v>1465</v>
      </c>
      <c r="AH110" s="48" t="s">
        <v>1788</v>
      </c>
      <c r="AI110" s="48" t="s">
        <v>1789</v>
      </c>
      <c r="AJ110" s="48" t="s">
        <v>1790</v>
      </c>
      <c r="AK110" s="48" t="s">
        <v>1860</v>
      </c>
      <c r="AL110" s="48" t="s">
        <v>1861</v>
      </c>
      <c r="AM110" s="48" t="s">
        <v>1862</v>
      </c>
    </row>
    <row r="111" spans="1:56" hidden="1">
      <c r="A111" s="45"/>
      <c r="B111" s="51" t="s">
        <v>4177</v>
      </c>
      <c r="C111" s="58">
        <v>14</v>
      </c>
      <c r="D111" s="48" t="s">
        <v>304</v>
      </c>
      <c r="E111" s="48" t="s">
        <v>305</v>
      </c>
      <c r="F111" s="48" t="s">
        <v>306</v>
      </c>
      <c r="G111" s="48" t="s">
        <v>378</v>
      </c>
      <c r="H111" s="48" t="s">
        <v>379</v>
      </c>
      <c r="I111" s="48" t="s">
        <v>380</v>
      </c>
      <c r="J111" s="48" t="s">
        <v>453</v>
      </c>
      <c r="K111" s="48" t="s">
        <v>454</v>
      </c>
      <c r="L111" s="48" t="s">
        <v>455</v>
      </c>
      <c r="M111" s="48" t="s">
        <v>775</v>
      </c>
      <c r="N111" s="48" t="s">
        <v>776</v>
      </c>
      <c r="O111" s="48" t="s">
        <v>777</v>
      </c>
      <c r="P111" s="48" t="s">
        <v>850</v>
      </c>
      <c r="Q111" s="48" t="s">
        <v>851</v>
      </c>
      <c r="R111" s="48" t="s">
        <v>852</v>
      </c>
      <c r="S111" s="48" t="s">
        <v>922</v>
      </c>
      <c r="T111" s="48" t="s">
        <v>923</v>
      </c>
      <c r="U111" s="48" t="s">
        <v>924</v>
      </c>
      <c r="V111" s="48" t="s">
        <v>997</v>
      </c>
      <c r="W111" s="48" t="s">
        <v>998</v>
      </c>
      <c r="X111" s="48" t="s">
        <v>999</v>
      </c>
      <c r="Y111" s="48" t="s">
        <v>1319</v>
      </c>
      <c r="Z111" s="48" t="s">
        <v>1320</v>
      </c>
      <c r="AA111" s="48" t="s">
        <v>1321</v>
      </c>
      <c r="AB111" s="48" t="s">
        <v>1394</v>
      </c>
      <c r="AC111" s="48" t="s">
        <v>1395</v>
      </c>
      <c r="AD111" s="48" t="s">
        <v>1396</v>
      </c>
      <c r="AE111" s="48" t="s">
        <v>1466</v>
      </c>
      <c r="AF111" s="48" t="s">
        <v>1467</v>
      </c>
      <c r="AG111" s="48" t="s">
        <v>1468</v>
      </c>
      <c r="AH111" s="48" t="s">
        <v>1791</v>
      </c>
      <c r="AI111" s="48" t="s">
        <v>1792</v>
      </c>
      <c r="AJ111" s="48" t="s">
        <v>1793</v>
      </c>
      <c r="AK111" s="48" t="s">
        <v>1863</v>
      </c>
      <c r="AL111" s="48" t="s">
        <v>1864</v>
      </c>
      <c r="AM111" s="48" t="s">
        <v>1865</v>
      </c>
    </row>
    <row r="112" spans="1:56" hidden="1">
      <c r="A112" s="45"/>
      <c r="B112" s="49" t="s">
        <v>4178</v>
      </c>
      <c r="C112" s="58">
        <v>15</v>
      </c>
      <c r="D112" s="48" t="s">
        <v>307</v>
      </c>
      <c r="E112" s="48" t="s">
        <v>308</v>
      </c>
      <c r="F112" s="48" t="s">
        <v>309</v>
      </c>
      <c r="G112" s="48" t="s">
        <v>381</v>
      </c>
      <c r="H112" s="48" t="s">
        <v>382</v>
      </c>
      <c r="I112" s="48" t="s">
        <v>383</v>
      </c>
      <c r="J112" s="48" t="s">
        <v>456</v>
      </c>
      <c r="K112" s="48" t="s">
        <v>457</v>
      </c>
      <c r="L112" s="48" t="s">
        <v>458</v>
      </c>
      <c r="M112" s="48" t="s">
        <v>778</v>
      </c>
      <c r="N112" s="48" t="s">
        <v>779</v>
      </c>
      <c r="O112" s="48" t="s">
        <v>780</v>
      </c>
      <c r="P112" s="48" t="s">
        <v>853</v>
      </c>
      <c r="Q112" s="48" t="s">
        <v>854</v>
      </c>
      <c r="R112" s="48" t="s">
        <v>855</v>
      </c>
      <c r="S112" s="48" t="s">
        <v>925</v>
      </c>
      <c r="T112" s="48" t="s">
        <v>926</v>
      </c>
      <c r="U112" s="48" t="s">
        <v>927</v>
      </c>
      <c r="V112" s="48" t="s">
        <v>1000</v>
      </c>
      <c r="W112" s="48" t="s">
        <v>1001</v>
      </c>
      <c r="X112" s="48" t="s">
        <v>1002</v>
      </c>
      <c r="Y112" s="48" t="s">
        <v>1322</v>
      </c>
      <c r="Z112" s="48" t="s">
        <v>1323</v>
      </c>
      <c r="AA112" s="48" t="s">
        <v>1324</v>
      </c>
      <c r="AB112" s="48" t="s">
        <v>1397</v>
      </c>
      <c r="AC112" s="48" t="s">
        <v>1398</v>
      </c>
      <c r="AD112" s="48" t="s">
        <v>1399</v>
      </c>
      <c r="AE112" s="48" t="s">
        <v>1469</v>
      </c>
      <c r="AF112" s="48" t="s">
        <v>1470</v>
      </c>
      <c r="AG112" s="48" t="s">
        <v>1471</v>
      </c>
      <c r="AH112" s="48" t="s">
        <v>1794</v>
      </c>
      <c r="AI112" s="48" t="s">
        <v>1795</v>
      </c>
      <c r="AJ112" s="48" t="s">
        <v>1796</v>
      </c>
      <c r="AK112" s="48" t="s">
        <v>1866</v>
      </c>
      <c r="AL112" s="48" t="s">
        <v>1867</v>
      </c>
      <c r="AM112" s="48" t="s">
        <v>1868</v>
      </c>
    </row>
    <row r="113" spans="1:57" hidden="1">
      <c r="A113" s="45"/>
      <c r="B113" s="49" t="s">
        <v>4179</v>
      </c>
      <c r="C113" s="58">
        <v>16</v>
      </c>
      <c r="D113" s="48" t="s">
        <v>310</v>
      </c>
      <c r="E113" s="48" t="s">
        <v>311</v>
      </c>
      <c r="F113" s="48" t="s">
        <v>312</v>
      </c>
      <c r="G113" s="48" t="s">
        <v>384</v>
      </c>
      <c r="H113" s="48" t="s">
        <v>385</v>
      </c>
      <c r="I113" s="48" t="s">
        <v>386</v>
      </c>
      <c r="J113" s="48" t="s">
        <v>459</v>
      </c>
      <c r="K113" s="48" t="s">
        <v>460</v>
      </c>
      <c r="L113" s="48" t="s">
        <v>461</v>
      </c>
      <c r="M113" s="48" t="s">
        <v>781</v>
      </c>
      <c r="N113" s="48" t="s">
        <v>782</v>
      </c>
      <c r="O113" s="48" t="s">
        <v>783</v>
      </c>
      <c r="P113" s="48" t="s">
        <v>856</v>
      </c>
      <c r="Q113" s="48" t="s">
        <v>857</v>
      </c>
      <c r="R113" s="48" t="s">
        <v>858</v>
      </c>
      <c r="S113" s="48" t="s">
        <v>928</v>
      </c>
      <c r="T113" s="48" t="s">
        <v>929</v>
      </c>
      <c r="U113" s="48" t="s">
        <v>930</v>
      </c>
      <c r="V113" s="48" t="s">
        <v>1003</v>
      </c>
      <c r="W113" s="48" t="s">
        <v>1004</v>
      </c>
      <c r="X113" s="48" t="s">
        <v>1005</v>
      </c>
      <c r="Y113" s="48" t="s">
        <v>1325</v>
      </c>
      <c r="Z113" s="48" t="s">
        <v>1326</v>
      </c>
      <c r="AA113" s="48" t="s">
        <v>1327</v>
      </c>
      <c r="AB113" s="48" t="s">
        <v>1400</v>
      </c>
      <c r="AC113" s="48" t="s">
        <v>1401</v>
      </c>
      <c r="AD113" s="48" t="s">
        <v>1402</v>
      </c>
      <c r="AE113" s="48" t="s">
        <v>1472</v>
      </c>
      <c r="AF113" s="48" t="s">
        <v>1473</v>
      </c>
      <c r="AG113" s="48" t="s">
        <v>1474</v>
      </c>
      <c r="AH113" s="48" t="s">
        <v>1797</v>
      </c>
      <c r="AI113" s="48" t="s">
        <v>1798</v>
      </c>
      <c r="AJ113" s="48" t="s">
        <v>1799</v>
      </c>
      <c r="AK113" s="48" t="s">
        <v>1869</v>
      </c>
      <c r="AL113" s="48" t="s">
        <v>1870</v>
      </c>
      <c r="AM113" s="48" t="s">
        <v>1871</v>
      </c>
    </row>
    <row r="114" spans="1:57" hidden="1">
      <c r="A114" s="45"/>
      <c r="B114" s="45" t="s">
        <v>4180</v>
      </c>
      <c r="C114" s="58">
        <v>17</v>
      </c>
      <c r="D114" s="48" t="s">
        <v>313</v>
      </c>
      <c r="E114" s="48" t="s">
        <v>314</v>
      </c>
      <c r="F114" s="48" t="s">
        <v>315</v>
      </c>
      <c r="G114" s="48" t="s">
        <v>387</v>
      </c>
      <c r="H114" s="48" t="s">
        <v>388</v>
      </c>
      <c r="I114" s="48" t="s">
        <v>389</v>
      </c>
      <c r="J114" s="48" t="s">
        <v>462</v>
      </c>
      <c r="K114" s="48" t="s">
        <v>463</v>
      </c>
      <c r="L114" s="48" t="s">
        <v>464</v>
      </c>
      <c r="M114" s="48" t="s">
        <v>784</v>
      </c>
      <c r="N114" s="48" t="s">
        <v>785</v>
      </c>
      <c r="O114" s="48" t="s">
        <v>786</v>
      </c>
      <c r="P114" s="48" t="s">
        <v>859</v>
      </c>
      <c r="Q114" s="48" t="s">
        <v>860</v>
      </c>
      <c r="R114" s="48" t="s">
        <v>861</v>
      </c>
      <c r="S114" s="48" t="s">
        <v>931</v>
      </c>
      <c r="T114" s="48" t="s">
        <v>932</v>
      </c>
      <c r="U114" s="48" t="s">
        <v>933</v>
      </c>
      <c r="V114" s="48" t="s">
        <v>1006</v>
      </c>
      <c r="W114" s="48" t="s">
        <v>1007</v>
      </c>
      <c r="X114" s="48" t="s">
        <v>1008</v>
      </c>
      <c r="Y114" s="48" t="s">
        <v>1328</v>
      </c>
      <c r="Z114" s="48" t="s">
        <v>1329</v>
      </c>
      <c r="AA114" s="48" t="s">
        <v>1330</v>
      </c>
      <c r="AB114" s="48" t="s">
        <v>1403</v>
      </c>
      <c r="AC114" s="48" t="s">
        <v>1404</v>
      </c>
      <c r="AD114" s="48" t="s">
        <v>1405</v>
      </c>
      <c r="AE114" s="48" t="s">
        <v>1475</v>
      </c>
      <c r="AF114" s="48" t="s">
        <v>1476</v>
      </c>
      <c r="AG114" s="48" t="s">
        <v>1477</v>
      </c>
      <c r="AH114" s="48" t="s">
        <v>1800</v>
      </c>
      <c r="AI114" s="48" t="s">
        <v>1801</v>
      </c>
      <c r="AJ114" s="48" t="s">
        <v>1802</v>
      </c>
      <c r="AK114" s="48" t="s">
        <v>1872</v>
      </c>
      <c r="AL114" s="48" t="s">
        <v>1873</v>
      </c>
      <c r="AM114" s="48" t="s">
        <v>1874</v>
      </c>
    </row>
    <row r="115" spans="1:57" hidden="1">
      <c r="A115" s="44" t="s">
        <v>4181</v>
      </c>
      <c r="B115" s="45"/>
      <c r="C115" s="58">
        <v>18</v>
      </c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</row>
    <row r="116" spans="1:57" hidden="1">
      <c r="A116" s="45"/>
      <c r="B116" s="52" t="s">
        <v>4182</v>
      </c>
      <c r="C116" s="58">
        <v>19</v>
      </c>
      <c r="D116" s="48" t="s">
        <v>316</v>
      </c>
      <c r="E116" s="48" t="s">
        <v>317</v>
      </c>
      <c r="F116" s="48" t="s">
        <v>318</v>
      </c>
      <c r="G116" s="48" t="s">
        <v>390</v>
      </c>
      <c r="H116" s="48" t="s">
        <v>391</v>
      </c>
      <c r="I116" s="48" t="s">
        <v>392</v>
      </c>
      <c r="J116" s="48" t="s">
        <v>465</v>
      </c>
      <c r="K116" s="48" t="s">
        <v>466</v>
      </c>
      <c r="L116" s="48" t="s">
        <v>467</v>
      </c>
      <c r="M116" s="48" t="s">
        <v>787</v>
      </c>
      <c r="N116" s="48" t="s">
        <v>788</v>
      </c>
      <c r="O116" s="48" t="s">
        <v>789</v>
      </c>
      <c r="P116" s="48" t="s">
        <v>862</v>
      </c>
      <c r="Q116" s="48" t="s">
        <v>863</v>
      </c>
      <c r="R116" s="48" t="s">
        <v>864</v>
      </c>
      <c r="S116" s="48" t="s">
        <v>934</v>
      </c>
      <c r="T116" s="48" t="s">
        <v>935</v>
      </c>
      <c r="U116" s="48" t="s">
        <v>936</v>
      </c>
      <c r="V116" s="48" t="s">
        <v>1009</v>
      </c>
      <c r="W116" s="48" t="s">
        <v>1010</v>
      </c>
      <c r="X116" s="48" t="s">
        <v>1011</v>
      </c>
      <c r="Y116" s="48" t="s">
        <v>1331</v>
      </c>
      <c r="Z116" s="48" t="s">
        <v>1332</v>
      </c>
      <c r="AA116" s="48" t="s">
        <v>1333</v>
      </c>
      <c r="AB116" s="48" t="s">
        <v>1406</v>
      </c>
      <c r="AC116" s="48" t="s">
        <v>1407</v>
      </c>
      <c r="AD116" s="48" t="s">
        <v>1408</v>
      </c>
      <c r="AE116" s="48" t="s">
        <v>1478</v>
      </c>
      <c r="AF116" s="48" t="s">
        <v>1479</v>
      </c>
      <c r="AG116" s="48" t="s">
        <v>1480</v>
      </c>
      <c r="AH116" s="48" t="s">
        <v>1803</v>
      </c>
      <c r="AI116" s="48" t="s">
        <v>1804</v>
      </c>
      <c r="AJ116" s="48" t="s">
        <v>1805</v>
      </c>
      <c r="AK116" s="48" t="s">
        <v>1875</v>
      </c>
      <c r="AL116" s="48" t="s">
        <v>1876</v>
      </c>
      <c r="AM116" s="48" t="s">
        <v>1877</v>
      </c>
    </row>
    <row r="117" spans="1:57" ht="15" hidden="1" customHeight="1">
      <c r="A117" s="45"/>
      <c r="B117" s="49" t="s">
        <v>4183</v>
      </c>
      <c r="C117" s="58">
        <v>20</v>
      </c>
      <c r="D117" s="48" t="s">
        <v>319</v>
      </c>
      <c r="E117" s="48" t="s">
        <v>320</v>
      </c>
      <c r="F117" s="48" t="s">
        <v>321</v>
      </c>
      <c r="G117" s="48" t="s">
        <v>393</v>
      </c>
      <c r="H117" s="48" t="s">
        <v>394</v>
      </c>
      <c r="I117" s="48" t="s">
        <v>395</v>
      </c>
      <c r="J117" s="48" t="s">
        <v>468</v>
      </c>
      <c r="K117" s="48" t="s">
        <v>469</v>
      </c>
      <c r="L117" s="48" t="s">
        <v>470</v>
      </c>
      <c r="M117" s="48" t="s">
        <v>790</v>
      </c>
      <c r="N117" s="48" t="s">
        <v>791</v>
      </c>
      <c r="O117" s="48" t="s">
        <v>792</v>
      </c>
      <c r="P117" s="48" t="s">
        <v>865</v>
      </c>
      <c r="Q117" s="48" t="s">
        <v>866</v>
      </c>
      <c r="R117" s="48" t="s">
        <v>867</v>
      </c>
      <c r="S117" s="48" t="s">
        <v>937</v>
      </c>
      <c r="T117" s="48" t="s">
        <v>938</v>
      </c>
      <c r="U117" s="48" t="s">
        <v>939</v>
      </c>
      <c r="V117" s="48" t="s">
        <v>1012</v>
      </c>
      <c r="W117" s="48" t="s">
        <v>1013</v>
      </c>
      <c r="X117" s="48" t="s">
        <v>1264</v>
      </c>
      <c r="Y117" s="48" t="s">
        <v>1334</v>
      </c>
      <c r="Z117" s="48" t="s">
        <v>1335</v>
      </c>
      <c r="AA117" s="48" t="s">
        <v>1336</v>
      </c>
      <c r="AB117" s="48" t="s">
        <v>1409</v>
      </c>
      <c r="AC117" s="48" t="s">
        <v>1410</v>
      </c>
      <c r="AD117" s="48" t="s">
        <v>1411</v>
      </c>
      <c r="AE117" s="48" t="s">
        <v>1481</v>
      </c>
      <c r="AF117" s="48" t="s">
        <v>1482</v>
      </c>
      <c r="AG117" s="48" t="s">
        <v>1483</v>
      </c>
      <c r="AH117" s="48" t="s">
        <v>1806</v>
      </c>
      <c r="AI117" s="48" t="s">
        <v>1807</v>
      </c>
      <c r="AJ117" s="48" t="s">
        <v>1808</v>
      </c>
      <c r="AK117" s="48" t="s">
        <v>1878</v>
      </c>
      <c r="AL117" s="48" t="s">
        <v>1879</v>
      </c>
      <c r="AM117" s="48" t="s">
        <v>1880</v>
      </c>
    </row>
    <row r="118" spans="1:57" ht="15" hidden="1" customHeight="1">
      <c r="A118" s="45"/>
      <c r="B118" s="49" t="s">
        <v>4184</v>
      </c>
      <c r="C118" s="58">
        <v>21</v>
      </c>
      <c r="D118" s="48" t="s">
        <v>322</v>
      </c>
      <c r="E118" s="48" t="s">
        <v>323</v>
      </c>
      <c r="F118" s="48" t="s">
        <v>324</v>
      </c>
      <c r="G118" s="48" t="s">
        <v>396</v>
      </c>
      <c r="H118" s="48" t="s">
        <v>397</v>
      </c>
      <c r="I118" s="48" t="s">
        <v>398</v>
      </c>
      <c r="J118" s="48" t="s">
        <v>471</v>
      </c>
      <c r="K118" s="48" t="s">
        <v>472</v>
      </c>
      <c r="L118" s="48" t="s">
        <v>473</v>
      </c>
      <c r="M118" s="48" t="s">
        <v>793</v>
      </c>
      <c r="N118" s="48" t="s">
        <v>794</v>
      </c>
      <c r="O118" s="48" t="s">
        <v>795</v>
      </c>
      <c r="P118" s="48" t="s">
        <v>868</v>
      </c>
      <c r="Q118" s="48" t="s">
        <v>869</v>
      </c>
      <c r="R118" s="48" t="s">
        <v>870</v>
      </c>
      <c r="S118" s="48" t="s">
        <v>940</v>
      </c>
      <c r="T118" s="48" t="s">
        <v>941</v>
      </c>
      <c r="U118" s="48" t="s">
        <v>942</v>
      </c>
      <c r="V118" s="48" t="s">
        <v>1265</v>
      </c>
      <c r="W118" s="48" t="s">
        <v>1266</v>
      </c>
      <c r="X118" s="48" t="s">
        <v>1267</v>
      </c>
      <c r="Y118" s="48" t="s">
        <v>1337</v>
      </c>
      <c r="Z118" s="48" t="s">
        <v>1338</v>
      </c>
      <c r="AA118" s="48" t="s">
        <v>1339</v>
      </c>
      <c r="AB118" s="48" t="s">
        <v>1412</v>
      </c>
      <c r="AC118" s="48" t="s">
        <v>1413</v>
      </c>
      <c r="AD118" s="48" t="s">
        <v>1414</v>
      </c>
      <c r="AE118" s="48" t="s">
        <v>1484</v>
      </c>
      <c r="AF118" s="48" t="s">
        <v>1485</v>
      </c>
      <c r="AG118" s="48" t="s">
        <v>1486</v>
      </c>
      <c r="AH118" s="48" t="s">
        <v>1809</v>
      </c>
      <c r="AI118" s="48" t="s">
        <v>1810</v>
      </c>
      <c r="AJ118" s="48" t="s">
        <v>1811</v>
      </c>
      <c r="AK118" s="48" t="s">
        <v>1881</v>
      </c>
      <c r="AL118" s="48" t="s">
        <v>1882</v>
      </c>
      <c r="AM118" s="48" t="s">
        <v>1883</v>
      </c>
    </row>
    <row r="119" spans="1:57" ht="15" hidden="1" customHeight="1">
      <c r="A119" s="45"/>
      <c r="B119" s="49" t="s">
        <v>4185</v>
      </c>
      <c r="C119" s="58">
        <v>22</v>
      </c>
      <c r="D119" s="48" t="s">
        <v>325</v>
      </c>
      <c r="E119" s="48" t="s">
        <v>326</v>
      </c>
      <c r="F119" s="48" t="s">
        <v>327</v>
      </c>
      <c r="G119" s="48" t="s">
        <v>399</v>
      </c>
      <c r="H119" s="48" t="s">
        <v>400</v>
      </c>
      <c r="I119" s="48" t="s">
        <v>401</v>
      </c>
      <c r="J119" s="48" t="s">
        <v>474</v>
      </c>
      <c r="K119" s="48" t="s">
        <v>475</v>
      </c>
      <c r="L119" s="48" t="s">
        <v>476</v>
      </c>
      <c r="M119" s="48" t="s">
        <v>796</v>
      </c>
      <c r="N119" s="48" t="s">
        <v>797</v>
      </c>
      <c r="O119" s="48" t="s">
        <v>798</v>
      </c>
      <c r="P119" s="48" t="s">
        <v>871</v>
      </c>
      <c r="Q119" s="48" t="s">
        <v>872</v>
      </c>
      <c r="R119" s="48" t="s">
        <v>873</v>
      </c>
      <c r="S119" s="48" t="s">
        <v>943</v>
      </c>
      <c r="T119" s="48" t="s">
        <v>944</v>
      </c>
      <c r="U119" s="48" t="s">
        <v>945</v>
      </c>
      <c r="V119" s="48" t="s">
        <v>1268</v>
      </c>
      <c r="W119" s="48" t="s">
        <v>1269</v>
      </c>
      <c r="X119" s="48" t="s">
        <v>1270</v>
      </c>
      <c r="Y119" s="48" t="s">
        <v>1340</v>
      </c>
      <c r="Z119" s="48" t="s">
        <v>1341</v>
      </c>
      <c r="AA119" s="48" t="s">
        <v>1342</v>
      </c>
      <c r="AB119" s="48" t="s">
        <v>1415</v>
      </c>
      <c r="AC119" s="48" t="s">
        <v>1416</v>
      </c>
      <c r="AD119" s="48" t="s">
        <v>1417</v>
      </c>
      <c r="AE119" s="48" t="s">
        <v>1487</v>
      </c>
      <c r="AF119" s="48" t="s">
        <v>1488</v>
      </c>
      <c r="AG119" s="48" t="s">
        <v>1489</v>
      </c>
      <c r="AH119" s="48" t="s">
        <v>1812</v>
      </c>
      <c r="AI119" s="48" t="s">
        <v>1813</v>
      </c>
      <c r="AJ119" s="48" t="s">
        <v>1814</v>
      </c>
      <c r="AK119" s="48" t="s">
        <v>1884</v>
      </c>
      <c r="AL119" s="48" t="s">
        <v>1885</v>
      </c>
      <c r="AM119" s="48" t="s">
        <v>1886</v>
      </c>
    </row>
    <row r="120" spans="1:57" ht="15" hidden="1" customHeight="1">
      <c r="A120" s="45"/>
      <c r="B120" s="52" t="s">
        <v>4186</v>
      </c>
      <c r="C120" s="58">
        <v>23</v>
      </c>
      <c r="D120" s="48" t="s">
        <v>328</v>
      </c>
      <c r="E120" s="48" t="s">
        <v>329</v>
      </c>
      <c r="F120" s="48" t="s">
        <v>330</v>
      </c>
      <c r="G120" s="48" t="s">
        <v>402</v>
      </c>
      <c r="H120" s="48" t="s">
        <v>403</v>
      </c>
      <c r="I120" s="48" t="s">
        <v>404</v>
      </c>
      <c r="J120" s="48" t="s">
        <v>477</v>
      </c>
      <c r="K120" s="48" t="s">
        <v>478</v>
      </c>
      <c r="L120" s="48" t="s">
        <v>479</v>
      </c>
      <c r="M120" s="48" t="s">
        <v>799</v>
      </c>
      <c r="N120" s="48" t="s">
        <v>800</v>
      </c>
      <c r="O120" s="48" t="s">
        <v>801</v>
      </c>
      <c r="P120" s="48" t="s">
        <v>874</v>
      </c>
      <c r="Q120" s="48" t="s">
        <v>875</v>
      </c>
      <c r="R120" s="48" t="s">
        <v>876</v>
      </c>
      <c r="S120" s="48" t="s">
        <v>946</v>
      </c>
      <c r="T120" s="48" t="s">
        <v>947</v>
      </c>
      <c r="U120" s="48" t="s">
        <v>948</v>
      </c>
      <c r="V120" s="48" t="s">
        <v>1271</v>
      </c>
      <c r="W120" s="48" t="s">
        <v>1272</v>
      </c>
      <c r="X120" s="48" t="s">
        <v>1273</v>
      </c>
      <c r="Y120" s="48" t="s">
        <v>1343</v>
      </c>
      <c r="Z120" s="48" t="s">
        <v>1344</v>
      </c>
      <c r="AA120" s="48" t="s">
        <v>1345</v>
      </c>
      <c r="AB120" s="48" t="s">
        <v>1418</v>
      </c>
      <c r="AC120" s="48" t="s">
        <v>1419</v>
      </c>
      <c r="AD120" s="48" t="s">
        <v>1420</v>
      </c>
      <c r="AE120" s="48" t="s">
        <v>1490</v>
      </c>
      <c r="AF120" s="48" t="s">
        <v>1491</v>
      </c>
      <c r="AG120" s="48" t="s">
        <v>1492</v>
      </c>
      <c r="AH120" s="48" t="s">
        <v>1815</v>
      </c>
      <c r="AI120" s="48" t="s">
        <v>1816</v>
      </c>
      <c r="AJ120" s="48" t="s">
        <v>1817</v>
      </c>
      <c r="AK120" s="48" t="s">
        <v>1887</v>
      </c>
      <c r="AL120" s="48" t="s">
        <v>1888</v>
      </c>
      <c r="AM120" s="48" t="s">
        <v>1889</v>
      </c>
    </row>
    <row r="121" spans="1:57" ht="15" hidden="1" customHeight="1">
      <c r="A121" s="45"/>
      <c r="B121" s="49" t="s">
        <v>4186</v>
      </c>
      <c r="C121" s="58">
        <v>24</v>
      </c>
      <c r="D121" s="48" t="s">
        <v>331</v>
      </c>
      <c r="E121" s="48" t="s">
        <v>332</v>
      </c>
      <c r="F121" s="48" t="s">
        <v>333</v>
      </c>
      <c r="G121" s="48" t="s">
        <v>405</v>
      </c>
      <c r="H121" s="48" t="s">
        <v>406</v>
      </c>
      <c r="I121" s="48" t="s">
        <v>407</v>
      </c>
      <c r="J121" s="48" t="s">
        <v>480</v>
      </c>
      <c r="K121" s="48" t="s">
        <v>481</v>
      </c>
      <c r="L121" s="48" t="s">
        <v>482</v>
      </c>
      <c r="M121" s="48" t="s">
        <v>802</v>
      </c>
      <c r="N121" s="48" t="s">
        <v>803</v>
      </c>
      <c r="O121" s="48" t="s">
        <v>804</v>
      </c>
      <c r="P121" s="48" t="s">
        <v>877</v>
      </c>
      <c r="Q121" s="48" t="s">
        <v>878</v>
      </c>
      <c r="R121" s="48" t="s">
        <v>879</v>
      </c>
      <c r="S121" s="48" t="s">
        <v>949</v>
      </c>
      <c r="T121" s="48" t="s">
        <v>950</v>
      </c>
      <c r="U121" s="48" t="s">
        <v>951</v>
      </c>
      <c r="V121" s="48" t="s">
        <v>1274</v>
      </c>
      <c r="W121" s="48" t="s">
        <v>1275</v>
      </c>
      <c r="X121" s="48" t="s">
        <v>1276</v>
      </c>
      <c r="Y121" s="48" t="s">
        <v>1346</v>
      </c>
      <c r="Z121" s="48" t="s">
        <v>1347</v>
      </c>
      <c r="AA121" s="48" t="s">
        <v>1348</v>
      </c>
      <c r="AB121" s="48" t="s">
        <v>1421</v>
      </c>
      <c r="AC121" s="48" t="s">
        <v>1422</v>
      </c>
      <c r="AD121" s="48" t="s">
        <v>1423</v>
      </c>
      <c r="AE121" s="48" t="s">
        <v>1493</v>
      </c>
      <c r="AF121" s="48" t="s">
        <v>1494</v>
      </c>
      <c r="AG121" s="48" t="s">
        <v>1495</v>
      </c>
      <c r="AH121" s="48" t="s">
        <v>1818</v>
      </c>
      <c r="AI121" s="48" t="s">
        <v>1819</v>
      </c>
      <c r="AJ121" s="48" t="s">
        <v>1820</v>
      </c>
      <c r="AK121" s="48" t="s">
        <v>1890</v>
      </c>
      <c r="AL121" s="48" t="s">
        <v>1891</v>
      </c>
      <c r="AM121" s="48" t="s">
        <v>1892</v>
      </c>
    </row>
    <row r="122" spans="1:57" ht="15" hidden="1" customHeight="1">
      <c r="A122" s="45"/>
      <c r="B122" s="49" t="s">
        <v>4187</v>
      </c>
      <c r="C122" s="58">
        <v>25</v>
      </c>
      <c r="D122" s="48" t="s">
        <v>334</v>
      </c>
      <c r="E122" s="48" t="s">
        <v>335</v>
      </c>
      <c r="F122" s="48" t="s">
        <v>336</v>
      </c>
      <c r="G122" s="48" t="s">
        <v>408</v>
      </c>
      <c r="H122" s="48" t="s">
        <v>409</v>
      </c>
      <c r="I122" s="48" t="s">
        <v>410</v>
      </c>
      <c r="J122" s="48" t="s">
        <v>483</v>
      </c>
      <c r="K122" s="48" t="s">
        <v>484</v>
      </c>
      <c r="L122" s="48" t="s">
        <v>485</v>
      </c>
      <c r="M122" s="48" t="s">
        <v>805</v>
      </c>
      <c r="N122" s="48" t="s">
        <v>806</v>
      </c>
      <c r="O122" s="48" t="s">
        <v>807</v>
      </c>
      <c r="P122" s="48" t="s">
        <v>880</v>
      </c>
      <c r="Q122" s="48" t="s">
        <v>881</v>
      </c>
      <c r="R122" s="48" t="s">
        <v>882</v>
      </c>
      <c r="S122" s="48" t="s">
        <v>952</v>
      </c>
      <c r="T122" s="48" t="s">
        <v>953</v>
      </c>
      <c r="U122" s="48" t="s">
        <v>954</v>
      </c>
      <c r="V122" s="48" t="s">
        <v>1277</v>
      </c>
      <c r="W122" s="48" t="s">
        <v>1278</v>
      </c>
      <c r="X122" s="48" t="s">
        <v>1279</v>
      </c>
      <c r="Y122" s="48" t="s">
        <v>1349</v>
      </c>
      <c r="Z122" s="48" t="s">
        <v>1350</v>
      </c>
      <c r="AA122" s="48" t="s">
        <v>1351</v>
      </c>
      <c r="AB122" s="48" t="s">
        <v>1424</v>
      </c>
      <c r="AC122" s="48" t="s">
        <v>1425</v>
      </c>
      <c r="AD122" s="48" t="s">
        <v>1426</v>
      </c>
      <c r="AE122" s="48" t="s">
        <v>1496</v>
      </c>
      <c r="AF122" s="48" t="s">
        <v>1497</v>
      </c>
      <c r="AG122" s="48" t="s">
        <v>1498</v>
      </c>
      <c r="AH122" s="48" t="s">
        <v>1821</v>
      </c>
      <c r="AI122" s="48" t="s">
        <v>1822</v>
      </c>
      <c r="AJ122" s="48" t="s">
        <v>1823</v>
      </c>
      <c r="AK122" s="48" t="s">
        <v>1893</v>
      </c>
      <c r="AL122" s="48" t="s">
        <v>1894</v>
      </c>
      <c r="AM122" s="48" t="s">
        <v>1895</v>
      </c>
    </row>
    <row r="123" spans="1:57" ht="15" hidden="1" customHeight="1">
      <c r="A123" s="44" t="s">
        <v>4188</v>
      </c>
      <c r="B123" s="45"/>
      <c r="C123" s="58">
        <v>26</v>
      </c>
      <c r="D123" s="48" t="s">
        <v>262</v>
      </c>
      <c r="E123" s="48" t="s">
        <v>263</v>
      </c>
      <c r="F123" s="48" t="s">
        <v>264</v>
      </c>
      <c r="G123" s="48"/>
      <c r="H123" s="48"/>
      <c r="I123" s="48"/>
      <c r="J123" s="48" t="s">
        <v>411</v>
      </c>
      <c r="K123" s="48" t="s">
        <v>412</v>
      </c>
      <c r="L123" s="48" t="s">
        <v>413</v>
      </c>
      <c r="M123" s="48"/>
      <c r="N123" s="48"/>
      <c r="O123" s="48"/>
      <c r="P123" s="48" t="s">
        <v>808</v>
      </c>
      <c r="Q123" s="48" t="s">
        <v>809</v>
      </c>
      <c r="R123" s="48" t="s">
        <v>810</v>
      </c>
      <c r="S123" s="48"/>
      <c r="T123" s="48"/>
      <c r="U123" s="48"/>
      <c r="V123" s="48" t="s">
        <v>955</v>
      </c>
      <c r="W123" s="48" t="s">
        <v>956</v>
      </c>
      <c r="X123" s="48" t="s">
        <v>957</v>
      </c>
      <c r="Y123" s="48"/>
      <c r="Z123" s="48"/>
      <c r="AA123" s="48"/>
      <c r="AB123" s="48" t="s">
        <v>1352</v>
      </c>
      <c r="AC123" s="48" t="s">
        <v>1353</v>
      </c>
      <c r="AD123" s="48" t="s">
        <v>1354</v>
      </c>
      <c r="AE123" s="48"/>
      <c r="AF123" s="48"/>
      <c r="AG123" s="48"/>
      <c r="AH123" s="48" t="s">
        <v>1499</v>
      </c>
      <c r="AI123" s="48" t="s">
        <v>1500</v>
      </c>
      <c r="AJ123" s="48" t="s">
        <v>1501</v>
      </c>
      <c r="AK123" s="48"/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8"/>
      <c r="AZ123" s="48"/>
      <c r="BA123" s="48"/>
      <c r="BB123" s="48"/>
      <c r="BC123" s="48"/>
      <c r="BD123" s="48"/>
      <c r="BE123" s="48"/>
    </row>
    <row r="124" spans="1:57" ht="15" hidden="1" customHeight="1"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8"/>
      <c r="BB124" s="48"/>
      <c r="BC124" s="48"/>
      <c r="BD124" s="48"/>
      <c r="BE124" s="48"/>
    </row>
    <row r="125" spans="1:57" ht="15" hidden="1" customHeight="1"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8"/>
      <c r="BB125" s="48"/>
      <c r="BC125" s="48"/>
      <c r="BD125" s="48"/>
      <c r="BE125" s="48"/>
    </row>
    <row r="126" spans="1:57" ht="15" customHeight="1"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8"/>
      <c r="AZ126" s="48"/>
      <c r="BA126" s="48"/>
      <c r="BB126" s="48"/>
      <c r="BC126" s="48"/>
      <c r="BD126" s="48"/>
      <c r="BE126" s="48"/>
    </row>
    <row r="127" spans="1:57" ht="15" customHeight="1"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</row>
    <row r="128" spans="1:57" ht="15" customHeight="1"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8"/>
      <c r="BB128" s="48"/>
      <c r="BC128" s="48"/>
      <c r="BD128" s="48"/>
      <c r="BE128" s="48"/>
    </row>
    <row r="129" spans="4:57" ht="15" customHeight="1"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8"/>
      <c r="BE129" s="48"/>
    </row>
    <row r="130" spans="4:57" ht="15" customHeight="1"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8"/>
      <c r="BE130" s="48"/>
    </row>
    <row r="131" spans="4:57" ht="15" customHeight="1"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8"/>
      <c r="BE131" s="48"/>
    </row>
    <row r="132" spans="4:57" ht="15" customHeight="1"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</row>
    <row r="133" spans="4:57" ht="15" customHeight="1"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  <c r="AT133" s="48"/>
      <c r="AU133" s="48"/>
      <c r="AV133" s="48"/>
      <c r="AW133" s="48"/>
      <c r="AX133" s="48"/>
      <c r="AY133" s="48"/>
      <c r="AZ133" s="48"/>
      <c r="BA133" s="48"/>
      <c r="BB133" s="48"/>
      <c r="BC133" s="48"/>
      <c r="BD133" s="48"/>
      <c r="BE133" s="48"/>
    </row>
    <row r="134" spans="4:57" ht="15" customHeight="1"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  <c r="AT134" s="48"/>
      <c r="AU134" s="48"/>
      <c r="AV134" s="48"/>
      <c r="AW134" s="48"/>
      <c r="AX134" s="48"/>
      <c r="AY134" s="48"/>
      <c r="AZ134" s="48"/>
      <c r="BA134" s="48"/>
      <c r="BB134" s="48"/>
      <c r="BC134" s="48"/>
      <c r="BD134" s="48"/>
      <c r="BE134" s="48"/>
    </row>
    <row r="135" spans="4:57" ht="15" customHeight="1"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  <c r="AT135" s="48"/>
      <c r="AU135" s="48"/>
      <c r="AV135" s="48"/>
      <c r="AW135" s="48"/>
      <c r="AX135" s="48"/>
      <c r="AY135" s="48"/>
      <c r="AZ135" s="48"/>
      <c r="BA135" s="48"/>
      <c r="BB135" s="48"/>
      <c r="BC135" s="48"/>
      <c r="BD135" s="48"/>
      <c r="BE135" s="48"/>
    </row>
    <row r="136" spans="4:57" ht="15" customHeight="1"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8"/>
      <c r="AZ136" s="48"/>
      <c r="BA136" s="48"/>
      <c r="BB136" s="48"/>
      <c r="BC136" s="48"/>
      <c r="BD136" s="48"/>
      <c r="BE136" s="48"/>
    </row>
    <row r="137" spans="4:57" ht="15" customHeight="1"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Y137" s="48"/>
      <c r="AZ137" s="48"/>
      <c r="BA137" s="48"/>
      <c r="BB137" s="48"/>
      <c r="BC137" s="48"/>
      <c r="BD137" s="48"/>
      <c r="BE137" s="48"/>
    </row>
    <row r="138" spans="4:57" ht="15" customHeight="1"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8"/>
      <c r="AZ138" s="48"/>
      <c r="BA138" s="48"/>
      <c r="BB138" s="48"/>
      <c r="BC138" s="48"/>
      <c r="BD138" s="48"/>
      <c r="BE138" s="48"/>
    </row>
    <row r="139" spans="4:57" ht="15" customHeight="1"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  <c r="AT139" s="48"/>
      <c r="AU139" s="48"/>
      <c r="AV139" s="48"/>
      <c r="AW139" s="48"/>
      <c r="AX139" s="48"/>
      <c r="AY139" s="48"/>
      <c r="AZ139" s="48"/>
      <c r="BA139" s="48"/>
      <c r="BB139" s="48"/>
      <c r="BC139" s="48"/>
      <c r="BD139" s="48"/>
      <c r="BE139" s="48"/>
    </row>
    <row r="140" spans="4:57" ht="15" customHeight="1"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48"/>
      <c r="AS140" s="48"/>
      <c r="AT140" s="48"/>
      <c r="AU140" s="48"/>
      <c r="AV140" s="48"/>
      <c r="AW140" s="48"/>
      <c r="AX140" s="48"/>
      <c r="AY140" s="48"/>
      <c r="AZ140" s="48"/>
      <c r="BA140" s="48"/>
      <c r="BB140" s="48"/>
      <c r="BC140" s="48"/>
      <c r="BD140" s="48"/>
      <c r="BE140" s="48"/>
    </row>
    <row r="141" spans="4:57" ht="15" customHeight="1"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  <c r="AT141" s="48"/>
      <c r="AU141" s="48"/>
      <c r="AV141" s="48"/>
      <c r="AW141" s="48"/>
      <c r="AX141" s="48"/>
      <c r="AY141" s="48"/>
      <c r="AZ141" s="48"/>
      <c r="BA141" s="48"/>
      <c r="BB141" s="48"/>
      <c r="BC141" s="48"/>
      <c r="BD141" s="48"/>
      <c r="BE141" s="48"/>
    </row>
    <row r="142" spans="4:57" ht="15" customHeight="1"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8"/>
      <c r="AZ142" s="48"/>
      <c r="BA142" s="48"/>
      <c r="BB142" s="48"/>
      <c r="BC142" s="48"/>
      <c r="BD142" s="48"/>
      <c r="BE142" s="48"/>
    </row>
    <row r="143" spans="4:57" ht="15" customHeight="1"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  <c r="AT143" s="48"/>
      <c r="AU143" s="48"/>
      <c r="AV143" s="48"/>
      <c r="AW143" s="48"/>
      <c r="AX143" s="48"/>
      <c r="AY143" s="48"/>
      <c r="AZ143" s="48"/>
      <c r="BA143" s="48"/>
      <c r="BB143" s="48"/>
      <c r="BC143" s="48"/>
      <c r="BD143" s="48"/>
      <c r="BE143" s="48"/>
    </row>
    <row r="144" spans="4:57" ht="15" customHeight="1"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48"/>
      <c r="AS144" s="48"/>
      <c r="AT144" s="48"/>
      <c r="AU144" s="48"/>
      <c r="AV144" s="48"/>
      <c r="AW144" s="48"/>
      <c r="AX144" s="48"/>
      <c r="AY144" s="48"/>
      <c r="AZ144" s="48"/>
      <c r="BA144" s="48"/>
      <c r="BB144" s="48"/>
      <c r="BC144" s="48"/>
      <c r="BD144" s="48"/>
      <c r="BE144" s="48"/>
    </row>
    <row r="145" spans="4:57" ht="15" customHeight="1"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8"/>
      <c r="AZ145" s="48"/>
      <c r="BA145" s="48"/>
      <c r="BB145" s="48"/>
      <c r="BC145" s="48"/>
      <c r="BD145" s="48"/>
      <c r="BE145" s="48"/>
    </row>
    <row r="146" spans="4:57" ht="15" customHeight="1"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48"/>
      <c r="AS146" s="48"/>
      <c r="AT146" s="48"/>
      <c r="AU146" s="48"/>
      <c r="AV146" s="48"/>
      <c r="AW146" s="48"/>
      <c r="AX146" s="48"/>
      <c r="AY146" s="48"/>
      <c r="AZ146" s="48"/>
      <c r="BA146" s="48"/>
      <c r="BB146" s="48"/>
      <c r="BC146" s="48"/>
      <c r="BD146" s="48"/>
      <c r="BE146" s="48"/>
    </row>
    <row r="147" spans="4:57" ht="15" customHeight="1"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  <c r="AQ147" s="48"/>
      <c r="AR147" s="48"/>
      <c r="AS147" s="48"/>
      <c r="AT147" s="48"/>
      <c r="AU147" s="48"/>
      <c r="AV147" s="48"/>
      <c r="AW147" s="48"/>
      <c r="AX147" s="48"/>
      <c r="AY147" s="48"/>
      <c r="AZ147" s="48"/>
      <c r="BA147" s="48"/>
      <c r="BB147" s="48"/>
      <c r="BC147" s="48"/>
      <c r="BD147" s="48"/>
      <c r="BE147" s="48"/>
    </row>
    <row r="148" spans="4:57" ht="15" customHeight="1"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48"/>
      <c r="AS148" s="48"/>
      <c r="AT148" s="48"/>
      <c r="AU148" s="48"/>
      <c r="AV148" s="48"/>
      <c r="AW148" s="48"/>
      <c r="AX148" s="48"/>
      <c r="AY148" s="48"/>
      <c r="AZ148" s="48"/>
      <c r="BA148" s="48"/>
      <c r="BB148" s="48"/>
      <c r="BC148" s="48"/>
      <c r="BD148" s="48"/>
      <c r="BE148" s="48"/>
    </row>
    <row r="149" spans="4:57" ht="15" customHeight="1"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  <c r="AT149" s="48"/>
      <c r="AU149" s="48"/>
      <c r="AV149" s="48"/>
      <c r="AW149" s="48"/>
      <c r="AX149" s="48"/>
      <c r="AY149" s="48"/>
      <c r="AZ149" s="48"/>
      <c r="BA149" s="48"/>
      <c r="BB149" s="48"/>
      <c r="BC149" s="48"/>
      <c r="BD149" s="48"/>
      <c r="BE149" s="48"/>
    </row>
    <row r="150" spans="4:57" ht="15" customHeight="1"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  <c r="AT150" s="48"/>
      <c r="AU150" s="48"/>
      <c r="AV150" s="48"/>
      <c r="AW150" s="48"/>
      <c r="AX150" s="48"/>
      <c r="AY150" s="48"/>
      <c r="AZ150" s="48"/>
      <c r="BA150" s="48"/>
      <c r="BB150" s="48"/>
      <c r="BC150" s="48"/>
      <c r="BD150" s="48"/>
      <c r="BE150" s="48"/>
    </row>
    <row r="151" spans="4:57" ht="15" customHeight="1"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48"/>
      <c r="AS151" s="48"/>
      <c r="AT151" s="48"/>
      <c r="AU151" s="48"/>
      <c r="AV151" s="48"/>
      <c r="AW151" s="48"/>
      <c r="AX151" s="48"/>
      <c r="AY151" s="48"/>
      <c r="AZ151" s="48"/>
      <c r="BA151" s="48"/>
      <c r="BB151" s="48"/>
      <c r="BC151" s="48"/>
      <c r="BD151" s="48"/>
      <c r="BE151" s="48"/>
    </row>
    <row r="152" spans="4:57" ht="15" customHeight="1"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</row>
    <row r="153" spans="4:57" ht="15" customHeight="1"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8"/>
      <c r="AZ153" s="48"/>
      <c r="BA153" s="48"/>
      <c r="BB153" s="48"/>
      <c r="BC153" s="48"/>
      <c r="BD153" s="48"/>
      <c r="BE153" s="48"/>
    </row>
    <row r="154" spans="4:57" ht="15" customHeight="1"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8"/>
      <c r="AZ154" s="48"/>
      <c r="BA154" s="48"/>
      <c r="BB154" s="48"/>
      <c r="BC154" s="48"/>
      <c r="BD154" s="48"/>
      <c r="BE154" s="48"/>
    </row>
    <row r="155" spans="4:57" ht="15" customHeight="1"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  <c r="AT155" s="48"/>
      <c r="AU155" s="48"/>
      <c r="AV155" s="48"/>
      <c r="AW155" s="48"/>
      <c r="AX155" s="48"/>
      <c r="AY155" s="48"/>
      <c r="AZ155" s="48"/>
      <c r="BA155" s="48"/>
      <c r="BB155" s="48"/>
      <c r="BC155" s="48"/>
      <c r="BD155" s="48"/>
      <c r="BE155" s="48"/>
    </row>
    <row r="156" spans="4:57" ht="15" customHeight="1"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  <c r="AQ156" s="48"/>
      <c r="AR156" s="48"/>
      <c r="AS156" s="48"/>
      <c r="AT156" s="48"/>
      <c r="AU156" s="48"/>
      <c r="AV156" s="48"/>
      <c r="AW156" s="48"/>
      <c r="AX156" s="48"/>
      <c r="AY156" s="48"/>
      <c r="AZ156" s="48"/>
      <c r="BA156" s="48"/>
      <c r="BB156" s="48"/>
      <c r="BC156" s="48"/>
      <c r="BD156" s="48"/>
      <c r="BE156" s="48"/>
    </row>
    <row r="157" spans="4:57" ht="15" customHeight="1"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  <c r="AQ157" s="48"/>
      <c r="AR157" s="48"/>
      <c r="AS157" s="48"/>
      <c r="AT157" s="48"/>
      <c r="AU157" s="48"/>
      <c r="AV157" s="48"/>
      <c r="AW157" s="48"/>
      <c r="AX157" s="48"/>
      <c r="AY157" s="48"/>
      <c r="AZ157" s="48"/>
      <c r="BA157" s="48"/>
      <c r="BB157" s="48"/>
      <c r="BC157" s="48"/>
      <c r="BD157" s="48"/>
      <c r="BE157" s="48"/>
    </row>
    <row r="158" spans="4:57" ht="15" customHeight="1"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48"/>
      <c r="AS158" s="48"/>
      <c r="AT158" s="48"/>
      <c r="AU158" s="48"/>
      <c r="AV158" s="48"/>
      <c r="AW158" s="48"/>
      <c r="AX158" s="48"/>
      <c r="AY158" s="48"/>
      <c r="AZ158" s="48"/>
      <c r="BA158" s="48"/>
      <c r="BB158" s="48"/>
      <c r="BC158" s="48"/>
      <c r="BD158" s="48"/>
      <c r="BE158" s="48"/>
    </row>
    <row r="159" spans="4:57" ht="15" customHeight="1"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  <c r="AQ159" s="48"/>
      <c r="AR159" s="48"/>
      <c r="AS159" s="48"/>
      <c r="AT159" s="48"/>
      <c r="AU159" s="48"/>
      <c r="AV159" s="48"/>
      <c r="AW159" s="48"/>
      <c r="AX159" s="48"/>
      <c r="AY159" s="48"/>
      <c r="AZ159" s="48"/>
      <c r="BA159" s="48"/>
      <c r="BB159" s="48"/>
      <c r="BC159" s="48"/>
      <c r="BD159" s="48"/>
      <c r="BE159" s="48"/>
    </row>
    <row r="160" spans="4:57" ht="15" customHeight="1"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48"/>
      <c r="AS160" s="48"/>
      <c r="AT160" s="48"/>
      <c r="AU160" s="48"/>
      <c r="AV160" s="48"/>
      <c r="AW160" s="48"/>
      <c r="AX160" s="48"/>
      <c r="AY160" s="48"/>
      <c r="AZ160" s="48"/>
      <c r="BA160" s="48"/>
      <c r="BB160" s="48"/>
      <c r="BC160" s="48"/>
      <c r="BD160" s="48"/>
      <c r="BE160" s="48"/>
    </row>
    <row r="161" spans="4:57" ht="15" customHeight="1"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  <c r="AQ161" s="48"/>
      <c r="AR161" s="48"/>
      <c r="AS161" s="48"/>
      <c r="AT161" s="48"/>
      <c r="AU161" s="48"/>
      <c r="AV161" s="48"/>
      <c r="AW161" s="48"/>
      <c r="AX161" s="48"/>
      <c r="AY161" s="48"/>
      <c r="AZ161" s="48"/>
      <c r="BA161" s="48"/>
      <c r="BB161" s="48"/>
      <c r="BC161" s="48"/>
      <c r="BD161" s="48"/>
      <c r="BE161" s="48"/>
    </row>
    <row r="162" spans="4:57" ht="15" customHeight="1"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  <c r="AT162" s="48"/>
      <c r="AU162" s="48"/>
      <c r="AV162" s="48"/>
      <c r="AW162" s="48"/>
      <c r="AX162" s="48"/>
      <c r="AY162" s="48"/>
      <c r="AZ162" s="48"/>
      <c r="BA162" s="48"/>
      <c r="BB162" s="48"/>
      <c r="BC162" s="48"/>
      <c r="BD162" s="48"/>
      <c r="BE162" s="48"/>
    </row>
    <row r="163" spans="4:57" ht="15" customHeight="1"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  <c r="AT163" s="48"/>
      <c r="AU163" s="48"/>
      <c r="AV163" s="48"/>
      <c r="AW163" s="48"/>
      <c r="AX163" s="48"/>
      <c r="AY163" s="48"/>
      <c r="AZ163" s="48"/>
      <c r="BA163" s="48"/>
      <c r="BB163" s="48"/>
      <c r="BC163" s="48"/>
      <c r="BD163" s="48"/>
      <c r="BE163" s="48"/>
    </row>
    <row r="164" spans="4:57" ht="15" customHeight="1"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  <c r="AT164" s="48"/>
      <c r="AU164" s="48"/>
      <c r="AV164" s="48"/>
      <c r="AW164" s="48"/>
      <c r="AX164" s="48"/>
      <c r="AY164" s="48"/>
      <c r="AZ164" s="48"/>
      <c r="BA164" s="48"/>
      <c r="BB164" s="48"/>
      <c r="BC164" s="48"/>
      <c r="BD164" s="48"/>
      <c r="BE164" s="48"/>
    </row>
    <row r="165" spans="4:57" ht="15" customHeight="1"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  <c r="AT165" s="48"/>
      <c r="AU165" s="48"/>
      <c r="AV165" s="48"/>
      <c r="AW165" s="48"/>
      <c r="AX165" s="48"/>
      <c r="AY165" s="48"/>
      <c r="AZ165" s="48"/>
      <c r="BA165" s="48"/>
      <c r="BB165" s="48"/>
      <c r="BC165" s="48"/>
      <c r="BD165" s="48"/>
      <c r="BE165" s="48"/>
    </row>
    <row r="166" spans="4:57" ht="15" customHeight="1"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48"/>
      <c r="AS166" s="48"/>
      <c r="AT166" s="48"/>
      <c r="AU166" s="48"/>
      <c r="AV166" s="48"/>
      <c r="AW166" s="48"/>
      <c r="AX166" s="48"/>
      <c r="AY166" s="48"/>
      <c r="AZ166" s="48"/>
      <c r="BA166" s="48"/>
      <c r="BB166" s="48"/>
      <c r="BC166" s="48"/>
      <c r="BD166" s="48"/>
      <c r="BE166" s="48"/>
    </row>
    <row r="167" spans="4:57" ht="15" customHeight="1"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48"/>
      <c r="AS167" s="48"/>
      <c r="AT167" s="48"/>
      <c r="AU167" s="48"/>
      <c r="AV167" s="48"/>
      <c r="AW167" s="48"/>
      <c r="AX167" s="48"/>
      <c r="AY167" s="48"/>
      <c r="AZ167" s="48"/>
      <c r="BA167" s="48"/>
      <c r="BB167" s="48"/>
      <c r="BC167" s="48"/>
      <c r="BD167" s="48"/>
      <c r="BE167" s="48"/>
    </row>
    <row r="168" spans="4:57" ht="15" customHeight="1"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48"/>
      <c r="AS168" s="48"/>
      <c r="AT168" s="48"/>
      <c r="AU168" s="48"/>
      <c r="AV168" s="48"/>
      <c r="AW168" s="48"/>
      <c r="AX168" s="48"/>
      <c r="AY168" s="48"/>
      <c r="AZ168" s="48"/>
      <c r="BA168" s="48"/>
      <c r="BB168" s="48"/>
      <c r="BC168" s="48"/>
      <c r="BD168" s="48"/>
      <c r="BE168" s="48"/>
    </row>
    <row r="169" spans="4:57" ht="15" customHeight="1"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  <c r="AQ169" s="48"/>
      <c r="AR169" s="48"/>
      <c r="AS169" s="48"/>
      <c r="AT169" s="48"/>
      <c r="AU169" s="48"/>
      <c r="AV169" s="48"/>
      <c r="AW169" s="48"/>
      <c r="AX169" s="48"/>
      <c r="AY169" s="48"/>
      <c r="AZ169" s="48"/>
      <c r="BA169" s="48"/>
      <c r="BB169" s="48"/>
      <c r="BC169" s="48"/>
      <c r="BD169" s="48"/>
      <c r="BE169" s="48"/>
    </row>
    <row r="170" spans="4:57" ht="15" customHeight="1"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48"/>
      <c r="AS170" s="48"/>
      <c r="AT170" s="48"/>
      <c r="AU170" s="48"/>
      <c r="AV170" s="48"/>
      <c r="AW170" s="48"/>
      <c r="AX170" s="48"/>
      <c r="AY170" s="48"/>
      <c r="AZ170" s="48"/>
      <c r="BA170" s="48"/>
      <c r="BB170" s="48"/>
      <c r="BC170" s="48"/>
      <c r="BD170" s="48"/>
      <c r="BE170" s="48"/>
    </row>
    <row r="171" spans="4:57" ht="15" customHeight="1"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48"/>
      <c r="AS171" s="48"/>
      <c r="AT171" s="48"/>
      <c r="AU171" s="48"/>
      <c r="AV171" s="48"/>
      <c r="AW171" s="48"/>
      <c r="AX171" s="48"/>
      <c r="AY171" s="48"/>
      <c r="AZ171" s="48"/>
      <c r="BA171" s="48"/>
      <c r="BB171" s="48"/>
      <c r="BC171" s="48"/>
      <c r="BD171" s="48"/>
      <c r="BE171" s="48"/>
    </row>
    <row r="172" spans="4:57" ht="15" customHeight="1"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48"/>
      <c r="AW172" s="48"/>
      <c r="AX172" s="48"/>
      <c r="AY172" s="48"/>
      <c r="AZ172" s="48"/>
      <c r="BA172" s="48"/>
      <c r="BB172" s="48"/>
      <c r="BC172" s="48"/>
      <c r="BD172" s="48"/>
      <c r="BE172" s="48"/>
    </row>
    <row r="173" spans="4:57" ht="15" customHeight="1"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  <c r="AT173" s="48"/>
      <c r="AU173" s="48"/>
      <c r="AV173" s="48"/>
      <c r="AW173" s="48"/>
      <c r="AX173" s="48"/>
      <c r="AY173" s="48"/>
      <c r="AZ173" s="48"/>
      <c r="BA173" s="48"/>
      <c r="BB173" s="48"/>
      <c r="BC173" s="48"/>
      <c r="BD173" s="48"/>
      <c r="BE173" s="48"/>
    </row>
    <row r="174" spans="4:57" ht="15" customHeight="1"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  <c r="AQ174" s="48"/>
      <c r="AR174" s="48"/>
      <c r="AS174" s="48"/>
      <c r="AT174" s="48"/>
      <c r="AU174" s="48"/>
      <c r="AV174" s="48"/>
      <c r="AW174" s="48"/>
      <c r="AX174" s="48"/>
      <c r="AY174" s="48"/>
      <c r="AZ174" s="48"/>
      <c r="BA174" s="48"/>
      <c r="BB174" s="48"/>
      <c r="BC174" s="48"/>
      <c r="BD174" s="48"/>
      <c r="BE174" s="48"/>
    </row>
    <row r="175" spans="4:57" ht="15" customHeight="1"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  <c r="AQ175" s="48"/>
      <c r="AR175" s="48"/>
      <c r="AS175" s="48"/>
      <c r="AT175" s="48"/>
      <c r="AU175" s="48"/>
      <c r="AV175" s="48"/>
      <c r="AW175" s="48"/>
      <c r="AX175" s="48"/>
      <c r="AY175" s="48"/>
      <c r="AZ175" s="48"/>
      <c r="BA175" s="48"/>
      <c r="BB175" s="48"/>
      <c r="BC175" s="48"/>
      <c r="BD175" s="48"/>
      <c r="BE175" s="48"/>
    </row>
    <row r="176" spans="4:57" ht="15" customHeight="1"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  <c r="AT176" s="48"/>
      <c r="AU176" s="48"/>
      <c r="AV176" s="48"/>
      <c r="AW176" s="48"/>
      <c r="AX176" s="48"/>
      <c r="AY176" s="48"/>
      <c r="AZ176" s="48"/>
      <c r="BA176" s="48"/>
      <c r="BB176" s="48"/>
      <c r="BC176" s="48"/>
      <c r="BD176" s="48"/>
      <c r="BE176" s="48"/>
    </row>
    <row r="177" spans="4:57" ht="15" customHeight="1"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  <c r="AT177" s="48"/>
      <c r="AU177" s="48"/>
      <c r="AV177" s="48"/>
      <c r="AW177" s="48"/>
      <c r="AX177" s="48"/>
      <c r="AY177" s="48"/>
      <c r="AZ177" s="48"/>
      <c r="BA177" s="48"/>
      <c r="BB177" s="48"/>
      <c r="BC177" s="48"/>
      <c r="BD177" s="48"/>
      <c r="BE177" s="48"/>
    </row>
    <row r="178" spans="4:57" ht="15" customHeight="1"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48"/>
      <c r="AS178" s="48"/>
      <c r="AT178" s="48"/>
      <c r="AU178" s="48"/>
      <c r="AV178" s="48"/>
      <c r="AW178" s="48"/>
      <c r="AX178" s="48"/>
      <c r="AY178" s="48"/>
      <c r="AZ178" s="48"/>
      <c r="BA178" s="48"/>
      <c r="BB178" s="48"/>
      <c r="BC178" s="48"/>
      <c r="BD178" s="48"/>
      <c r="BE178" s="48"/>
    </row>
    <row r="179" spans="4:57" ht="15" customHeight="1"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48"/>
      <c r="AS179" s="48"/>
      <c r="AT179" s="48"/>
      <c r="AU179" s="48"/>
      <c r="AV179" s="48"/>
      <c r="AW179" s="48"/>
      <c r="AX179" s="48"/>
      <c r="AY179" s="48"/>
      <c r="AZ179" s="48"/>
      <c r="BA179" s="48"/>
      <c r="BB179" s="48"/>
      <c r="BC179" s="48"/>
      <c r="BD179" s="48"/>
      <c r="BE179" s="48"/>
    </row>
    <row r="180" spans="4:57" ht="15" customHeight="1"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  <c r="AQ180" s="48"/>
      <c r="AR180" s="48"/>
      <c r="AS180" s="48"/>
      <c r="AT180" s="48"/>
      <c r="AU180" s="48"/>
      <c r="AV180" s="48"/>
      <c r="AW180" s="48"/>
      <c r="AX180" s="48"/>
      <c r="AY180" s="48"/>
      <c r="AZ180" s="48"/>
      <c r="BA180" s="48"/>
      <c r="BB180" s="48"/>
      <c r="BC180" s="48"/>
      <c r="BD180" s="48"/>
      <c r="BE180" s="48"/>
    </row>
    <row r="181" spans="4:57" ht="15" customHeight="1"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48"/>
      <c r="AS181" s="48"/>
      <c r="AT181" s="48"/>
      <c r="AU181" s="48"/>
      <c r="AV181" s="48"/>
      <c r="AW181" s="48"/>
      <c r="AX181" s="48"/>
      <c r="AY181" s="48"/>
      <c r="AZ181" s="48"/>
      <c r="BA181" s="48"/>
      <c r="BB181" s="48"/>
      <c r="BC181" s="48"/>
      <c r="BD181" s="48"/>
      <c r="BE181" s="48"/>
    </row>
    <row r="182" spans="4:57" ht="15" customHeight="1"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  <c r="AT182" s="48"/>
      <c r="AU182" s="48"/>
      <c r="AV182" s="48"/>
      <c r="AW182" s="48"/>
      <c r="AX182" s="48"/>
      <c r="AY182" s="48"/>
      <c r="AZ182" s="48"/>
      <c r="BA182" s="48"/>
      <c r="BB182" s="48"/>
      <c r="BC182" s="48"/>
      <c r="BD182" s="48"/>
      <c r="BE182" s="48"/>
    </row>
    <row r="183" spans="4:57" ht="15" customHeight="1"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  <c r="AT183" s="48"/>
      <c r="AU183" s="48"/>
      <c r="AV183" s="48"/>
      <c r="AW183" s="48"/>
      <c r="AX183" s="48"/>
      <c r="AY183" s="48"/>
      <c r="AZ183" s="48"/>
      <c r="BA183" s="48"/>
      <c r="BB183" s="48"/>
      <c r="BC183" s="48"/>
      <c r="BD183" s="48"/>
      <c r="BE183" s="48"/>
    </row>
    <row r="184" spans="4:57" ht="15" customHeight="1"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  <c r="AT184" s="48"/>
      <c r="AU184" s="48"/>
      <c r="AV184" s="48"/>
      <c r="AW184" s="48"/>
      <c r="AX184" s="48"/>
      <c r="AY184" s="48"/>
      <c r="AZ184" s="48"/>
      <c r="BA184" s="48"/>
      <c r="BB184" s="48"/>
      <c r="BC184" s="48"/>
      <c r="BD184" s="48"/>
      <c r="BE184" s="48"/>
    </row>
    <row r="185" spans="4:57" ht="15" customHeight="1"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  <c r="AQ185" s="48"/>
      <c r="AR185" s="48"/>
      <c r="AS185" s="48"/>
      <c r="AT185" s="48"/>
      <c r="AU185" s="48"/>
      <c r="AV185" s="48"/>
      <c r="AW185" s="48"/>
      <c r="AX185" s="48"/>
      <c r="AY185" s="48"/>
      <c r="AZ185" s="48"/>
      <c r="BA185" s="48"/>
      <c r="BB185" s="48"/>
      <c r="BC185" s="48"/>
      <c r="BD185" s="48"/>
      <c r="BE185" s="48"/>
    </row>
    <row r="186" spans="4:57" ht="15" customHeight="1"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  <c r="AT186" s="48"/>
      <c r="AU186" s="48"/>
      <c r="AV186" s="48"/>
      <c r="AW186" s="48"/>
      <c r="AX186" s="48"/>
      <c r="AY186" s="48"/>
      <c r="AZ186" s="48"/>
      <c r="BA186" s="48"/>
      <c r="BB186" s="48"/>
      <c r="BC186" s="48"/>
      <c r="BD186" s="48"/>
      <c r="BE186" s="48"/>
    </row>
    <row r="187" spans="4:57" ht="15" customHeight="1"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48"/>
      <c r="AS187" s="48"/>
      <c r="AT187" s="48"/>
      <c r="AU187" s="48"/>
      <c r="AV187" s="48"/>
      <c r="AW187" s="48"/>
      <c r="AX187" s="48"/>
      <c r="AY187" s="48"/>
      <c r="AZ187" s="48"/>
      <c r="BA187" s="48"/>
      <c r="BB187" s="48"/>
      <c r="BC187" s="48"/>
      <c r="BD187" s="48"/>
      <c r="BE187" s="48"/>
    </row>
    <row r="188" spans="4:57" ht="15" customHeight="1"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  <c r="AT188" s="48"/>
      <c r="AU188" s="48"/>
      <c r="AV188" s="48"/>
      <c r="AW188" s="48"/>
      <c r="AX188" s="48"/>
      <c r="AY188" s="48"/>
      <c r="AZ188" s="48"/>
      <c r="BA188" s="48"/>
      <c r="BB188" s="48"/>
      <c r="BC188" s="48"/>
      <c r="BD188" s="48"/>
      <c r="BE188" s="48"/>
    </row>
    <row r="189" spans="4:57" ht="15" customHeight="1"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48"/>
      <c r="AS189" s="48"/>
      <c r="AT189" s="48"/>
      <c r="AU189" s="48"/>
      <c r="AV189" s="48"/>
      <c r="AW189" s="48"/>
      <c r="AX189" s="48"/>
      <c r="AY189" s="48"/>
      <c r="AZ189" s="48"/>
      <c r="BA189" s="48"/>
      <c r="BB189" s="48"/>
      <c r="BC189" s="48"/>
      <c r="BD189" s="48"/>
      <c r="BE189" s="48"/>
    </row>
    <row r="190" spans="4:57" ht="15" customHeight="1"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  <c r="AT190" s="48"/>
      <c r="AU190" s="48"/>
      <c r="AV190" s="48"/>
      <c r="AW190" s="48"/>
      <c r="AX190" s="48"/>
      <c r="AY190" s="48"/>
      <c r="AZ190" s="48"/>
      <c r="BA190" s="48"/>
      <c r="BB190" s="48"/>
      <c r="BC190" s="48"/>
      <c r="BD190" s="48"/>
      <c r="BE190" s="48"/>
    </row>
    <row r="191" spans="4:57" ht="15" customHeight="1"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  <c r="AT191" s="48"/>
      <c r="AU191" s="48"/>
      <c r="AV191" s="48"/>
      <c r="AW191" s="48"/>
      <c r="AX191" s="48"/>
      <c r="AY191" s="48"/>
      <c r="AZ191" s="48"/>
      <c r="BA191" s="48"/>
      <c r="BB191" s="48"/>
      <c r="BC191" s="48"/>
      <c r="BD191" s="48"/>
      <c r="BE191" s="48"/>
    </row>
    <row r="192" spans="4:57" ht="15" customHeight="1"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  <c r="AT192" s="48"/>
      <c r="AU192" s="48"/>
      <c r="AV192" s="48"/>
      <c r="AW192" s="48"/>
      <c r="AX192" s="48"/>
      <c r="AY192" s="48"/>
      <c r="AZ192" s="48"/>
      <c r="BA192" s="48"/>
      <c r="BB192" s="48"/>
      <c r="BC192" s="48"/>
      <c r="BD192" s="48"/>
      <c r="BE192" s="48"/>
    </row>
    <row r="193" spans="4:57" ht="15" customHeight="1"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48"/>
      <c r="AS193" s="48"/>
      <c r="AT193" s="48"/>
      <c r="AU193" s="48"/>
      <c r="AV193" s="48"/>
      <c r="AW193" s="48"/>
      <c r="AX193" s="48"/>
      <c r="AY193" s="48"/>
      <c r="AZ193" s="48"/>
      <c r="BA193" s="48"/>
      <c r="BB193" s="48"/>
      <c r="BC193" s="48"/>
      <c r="BD193" s="48"/>
      <c r="BE193" s="48"/>
    </row>
    <row r="194" spans="4:57" ht="15" customHeight="1"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  <c r="AT194" s="48"/>
      <c r="AU194" s="48"/>
      <c r="AV194" s="48"/>
      <c r="AW194" s="48"/>
      <c r="AX194" s="48"/>
      <c r="AY194" s="48"/>
      <c r="AZ194" s="48"/>
      <c r="BA194" s="48"/>
      <c r="BB194" s="48"/>
      <c r="BC194" s="48"/>
      <c r="BD194" s="48"/>
      <c r="BE194" s="48"/>
    </row>
    <row r="195" spans="4:57" ht="15" customHeight="1"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  <c r="AT195" s="48"/>
      <c r="AU195" s="48"/>
      <c r="AV195" s="48"/>
      <c r="AW195" s="48"/>
      <c r="AX195" s="48"/>
      <c r="AY195" s="48"/>
      <c r="AZ195" s="48"/>
      <c r="BA195" s="48"/>
      <c r="BB195" s="48"/>
      <c r="BC195" s="48"/>
      <c r="BD195" s="48"/>
      <c r="BE195" s="48"/>
    </row>
    <row r="196" spans="4:57" ht="15" customHeight="1"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48"/>
      <c r="AU196" s="48"/>
      <c r="AV196" s="48"/>
      <c r="AW196" s="48"/>
      <c r="AX196" s="48"/>
      <c r="AY196" s="48"/>
      <c r="AZ196" s="48"/>
      <c r="BA196" s="48"/>
      <c r="BB196" s="48"/>
      <c r="BC196" s="48"/>
      <c r="BD196" s="48"/>
      <c r="BE196" s="48"/>
    </row>
    <row r="197" spans="4:57" ht="15" customHeight="1"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  <c r="AT197" s="48"/>
      <c r="AU197" s="48"/>
      <c r="AV197" s="48"/>
      <c r="AW197" s="48"/>
      <c r="AX197" s="48"/>
      <c r="AY197" s="48"/>
      <c r="AZ197" s="48"/>
      <c r="BA197" s="48"/>
      <c r="BB197" s="48"/>
      <c r="BC197" s="48"/>
      <c r="BD197" s="48"/>
      <c r="BE197" s="48"/>
    </row>
    <row r="198" spans="4:57" ht="15" customHeight="1"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48"/>
      <c r="AS198" s="48"/>
      <c r="AT198" s="48"/>
      <c r="AU198" s="48"/>
      <c r="AV198" s="48"/>
      <c r="AW198" s="48"/>
      <c r="AX198" s="48"/>
      <c r="AY198" s="48"/>
      <c r="AZ198" s="48"/>
      <c r="BA198" s="48"/>
      <c r="BB198" s="48"/>
      <c r="BC198" s="48"/>
      <c r="BD198" s="48"/>
      <c r="BE198" s="48"/>
    </row>
    <row r="199" spans="4:57" ht="15" customHeight="1"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  <c r="AT199" s="48"/>
      <c r="AU199" s="48"/>
      <c r="AV199" s="48"/>
      <c r="AW199" s="48"/>
      <c r="AX199" s="48"/>
      <c r="AY199" s="48"/>
      <c r="AZ199" s="48"/>
      <c r="BA199" s="48"/>
      <c r="BB199" s="48"/>
      <c r="BC199" s="48"/>
      <c r="BD199" s="48"/>
      <c r="BE199" s="48"/>
    </row>
    <row r="200" spans="4:57" ht="15" customHeight="1"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</row>
    <row r="201" spans="4:57" ht="15" customHeight="1"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</row>
    <row r="202" spans="4:57" ht="15" customHeight="1"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</row>
    <row r="203" spans="4:57" ht="15" customHeight="1"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</row>
    <row r="204" spans="4:57" ht="15" customHeight="1"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</row>
    <row r="205" spans="4:57" ht="15" customHeight="1"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</row>
    <row r="206" spans="4:57" ht="15" customHeight="1"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</row>
    <row r="207" spans="4:57" ht="15" customHeight="1"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</row>
    <row r="208" spans="4:57" ht="15" customHeight="1"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</row>
    <row r="209" spans="4:23" ht="15" customHeight="1"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</row>
    <row r="210" spans="4:23" ht="15" customHeight="1"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</row>
    <row r="211" spans="4:23" ht="15" customHeight="1"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</row>
    <row r="212" spans="4:23" ht="15" customHeight="1"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</row>
    <row r="213" spans="4:23" ht="15" customHeight="1"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</row>
    <row r="214" spans="4:23" ht="15" customHeight="1"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</row>
    <row r="215" spans="4:23" ht="15" customHeight="1"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</row>
    <row r="216" spans="4:23" ht="15" customHeight="1"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</row>
    <row r="217" spans="4:23" ht="15" customHeight="1"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</row>
    <row r="218" spans="4:23" ht="15" customHeight="1"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</row>
    <row r="219" spans="4:23" ht="15" customHeight="1"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</row>
    <row r="220" spans="4:23" ht="15" customHeight="1"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</row>
    <row r="221" spans="4:23" ht="15" customHeight="1"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</row>
    <row r="222" spans="4:23" ht="15" customHeight="1"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</row>
    <row r="223" spans="4:23" ht="15" customHeight="1"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</row>
    <row r="224" spans="4:23" ht="15" customHeight="1"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</row>
    <row r="225" spans="4:23" ht="15" customHeight="1"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</row>
    <row r="226" spans="4:23" ht="15" customHeight="1"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</row>
    <row r="227" spans="4:23" ht="15" customHeight="1"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</row>
    <row r="228" spans="4:23" ht="15" customHeight="1"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</row>
    <row r="229" spans="4:23" ht="15" customHeight="1"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</row>
    <row r="230" spans="4:23" ht="15" customHeight="1"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</row>
    <row r="231" spans="4:23" ht="15" customHeight="1"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</row>
    <row r="232" spans="4:23" ht="15" customHeight="1"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</row>
    <row r="233" spans="4:23" ht="15" customHeight="1"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</row>
    <row r="234" spans="4:23" ht="15" customHeight="1"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</row>
    <row r="235" spans="4:23" ht="15" customHeight="1"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</row>
    <row r="236" spans="4:23" ht="15" customHeight="1"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</row>
    <row r="237" spans="4:23" ht="15" customHeight="1"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</row>
    <row r="238" spans="4:23" ht="15" customHeight="1"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</row>
    <row r="239" spans="4:23" ht="15" customHeight="1"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</row>
    <row r="240" spans="4:23" ht="15" customHeight="1"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</row>
  </sheetData>
  <mergeCells count="47">
    <mergeCell ref="AW94:AY94"/>
    <mergeCell ref="BC94:BE94"/>
    <mergeCell ref="AN93:AS93"/>
    <mergeCell ref="AT93:AY93"/>
    <mergeCell ref="AZ93:BE93"/>
    <mergeCell ref="AK94:AM94"/>
    <mergeCell ref="AQ94:AS94"/>
    <mergeCell ref="D93:I93"/>
    <mergeCell ref="J93:O93"/>
    <mergeCell ref="P93:U93"/>
    <mergeCell ref="V93:AA93"/>
    <mergeCell ref="AB93:AG93"/>
    <mergeCell ref="AH93:AM93"/>
    <mergeCell ref="G94:I94"/>
    <mergeCell ref="M94:O94"/>
    <mergeCell ref="S94:U94"/>
    <mergeCell ref="Y94:AA94"/>
    <mergeCell ref="AE94:AG94"/>
    <mergeCell ref="AZ59:BE59"/>
    <mergeCell ref="G60:I60"/>
    <mergeCell ref="M60:O60"/>
    <mergeCell ref="S60:U60"/>
    <mergeCell ref="Y60:AA60"/>
    <mergeCell ref="AE60:AG60"/>
    <mergeCell ref="AK60:AM60"/>
    <mergeCell ref="AQ60:AS60"/>
    <mergeCell ref="AW60:AY60"/>
    <mergeCell ref="BC60:BE60"/>
    <mergeCell ref="P59:U59"/>
    <mergeCell ref="V59:AA59"/>
    <mergeCell ref="AB59:AG59"/>
    <mergeCell ref="AH59:AM59"/>
    <mergeCell ref="AN59:AS59"/>
    <mergeCell ref="AT59:AY59"/>
    <mergeCell ref="C11:E11"/>
    <mergeCell ref="F11:H11"/>
    <mergeCell ref="J11:L11"/>
    <mergeCell ref="M11:O11"/>
    <mergeCell ref="D59:I59"/>
    <mergeCell ref="J59:O59"/>
    <mergeCell ref="C10:E10"/>
    <mergeCell ref="J10:L10"/>
    <mergeCell ref="B5:L5"/>
    <mergeCell ref="B6:L6"/>
    <mergeCell ref="M6:U6"/>
    <mergeCell ref="A8:I8"/>
    <mergeCell ref="M8:S8"/>
  </mergeCells>
  <dataValidations count="1">
    <dataValidation type="list" allowBlank="1" showInputMessage="1" showErrorMessage="1" sqref="C10" xr:uid="{61C6DADF-D1CE-4BDF-8702-755D7686D18B}">
      <formula1>$B$45:$B$50</formula1>
    </dataValidation>
  </dataValidations>
  <hyperlinks>
    <hyperlink ref="A43" r:id="rId1" display="http://www.abs.gov.au/websitedbs/d3310114.nsf/Home/©+Copyright?OpenDocument" xr:uid="{8748E809-E4DB-456B-9B82-DF0D2CEE9CDD}"/>
    <hyperlink ref="D123" location="A125958320K" display="A125958320K" xr:uid="{A3144B06-2588-40A7-8704-1399D5D441D7}"/>
    <hyperlink ref="E123" location="A125979920F" display="A125979920F" xr:uid="{92C0EF9E-E49D-4F30-A357-DA259EEED8A6}"/>
    <hyperlink ref="F123" location="A125969120W" display="A125969120W" xr:uid="{54674FE6-63B0-4C20-B2A5-04E020EDB26C}"/>
    <hyperlink ref="D98" location="A125958392W" display="A125958392W" xr:uid="{A47D4432-4E1B-45E7-9A33-8E0D22687B61}"/>
    <hyperlink ref="E98" location="A125979992T" display="A125979992T" xr:uid="{D7935AF6-72B7-451C-A40E-D3F26660D1A7}"/>
    <hyperlink ref="F98" location="A125969192J" display="A125969192J" xr:uid="{C4987D96-045A-4EA6-BAE9-2314803C378E}"/>
    <hyperlink ref="D99" location="A125958328C" display="A125958328C" xr:uid="{7D1A78F0-5BE0-4437-B161-621EE66EDEDF}"/>
    <hyperlink ref="E99" location="A125979928X" display="A125979928X" xr:uid="{D99E928A-166B-416E-A48C-0D721C256F69}"/>
    <hyperlink ref="F99" location="A125969128R" display="A125969128R" xr:uid="{FEF48B6D-68BC-4402-9E60-2D52E31291DA}"/>
    <hyperlink ref="D100" location="A125958400K" display="A125958400K" xr:uid="{7589CA5C-3FE8-40F8-A651-A891B83640F7}"/>
    <hyperlink ref="E100" location="A125980000L" display="A125980000L" xr:uid="{7E8C09AD-C457-4547-A9D3-2C526CD31CD2}"/>
    <hyperlink ref="F100" location="A125969200W" display="A125969200W" xr:uid="{9DE4BE5F-EEA7-4EBF-8ACB-B7970C658CA6}"/>
    <hyperlink ref="D101" location="A125958408C" display="A125958408C" xr:uid="{FA0B36C9-97AA-4DE5-8475-EC045F65D946}"/>
    <hyperlink ref="E101" location="A125980008F" display="A125980008F" xr:uid="{65DD5F3E-8705-4DC5-B8CF-1A5B5F461545}"/>
    <hyperlink ref="F101" location="A125969208R" display="A125969208R" xr:uid="{702B4167-BE9B-4195-A9EB-1E92AF2523CE}"/>
    <hyperlink ref="D102" location="A125958336C" display="A125958336C" xr:uid="{F5052CFD-7366-4C27-8C77-F7BBA7B1C272}"/>
    <hyperlink ref="E102" location="A125979936X" display="A125979936X" xr:uid="{9DB4DB2F-71AE-4D91-83D6-8803945934A3}"/>
    <hyperlink ref="F102" location="A125969136R" display="A125969136R" xr:uid="{83AE3EA9-72B9-4DF9-A569-8036F4862ACE}"/>
    <hyperlink ref="D103" location="A125958344C" display="A125958344C" xr:uid="{A0F70279-CECF-4FE4-96F1-683AEE7CA415}"/>
    <hyperlink ref="E103" location="A125979944X" display="A125979944X" xr:uid="{A5BDA682-2FE4-4EA7-9EBC-1647988740AC}"/>
    <hyperlink ref="F103" location="A125969144R" display="A125969144R" xr:uid="{4D766067-93EB-456B-B58D-0AC0E4DF4C3D}"/>
    <hyperlink ref="D104" location="A125958376W" display="A125958376W" xr:uid="{31D405C7-BBBC-4078-90EA-C36214F92AEB}"/>
    <hyperlink ref="E104" location="A125979976T" display="A125979976T" xr:uid="{440DD208-7F13-400D-8752-70E7046438A3}"/>
    <hyperlink ref="F104" location="A125969176J" display="A125969176J" xr:uid="{054FE170-E96B-4155-A383-D8CBD2335202}"/>
    <hyperlink ref="D105" location="A125958304K" display="A125958304K" xr:uid="{DDD7784C-68D7-416E-BFE7-28EE6CF8761A}"/>
    <hyperlink ref="E105" location="A125979904F" display="A125979904F" xr:uid="{C083DD59-8B06-47F7-A222-86507C110BFE}"/>
    <hyperlink ref="F105" location="A125969104W" display="A125969104W" xr:uid="{4D4C36E2-3F8C-4883-9986-DAABDCC7BFB0}"/>
    <hyperlink ref="D106" location="A125958416C" display="A125958416C" xr:uid="{5663C36F-1714-4799-BF10-4E8D6BD7050D}"/>
    <hyperlink ref="E106" location="A125980016F" display="A125980016F" xr:uid="{EE9034E7-6B32-4A97-8118-B70D78C7B9F1}"/>
    <hyperlink ref="F106" location="A125969216R" display="A125969216R" xr:uid="{4DFD213B-2BEA-4567-8AF3-0B92915723A2}"/>
    <hyperlink ref="D107" location="A125958384W" display="A125958384W" xr:uid="{E2B1E441-77AE-45BE-9310-DB4E6CC1B69C}"/>
    <hyperlink ref="E107" location="A125979984T" display="A125979984T" xr:uid="{D8F41B9E-79D7-493E-8F64-CB4CD6009B29}"/>
    <hyperlink ref="F107" location="A125969184J" display="A125969184J" xr:uid="{E0DFA53A-7970-4467-AB95-A950E4538F2C}"/>
    <hyperlink ref="D108" location="A125958440C" display="A125958440C" xr:uid="{4469C5A3-C40B-430E-BE98-CFDE8025B8ED}"/>
    <hyperlink ref="E108" location="A125980040F" display="A125980040F" xr:uid="{8F64D95F-37F2-4689-A811-39CF775F7F42}"/>
    <hyperlink ref="F108" location="A125969240R" display="A125969240R" xr:uid="{7D25E9F3-D873-4DC5-B012-B435B2B34A8F}"/>
    <hyperlink ref="D109" location="A125958312K" display="A125958312K" xr:uid="{D714B51E-01BA-4CFB-BD9A-52ED8841FA18}"/>
    <hyperlink ref="E109" location="A125979912F" display="A125979912F" xr:uid="{D9633B9D-867D-40D5-B5A6-F2C3C01E7487}"/>
    <hyperlink ref="F109" location="A125969112W" display="A125969112W" xr:uid="{435D071D-144F-40FB-AB96-071BB7AA5031}"/>
    <hyperlink ref="D110" location="A125958264C" display="A125958264C" xr:uid="{F7B075B0-96F2-42A4-905E-3CE72DF934C6}"/>
    <hyperlink ref="E110" location="A125979864X" display="A125979864X" xr:uid="{60DC35B6-20A1-4C6E-966E-D8050157183B}"/>
    <hyperlink ref="F110" location="A125969064R" display="A125969064R" xr:uid="{1C43F067-C415-4C18-B3B4-F3A06BC33752}"/>
    <hyperlink ref="D111" location="A125958280C" display="A125958280C" xr:uid="{20A14DD4-9B7F-4AA7-9CFB-F8ADA54CDD1D}"/>
    <hyperlink ref="E111" location="A125979880X" display="A125979880X" xr:uid="{81B5CC79-2ED0-4799-B548-DA80B6833755}"/>
    <hyperlink ref="F111" location="A125969080R" display="A125969080R" xr:uid="{4B50E33B-6AF0-425C-B995-498CE101407C}"/>
    <hyperlink ref="D112" location="A125958352C" display="A125958352C" xr:uid="{C4B35947-5E4C-43B6-936E-879CDC547617}"/>
    <hyperlink ref="E112" location="A125979952X" display="A125979952X" xr:uid="{C958CA30-30AF-4FC3-8174-9306CAEE1826}"/>
    <hyperlink ref="F112" location="A125969152R" display="A125969152R" xr:uid="{4B99867B-08DE-4841-87FB-B6CDA19FED40}"/>
    <hyperlink ref="D113" location="A125958288W" display="A125958288W" xr:uid="{0A20C905-2F46-49E1-BF7E-45019C52047D}"/>
    <hyperlink ref="E113" location="A125979888T" display="A125979888T" xr:uid="{872E41D0-AAF4-4BF2-8A36-9497EE9235DC}"/>
    <hyperlink ref="F113" location="A125969088J" display="A125969088J" xr:uid="{266CD3DE-14EE-4DA1-8331-B0CA98B69A4D}"/>
    <hyperlink ref="D114" location="A125958360C" display="A125958360C" xr:uid="{77DAECE8-C3F6-4865-9390-3C480BCFFCBB}"/>
    <hyperlink ref="E114" location="A125979960X" display="A125979960X" xr:uid="{3A736AF0-0D34-4CF8-B833-C308ADE982A0}"/>
    <hyperlink ref="F114" location="A125969160R" display="A125969160R" xr:uid="{82C37D40-91B4-4468-9974-986019C6C1F9}"/>
    <hyperlink ref="D116" location="A125958368W" display="A125958368W" xr:uid="{599E4098-C68B-4BE0-8DC9-6DE21023C689}"/>
    <hyperlink ref="E116" location="A125979968T" display="A125979968T" xr:uid="{9A8F4343-BA36-44CD-B023-A9EB679DB493}"/>
    <hyperlink ref="F116" location="A125969168J" display="A125969168J" xr:uid="{54E930B9-1B1A-4AE6-A791-389E8998A93C}"/>
    <hyperlink ref="D117" location="A125958448W" display="A125958448W" xr:uid="{3C3AC25C-6E8F-48B2-A9F0-D251A3D6329F}"/>
    <hyperlink ref="E117" location="A125980048X" display="A125980048X" xr:uid="{AAB1D45E-2145-4A54-A318-24C3B5868F9A}"/>
    <hyperlink ref="F117" location="A125969248J" display="A125969248J" xr:uid="{77D3CFCE-DF15-4CE7-A678-AC17FA15A27F}"/>
    <hyperlink ref="D118" location="A125958272C" display="A125958272C" xr:uid="{40D96A85-CBD1-4EF7-AF02-82D5D3D8DEA8}"/>
    <hyperlink ref="E118" location="A125979872X" display="A125979872X" xr:uid="{2C161A91-49B1-444C-AD20-9A86E4278FC8}"/>
    <hyperlink ref="F118" location="A125969072R" display="A125969072R" xr:uid="{7B0A9D5C-0957-40F3-8D79-CEC5E4E3E943}"/>
    <hyperlink ref="D119" location="A125958424C" display="A125958424C" xr:uid="{27BF3653-C05C-46CB-B315-8C03F2F6192B}"/>
    <hyperlink ref="E119" location="A125980024F" display="A125980024F" xr:uid="{FC871137-908A-470A-B5F1-63DA680778EF}"/>
    <hyperlink ref="F119" location="A125969224R" display="A125969224R" xr:uid="{70003F82-8D91-400A-81D8-E102C9723BC2}"/>
    <hyperlink ref="D120" location="A125958432C" display="A125958432C" xr:uid="{77F7448F-DE60-4534-B836-DAA3DE563CBA}"/>
    <hyperlink ref="E120" location="A125980032F" display="A125980032F" xr:uid="{8EC115F8-E9F3-49B4-A9FB-629462515437}"/>
    <hyperlink ref="F120" location="A125969232R" display="A125969232R" xr:uid="{4E74647E-0C7C-437B-A608-5B4398355006}"/>
    <hyperlink ref="D121" location="A125958256C" display="A125958256C" xr:uid="{B080E102-1976-461E-B50F-AF2D5EA6D238}"/>
    <hyperlink ref="E121" location="A125979856X" display="A125979856X" xr:uid="{DAEF39ED-6546-45BE-B402-6F5CEF108435}"/>
    <hyperlink ref="F121" location="A125969056R" display="A125969056R" xr:uid="{2CCEC484-81C3-4518-BC1E-D860085B3A78}"/>
    <hyperlink ref="D122" location="A125958296W" display="A125958296W" xr:uid="{BE48AF6A-692A-4200-909C-94569E93B133}"/>
    <hyperlink ref="E122" location="A125979896T" display="A125979896T" xr:uid="{6A7F00B1-FFDA-47BC-A988-4463974543A3}"/>
    <hyperlink ref="F122" location="A125969096J" display="A125969096J" xr:uid="{9B0C7126-0A96-4693-B61A-D493BD5C7759}"/>
    <hyperlink ref="G98" location="A125958393X" display="A125958393X" xr:uid="{3C2E3D13-97C2-48B0-B1C6-37E9AFCD66CD}"/>
    <hyperlink ref="H98" location="A125979993V" display="A125979993V" xr:uid="{21F4FE0D-F925-403C-A538-B57700438121}"/>
    <hyperlink ref="I98" location="A125969193K" display="A125969193K" xr:uid="{D9A0AD86-DB3B-44D5-A68C-27BD1DAB1DFD}"/>
    <hyperlink ref="G99" location="A125958329F" display="A125958329F" xr:uid="{8E816259-644D-448B-840B-9B395A5DFAF5}"/>
    <hyperlink ref="H99" location="A125979929A" display="A125979929A" xr:uid="{0C34EE46-421F-4C17-A5F1-9D6FBDC3BDDF}"/>
    <hyperlink ref="I99" location="A125969129T" display="A125969129T" xr:uid="{0B3BFE72-E057-4F45-ADEE-3D6CA3E4980D}"/>
    <hyperlink ref="G100" location="A125958401L" display="A125958401L" xr:uid="{36C06C6E-115E-4755-86DD-6707249E7B4A}"/>
    <hyperlink ref="H100" location="A125980001R" display="A125980001R" xr:uid="{950B833F-66DB-47E9-930C-41789ED7A99B}"/>
    <hyperlink ref="I100" location="A125969201X" display="A125969201X" xr:uid="{41E0B199-00D7-4312-B26E-D41FF54A195D}"/>
    <hyperlink ref="G101" location="A125958409F" display="A125958409F" xr:uid="{C62AE61B-D067-48C2-9572-3E058B72B572}"/>
    <hyperlink ref="H101" location="A125980009J" display="A125980009J" xr:uid="{2EB9954D-605A-45D6-8484-05BC8B3B46F2}"/>
    <hyperlink ref="I101" location="A125969209T" display="A125969209T" xr:uid="{8404190D-853C-40C3-AEEB-4521923F8FFE}"/>
    <hyperlink ref="G102" location="A125958337F" display="A125958337F" xr:uid="{C5DD8845-E363-408A-8476-4E8658FEA501}"/>
    <hyperlink ref="H102" location="A125979937A" display="A125979937A" xr:uid="{FD316791-952D-4F4A-A43E-658CCDA51EE4}"/>
    <hyperlink ref="I102" location="A125969137T" display="A125969137T" xr:uid="{7CA5EA83-F73C-4A4E-8BB6-C9AF3467B4C1}"/>
    <hyperlink ref="G103" location="A125958345F" display="A125958345F" xr:uid="{B8B96A2C-466E-426F-9B94-7D687DDDA76F}"/>
    <hyperlink ref="H103" location="A125979945A" display="A125979945A" xr:uid="{25BC5ED7-19BE-4CEB-A8FA-4BFEE0AAB089}"/>
    <hyperlink ref="I103" location="A125969145T" display="A125969145T" xr:uid="{49483FDB-9751-4139-8999-90E0908407FD}"/>
    <hyperlink ref="G104" location="A125958377X" display="A125958377X" xr:uid="{E408113C-1D37-497E-B1F2-596B99D00DED}"/>
    <hyperlink ref="H104" location="A125979977V" display="A125979977V" xr:uid="{AEC8F12B-1510-4CD0-9856-9F8DBF80B044}"/>
    <hyperlink ref="I104" location="A125969177K" display="A125969177K" xr:uid="{3C51EE3D-5B92-4298-AE2E-85BFF76B081D}"/>
    <hyperlink ref="G105" location="A125958305L" display="A125958305L" xr:uid="{B2DBDFFB-31EE-42AE-B3DB-6969A5C0A9F6}"/>
    <hyperlink ref="H105" location="A125979905J" display="A125979905J" xr:uid="{0F4AB4DF-4E94-42E7-BAC5-4C268C637109}"/>
    <hyperlink ref="I105" location="A125969105X" display="A125969105X" xr:uid="{14302A2C-31C2-4D67-B14C-C91B6BC195B7}"/>
    <hyperlink ref="G106" location="A125958417F" display="A125958417F" xr:uid="{0355CCC5-20DE-4D71-B98D-77684BD750FA}"/>
    <hyperlink ref="H106" location="A125980017J" display="A125980017J" xr:uid="{783E779E-C39E-442D-9E51-931709D85E11}"/>
    <hyperlink ref="I106" location="A125969217T" display="A125969217T" xr:uid="{E71C1391-6DB4-420E-98E4-17D75D1C7780}"/>
    <hyperlink ref="G107" location="A125958385X" display="A125958385X" xr:uid="{4B49EA73-BE11-4019-89F3-A63284EA978A}"/>
    <hyperlink ref="H107" location="A125979985V" display="A125979985V" xr:uid="{77C4CD70-263B-4954-BCA7-90BD047BD6B4}"/>
    <hyperlink ref="I107" location="A125969185K" display="A125969185K" xr:uid="{87D39A3D-A4CF-44D9-BB13-9BF99803483A}"/>
    <hyperlink ref="G108" location="A125958441F" display="A125958441F" xr:uid="{6EE1B9C7-2C9F-41B7-9CD7-B7516CC42418}"/>
    <hyperlink ref="H108" location="A125980041J" display="A125980041J" xr:uid="{EBC93DF8-93B0-4024-85D3-D730FF8B77CD}"/>
    <hyperlink ref="I108" location="A125969241T" display="A125969241T" xr:uid="{BBEDF874-65B8-43C4-8EDD-7969BD39506A}"/>
    <hyperlink ref="G109" location="A125958313L" display="A125958313L" xr:uid="{3C6D1554-4B88-4CD9-872F-E1853088967B}"/>
    <hyperlink ref="H109" location="A125979913J" display="A125979913J" xr:uid="{09516A69-6E66-4F88-9092-B2D59CD10A0C}"/>
    <hyperlink ref="I109" location="A125969113X" display="A125969113X" xr:uid="{350F4490-39CB-4CAC-A02A-03D2C62EECFB}"/>
    <hyperlink ref="G110" location="A125958265F" display="A125958265F" xr:uid="{5727FE83-5E0C-4979-9378-59AC0E01E969}"/>
    <hyperlink ref="H110" location="A125979865A" display="A125979865A" xr:uid="{836A4A2B-F76F-4376-9CF9-6AFDB3220C95}"/>
    <hyperlink ref="I110" location="A125969065T" display="A125969065T" xr:uid="{03C9C0F9-9A04-48B5-B2AB-BC8366A990E2}"/>
    <hyperlink ref="G111" location="A125958281F" display="A125958281F" xr:uid="{2503DCF0-11C3-4238-A763-17E0A3702D98}"/>
    <hyperlink ref="H111" location="A125979881A" display="A125979881A" xr:uid="{19616746-AB0F-44B3-8220-DC30407ECB60}"/>
    <hyperlink ref="I111" location="A125969081T" display="A125969081T" xr:uid="{59B637BF-AED5-4E1D-ACF2-69E343F71C0E}"/>
    <hyperlink ref="G112" location="A125958353F" display="A125958353F" xr:uid="{EB478CE8-C036-4968-BF73-51FAD568AAEE}"/>
    <hyperlink ref="H112" location="A125979953A" display="A125979953A" xr:uid="{F26C9E41-EC22-4BA0-9098-5769EBC07C1D}"/>
    <hyperlink ref="I112" location="A125969153T" display="A125969153T" xr:uid="{1D9FAD80-F44E-423B-9730-CDB67410217E}"/>
    <hyperlink ref="G113" location="A125958289X" display="A125958289X" xr:uid="{78AFC2F9-BAA0-410C-8382-DCB6452D0644}"/>
    <hyperlink ref="H113" location="A125979889V" display="A125979889V" xr:uid="{76D9A91D-905B-465D-9065-3A6B4129A364}"/>
    <hyperlink ref="I113" location="A125969089K" display="A125969089K" xr:uid="{78045209-1311-409F-B275-95D08B8E03C4}"/>
    <hyperlink ref="G114" location="A125958361F" display="A125958361F" xr:uid="{545774E1-1497-4531-B693-15E62CBC06CC}"/>
    <hyperlink ref="H114" location="A125979961A" display="A125979961A" xr:uid="{F427DD28-100E-48FF-88D8-046756FE00DA}"/>
    <hyperlink ref="I114" location="A125969161T" display="A125969161T" xr:uid="{0CF548A5-A430-43B7-B6E1-981ED7A3E5CB}"/>
    <hyperlink ref="G116" location="A125958369X" display="A125958369X" xr:uid="{F46DB5BE-0DC3-479D-8EFD-CC53B803F1B8}"/>
    <hyperlink ref="H116" location="A125979969V" display="A125979969V" xr:uid="{CDD5AAB0-241B-4EFB-8A5A-BF2D885182F5}"/>
    <hyperlink ref="I116" location="A125969169K" display="A125969169K" xr:uid="{8220DA81-41D7-449B-A77E-31F5736B63E5}"/>
    <hyperlink ref="G117" location="A125958449X" display="A125958449X" xr:uid="{44F7FC77-8B71-481B-A3BC-FF5ECE6D9E5E}"/>
    <hyperlink ref="H117" location="A125980049A" display="A125980049A" xr:uid="{3FA1338F-8F7A-434C-B99D-3989539B735D}"/>
    <hyperlink ref="I117" location="A125969249K" display="A125969249K" xr:uid="{B4E6A892-E70C-41AA-855E-66395CA79906}"/>
    <hyperlink ref="G118" location="A125958273F" display="A125958273F" xr:uid="{E47F16B3-409E-455C-B95B-F1BD42C2AFFC}"/>
    <hyperlink ref="H118" location="A125979873A" display="A125979873A" xr:uid="{19A6511D-55F6-4845-A931-3BBFAF011AF5}"/>
    <hyperlink ref="I118" location="A125969073T" display="A125969073T" xr:uid="{25FA2BDE-47A7-43C4-AA62-737A059453F8}"/>
    <hyperlink ref="G119" location="A125958425F" display="A125958425F" xr:uid="{46C994DA-44F7-4945-AB24-539684742E25}"/>
    <hyperlink ref="H119" location="A125980025J" display="A125980025J" xr:uid="{D13D8485-2B98-4C09-9A2E-B6F9F363520D}"/>
    <hyperlink ref="I119" location="A125969225T" display="A125969225T" xr:uid="{20B27B0A-DC7F-47BD-A6D0-ED8EA3331BC2}"/>
    <hyperlink ref="G120" location="A125958433F" display="A125958433F" xr:uid="{6AD1CB78-1F27-4FE9-A40E-3D5E69F6835A}"/>
    <hyperlink ref="H120" location="A125980033J" display="A125980033J" xr:uid="{1F993224-5B4E-41C7-AF97-8361B909F157}"/>
    <hyperlink ref="I120" location="A125969233T" display="A125969233T" xr:uid="{1DB33C94-72E7-48B8-9039-8B25393D8E54}"/>
    <hyperlink ref="G121" location="A125958257F" display="A125958257F" xr:uid="{5A05FDAF-CF20-4DE4-8B09-9BE0A918644E}"/>
    <hyperlink ref="H121" location="A125979857A" display="A125979857A" xr:uid="{9ACF0F7A-488C-4347-88D1-D03CE8132F8A}"/>
    <hyperlink ref="I121" location="A125969057T" display="A125969057T" xr:uid="{99E548C1-8BA0-4B63-AF3E-39E8F9ABF667}"/>
    <hyperlink ref="G122" location="A125958297X" display="A125958297X" xr:uid="{708D9F7E-B359-4505-B72B-A30E26FB246A}"/>
    <hyperlink ref="H122" location="A125979897V" display="A125979897V" xr:uid="{D6301933-B3C2-4D83-80DC-A9AE34DAD517}"/>
    <hyperlink ref="I122" location="A125969097K" display="A125969097K" xr:uid="{319BD47D-B0DA-4EDC-87A4-9792DCB2B450}"/>
    <hyperlink ref="J123" location="A125963720T" display="A125963720T" xr:uid="{58302558-1333-4F5E-8737-133871D3AE8E}"/>
    <hyperlink ref="K123" location="A125985320R" display="A125985320R" xr:uid="{257AB1AB-2E65-41F7-97E7-4A52F47D7496}"/>
    <hyperlink ref="L123" location="A125974520C" display="A125974520C" xr:uid="{D790F923-8C26-4D2C-A649-9422FCE27EAB}"/>
    <hyperlink ref="J98" location="A125963792C" display="A125963792C" xr:uid="{D91C20E8-2F60-4901-8A35-BC64062A3296}"/>
    <hyperlink ref="K98" location="A125985392A" display="A125985392A" xr:uid="{14B5E852-DF65-4043-9F97-A2287D3E369E}"/>
    <hyperlink ref="L98" location="A125974592R" display="A125974592R" xr:uid="{E4BD7B3B-5AFF-428C-ADC1-DB9392269A9B}"/>
    <hyperlink ref="J99" location="A125963728K" display="A125963728K" xr:uid="{1D6B2798-4216-4618-BB47-DBE0BA703968}"/>
    <hyperlink ref="K99" location="A125985328J" display="A125985328J" xr:uid="{8B5F428E-2B6D-4E7B-87F1-40A0AB282B3A}"/>
    <hyperlink ref="L99" location="A125974528W" display="A125974528W" xr:uid="{5834B759-3821-431E-ADFD-F5E51D6A423A}"/>
    <hyperlink ref="J100" location="A125963800T" display="A125963800T" xr:uid="{4B661405-BA43-4AB1-959B-BA7D18DFEECF}"/>
    <hyperlink ref="K100" location="A125985400R" display="A125985400R" xr:uid="{E695D2BC-0E02-4726-BA79-BCC28B4FFAB6}"/>
    <hyperlink ref="L100" location="A125974600C" display="A125974600C" xr:uid="{BF5B8A8D-A861-4BE1-826F-5CD0AFEE16BB}"/>
    <hyperlink ref="J101" location="A125963808K" display="A125963808K" xr:uid="{D159E85D-AA8A-4A62-B25D-81AA49F48E22}"/>
    <hyperlink ref="K101" location="A125985408J" display="A125985408J" xr:uid="{4A38EC26-B28E-4113-839E-FD4A79E07D4B}"/>
    <hyperlink ref="L101" location="A125974608W" display="A125974608W" xr:uid="{350BE3E3-3703-422E-9D80-0631E887C892}"/>
    <hyperlink ref="J102" location="A125963736K" display="A125963736K" xr:uid="{7D958E50-5597-4399-A67C-1B1837EA6A09}"/>
    <hyperlink ref="K102" location="A125985336J" display="A125985336J" xr:uid="{B8DCD1BD-1E07-4D5C-AE38-4AEE5D2B6E15}"/>
    <hyperlink ref="L102" location="A125974536W" display="A125974536W" xr:uid="{C4A36814-957E-4E06-8932-8F1040C0FC24}"/>
    <hyperlink ref="J103" location="A125963744K" display="A125963744K" xr:uid="{4FB09792-AC85-4453-8E40-E4DC41C34A86}"/>
    <hyperlink ref="K103" location="A125985344J" display="A125985344J" xr:uid="{97A33303-5CE1-4076-AF93-0DBE99D187D5}"/>
    <hyperlink ref="L103" location="A125974544W" display="A125974544W" xr:uid="{1CF42DAB-F269-4701-97FE-629F519F13AC}"/>
    <hyperlink ref="J104" location="A125963776C" display="A125963776C" xr:uid="{B857E6DC-069B-47B3-B0A1-3466E7B46800}"/>
    <hyperlink ref="K104" location="A125985376A" display="A125985376A" xr:uid="{BD8340A2-3169-4F83-B337-B68774D5C6A5}"/>
    <hyperlink ref="L104" location="A125974576R" display="A125974576R" xr:uid="{16413D3D-F2F9-416C-9E17-A0F67118ADA7}"/>
    <hyperlink ref="J105" location="A125963704T" display="A125963704T" xr:uid="{8FDBFFF1-BA3A-441A-9EA3-7EFF6A322471}"/>
    <hyperlink ref="K105" location="A125985304R" display="A125985304R" xr:uid="{933035EF-8A6A-489D-A476-D32A8746DBD9}"/>
    <hyperlink ref="L105" location="A125974504C" display="A125974504C" xr:uid="{C913BDBB-4E2E-4F1E-BCE8-5EF6BC402ED0}"/>
    <hyperlink ref="J106" location="A125963816K" display="A125963816K" xr:uid="{D871BA43-C8AA-4709-B4A5-939247B81B0C}"/>
    <hyperlink ref="K106" location="A125985416J" display="A125985416J" xr:uid="{588319D7-85C8-4274-A5DA-720A77A2BD54}"/>
    <hyperlink ref="L106" location="A125974616W" display="A125974616W" xr:uid="{B3286D21-6FA4-4D29-9222-32A080A7D211}"/>
    <hyperlink ref="J107" location="A125963784C" display="A125963784C" xr:uid="{6C610F89-CD32-4E84-925C-676712AC664C}"/>
    <hyperlink ref="K107" location="A125985384A" display="A125985384A" xr:uid="{4C0080EA-DF93-457F-8920-B9A52BC395FC}"/>
    <hyperlink ref="L107" location="A125974584R" display="A125974584R" xr:uid="{5BE51C29-CDF7-498B-8B99-04CE07C1040E}"/>
    <hyperlink ref="J108" location="A125963840K" display="A125963840K" xr:uid="{436C0410-D9A8-4D8E-8F64-80650623B028}"/>
    <hyperlink ref="K108" location="A125985440J" display="A125985440J" xr:uid="{1B9CBCCB-DCAC-4BA2-886C-CA48481F3216}"/>
    <hyperlink ref="L108" location="A125974640W" display="A125974640W" xr:uid="{73B737BE-9353-4A3A-B0D2-1C27463A9C04}"/>
    <hyperlink ref="J109" location="A125963712T" display="A125963712T" xr:uid="{1F996BDA-CD11-471C-AEA5-FDC9324DB957}"/>
    <hyperlink ref="K109" location="A125985312R" display="A125985312R" xr:uid="{8C6D4D07-405C-4C7A-A010-5CB736FAF926}"/>
    <hyperlink ref="L109" location="A125974512C" display="A125974512C" xr:uid="{4C96DE16-3F25-44DE-84E2-2B9307970C7E}"/>
    <hyperlink ref="J110" location="A125963664K" display="A125963664K" xr:uid="{DA44613E-B672-43C7-BC47-1BF121DA7E6D}"/>
    <hyperlink ref="K110" location="A125985264J" display="A125985264J" xr:uid="{0828D5D5-AA88-4C2C-87B5-F2079FFFBC68}"/>
    <hyperlink ref="L110" location="A125974464W" display="A125974464W" xr:uid="{34D1CE0A-57AE-451D-8068-E7DF08B70F6F}"/>
    <hyperlink ref="J111" location="A125963680K" display="A125963680K" xr:uid="{CDFE43EF-4461-4AE9-9A3C-F8155B8C9825}"/>
    <hyperlink ref="K111" location="A125985280J" display="A125985280J" xr:uid="{D1358922-6432-495E-8E36-0177581B3C26}"/>
    <hyperlink ref="L111" location="A125974480W" display="A125974480W" xr:uid="{DBC0184E-FA45-41C6-B408-1FD4BC366258}"/>
    <hyperlink ref="J112" location="A125963752K" display="A125963752K" xr:uid="{31DCA590-EF7B-4067-A049-4DE3F7A5EA50}"/>
    <hyperlink ref="K112" location="A125985352J" display="A125985352J" xr:uid="{CC186ADE-0C8A-490F-90F6-649135DCECDF}"/>
    <hyperlink ref="L112" location="A125974552W" display="A125974552W" xr:uid="{0B0613D7-67D0-457A-B7C8-792F6B6BAC19}"/>
    <hyperlink ref="J113" location="A125963688C" display="A125963688C" xr:uid="{82A43828-5DD7-4E5A-A37B-9718B46807C6}"/>
    <hyperlink ref="K113" location="A125985288A" display="A125985288A" xr:uid="{84BB18A1-230B-47BC-A64C-C48C22CB76DD}"/>
    <hyperlink ref="L113" location="A125974488R" display="A125974488R" xr:uid="{8DB10BAE-53BE-4F14-862E-2FA2F9851FDF}"/>
    <hyperlink ref="J114" location="A125963760K" display="A125963760K" xr:uid="{B7541CDE-C9AF-4191-9941-C9104CEEEAAB}"/>
    <hyperlink ref="K114" location="A125985360J" display="A125985360J" xr:uid="{219C97C6-2E83-4325-A495-1AF60664C5A0}"/>
    <hyperlink ref="L114" location="A125974560W" display="A125974560W" xr:uid="{3CD0417E-F3D5-48D6-A705-72DB89BF1FAA}"/>
    <hyperlink ref="J116" location="A125963768C" display="A125963768C" xr:uid="{4D059CAA-6213-41A8-91BB-34C64ACD0EC5}"/>
    <hyperlink ref="K116" location="A125985368A" display="A125985368A" xr:uid="{4A3E6962-8404-473A-9360-8F8A81621763}"/>
    <hyperlink ref="L116" location="A125974568R" display="A125974568R" xr:uid="{37AEC40B-C446-499D-B490-32B47627F59A}"/>
    <hyperlink ref="J117" location="A125963848C" display="A125963848C" xr:uid="{9A87C492-E832-44CD-9A66-5D1EE3C78220}"/>
    <hyperlink ref="K117" location="A125985448A" display="A125985448A" xr:uid="{3AF342E0-177E-49CB-8621-E5C00B1D292B}"/>
    <hyperlink ref="L117" location="A125974648R" display="A125974648R" xr:uid="{12DF8CF3-40D3-4930-AC8F-2ADC77F0E990}"/>
    <hyperlink ref="J118" location="A125963672K" display="A125963672K" xr:uid="{84FB1BFA-85CF-4849-B0E6-1690CEAEF053}"/>
    <hyperlink ref="K118" location="A125985272J" display="A125985272J" xr:uid="{8C66E73F-6A4C-4BB7-9153-2630102CC034}"/>
    <hyperlink ref="L118" location="A125974472W" display="A125974472W" xr:uid="{BBBC5CAB-2D85-40F7-A14C-AF212E8F4F4D}"/>
    <hyperlink ref="J119" location="A125963824K" display="A125963824K" xr:uid="{90821D45-C95A-4C0A-B05F-DD33F160B295}"/>
    <hyperlink ref="K119" location="A125985424J" display="A125985424J" xr:uid="{C7FFD6A6-BA8B-47EA-B33E-9C5ECA225DF9}"/>
    <hyperlink ref="L119" location="A125974624W" display="A125974624W" xr:uid="{97E15ABF-8485-42AE-8303-9E44B6B11AC5}"/>
    <hyperlink ref="J120" location="A125963832K" display="A125963832K" xr:uid="{EFB288A0-115A-4F82-A345-3029BF7D75C8}"/>
    <hyperlink ref="K120" location="A125985432J" display="A125985432J" xr:uid="{FC5E98CB-2491-440F-B6C1-3CCDCC64E02A}"/>
    <hyperlink ref="L120" location="A125974632W" display="A125974632W" xr:uid="{6BC05230-4EB3-44DB-9B79-C5FEF68466B1}"/>
    <hyperlink ref="J121" location="A125963656K" display="A125963656K" xr:uid="{3D940E50-E82B-461B-8D4C-0695929FD4B6}"/>
    <hyperlink ref="K121" location="A125985256J" display="A125985256J" xr:uid="{A356A4FC-208B-4B5F-A998-736324B1B109}"/>
    <hyperlink ref="L121" location="A125974456W" display="A125974456W" xr:uid="{2A2E2F19-10D0-4C0D-8600-5EF3244CA162}"/>
    <hyperlink ref="J122" location="A125963696C" display="A125963696C" xr:uid="{4EE0A363-8A56-4D8E-BD61-AAF352FF959E}"/>
    <hyperlink ref="K122" location="A125985296A" display="A125985296A" xr:uid="{2BC1DCBC-0FEB-48E2-8830-AE570E741357}"/>
    <hyperlink ref="L122" location="A125974496R" display="A125974496R" xr:uid="{821A9C9F-FDAC-497E-A860-440B51C94623}"/>
    <hyperlink ref="M98" location="A125963793F" display="A125963793F" xr:uid="{E6B5442C-9909-4B5F-AE1E-944304FE93C2}"/>
    <hyperlink ref="N98" location="A125985393C" display="A125985393C" xr:uid="{49E5BD7C-F67E-4C97-A6C3-9798535F2A96}"/>
    <hyperlink ref="O98" location="A125974593T" display="A125974593T" xr:uid="{85318984-8857-448C-8510-506E77F7A973}"/>
    <hyperlink ref="M99" location="A125963729L" display="A125963729L" xr:uid="{5822831B-2B68-4BEE-82EE-B41397F182E7}"/>
    <hyperlink ref="N99" location="A125985329K" display="A125985329K" xr:uid="{F3F4DBDA-F1A7-4F8B-ABF8-F3E04C29C270}"/>
    <hyperlink ref="O99" location="A125974529X" display="A125974529X" xr:uid="{5F1CA34F-DA9A-4C17-80F5-2CBDB43CAE9D}"/>
    <hyperlink ref="M100" location="A125963801V" display="A125963801V" xr:uid="{F264964D-68BE-4F02-B679-71120C84F642}"/>
    <hyperlink ref="N100" location="A125985401T" display="A125985401T" xr:uid="{7C911CD4-52C3-4DD3-904E-D42F0253666B}"/>
    <hyperlink ref="O100" location="A125974601F" display="A125974601F" xr:uid="{F5D3E24F-BF97-47A8-B73D-C0661857C43E}"/>
    <hyperlink ref="M101" location="A125963809L" display="A125963809L" xr:uid="{3F1AEB65-432B-4A69-92F8-75C4F4241828}"/>
    <hyperlink ref="N101" location="A125985409K" display="A125985409K" xr:uid="{55511504-05C8-4F0D-AC74-EEF2F140DF61}"/>
    <hyperlink ref="O101" location="A125974609X" display="A125974609X" xr:uid="{8CC2862A-846F-4F2A-8AA9-A13AA5CAB68D}"/>
    <hyperlink ref="M102" location="A125963737L" display="A125963737L" xr:uid="{9EF0DB9C-0122-44B9-9C85-CBD95CE9FE58}"/>
    <hyperlink ref="N102" location="A125985337K" display="A125985337K" xr:uid="{D5E3D242-F8B4-498A-9BA3-EAC4A12797E1}"/>
    <hyperlink ref="O102" location="A125974537X" display="A125974537X" xr:uid="{D20B28A1-8885-4433-A96C-1E6836FD9EEC}"/>
    <hyperlink ref="M103" location="A125963745L" display="A125963745L" xr:uid="{08106910-B255-4436-BD51-20CD02251B8F}"/>
    <hyperlink ref="N103" location="A125985345K" display="A125985345K" xr:uid="{D707FB4A-BF6B-46D1-BDEB-E90316ED49B5}"/>
    <hyperlink ref="O103" location="A125974545X" display="A125974545X" xr:uid="{FD019444-7F43-4F6B-8E14-9139721DA574}"/>
    <hyperlink ref="M104" location="A125963777F" display="A125963777F" xr:uid="{B6CCDA41-01DE-461D-9956-1A5CE5C1FDAD}"/>
    <hyperlink ref="N104" location="A125985377C" display="A125985377C" xr:uid="{D6FCDC30-805A-4CB9-A22E-1C67D6073879}"/>
    <hyperlink ref="O104" location="A125974577T" display="A125974577T" xr:uid="{FBAF33F3-0EB0-48DA-98A0-B24252F1E2F2}"/>
    <hyperlink ref="M105" location="A125963705V" display="A125963705V" xr:uid="{EC316DC7-0713-44C8-849C-69D307AD3798}"/>
    <hyperlink ref="N105" location="A125985305T" display="A125985305T" xr:uid="{AD4EAF6B-C16E-4BEF-9D3C-6315588DD5F7}"/>
    <hyperlink ref="O105" location="A125974505F" display="A125974505F" xr:uid="{FA8F56DB-D102-4698-8657-0131E57A0AE5}"/>
    <hyperlink ref="M106" location="A125963817L" display="A125963817L" xr:uid="{3AF70487-F50B-49B3-84A6-7F635A627C4F}"/>
    <hyperlink ref="N106" location="A125985417K" display="A125985417K" xr:uid="{7071426F-88BD-40FE-924A-846ABD740008}"/>
    <hyperlink ref="O106" location="A125974617X" display="A125974617X" xr:uid="{BD153F5D-8ABB-4200-A6B0-92305C2E5E2E}"/>
    <hyperlink ref="M107" location="A125963785F" display="A125963785F" xr:uid="{90FDE7AA-EAF0-458F-BDC2-334479DCA0B6}"/>
    <hyperlink ref="N107" location="A125985385C" display="A125985385C" xr:uid="{6392F020-03C2-459A-B2B8-7CF22A58B92D}"/>
    <hyperlink ref="O107" location="A125974585T" display="A125974585T" xr:uid="{231022D7-296E-4A1B-9621-64828FCA0832}"/>
    <hyperlink ref="M108" location="A125963841L" display="A125963841L" xr:uid="{51067B02-3E95-435F-930E-DE6ACC670D7A}"/>
    <hyperlink ref="N108" location="A125985441K" display="A125985441K" xr:uid="{BB60DFCF-C02C-49F5-8298-BB87CE6102E3}"/>
    <hyperlink ref="O108" location="A125974641X" display="A125974641X" xr:uid="{52D1A3C6-79CB-4E3B-8469-2E0DC8562586}"/>
    <hyperlink ref="M109" location="A125963713V" display="A125963713V" xr:uid="{B300074C-3BB8-49DF-AB7B-5D528EC0A834}"/>
    <hyperlink ref="N109" location="A125985313T" display="A125985313T" xr:uid="{E5950BA3-4BAF-4131-8E96-0A8F85A8A98D}"/>
    <hyperlink ref="O109" location="A125974513F" display="A125974513F" xr:uid="{F86033FF-73A4-4A8B-9EEE-114DDF39149B}"/>
    <hyperlink ref="M110" location="A125963665L" display="A125963665L" xr:uid="{BD65DD60-C288-4644-B9BB-0FC8CB7F1A80}"/>
    <hyperlink ref="N110" location="A125985265K" display="A125985265K" xr:uid="{E6C6129A-7700-4E16-8A8F-10BD44223F3A}"/>
    <hyperlink ref="O110" location="A125974465X" display="A125974465X" xr:uid="{590B8767-01E0-42D6-85F7-72323AEB8F91}"/>
    <hyperlink ref="M111" location="A125963681L" display="A125963681L" xr:uid="{E088C306-F9D2-4593-9953-E82AA0FF9A36}"/>
    <hyperlink ref="N111" location="A125985281K" display="A125985281K" xr:uid="{3F16037B-0302-4231-B584-9DB9A4AE66F8}"/>
    <hyperlink ref="O111" location="A125974481X" display="A125974481X" xr:uid="{9658C8E9-2529-4314-95DE-2AE816180077}"/>
    <hyperlink ref="M112" location="A125963753L" display="A125963753L" xr:uid="{B87E2C88-3992-4737-867F-28BC6054340E}"/>
    <hyperlink ref="N112" location="A125985353K" display="A125985353K" xr:uid="{3583EFAE-D497-4ED6-8BA7-5465B3FF9A9D}"/>
    <hyperlink ref="O112" location="A125974553X" display="A125974553X" xr:uid="{F43706AF-262C-440A-91C7-EC2B635D2745}"/>
    <hyperlink ref="M113" location="A125963689F" display="A125963689F" xr:uid="{6B0B2BD7-39A1-4ECB-A040-23503D29BE47}"/>
    <hyperlink ref="N113" location="A125985289C" display="A125985289C" xr:uid="{7FE8DA57-133A-4260-89B7-91811DFEE973}"/>
    <hyperlink ref="O113" location="A125974489T" display="A125974489T" xr:uid="{EC5F9E6A-25F2-466F-82BA-94FF61051F9C}"/>
    <hyperlink ref="M114" location="A125963761L" display="A125963761L" xr:uid="{C72B651B-AC84-40CF-8200-86367D2DE3DC}"/>
    <hyperlink ref="N114" location="A125985361K" display="A125985361K" xr:uid="{75FEC9CC-AA7C-4D72-BB30-B19890A94222}"/>
    <hyperlink ref="O114" location="A125974561X" display="A125974561X" xr:uid="{9FDB9549-FBDE-452B-A21E-A54684817BB6}"/>
    <hyperlink ref="M116" location="A125963769F" display="A125963769F" xr:uid="{C6D97A90-6964-47C1-9509-27DFDB7FC391}"/>
    <hyperlink ref="N116" location="A125985369C" display="A125985369C" xr:uid="{67508107-4BA5-4129-B5D6-03A245C252A8}"/>
    <hyperlink ref="O116" location="A125974569T" display="A125974569T" xr:uid="{9EE208BB-89A5-420C-8665-1DC7207AED9D}"/>
    <hyperlink ref="M117" location="A125963849F" display="A125963849F" xr:uid="{44359807-34C3-4D4E-B90A-056ECFAC52CD}"/>
    <hyperlink ref="N117" location="A125985449C" display="A125985449C" xr:uid="{E5C8BE3B-0EAA-4681-8175-BF30029F7835}"/>
    <hyperlink ref="O117" location="A125974649T" display="A125974649T" xr:uid="{10DE64DB-FAFE-40FC-8521-AD110B707A48}"/>
    <hyperlink ref="M118" location="A125963673L" display="A125963673L" xr:uid="{BADB26F3-DDB6-4989-BDA7-45356B022170}"/>
    <hyperlink ref="N118" location="A125985273K" display="A125985273K" xr:uid="{D1B580DA-8311-4FB5-8980-3E27A3E13DAF}"/>
    <hyperlink ref="O118" location="A125974473X" display="A125974473X" xr:uid="{A4A22067-73C4-490D-97BF-6555B84761A7}"/>
    <hyperlink ref="M119" location="A125963825L" display="A125963825L" xr:uid="{3456CE7D-8E6D-4B5B-BC3D-414FCD502115}"/>
    <hyperlink ref="N119" location="A125985425K" display="A125985425K" xr:uid="{80A28363-8769-4D3F-99ED-B827E1EC57F6}"/>
    <hyperlink ref="O119" location="A125974625X" display="A125974625X" xr:uid="{7D158D1C-34DD-4B5C-BB8F-4E6D981D0DAA}"/>
    <hyperlink ref="M120" location="A125963833L" display="A125963833L" xr:uid="{95CEEE65-CC6C-478A-B68B-37766FC35DEB}"/>
    <hyperlink ref="N120" location="A125985433K" display="A125985433K" xr:uid="{85364DE1-B40D-4DF3-9876-53F15006F06A}"/>
    <hyperlink ref="O120" location="A125974633X" display="A125974633X" xr:uid="{0C06627B-8C0A-41AE-BD72-102C80DF290F}"/>
    <hyperlink ref="M121" location="A125963657L" display="A125963657L" xr:uid="{EC9CDF0A-7E15-4707-AF62-3175B497B84F}"/>
    <hyperlink ref="N121" location="A125985257K" display="A125985257K" xr:uid="{4F599CD8-53D2-4FBE-AEA7-9FAED0A624A7}"/>
    <hyperlink ref="O121" location="A125974457X" display="A125974457X" xr:uid="{04CCB5EE-AD89-4F3D-A9CB-F803E5AB8C7C}"/>
    <hyperlink ref="M122" location="A125963697F" display="A125963697F" xr:uid="{97FE90D6-C942-4C18-9B9C-92F88B9B058B}"/>
    <hyperlink ref="N122" location="A125985297C" display="A125985297C" xr:uid="{0918C7F7-D7F2-47E1-8733-E3945761F6E0}"/>
    <hyperlink ref="O122" location="A125974497T" display="A125974497T" xr:uid="{564238BA-F726-422E-B545-2B172152E4BC}"/>
    <hyperlink ref="P123" location="A125960120J" display="A125960120J" xr:uid="{4C60275A-FC1C-4922-86CB-EA46E106EB89}"/>
    <hyperlink ref="Q123" location="A125981720C" display="A125981720C" xr:uid="{7EF1F568-1A8B-429F-B465-62DF1B5F10B2}"/>
    <hyperlink ref="R123" location="A125970920T" display="A125970920T" xr:uid="{16541739-9E8C-485C-8EEB-8A47043A6C14}"/>
    <hyperlink ref="P98" location="A125960192V" display="A125960192V" xr:uid="{D1349B0E-4AA6-4750-A478-2C3798672F36}"/>
    <hyperlink ref="Q98" location="A125981792R" display="A125981792R" xr:uid="{D49550DB-08EE-4F63-8AD0-5C4222101AD4}"/>
    <hyperlink ref="R98" location="A125970992C" display="A125970992C" xr:uid="{F8CEB872-4257-4705-BCB3-88A4204D96A6}"/>
    <hyperlink ref="P99" location="A125960128A" display="A125960128A" xr:uid="{091C71DE-4670-4527-A0B5-6796A2C96411}"/>
    <hyperlink ref="Q99" location="A125981728W" display="A125981728W" xr:uid="{33ABCBFD-9618-43D4-8CCD-66EE4718F4FA}"/>
    <hyperlink ref="R99" location="A125970928K" display="A125970928K" xr:uid="{EC075674-34D9-4C73-8FEF-42A68DAE1A6F}"/>
    <hyperlink ref="P100" location="A125960200J" display="A125960200J" xr:uid="{FACD5BDB-842C-4EF4-BA22-915F57BF4764}"/>
    <hyperlink ref="Q100" location="A125981800C" display="A125981800C" xr:uid="{EEE740A1-D77D-426A-B306-CE6CBA945559}"/>
    <hyperlink ref="R100" location="A125971000V" display="A125971000V" xr:uid="{112F177F-A2D0-4EBC-A393-04CFC98B9418}"/>
    <hyperlink ref="P101" location="A125960208A" display="A125960208A" xr:uid="{32FCA141-05A1-42CE-B6E4-9A50F20406D7}"/>
    <hyperlink ref="Q101" location="A125981808W" display="A125981808W" xr:uid="{55E1BADF-C64C-490F-A803-CB6890FD7B25}"/>
    <hyperlink ref="R101" location="A125971008L" display="A125971008L" xr:uid="{BE634802-6F60-4CFC-A643-735100ECB1DB}"/>
    <hyperlink ref="P102" location="A125960136A" display="A125960136A" xr:uid="{E7467C92-EA0A-44FF-9580-BA1654D48354}"/>
    <hyperlink ref="Q102" location="A125981736W" display="A125981736W" xr:uid="{8B3310A1-566D-4C49-B6E3-6BCD4C5797E6}"/>
    <hyperlink ref="R102" location="A125970936K" display="A125970936K" xr:uid="{E30FAE97-85FB-45DA-9075-5786D573CA7B}"/>
    <hyperlink ref="P103" location="A125960144A" display="A125960144A" xr:uid="{8D9F34A3-9DF7-4583-B831-45244821CC3A}"/>
    <hyperlink ref="Q103" location="A125981744W" display="A125981744W" xr:uid="{5934F2F1-0A60-428B-9898-F4B84A341644}"/>
    <hyperlink ref="R103" location="A125970944K" display="A125970944K" xr:uid="{829AFF4A-3BA7-4FAC-A520-CCB7E8E36DE2}"/>
    <hyperlink ref="P104" location="A125960176V" display="A125960176V" xr:uid="{EC347F64-FF32-4320-ACC3-96A0E26FA0B4}"/>
    <hyperlink ref="Q104" location="A125981776R" display="A125981776R" xr:uid="{89304563-135D-44E5-93E7-5B023DE51244}"/>
    <hyperlink ref="R104" location="A125970976C" display="A125970976C" xr:uid="{88E8C05F-4613-4305-B432-5B1482D7DE47}"/>
    <hyperlink ref="P105" location="A125960104J" display="A125960104J" xr:uid="{28B213D2-5791-4939-850C-5B5110734C10}"/>
    <hyperlink ref="Q105" location="A125981704C" display="A125981704C" xr:uid="{5EAB7D1F-1D3E-4608-93E7-BD49C7ACEE2D}"/>
    <hyperlink ref="R105" location="A125970904T" display="A125970904T" xr:uid="{FEC901EB-75BF-4E12-BE7D-4D8CAC117934}"/>
    <hyperlink ref="P106" location="A125960216A" display="A125960216A" xr:uid="{B4A8F6D5-F09F-48AB-BCE0-C0BA4BB55CE1}"/>
    <hyperlink ref="Q106" location="A125981816W" display="A125981816W" xr:uid="{03F8FC5D-7DE3-478C-8280-D8F662F039A1}"/>
    <hyperlink ref="R106" location="A125971016L" display="A125971016L" xr:uid="{DC069E67-C6BB-4D24-9143-460BDC12DFDC}"/>
    <hyperlink ref="P107" location="A125960184V" display="A125960184V" xr:uid="{78482F04-0F1B-42FF-ABAC-B79E5D178BF2}"/>
    <hyperlink ref="Q107" location="A125981784R" display="A125981784R" xr:uid="{CA3B35DF-66B4-4827-BCF3-FB9BF05D0367}"/>
    <hyperlink ref="R107" location="A125970984C" display="A125970984C" xr:uid="{98DD3BA6-AF88-426D-A111-08CC2956899B}"/>
    <hyperlink ref="P108" location="A125960240A" display="A125960240A" xr:uid="{1EA787B3-95BE-4AD3-B527-66050564BBF6}"/>
    <hyperlink ref="Q108" location="A125981840W" display="A125981840W" xr:uid="{541E3887-5704-4036-971E-8A903DC5AB5F}"/>
    <hyperlink ref="R108" location="A125971040L" display="A125971040L" xr:uid="{8009E70E-3092-44F0-A23E-BB03AAAA48DF}"/>
    <hyperlink ref="P109" location="A125960112J" display="A125960112J" xr:uid="{9926DFC1-B378-4B46-9B12-0682071026F7}"/>
    <hyperlink ref="Q109" location="A125981712C" display="A125981712C" xr:uid="{F1CFDFFD-EAFB-42B1-86A9-B0A2B0634CF2}"/>
    <hyperlink ref="R109" location="A125970912T" display="A125970912T" xr:uid="{66F6BC3C-EC35-42D4-934F-5A47808B6160}"/>
    <hyperlink ref="P110" location="A125960064A" display="A125960064A" xr:uid="{11915919-6561-4867-8106-B91856A84057}"/>
    <hyperlink ref="Q110" location="A125981664W" display="A125981664W" xr:uid="{9397B3B9-F40A-47DF-952E-06B14B12699D}"/>
    <hyperlink ref="R110" location="A125970864K" display="A125970864K" xr:uid="{7E18E8CF-864D-4973-B17D-9121ADE0AF4A}"/>
    <hyperlink ref="P111" location="A125960080A" display="A125960080A" xr:uid="{244E30D3-4EBD-45A7-8736-8EF650775D5A}"/>
    <hyperlink ref="Q111" location="A125981680W" display="A125981680W" xr:uid="{5D0EB0A0-6B16-470B-BB25-7BEBA1AF2C9E}"/>
    <hyperlink ref="R111" location="A125970880K" display="A125970880K" xr:uid="{869E3870-61E2-42DE-ACFA-5FAD1DF2D8DE}"/>
    <hyperlink ref="P112" location="A125960152A" display="A125960152A" xr:uid="{CA9E00A3-A232-42B9-8D0D-B00EDF3A40D8}"/>
    <hyperlink ref="Q112" location="A125981752W" display="A125981752W" xr:uid="{E6F68736-EB78-45D2-8C4C-2877DB20BEE2}"/>
    <hyperlink ref="R112" location="A125970952K" display="A125970952K" xr:uid="{5086705F-E1B8-4122-8681-C4ED1B50818F}"/>
    <hyperlink ref="P113" location="A125960088V" display="A125960088V" xr:uid="{0DD2D5BB-75B4-4369-93F8-CD2755B10204}"/>
    <hyperlink ref="Q113" location="A125981688R" display="A125981688R" xr:uid="{12C37A3F-8EF7-4C03-8C35-7587293C66AD}"/>
    <hyperlink ref="R113" location="A125970888C" display="A125970888C" xr:uid="{DB1297FC-C190-466E-9467-5B2E46B247DC}"/>
    <hyperlink ref="P114" location="A125960160A" display="A125960160A" xr:uid="{547AC806-15D5-4473-A385-81B8148E0390}"/>
    <hyperlink ref="Q114" location="A125981760W" display="A125981760W" xr:uid="{3B1867C3-759D-4657-BFAB-4AE55446F1A4}"/>
    <hyperlink ref="R114" location="A125970960K" display="A125970960K" xr:uid="{2C1130CE-CF5E-421E-B868-4D61374B8E0D}"/>
    <hyperlink ref="P116" location="A125960168V" display="A125960168V" xr:uid="{3EED828B-858D-47CB-9A55-EB4B53F053EA}"/>
    <hyperlink ref="Q116" location="A125981768R" display="A125981768R" xr:uid="{F92BC787-1DD2-4D20-BE93-89CF0CECAC1F}"/>
    <hyperlink ref="R116" location="A125970968C" display="A125970968C" xr:uid="{0D0469A4-07B6-4D97-ABA2-727FAE778F50}"/>
    <hyperlink ref="P117" location="A125960248V" display="A125960248V" xr:uid="{F5854487-6942-4772-8029-A1BF79262C1D}"/>
    <hyperlink ref="Q117" location="A125981848R" display="A125981848R" xr:uid="{D510525E-BB9E-44C7-B4E0-815B70170F71}"/>
    <hyperlink ref="R117" location="A125971048F" display="A125971048F" xr:uid="{E1A9B301-F279-4B7D-AD8F-36C30A2E3F75}"/>
    <hyperlink ref="P118" location="A125960072A" display="A125960072A" xr:uid="{7A678FF7-44DB-44A6-89AF-3609C60BABAC}"/>
    <hyperlink ref="Q118" location="A125981672W" display="A125981672W" xr:uid="{C2D30B36-DD51-420F-81B6-687F5F423C8A}"/>
    <hyperlink ref="R118" location="A125970872K" display="A125970872K" xr:uid="{5983D697-F622-49B6-8FA5-6C463D3F0497}"/>
    <hyperlink ref="P119" location="A125960224A" display="A125960224A" xr:uid="{0E1B42CB-40F4-4655-8512-F41D82CE567C}"/>
    <hyperlink ref="Q119" location="A125981824W" display="A125981824W" xr:uid="{1D876CEB-365A-4204-A26A-5EBC48C68AD3}"/>
    <hyperlink ref="R119" location="A125971024L" display="A125971024L" xr:uid="{112762CF-C97A-4D4F-B4A8-71E80FEC6DEC}"/>
    <hyperlink ref="P120" location="A125960232A" display="A125960232A" xr:uid="{25CE42D3-AF9C-4FB9-BAE9-8B973FBBFDBE}"/>
    <hyperlink ref="Q120" location="A125981832W" display="A125981832W" xr:uid="{1D37A28C-088D-48D0-8D92-AD135FF6248C}"/>
    <hyperlink ref="R120" location="A125971032L" display="A125971032L" xr:uid="{4906081E-D399-472A-A09D-8A69BE31DDB5}"/>
    <hyperlink ref="P121" location="A125960056A" display="A125960056A" xr:uid="{1B571BA8-1C20-4145-9E7C-54BB2B14135C}"/>
    <hyperlink ref="Q121" location="A125981656W" display="A125981656W" xr:uid="{23540FCA-0962-4479-AF96-D4784935B36A}"/>
    <hyperlink ref="R121" location="A125970856K" display="A125970856K" xr:uid="{CE499857-5B35-4ACC-8038-457AEF92BCAF}"/>
    <hyperlink ref="P122" location="A125960096V" display="A125960096V" xr:uid="{5876A5B7-EEC4-45CB-8AAA-DAB93BA93DDB}"/>
    <hyperlink ref="Q122" location="A125981696R" display="A125981696R" xr:uid="{9E3471B1-CFFD-4DB6-B437-34DC39C63AE6}"/>
    <hyperlink ref="R122" location="A125970896C" display="A125970896C" xr:uid="{55B87B81-E9CF-4B91-AE2C-2492E611BEC4}"/>
    <hyperlink ref="S98" location="A125960193W" display="A125960193W" xr:uid="{07622D6F-E3B8-43BA-B61F-910CBBC9C6D2}"/>
    <hyperlink ref="T98" location="A125981793T" display="A125981793T" xr:uid="{5B0FE9B3-7926-4C15-B05D-D1FF02098D0F}"/>
    <hyperlink ref="U98" location="A125970993F" display="A125970993F" xr:uid="{4F81AD6E-E0C1-4145-9D20-AC1F95DF313D}"/>
    <hyperlink ref="S99" location="A125960129C" display="A125960129C" xr:uid="{F69E2226-99D9-4DCB-AD4B-86D82E02C77E}"/>
    <hyperlink ref="T99" location="A125981729X" display="A125981729X" xr:uid="{2D370DFD-411C-42D7-9ED8-2B63A8742435}"/>
    <hyperlink ref="U99" location="A125970929L" display="A125970929L" xr:uid="{E9021E01-7E5D-40B3-9550-B614F71BD7CF}"/>
    <hyperlink ref="S100" location="A125960201K" display="A125960201K" xr:uid="{812AEDE5-6906-4FD0-B269-837616544689}"/>
    <hyperlink ref="T100" location="A125981801F" display="A125981801F" xr:uid="{66096FC8-D534-41C3-B4EF-D45BDC9B57B6}"/>
    <hyperlink ref="U100" location="A125971001W" display="A125971001W" xr:uid="{20CD1945-C092-4562-9A34-9060FB3D0EFC}"/>
    <hyperlink ref="S101" location="A125960209C" display="A125960209C" xr:uid="{510612AE-A31C-447B-8621-DDED5B9FC781}"/>
    <hyperlink ref="T101" location="A125981809X" display="A125981809X" xr:uid="{86C65E7E-5964-4B6F-8118-90588A2EAA93}"/>
    <hyperlink ref="U101" location="A125971009R" display="A125971009R" xr:uid="{3B4FD445-B7D0-4000-8F60-76536ECED325}"/>
    <hyperlink ref="S102" location="A125960137C" display="A125960137C" xr:uid="{902A91FC-0655-4686-B888-FB1AECC1502D}"/>
    <hyperlink ref="T102" location="A125981737X" display="A125981737X" xr:uid="{4B8F3EBC-EB39-433D-BF1E-6B3331D84875}"/>
    <hyperlink ref="U102" location="A125970937L" display="A125970937L" xr:uid="{1A06CCB3-6B09-461F-85E7-33DFE9E3D4FA}"/>
    <hyperlink ref="S103" location="A125960145C" display="A125960145C" xr:uid="{C3F1F6E4-A83D-4877-AE5E-48C48B509384}"/>
    <hyperlink ref="T103" location="A125981745X" display="A125981745X" xr:uid="{85FAC35F-1A45-4E4E-9193-9660BB347FB6}"/>
    <hyperlink ref="U103" location="A125970945L" display="A125970945L" xr:uid="{6CEDFD88-E61B-49B9-B23C-6E4C0902EB4B}"/>
    <hyperlink ref="S104" location="A125960177W" display="A125960177W" xr:uid="{10E0166B-5BD0-462A-AB94-449971527D80}"/>
    <hyperlink ref="T104" location="A125981777T" display="A125981777T" xr:uid="{3577B458-E0A8-45F1-90D8-669C255DA883}"/>
    <hyperlink ref="U104" location="A125970977F" display="A125970977F" xr:uid="{9DEE49C5-192B-43B6-B35F-0F3BF349D95E}"/>
    <hyperlink ref="S105" location="A125960105K" display="A125960105K" xr:uid="{F3037082-6FE8-4E67-9612-648C2BD7CEDA}"/>
    <hyperlink ref="T105" location="A125981705F" display="A125981705F" xr:uid="{19CB325E-142B-4BC6-BC71-968E088389F7}"/>
    <hyperlink ref="U105" location="A125970905V" display="A125970905V" xr:uid="{8A42F770-7469-4E2A-A116-B72BF7A32E40}"/>
    <hyperlink ref="S106" location="A125960217C" display="A125960217C" xr:uid="{F29EEB7C-3342-43B1-AD90-DCB9C519CBFA}"/>
    <hyperlink ref="T106" location="A125981817X" display="A125981817X" xr:uid="{DF44A339-8750-4E63-A4D3-327EE8F892EC}"/>
    <hyperlink ref="U106" location="A125971017R" display="A125971017R" xr:uid="{7D5B02AC-B2DA-4B8F-98F3-68DF1442293D}"/>
    <hyperlink ref="S107" location="A125960185W" display="A125960185W" xr:uid="{64BA1CA8-7A4C-4F2A-B552-2FF029B997F3}"/>
    <hyperlink ref="T107" location="A125981785T" display="A125981785T" xr:uid="{47AC45EB-3E75-4310-8906-370ED9D6CDF5}"/>
    <hyperlink ref="U107" location="A125970985F" display="A125970985F" xr:uid="{683B2E78-BAF0-4FF4-8AFB-1059F035016D}"/>
    <hyperlink ref="S108" location="A125960241C" display="A125960241C" xr:uid="{A12789A6-E30D-487B-ABEE-6E96331B67F4}"/>
    <hyperlink ref="T108" location="A125981841X" display="A125981841X" xr:uid="{6E482B88-E46A-4C54-910B-1E94C55547B4}"/>
    <hyperlink ref="U108" location="A125971041R" display="A125971041R" xr:uid="{5D797BA0-BF40-4C3F-B075-D7EEF36B904F}"/>
    <hyperlink ref="S109" location="A125960113K" display="A125960113K" xr:uid="{82D41CF6-00AE-4268-8827-135805BEB558}"/>
    <hyperlink ref="T109" location="A125981713F" display="A125981713F" xr:uid="{43FEAEE9-A2D6-46D3-BA1A-E791CB761DAB}"/>
    <hyperlink ref="U109" location="A125970913V" display="A125970913V" xr:uid="{D2AAA726-9D79-4740-A333-4937F2845F8E}"/>
    <hyperlink ref="S110" location="A125960065C" display="A125960065C" xr:uid="{DBA34D40-74F8-44A9-A9CC-FBF1770AF119}"/>
    <hyperlink ref="T110" location="A125981665X" display="A125981665X" xr:uid="{5BD6F9B0-2C5C-4222-9B6F-6AA9B9F07EEB}"/>
    <hyperlink ref="U110" location="A125970865L" display="A125970865L" xr:uid="{36BBDD27-E252-4837-962B-BB2195F9B91A}"/>
    <hyperlink ref="S111" location="A125960081C" display="A125960081C" xr:uid="{93DDE428-D67D-4ADF-88AC-91F8F02D723D}"/>
    <hyperlink ref="T111" location="A125981681X" display="A125981681X" xr:uid="{7E67C711-95F8-447E-B987-A14CC660E316}"/>
    <hyperlink ref="U111" location="A125970881L" display="A125970881L" xr:uid="{F0BDB545-7551-4287-893D-99C9B6296330}"/>
    <hyperlink ref="S112" location="A125960153C" display="A125960153C" xr:uid="{BE03EEBD-58C3-4EED-84AB-12C836631356}"/>
    <hyperlink ref="T112" location="A125981753X" display="A125981753X" xr:uid="{365A7190-E2D1-41EA-9927-37FAD7003D3A}"/>
    <hyperlink ref="U112" location="A125970953L" display="A125970953L" xr:uid="{DD1EADA4-2D92-4D00-ABEA-9B5DD7F40BFA}"/>
    <hyperlink ref="S113" location="A125960089W" display="A125960089W" xr:uid="{A319B31F-B2DD-4515-A62B-688DAA369E58}"/>
    <hyperlink ref="T113" location="A125981689T" display="A125981689T" xr:uid="{85D27BC3-3BB5-405D-AB46-C410F107776B}"/>
    <hyperlink ref="U113" location="A125970889F" display="A125970889F" xr:uid="{91F9D0DF-A787-4D37-9A88-1BF9CFE5BE1E}"/>
    <hyperlink ref="S114" location="A125960161C" display="A125960161C" xr:uid="{6F6C8FEB-5D98-4C69-9806-CFCC20EE118D}"/>
    <hyperlink ref="T114" location="A125981761X" display="A125981761X" xr:uid="{0CD85FBA-45EA-4AFC-8A2A-51825979B744}"/>
    <hyperlink ref="U114" location="A125970961L" display="A125970961L" xr:uid="{A89EB2DA-6C48-42EA-B8C2-CD02D7C50C17}"/>
    <hyperlink ref="S116" location="A125960169W" display="A125960169W" xr:uid="{49BF0B91-BB62-4F5D-9252-7475D0AB021B}"/>
    <hyperlink ref="T116" location="A125981769T" display="A125981769T" xr:uid="{0142A525-9D90-4BD9-BED0-ED72CA3A7664}"/>
    <hyperlink ref="U116" location="A125970969F" display="A125970969F" xr:uid="{37AB273A-67C2-4880-97D5-5530EFACE093}"/>
    <hyperlink ref="S117" location="A125960249W" display="A125960249W" xr:uid="{5A479157-1DD1-4AD2-A560-658051CA0897}"/>
    <hyperlink ref="T117" location="A125981849T" display="A125981849T" xr:uid="{BB6C249A-F678-4851-8853-D5B515472E37}"/>
    <hyperlink ref="U117" location="A125971049J" display="A125971049J" xr:uid="{9237DC55-A0D6-44F8-A9B8-3016E09A6207}"/>
    <hyperlink ref="S118" location="A125960073C" display="A125960073C" xr:uid="{B31420E3-B043-4F66-8428-734693E43763}"/>
    <hyperlink ref="T118" location="A125981673X" display="A125981673X" xr:uid="{B26504C2-F090-4869-8D46-9307EC3A7211}"/>
    <hyperlink ref="U118" location="A125970873L" display="A125970873L" xr:uid="{53A92690-6E1D-44E2-BF59-E4AD67A29EF9}"/>
    <hyperlink ref="S119" location="A125960225C" display="A125960225C" xr:uid="{F7C1FFEF-39BE-4D96-B437-CFDDA1EC5BC9}"/>
    <hyperlink ref="T119" location="A125981825X" display="A125981825X" xr:uid="{90A7408B-0B06-4BFE-A495-735B0683C8A4}"/>
    <hyperlink ref="U119" location="A125971025R" display="A125971025R" xr:uid="{944F9347-84D0-4ACE-A874-BC9365DBDD86}"/>
    <hyperlink ref="S120" location="A125960233C" display="A125960233C" xr:uid="{0C92599E-D882-40DD-A97B-ED2F5FA4CB1B}"/>
    <hyperlink ref="T120" location="A125981833X" display="A125981833X" xr:uid="{88AC3413-7360-4E19-A849-F0D1FA42EFB8}"/>
    <hyperlink ref="U120" location="A125971033R" display="A125971033R" xr:uid="{E6144800-837F-44C3-A906-9263684D7935}"/>
    <hyperlink ref="S121" location="A125960057C" display="A125960057C" xr:uid="{D9C9418E-7D93-4B4C-A1A8-41DB06E01D5A}"/>
    <hyperlink ref="T121" location="A125981657X" display="A125981657X" xr:uid="{33EB84D7-7AD9-4FE2-9256-67DB01432377}"/>
    <hyperlink ref="U121" location="A125970857L" display="A125970857L" xr:uid="{067A9914-0F10-4CA6-9FE2-CDC505A66C43}"/>
    <hyperlink ref="S122" location="A125960097W" display="A125960097W" xr:uid="{2CBAC5CE-91ED-4A79-A194-52463658C23D}"/>
    <hyperlink ref="T122" location="A125981697T" display="A125981697T" xr:uid="{EE327D89-9069-4482-8597-B915A645496D}"/>
    <hyperlink ref="U122" location="A125970897F" display="A125970897F" xr:uid="{8F275F05-F090-423B-80E5-F13C629A7552}"/>
    <hyperlink ref="V123" location="A125965520K" display="A125965520K" xr:uid="{F6B9975D-3C4A-4FCC-934C-7915743AC066}"/>
    <hyperlink ref="W123" location="A125987120J" display="A125987120J" xr:uid="{2BEDF57A-044D-4F71-A04D-5ECBA56194FF}"/>
    <hyperlink ref="X123" location="A125976320W" display="A125976320W" xr:uid="{5C8A876D-C623-4800-9487-49647A7F19CF}"/>
    <hyperlink ref="V98" location="A125965592W" display="A125965592W" xr:uid="{5AE2B0DA-C2F5-48B5-B5B0-BCDC8AEC1FB3}"/>
    <hyperlink ref="W98" location="A125987192V" display="A125987192V" xr:uid="{D51135E0-B04D-42B7-850B-4AB750B8A7FB}"/>
    <hyperlink ref="X98" location="A125976392J" display="A125976392J" xr:uid="{4976A101-171B-4599-99D9-86AA1E3C44C2}"/>
    <hyperlink ref="V99" location="A125965528C" display="A125965528C" xr:uid="{92811DE3-5523-459E-8C86-5E9D4EFBD85E}"/>
    <hyperlink ref="W99" location="A125987128A" display="A125987128A" xr:uid="{0FC62B78-5DE0-4286-8B29-593BE9D9C875}"/>
    <hyperlink ref="X99" location="A125976328R" display="A125976328R" xr:uid="{BCDAA0BB-B9FC-4CCE-A8A5-72E1BEF395BF}"/>
    <hyperlink ref="V100" location="A125965600K" display="A125965600K" xr:uid="{6D76CD59-2809-4798-94D9-CFBEF36A6C70}"/>
    <hyperlink ref="W100" location="A125987200J" display="A125987200J" xr:uid="{8061136E-CA81-458A-9A93-5457AB40AD7F}"/>
    <hyperlink ref="X100" location="A125976400W" display="A125976400W" xr:uid="{61109A2E-9897-4AC3-8087-18852900D1D9}"/>
    <hyperlink ref="V101" location="A125965608C" display="A125965608C" xr:uid="{05A91CE7-1B26-4C4C-A670-621034703EF4}"/>
    <hyperlink ref="W101" location="A125987208A" display="A125987208A" xr:uid="{6EBA128D-C9F0-47BF-9046-D8058A309B56}"/>
    <hyperlink ref="X101" location="A125976408R" display="A125976408R" xr:uid="{676C0A3F-6C35-4894-B441-B452DD4FD28D}"/>
    <hyperlink ref="V102" location="A125965536C" display="A125965536C" xr:uid="{3F7122FF-3876-4461-9B94-591E9A5E8CF0}"/>
    <hyperlink ref="W102" location="A125987136A" display="A125987136A" xr:uid="{277DDAC1-95D5-4D7A-A2BA-5096731360F6}"/>
    <hyperlink ref="X102" location="A125976336R" display="A125976336R" xr:uid="{D8D4B24F-41B6-46E3-8F1E-DBF17D27CCC2}"/>
    <hyperlink ref="V103" location="A125965544C" display="A125965544C" xr:uid="{37CE2629-F9B8-4AD2-B84B-AF8DF7EAEA64}"/>
    <hyperlink ref="W103" location="A125987144A" display="A125987144A" xr:uid="{A9D4DA12-03DA-4F97-9FFE-017C508D0331}"/>
    <hyperlink ref="X103" location="A125976344R" display="A125976344R" xr:uid="{3CB02DBD-BC0C-4E5E-A8FB-DCFB023E4BB9}"/>
    <hyperlink ref="V104" location="A125965576W" display="A125965576W" xr:uid="{80C8E7DB-D65A-4653-A991-FDB026975F86}"/>
    <hyperlink ref="W104" location="A125987176V" display="A125987176V" xr:uid="{5CC64871-CA88-4B81-9287-F2FA85625280}"/>
    <hyperlink ref="X104" location="A125976376J" display="A125976376J" xr:uid="{E392A6B1-26B7-4030-A98E-C0BDC033B4BA}"/>
    <hyperlink ref="V105" location="A125965504K" display="A125965504K" xr:uid="{ABBAD8C8-BEAD-45F8-AB04-D4D3D2C7CE1D}"/>
    <hyperlink ref="W105" location="A125987104J" display="A125987104J" xr:uid="{2E5CFB81-C10A-4574-97DC-15F9B641CCF3}"/>
    <hyperlink ref="X105" location="A125976304W" display="A125976304W" xr:uid="{0CE8DBED-7D4B-4510-BB6B-25FE79225F05}"/>
    <hyperlink ref="V106" location="A125965616C" display="A125965616C" xr:uid="{F17367C1-EF27-4BD8-8226-2BBE980982CF}"/>
    <hyperlink ref="W106" location="A125987216A" display="A125987216A" xr:uid="{EE32B28F-A40A-4723-8052-12B4728F2E56}"/>
    <hyperlink ref="X106" location="A125976416R" display="A125976416R" xr:uid="{1F3CAAB2-DF7F-4AF7-A1F8-37F37AAB182E}"/>
    <hyperlink ref="V107" location="A125965584W" display="A125965584W" xr:uid="{BEFFD0D6-6F48-46C6-A3E5-5FE5804F27DB}"/>
    <hyperlink ref="W107" location="A125987184V" display="A125987184V" xr:uid="{2ED72AB3-F6BE-441F-9CFF-B3CB58000075}"/>
    <hyperlink ref="X107" location="A125976384J" display="A125976384J" xr:uid="{68B367AF-AC10-4520-BC80-F26D06BA1019}"/>
    <hyperlink ref="V108" location="A125965640C" display="A125965640C" xr:uid="{EC32E4F6-09E5-4D2F-919C-00FEBB2B8273}"/>
    <hyperlink ref="W108" location="A125987240A" display="A125987240A" xr:uid="{BE7173E6-217A-45B4-974C-07E0BFBE2D89}"/>
    <hyperlink ref="X108" location="A125976440R" display="A125976440R" xr:uid="{A8E90A96-EBEB-4105-99A4-40DE969503FA}"/>
    <hyperlink ref="V109" location="A125965512K" display="A125965512K" xr:uid="{1821E81E-84B7-43BC-8890-DB63BCCF74E6}"/>
    <hyperlink ref="W109" location="A125987112J" display="A125987112J" xr:uid="{24843373-FC67-4A13-A542-CF90B796475B}"/>
    <hyperlink ref="X109" location="A125976312W" display="A125976312W" xr:uid="{AF013210-7B51-48CC-B228-2A779B1AAB72}"/>
    <hyperlink ref="V110" location="A125965464C" display="A125965464C" xr:uid="{570AFB72-7989-4FD1-8BC7-644A08F6D309}"/>
    <hyperlink ref="W110" location="A125987064A" display="A125987064A" xr:uid="{CE1E4C52-C25A-4B50-8EFB-2739B993802B}"/>
    <hyperlink ref="X110" location="A125976264R" display="A125976264R" xr:uid="{6BC9A57E-AFC2-42B6-A920-BFFD94F36069}"/>
    <hyperlink ref="V111" location="A125965480C" display="A125965480C" xr:uid="{8D3A54DF-FAAB-451F-8F80-6881759919FE}"/>
    <hyperlink ref="W111" location="A125987080A" display="A125987080A" xr:uid="{05C2E5B6-9794-4A5F-82F1-A6EE3B3193DB}"/>
    <hyperlink ref="X111" location="A125976280R" display="A125976280R" xr:uid="{8EE177FE-44E7-4680-8294-A36C5A3DE08F}"/>
    <hyperlink ref="V112" location="A125965552C" display="A125965552C" xr:uid="{EFDE6D48-0D5A-4976-AD5A-5CB54EEF7104}"/>
    <hyperlink ref="W112" location="A125987152A" display="A125987152A" xr:uid="{4AAACFE0-F507-4F14-AE2F-471345BDD2CA}"/>
    <hyperlink ref="X112" location="A125976352R" display="A125976352R" xr:uid="{57EC348D-40C5-4B19-9F54-52CBAC9084B4}"/>
    <hyperlink ref="V113" location="A125965488W" display="A125965488W" xr:uid="{F6C46EEE-6521-40E0-BC6C-FF2BD01BF5B2}"/>
    <hyperlink ref="W113" location="A125987088V" display="A125987088V" xr:uid="{957F49A7-E696-4E0F-9D00-D0BC595661AB}"/>
    <hyperlink ref="X113" location="A125976288J" display="A125976288J" xr:uid="{3E3ECE17-61EE-4862-8AFB-F57B7F687126}"/>
    <hyperlink ref="V114" location="A125965560C" display="A125965560C" xr:uid="{E445A8EC-19EF-43A7-BA72-8B2605A6389A}"/>
    <hyperlink ref="W114" location="A125987160A" display="A125987160A" xr:uid="{537863DE-C51A-40DC-AAB8-A025629EF6CC}"/>
    <hyperlink ref="X114" location="A125976360R" display="A125976360R" xr:uid="{79398E27-FFBA-4694-8DCB-13E54AFC743D}"/>
    <hyperlink ref="V116" location="A125965568W" display="A125965568W" xr:uid="{C51D3055-3FA8-4CD3-B101-9CBD4B897C1C}"/>
    <hyperlink ref="W116" location="A125987168V" display="A125987168V" xr:uid="{199CC1DE-855C-4DEE-9BFD-C7BA4D54EEC3}"/>
    <hyperlink ref="X116" location="A125976368J" display="A125976368J" xr:uid="{C7517A6A-2B2D-40DF-BF3E-721E4C9DEC0D}"/>
    <hyperlink ref="V117" location="A125965648W" display="A125965648W" xr:uid="{7B690A36-AEE3-434A-9BBE-6E44187DE1BF}"/>
    <hyperlink ref="W117" location="A125987248V" display="A125987248V" xr:uid="{77B8C223-856E-4002-927E-D814D99F7DFA}"/>
    <hyperlink ref="X117" location="A125976448J" display="A125976448J" xr:uid="{A14CA2D6-FBC3-437A-9BD8-7B57564A6353}"/>
    <hyperlink ref="V118" location="A125965472C" display="A125965472C" xr:uid="{32C710E6-4A06-4A6B-B850-5BD3DC678E6F}"/>
    <hyperlink ref="W118" location="A125987072A" display="A125987072A" xr:uid="{B430EA0F-0B45-4774-B6DD-75B7A6D04063}"/>
    <hyperlink ref="X118" location="A125976272R" display="A125976272R" xr:uid="{221D6335-45CB-4803-A952-606EEF59D5F2}"/>
    <hyperlink ref="V119" location="A125965624C" display="A125965624C" xr:uid="{EBA99A3D-BD38-494F-B358-7864EF9C0C16}"/>
    <hyperlink ref="W119" location="A125987224A" display="A125987224A" xr:uid="{470B5FE3-A3FA-432A-9D3B-8A87BDD389FA}"/>
    <hyperlink ref="X119" location="A125976424R" display="A125976424R" xr:uid="{B21DB2DD-19DA-4430-B92B-01E30AE2462A}"/>
    <hyperlink ref="V120" location="A125965632C" display="A125965632C" xr:uid="{07984ECC-84E7-4144-9026-FCCC8280E4D2}"/>
    <hyperlink ref="W120" location="A125987232A" display="A125987232A" xr:uid="{70864748-85C2-4E1A-8328-154C37730065}"/>
    <hyperlink ref="X120" location="A125976432R" display="A125976432R" xr:uid="{8C7E77F8-85BA-4680-AE28-191FD679C964}"/>
    <hyperlink ref="V121" location="A125965456C" display="A125965456C" xr:uid="{24BD0E7B-1129-43C7-B07E-2AC0D0ABD55F}"/>
    <hyperlink ref="W121" location="A125987056A" display="A125987056A" xr:uid="{6C299FCE-DBC6-489B-8E66-B9DA4A7F97E2}"/>
    <hyperlink ref="X121" location="A125976256R" display="A125976256R" xr:uid="{5325DE92-EEDE-4CA1-B0B9-C52D07574DC1}"/>
    <hyperlink ref="V122" location="A125965496W" display="A125965496W" xr:uid="{C458710F-3F04-4AFA-9891-76E010AEAA63}"/>
    <hyperlink ref="W122" location="A125987096V" display="A125987096V" xr:uid="{C0A3A334-C14F-41E4-91A7-A314C1AC9FDD}"/>
    <hyperlink ref="X122" location="A125976296J" display="A125976296J" xr:uid="{F28F960F-3A24-47DC-9D4B-A2DDA27EF893}"/>
    <hyperlink ref="Y98" location="A125965593X" display="A125965593X" xr:uid="{84159651-2AB7-4D31-8351-B8674C829274}"/>
    <hyperlink ref="Z98" location="A125987193W" display="A125987193W" xr:uid="{ED52050B-135A-4EE5-A71A-3A6C25E38A6F}"/>
    <hyperlink ref="AA98" location="A125976393K" display="A125976393K" xr:uid="{CFD5D5BB-4B29-41C2-A41E-EAFEC7557B9F}"/>
    <hyperlink ref="Y99" location="A125965529F" display="A125965529F" xr:uid="{F6EDA078-AF16-4B37-B708-E13033E7D2EF}"/>
    <hyperlink ref="Z99" location="A125987129C" display="A125987129C" xr:uid="{891EB78A-2FE6-4004-B8DB-0DBBA370FE93}"/>
    <hyperlink ref="AA99" location="A125976329T" display="A125976329T" xr:uid="{8B2DF3C8-5AAB-4E82-84B4-58CA344F169B}"/>
    <hyperlink ref="Y100" location="A125965601L" display="A125965601L" xr:uid="{784F7843-B1BC-430B-8EA3-DECA62D21FBD}"/>
    <hyperlink ref="Z100" location="A125987201K" display="A125987201K" xr:uid="{36C79765-4C65-484F-A653-177BC7981909}"/>
    <hyperlink ref="AA100" location="A125976401X" display="A125976401X" xr:uid="{E2748B5E-9879-42C3-A37F-56B3DD874330}"/>
    <hyperlink ref="Y101" location="A125965609F" display="A125965609F" xr:uid="{68E9DE16-964B-4364-8EE0-85B4B7165D22}"/>
    <hyperlink ref="Z101" location="A125987209C" display="A125987209C" xr:uid="{228F0D3D-4656-4534-8394-83F3F7D10285}"/>
    <hyperlink ref="AA101" location="A125976409T" display="A125976409T" xr:uid="{F96FE7FB-9A3C-4C29-93CD-DE02167E663A}"/>
    <hyperlink ref="Y102" location="A125965537F" display="A125965537F" xr:uid="{00AFA946-0FA1-43E7-80CA-D471C60A0875}"/>
    <hyperlink ref="Z102" location="A125987137C" display="A125987137C" xr:uid="{D8403D5B-A27D-4C69-A3D5-35A1A40EEB12}"/>
    <hyperlink ref="AA102" location="A125976337T" display="A125976337T" xr:uid="{62D5AAB7-FDE2-4F8E-B2D4-B738A571D062}"/>
    <hyperlink ref="Y103" location="A125965545F" display="A125965545F" xr:uid="{E310A344-FCBD-4066-B84A-AE74F02E43C3}"/>
    <hyperlink ref="Z103" location="A125987145C" display="A125987145C" xr:uid="{F655C014-4B5E-49DF-9444-8F28067C89E1}"/>
    <hyperlink ref="AA103" location="A125976345T" display="A125976345T" xr:uid="{B8AADF22-3576-42AA-8ED5-CEDDD9997374}"/>
    <hyperlink ref="Y104" location="A125965577X" display="A125965577X" xr:uid="{C6EEE85D-CA37-4642-A402-1F4C107C158D}"/>
    <hyperlink ref="Z104" location="A125987177W" display="A125987177W" xr:uid="{5796662B-1D33-4C21-9FA6-18E990A9F635}"/>
    <hyperlink ref="AA104" location="A125976377K" display="A125976377K" xr:uid="{B4F14EF0-2AA2-4A83-A10D-9E5752C0FC7C}"/>
    <hyperlink ref="Y105" location="A125965505L" display="A125965505L" xr:uid="{77615F28-A867-4117-A79A-4B7CD6E14D10}"/>
    <hyperlink ref="Z105" location="A125987105K" display="A125987105K" xr:uid="{BC0A9939-81D2-4CE8-998B-9ABC3ABCE14E}"/>
    <hyperlink ref="AA105" location="A125976305X" display="A125976305X" xr:uid="{ADB440E3-4281-449E-91CD-109D2BAE5792}"/>
    <hyperlink ref="Y106" location="A125965617F" display="A125965617F" xr:uid="{6D7F1394-5ACD-44F0-912B-0C020B4957D4}"/>
    <hyperlink ref="Z106" location="A125987217C" display="A125987217C" xr:uid="{7D4F44C7-80FA-4AA9-819E-F01221CD3834}"/>
    <hyperlink ref="AA106" location="A125976417T" display="A125976417T" xr:uid="{961E1F9E-9E99-41C2-8E29-CDDB41B15D7A}"/>
    <hyperlink ref="Y107" location="A125965585X" display="A125965585X" xr:uid="{C14BCFF5-4590-4AB5-8D81-892D362C848A}"/>
    <hyperlink ref="Z107" location="A125987185W" display="A125987185W" xr:uid="{0D17231D-3781-4AF6-B5C9-E90BE9684E73}"/>
    <hyperlink ref="AA107" location="A125976385K" display="A125976385K" xr:uid="{548A6B68-1130-4533-86EE-25B24817FDDD}"/>
    <hyperlink ref="Y108" location="A125965641F" display="A125965641F" xr:uid="{B5754BE2-135C-4D32-B18D-2BCE3BB666C7}"/>
    <hyperlink ref="Z108" location="A125987241C" display="A125987241C" xr:uid="{D37E978A-A47D-4C3F-865A-5C9816D6696F}"/>
    <hyperlink ref="AA108" location="A125976441T" display="A125976441T" xr:uid="{2C84010A-3121-4476-8809-D77BA55EB94D}"/>
    <hyperlink ref="Y109" location="A125965513L" display="A125965513L" xr:uid="{7CC6BF06-6070-470D-A32E-E29ADB3CD838}"/>
    <hyperlink ref="Z109" location="A125987113K" display="A125987113K" xr:uid="{4EA88288-2239-4076-82DF-61266276937A}"/>
    <hyperlink ref="AA109" location="A125976313X" display="A125976313X" xr:uid="{1B98CDA4-D0DD-474A-8B97-76782F84FF54}"/>
    <hyperlink ref="Y110" location="A125965465F" display="A125965465F" xr:uid="{1123D738-4923-4529-91BC-A065B30A6C83}"/>
    <hyperlink ref="Z110" location="A125987065C" display="A125987065C" xr:uid="{8D06FA5B-8E61-4372-BDE9-BDEC98A5356F}"/>
    <hyperlink ref="AA110" location="A125976265T" display="A125976265T" xr:uid="{D5C6AB88-45DC-49EB-A432-448B6F72F0E7}"/>
    <hyperlink ref="Y111" location="A125965481F" display="A125965481F" xr:uid="{8B342AC8-954B-411C-A620-94034CB2DFE9}"/>
    <hyperlink ref="Z111" location="A125987081C" display="A125987081C" xr:uid="{BA8F3EBF-8858-458E-A96F-40BE04ECD548}"/>
    <hyperlink ref="AA111" location="A125976281T" display="A125976281T" xr:uid="{20E0FE7B-4748-4326-8FD6-AD8C500DE60C}"/>
    <hyperlink ref="Y112" location="A125965553F" display="A125965553F" xr:uid="{847CE5EA-A23E-4FA2-8360-A1363C18A243}"/>
    <hyperlink ref="Z112" location="A125987153C" display="A125987153C" xr:uid="{1B1FE6E8-E61A-478C-8D0B-B62304838EDC}"/>
    <hyperlink ref="AA112" location="A125976353T" display="A125976353T" xr:uid="{6751EDA4-7A58-4949-A421-0B247AFB7F74}"/>
    <hyperlink ref="Y113" location="A125965489X" display="A125965489X" xr:uid="{2B309354-E2F8-48B8-AD3B-D58113BDA63E}"/>
    <hyperlink ref="Z113" location="A125987089W" display="A125987089W" xr:uid="{AEFA904D-0B6D-42CE-800A-A73D5B825DEC}"/>
    <hyperlink ref="AA113" location="A125976289K" display="A125976289K" xr:uid="{2D447F10-796B-4EF6-9647-2A138A47A681}"/>
    <hyperlink ref="Y114" location="A125965561F" display="A125965561F" xr:uid="{68F8D2D4-139F-4541-AF32-556671374157}"/>
    <hyperlink ref="Z114" location="A125987161C" display="A125987161C" xr:uid="{A711F6E9-278E-4C1A-B3E4-AA2DC9053377}"/>
    <hyperlink ref="AA114" location="A125976361T" display="A125976361T" xr:uid="{8DF3D8AC-5D3D-431F-837D-63677EF79C5D}"/>
    <hyperlink ref="Y116" location="A125965569X" display="A125965569X" xr:uid="{FFE58245-C573-45CA-BA09-A79C7F34196B}"/>
    <hyperlink ref="Z116" location="A125987169W" display="A125987169W" xr:uid="{A8D4CD77-4990-423E-AA3E-6B0731DC5AD8}"/>
    <hyperlink ref="AA116" location="A125976369K" display="A125976369K" xr:uid="{3C334108-D367-46CA-BD84-13E16D83D140}"/>
    <hyperlink ref="Y117" location="A125965649X" display="A125965649X" xr:uid="{153E1FCD-724F-4876-8CA6-2E2ECBAB78BF}"/>
    <hyperlink ref="Z117" location="A125987249W" display="A125987249W" xr:uid="{F0430B0C-68C4-4A68-A77A-6E2C00ECE4D8}"/>
    <hyperlink ref="AA117" location="A125976449K" display="A125976449K" xr:uid="{F5084B99-7047-4C24-8F03-B44788171B01}"/>
    <hyperlink ref="Y118" location="A125965473F" display="A125965473F" xr:uid="{6E3BD853-5720-42EA-BF1A-203A87320679}"/>
    <hyperlink ref="Z118" location="A125987073C" display="A125987073C" xr:uid="{B7A8081D-B002-42A1-8DE5-249B579D7169}"/>
    <hyperlink ref="AA118" location="A125976273T" display="A125976273T" xr:uid="{316461FF-9D17-4689-B82C-8075291F4A1F}"/>
    <hyperlink ref="Y119" location="A125965625F" display="A125965625F" xr:uid="{2862E928-AAAC-4776-8E8D-D4809EC205AA}"/>
    <hyperlink ref="Z119" location="A125987225C" display="A125987225C" xr:uid="{B7518AB1-B379-427C-A473-7C5C1CB4FADA}"/>
    <hyperlink ref="AA119" location="A125976425T" display="A125976425T" xr:uid="{EE0FB17D-F3D0-4EC3-942E-C7B60FD53156}"/>
    <hyperlink ref="Y120" location="A125965633F" display="A125965633F" xr:uid="{990E324A-211D-4CAD-83A0-B941A6164A8D}"/>
    <hyperlink ref="Z120" location="A125987233C" display="A125987233C" xr:uid="{128590BF-2064-4C16-BCDE-2DDD90670AA3}"/>
    <hyperlink ref="AA120" location="A125976433T" display="A125976433T" xr:uid="{89F64372-4A6D-466A-A495-986562C88E86}"/>
    <hyperlink ref="Y121" location="A125965457F" display="A125965457F" xr:uid="{7BE6E755-BDB5-4DE0-BA31-01B90CDBC51E}"/>
    <hyperlink ref="Z121" location="A125987057C" display="A125987057C" xr:uid="{D1BE45EB-46C3-4942-ADB1-3611E349CA92}"/>
    <hyperlink ref="AA121" location="A125976257T" display="A125976257T" xr:uid="{07CB3678-4394-43BE-AC3D-1D4D29A56D8C}"/>
    <hyperlink ref="Y122" location="A125965497X" display="A125965497X" xr:uid="{DA2F8649-6F0B-413C-A18E-05DF01AEF5A0}"/>
    <hyperlink ref="Z122" location="A125987097W" display="A125987097W" xr:uid="{1A19EEB6-9780-467B-B9BE-91BA9C1FC327}"/>
    <hyperlink ref="AA122" location="A125976297K" display="A125976297K" xr:uid="{63524CDB-9B58-4109-B698-7DB8121EE41D}"/>
    <hyperlink ref="AB123" location="A125967320C" display="A125967320C" xr:uid="{C0EE9D3C-BD52-408A-9C5E-1D3B956D252F}"/>
    <hyperlink ref="AC123" location="A125988920X" display="A125988920X" xr:uid="{8D0190C5-66F2-4195-A845-EC848C5986E9}"/>
    <hyperlink ref="AD123" location="A125978120R" display="A125978120R" xr:uid="{C76A6E38-DF14-4F57-AF46-88E8448B8544}"/>
    <hyperlink ref="AB98" location="A125967392R" display="A125967392R" xr:uid="{3C3C70CB-CDEF-4D55-97B7-87DD3DF930A2}"/>
    <hyperlink ref="AC98" location="A125988992K" display="A125988992K" xr:uid="{2861BBFC-7A3D-4687-828B-96846FD7DDA0}"/>
    <hyperlink ref="AD98" location="A125978192A" display="A125978192A" xr:uid="{0DF7A258-36C1-4AC3-8B2D-D4EB0B2A4F4F}"/>
    <hyperlink ref="AB99" location="A125967328W" display="A125967328W" xr:uid="{51E43283-9E8F-4FC3-AC01-5E6811D145D5}"/>
    <hyperlink ref="AC99" location="A125988928T" display="A125988928T" xr:uid="{16424084-224B-40AF-8ED5-35E4266D4297}"/>
    <hyperlink ref="AD99" location="A125978128J" display="A125978128J" xr:uid="{C2336188-C6BC-469D-95DC-99D908EA913E}"/>
    <hyperlink ref="AB100" location="A125967400C" display="A125967400C" xr:uid="{438CD19E-AA52-4BED-81CB-8BE929B4818E}"/>
    <hyperlink ref="AC100" location="A125989000A" display="A125989000A" xr:uid="{1DBE9B76-7557-4DEC-9CAB-C706FD501241}"/>
    <hyperlink ref="AD100" location="A125978200R" display="A125978200R" xr:uid="{C08A0205-646D-47EA-80B2-C9336634D953}"/>
    <hyperlink ref="AB101" location="A125967408W" display="A125967408W" xr:uid="{FD1006A0-D50A-48D0-8A6A-C264C89B9E64}"/>
    <hyperlink ref="AC101" location="A125989008V" display="A125989008V" xr:uid="{18A655AF-6C68-4758-9E74-0373E245FAF1}"/>
    <hyperlink ref="AD101" location="A125978208J" display="A125978208J" xr:uid="{05AE7F8E-80C4-4F83-921A-B46B9264B3B5}"/>
    <hyperlink ref="AB102" location="A125967336W" display="A125967336W" xr:uid="{F0A1985B-3F8C-4FBC-B92F-1FECB684BD2A}"/>
    <hyperlink ref="AC102" location="A125988936T" display="A125988936T" xr:uid="{F56411DF-E2F4-4907-98AE-8B3688296F35}"/>
    <hyperlink ref="AD102" location="A125978136J" display="A125978136J" xr:uid="{0CCD5DC4-9E0B-4278-8BAA-B9A1FA30A852}"/>
    <hyperlink ref="AB103" location="A125967344W" display="A125967344W" xr:uid="{ABAE75ED-7258-46A7-BF1E-16306B7F56CC}"/>
    <hyperlink ref="AC103" location="A125988944T" display="A125988944T" xr:uid="{8197E877-F873-4A25-A416-C9F14C259EB3}"/>
    <hyperlink ref="AD103" location="A125978144J" display="A125978144J" xr:uid="{D01BB575-F8AD-4FF5-A037-01F7299160A3}"/>
    <hyperlink ref="AB104" location="A125967376R" display="A125967376R" xr:uid="{EB4347F8-062F-4446-AC43-D398198E0E02}"/>
    <hyperlink ref="AC104" location="A125988976K" display="A125988976K" xr:uid="{6ED57AF1-3646-4E5B-9BBA-D363EFF2CA1D}"/>
    <hyperlink ref="AD104" location="A125978176A" display="A125978176A" xr:uid="{990DB1AF-29A2-4E02-9876-A1C031CFC0E0}"/>
    <hyperlink ref="AB105" location="A125967304C" display="A125967304C" xr:uid="{07BF7BDF-DC1C-47D2-8D1B-B4A6739DAFB5}"/>
    <hyperlink ref="AC105" location="A125988904X" display="A125988904X" xr:uid="{5AEA74FD-862A-418E-BC32-EE06B965E4C4}"/>
    <hyperlink ref="AD105" location="A125978104R" display="A125978104R" xr:uid="{5BCDEA9D-CE25-4779-A608-99883EDD3A5A}"/>
    <hyperlink ref="AB106" location="A125967416W" display="A125967416W" xr:uid="{5491AE82-B84F-426C-889E-D230AF9E98D1}"/>
    <hyperlink ref="AC106" location="A125989016V" display="A125989016V" xr:uid="{CCE4B020-8314-4173-AD69-573DB7F5AE71}"/>
    <hyperlink ref="AD106" location="A125978216J" display="A125978216J" xr:uid="{6948CC89-3BC2-4CA7-BBBA-324E90C5918F}"/>
    <hyperlink ref="AB107" location="A125967384R" display="A125967384R" xr:uid="{DD93C2A6-F282-4D39-9036-024CC102911B}"/>
    <hyperlink ref="AC107" location="A125988984K" display="A125988984K" xr:uid="{4817F103-20FB-4E17-9A68-E6AF664BDDD3}"/>
    <hyperlink ref="AD107" location="A125978184A" display="A125978184A" xr:uid="{A9B9BDE6-0BE3-46F0-A837-319CE982EF20}"/>
    <hyperlink ref="AB108" location="A125967440W" display="A125967440W" xr:uid="{3B180191-C3BB-48DC-AC14-D374F9856461}"/>
    <hyperlink ref="AC108" location="A125989040V" display="A125989040V" xr:uid="{B9D2BADA-EFFD-405F-A1FD-4C4324C41BC6}"/>
    <hyperlink ref="AD108" location="A125978240J" display="A125978240J" xr:uid="{A137F60C-E5D7-4DA9-9142-2AD696A19272}"/>
    <hyperlink ref="AB109" location="A125967312C" display="A125967312C" xr:uid="{1D1D9EAA-11F4-46A8-BFA3-838BEDDC1136}"/>
    <hyperlink ref="AC109" location="A125988912X" display="A125988912X" xr:uid="{88C39227-7B05-41E3-982C-50140ADA17FA}"/>
    <hyperlink ref="AD109" location="A125978112R" display="A125978112R" xr:uid="{9C4AF7D2-78FE-4D40-918D-052AAC77526E}"/>
    <hyperlink ref="AB110" location="A125967264W" display="A125967264W" xr:uid="{F58449FD-EA4B-4382-9631-6417710BCEC2}"/>
    <hyperlink ref="AC110" location="A125988864T" display="A125988864T" xr:uid="{5D29EE80-9125-4293-81B3-603D11832EC8}"/>
    <hyperlink ref="AD110" location="A125978064J" display="A125978064J" xr:uid="{CC7248DB-F6DC-498A-A5D4-B7B5AEF42760}"/>
    <hyperlink ref="AB111" location="A125967280W" display="A125967280W" xr:uid="{7D478641-18FE-44F7-857B-49749845DA9B}"/>
    <hyperlink ref="AC111" location="A125988880T" display="A125988880T" xr:uid="{619089D5-7C85-4E6A-9BEC-C9FCB10C700A}"/>
    <hyperlink ref="AD111" location="A125978080J" display="A125978080J" xr:uid="{7A36F654-EC70-45F9-B9B0-956E337BB2FB}"/>
    <hyperlink ref="AB112" location="A125967352W" display="A125967352W" xr:uid="{39B322C8-CF57-43FB-8B69-960C090E17F9}"/>
    <hyperlink ref="AC112" location="A125988952T" display="A125988952T" xr:uid="{96CE9696-B1D8-469A-A28C-422D491510DA}"/>
    <hyperlink ref="AD112" location="A125978152J" display="A125978152J" xr:uid="{BA77A309-6E6F-445A-840F-9B8E2693B145}"/>
    <hyperlink ref="AB113" location="A125967288R" display="A125967288R" xr:uid="{112A70DD-B28B-4537-A20F-ED5D475F0D0D}"/>
    <hyperlink ref="AC113" location="A125988888K" display="A125988888K" xr:uid="{FB084B3A-5935-4773-AF93-F8216090AD71}"/>
    <hyperlink ref="AD113" location="A125978088A" display="A125978088A" xr:uid="{E82B92F8-B2A0-4CC3-BD7B-6C3A8EBFAB3B}"/>
    <hyperlink ref="AB114" location="A125967360W" display="A125967360W" xr:uid="{33537248-4557-4406-AAF7-BF052A5F6530}"/>
    <hyperlink ref="AC114" location="A125988960T" display="A125988960T" xr:uid="{BDC3EAB6-0925-468F-92C9-EC5623D5CD6C}"/>
    <hyperlink ref="AD114" location="A125978160J" display="A125978160J" xr:uid="{70F0875B-2AF0-4D2F-AD7E-E1ACB08F468B}"/>
    <hyperlink ref="AB116" location="A125967368R" display="A125967368R" xr:uid="{2AD08FEB-E8A5-4183-B6AC-BED07DCBACF4}"/>
    <hyperlink ref="AC116" location="A125988968K" display="A125988968K" xr:uid="{659EDBB8-3251-4594-A0CA-CE858C7FCF8C}"/>
    <hyperlink ref="AD116" location="A125978168A" display="A125978168A" xr:uid="{02FBCF10-CF44-4161-9678-9A1B6145762C}"/>
    <hyperlink ref="AB117" location="A125967448R" display="A125967448R" xr:uid="{C48EF92B-F106-44F7-A361-41765059307D}"/>
    <hyperlink ref="AC117" location="A125989048L" display="A125989048L" xr:uid="{5356FDDC-875B-4415-A3FC-6A2063D172DB}"/>
    <hyperlink ref="AD117" location="A125978248A" display="A125978248A" xr:uid="{06FE4363-9B8B-48B1-92EA-E3BC6B780D47}"/>
    <hyperlink ref="AB118" location="A125967272W" display="A125967272W" xr:uid="{E0AD4614-6E99-41C5-BB69-25B1B52BC0A7}"/>
    <hyperlink ref="AC118" location="A125988872T" display="A125988872T" xr:uid="{104FF1B5-81F7-41A6-A0C9-14BF870D57AD}"/>
    <hyperlink ref="AD118" location="A125978072J" display="A125978072J" xr:uid="{D127529A-564D-48F7-B90F-6A8540ED6F1B}"/>
    <hyperlink ref="AB119" location="A125967424W" display="A125967424W" xr:uid="{1197A613-0DA7-4106-A4C0-63B3CB954D87}"/>
    <hyperlink ref="AC119" location="A125989024V" display="A125989024V" xr:uid="{78BE72EC-80D7-4B5A-8BE8-36EEBEBAD37E}"/>
    <hyperlink ref="AD119" location="A125978224J" display="A125978224J" xr:uid="{0BBC15B9-FA85-4DBC-AD7D-60071E5E1EAB}"/>
    <hyperlink ref="AB120" location="A125967432W" display="A125967432W" xr:uid="{E6BB33D8-64FF-4101-BD9E-0D66E6166485}"/>
    <hyperlink ref="AC120" location="A125989032V" display="A125989032V" xr:uid="{027FD107-694E-4075-A9A7-5D39C552B87C}"/>
    <hyperlink ref="AD120" location="A125978232J" display="A125978232J" xr:uid="{068C993C-CA9B-4F66-B1E6-BE7627EF4D9D}"/>
    <hyperlink ref="AB121" location="A125967256W" display="A125967256W" xr:uid="{605DD6E8-F4A2-4B0C-8086-DC5B823A0EAD}"/>
    <hyperlink ref="AC121" location="A125988856T" display="A125988856T" xr:uid="{BF717620-BBA9-4881-89AC-E4BF3E793404}"/>
    <hyperlink ref="AD121" location="A125978056J" display="A125978056J" xr:uid="{07B3080A-B341-40A4-8EF0-4D6CA989AFFE}"/>
    <hyperlink ref="AB122" location="A125967296R" display="A125967296R" xr:uid="{669FD45B-00C2-4441-BDE0-C38AA496EC6A}"/>
    <hyperlink ref="AC122" location="A125988896K" display="A125988896K" xr:uid="{64F0D20D-2AAC-47B7-B973-F2BE014CB449}"/>
    <hyperlink ref="AD122" location="A125978096A" display="A125978096A" xr:uid="{6644917A-3E8D-4A2D-80E6-8E3CA349AE7B}"/>
    <hyperlink ref="AE98" location="A125967393T" display="A125967393T" xr:uid="{49EC8EC1-5F5F-4909-A40A-DDFD340D0078}"/>
    <hyperlink ref="AF98" location="A125988993L" display="A125988993L" xr:uid="{5E000E26-1C11-4497-8ACF-962D9C316E6A}"/>
    <hyperlink ref="AG98" location="A125978193C" display="A125978193C" xr:uid="{611D0953-FD2C-4151-8E83-8EEAA7BB1607}"/>
    <hyperlink ref="AE99" location="A125967329X" display="A125967329X" xr:uid="{3213477E-1B8B-4C39-B2B1-22E64217F73C}"/>
    <hyperlink ref="AF99" location="A125988929V" display="A125988929V" xr:uid="{1DDE0DA0-7586-4E55-9677-C0751D73319D}"/>
    <hyperlink ref="AG99" location="A125978129K" display="A125978129K" xr:uid="{8F5D818B-2EB5-4E81-89B4-959EFFC5469E}"/>
    <hyperlink ref="AE100" location="A125967401F" display="A125967401F" xr:uid="{C9C68A89-F2CE-4678-8115-1772D5B03542}"/>
    <hyperlink ref="AF100" location="A125989001C" display="A125989001C" xr:uid="{F3D8B8D1-ABE4-4EE7-B0F0-DB8D9063B520}"/>
    <hyperlink ref="AG100" location="A125978201T" display="A125978201T" xr:uid="{E5C94CD7-E641-4462-B891-F91D76B0782E}"/>
    <hyperlink ref="AE101" location="A125967409X" display="A125967409X" xr:uid="{ACD7DE69-1B88-49C0-ADF3-C4FD2BEB4E9A}"/>
    <hyperlink ref="AF101" location="A125989009W" display="A125989009W" xr:uid="{A80B5239-4F97-426E-8897-BF4A1FE1E160}"/>
    <hyperlink ref="AG101" location="A125978209K" display="A125978209K" xr:uid="{177E8134-12CA-4E81-837A-20710FEEFDA6}"/>
    <hyperlink ref="AE102" location="A125967337X" display="A125967337X" xr:uid="{F6E8E1A2-6407-4B7A-A8B4-E2F56C1C2FDC}"/>
    <hyperlink ref="AF102" location="A125988937V" display="A125988937V" xr:uid="{FB06CD1C-062D-4893-8CCC-8C3763E74D5B}"/>
    <hyperlink ref="AG102" location="A125978137K" display="A125978137K" xr:uid="{3E882BE1-E801-47DF-9880-DA8EF3868657}"/>
    <hyperlink ref="AE103" location="A125967345X" display="A125967345X" xr:uid="{A04C1E65-5607-436D-BA93-7BC7D3B9A892}"/>
    <hyperlink ref="AF103" location="A125988945V" display="A125988945V" xr:uid="{C3688F6B-A555-4776-982A-5F4A28C4E178}"/>
    <hyperlink ref="AG103" location="A125978145K" display="A125978145K" xr:uid="{278190C3-C37C-480D-828A-4BFEF7650AD0}"/>
    <hyperlink ref="AE104" location="A125967377T" display="A125967377T" xr:uid="{26A6A343-6B26-4075-93E4-FA9C85AF8B89}"/>
    <hyperlink ref="AF104" location="A125988977L" display="A125988977L" xr:uid="{DA61547A-8FEC-49ED-924E-AED4C4CC41D9}"/>
    <hyperlink ref="AG104" location="A125978177C" display="A125978177C" xr:uid="{4EB61C31-1EF8-4CBF-9873-F8E5A2E70FDB}"/>
    <hyperlink ref="AE105" location="A125967305F" display="A125967305F" xr:uid="{AE690793-7258-4454-9046-AAA3E9592E52}"/>
    <hyperlink ref="AF105" location="A125988905A" display="A125988905A" xr:uid="{AC85EAB6-6192-495E-8FFB-70DC5E624388}"/>
    <hyperlink ref="AG105" location="A125978105T" display="A125978105T" xr:uid="{B78F5799-4D42-40FE-AD81-9779D175FF2F}"/>
    <hyperlink ref="AE106" location="A125967417X" display="A125967417X" xr:uid="{A67F743F-8422-4B58-AA00-85A069567CAA}"/>
    <hyperlink ref="AF106" location="A125989017W" display="A125989017W" xr:uid="{90F685A6-E664-46EF-A0BB-68DE11682CBA}"/>
    <hyperlink ref="AG106" location="A125978217K" display="A125978217K" xr:uid="{5E81958D-FE3A-4BF8-A606-7F0E6583BAA8}"/>
    <hyperlink ref="AE107" location="A125967385T" display="A125967385T" xr:uid="{EECE6DF7-6501-46F3-B8C0-3069682C7CED}"/>
    <hyperlink ref="AF107" location="A125988985L" display="A125988985L" xr:uid="{0668F9FD-37FD-415C-94B3-86ABBC7F5843}"/>
    <hyperlink ref="AG107" location="A125978185C" display="A125978185C" xr:uid="{D8F7F781-3874-4404-882D-A772DDC9B923}"/>
    <hyperlink ref="AE108" location="A125967441X" display="A125967441X" xr:uid="{0B72D9B7-B8D4-4B97-8C1C-C97FBE8C70BB}"/>
    <hyperlink ref="AF108" location="A125989041W" display="A125989041W" xr:uid="{4DE8D0AC-3C0B-4CA2-B225-841699D7F15A}"/>
    <hyperlink ref="AG108" location="A125978241K" display="A125978241K" xr:uid="{B3188992-8D6F-48AC-92EE-4B112C25AF21}"/>
    <hyperlink ref="AE109" location="A125967313F" display="A125967313F" xr:uid="{F4ACA769-A959-49C1-B5AA-E96BBAB18664}"/>
    <hyperlink ref="AF109" location="A125988913A" display="A125988913A" xr:uid="{3ED547E1-064C-49A8-8D57-C7BDB032AAB1}"/>
    <hyperlink ref="AG109" location="A125978113T" display="A125978113T" xr:uid="{2250CAB0-1F97-4289-9659-FA9F7238B3CA}"/>
    <hyperlink ref="AE110" location="A125967265X" display="A125967265X" xr:uid="{D094E947-3A1E-422D-AC6D-C7FC5A28BD95}"/>
    <hyperlink ref="AF110" location="A125988865V" display="A125988865V" xr:uid="{E4291B6D-1BEC-4EC3-9684-8C2795AF1A3F}"/>
    <hyperlink ref="AG110" location="A125978065K" display="A125978065K" xr:uid="{7819FC0F-CC4F-4461-A680-5B5B0DC2B69C}"/>
    <hyperlink ref="AE111" location="A125967281X" display="A125967281X" xr:uid="{DDABDEBA-1C5D-4025-A65F-72B8BFA03DC6}"/>
    <hyperlink ref="AF111" location="A125988881V" display="A125988881V" xr:uid="{EE099B39-9FC4-41B8-948E-11AEBF20903E}"/>
    <hyperlink ref="AG111" location="A125978081K" display="A125978081K" xr:uid="{740A307E-1B8A-4DDD-A570-5139FA702CA9}"/>
    <hyperlink ref="AE112" location="A125967353X" display="A125967353X" xr:uid="{EC24A65D-F9A0-4428-9CAF-6612BD2F1DD8}"/>
    <hyperlink ref="AF112" location="A125988953V" display="A125988953V" xr:uid="{352A9788-E1FF-43FC-BC6C-229DE84B3606}"/>
    <hyperlink ref="AG112" location="A125978153K" display="A125978153K" xr:uid="{034E0013-F050-4A7F-9F9C-1276D39EAFEE}"/>
    <hyperlink ref="AE113" location="A125967289T" display="A125967289T" xr:uid="{E35BD4C2-1F48-4973-A8E9-B5C2CC0B874F}"/>
    <hyperlink ref="AF113" location="A125988889L" display="A125988889L" xr:uid="{6B0EE97C-2B4E-42D4-A020-4B33205563FD}"/>
    <hyperlink ref="AG113" location="A125978089C" display="A125978089C" xr:uid="{8B59FEEC-4EA8-4FA8-8269-E332FC70DF54}"/>
    <hyperlink ref="AE114" location="A125967361X" display="A125967361X" xr:uid="{09D898C3-B26D-4A92-914F-EF736117A095}"/>
    <hyperlink ref="AF114" location="A125988961V" display="A125988961V" xr:uid="{CA5A7E22-DC2B-4A59-B127-F0DF074DB3D5}"/>
    <hyperlink ref="AG114" location="A125978161K" display="A125978161K" xr:uid="{5C8132CF-4FEB-45E9-9AC6-5DCD27549FEA}"/>
    <hyperlink ref="AE116" location="A125967369T" display="A125967369T" xr:uid="{3FC13653-7BA1-49EA-BBD6-7B0534566F58}"/>
    <hyperlink ref="AF116" location="A125988969L" display="A125988969L" xr:uid="{F22BD34B-18C7-47CA-9242-1C36A7297AAF}"/>
    <hyperlink ref="AG116" location="A125978169C" display="A125978169C" xr:uid="{3FB65876-235F-4170-8C8E-0D7D370A87B2}"/>
    <hyperlink ref="AE117" location="A125967449T" display="A125967449T" xr:uid="{32B5BD42-C2A3-42AC-9490-15CDF91A8373}"/>
    <hyperlink ref="AF117" location="A125989049R" display="A125989049R" xr:uid="{D3A4827B-095C-49D4-888A-58AA916F22ED}"/>
    <hyperlink ref="AG117" location="A125978249C" display="A125978249C" xr:uid="{CBD4C204-4A1D-448A-A262-7A7524736CE8}"/>
    <hyperlink ref="AE118" location="A125967273X" display="A125967273X" xr:uid="{B368F543-8163-4C58-8EE3-1117E67FE9F5}"/>
    <hyperlink ref="AF118" location="A125988873V" display="A125988873V" xr:uid="{66E603E2-EAD4-4B6C-B140-6FF6A46B64AE}"/>
    <hyperlink ref="AG118" location="A125978073K" display="A125978073K" xr:uid="{ABB77289-E8E4-4908-8031-2B4FCF6B82DB}"/>
    <hyperlink ref="AE119" location="A125967425X" display="A125967425X" xr:uid="{99EDD2D7-3429-4E81-8AD4-7E102869B07B}"/>
    <hyperlink ref="AF119" location="A125989025W" display="A125989025W" xr:uid="{7E9F71FF-271D-49ED-B8F8-DB0E53DD0F35}"/>
    <hyperlink ref="AG119" location="A125978225K" display="A125978225K" xr:uid="{EC89405F-7AEF-42B4-8184-604869325753}"/>
    <hyperlink ref="AE120" location="A125967433X" display="A125967433X" xr:uid="{7E92898B-A130-43E9-A00D-3DFAC0A4E0E3}"/>
    <hyperlink ref="AF120" location="A125989033W" display="A125989033W" xr:uid="{81163679-BFEB-4B00-9939-06E874767A1C}"/>
    <hyperlink ref="AG120" location="A125978233K" display="A125978233K" xr:uid="{A06FD02B-9D3F-409E-9B85-E772252D7B5F}"/>
    <hyperlink ref="AE121" location="A125967257X" display="A125967257X" xr:uid="{1B38DFC8-EBF8-4159-A1CF-4651068BBA38}"/>
    <hyperlink ref="AF121" location="A125988857V" display="A125988857V" xr:uid="{861DB9CC-40A3-4923-BF8A-B40779AF34D0}"/>
    <hyperlink ref="AG121" location="A125978057K" display="A125978057K" xr:uid="{6D4810C6-9F1A-4994-99BF-B8C7E832651A}"/>
    <hyperlink ref="AE122" location="A125967297T" display="A125967297T" xr:uid="{1D286CAB-90D4-43E4-88FF-8D4B6CB68265}"/>
    <hyperlink ref="AF122" location="A125988897L" display="A125988897L" xr:uid="{B4B860CC-D69D-4906-9CC2-C01415EAB32E}"/>
    <hyperlink ref="AG122" location="A125978097C" display="A125978097C" xr:uid="{2C4AF77A-0153-4A12-BAA5-374662B210AF}"/>
    <hyperlink ref="AH123" location="A125961920X" display="A125961920X" xr:uid="{6CBC4277-776C-487E-8E41-BD33257EEC70}"/>
    <hyperlink ref="AI123" location="A125983520W" display="A125983520W" xr:uid="{4A44D8E8-DC41-4D51-BFF8-46749962FC88}"/>
    <hyperlink ref="AJ123" location="A125972720K" display="A125972720K" xr:uid="{D1DF16F0-C9A8-4717-AF5F-3F2D586DDB2E}"/>
    <hyperlink ref="AH98" location="A125961992K" display="A125961992K" xr:uid="{ECC8D67A-E0D7-4685-847D-12BDA6D13259}"/>
    <hyperlink ref="AI98" location="A125983592J" display="A125983592J" xr:uid="{9E1769C9-D42A-4C9B-958F-8DC449496D57}"/>
    <hyperlink ref="AJ98" location="A125972792W" display="A125972792W" xr:uid="{CA0FD5DB-8501-42E2-B10F-25E040447665}"/>
    <hyperlink ref="AH99" location="A125961928T" display="A125961928T" xr:uid="{76DAB1C6-7362-480A-B3EF-BED084F8E6CD}"/>
    <hyperlink ref="AI99" location="A125983528R" display="A125983528R" xr:uid="{2EE83E29-135C-47FE-9D60-30315E179E92}"/>
    <hyperlink ref="AJ99" location="A125972728C" display="A125972728C" xr:uid="{AEDFECAC-B7E3-4D55-8FB1-EAEEE60C9C79}"/>
    <hyperlink ref="AH100" location="A125962000A" display="A125962000A" xr:uid="{7D480F17-DE0B-4353-A99B-77AF90E84672}"/>
    <hyperlink ref="AI100" location="A125983600W" display="A125983600W" xr:uid="{849BE9DB-53FC-46FA-9A0B-F6C5294C13AB}"/>
    <hyperlink ref="AJ100" location="A125972800K" display="A125972800K" xr:uid="{02E3617A-ACE7-4A05-AECF-A2E4863223AF}"/>
    <hyperlink ref="AH101" location="A125962008V" display="A125962008V" xr:uid="{2412AE5E-AD6C-4706-94B6-F1CE57634351}"/>
    <hyperlink ref="AI101" location="A125983608R" display="A125983608R" xr:uid="{C46BFB2E-525D-402E-9DEB-6AA92764AD62}"/>
    <hyperlink ref="AJ101" location="A125972808C" display="A125972808C" xr:uid="{8D5341D9-B0E0-4577-B70F-897AE27CC15F}"/>
    <hyperlink ref="AH102" location="A125961936T" display="A125961936T" xr:uid="{2F909620-A14C-47AC-A6E3-F8CA5942F85A}"/>
    <hyperlink ref="AI102" location="A125983536R" display="A125983536R" xr:uid="{F8758D48-8403-4392-AFC5-2FB04B8D1E16}"/>
    <hyperlink ref="AJ102" location="A125972736C" display="A125972736C" xr:uid="{657C57CA-C624-4473-8B2C-0D111B10FB4D}"/>
    <hyperlink ref="AH103" location="A125961944T" display="A125961944T" xr:uid="{0A4B3B22-03E4-4D2F-BAF3-5660042621AB}"/>
    <hyperlink ref="AI103" location="A125983544R" display="A125983544R" xr:uid="{D5CD81D4-2F04-4ADD-8C96-E3A2A4692E2D}"/>
    <hyperlink ref="AJ103" location="A125972744C" display="A125972744C" xr:uid="{79043FA6-A444-4643-9952-2EA9CEE2D7DF}"/>
    <hyperlink ref="AH104" location="A125961976K" display="A125961976K" xr:uid="{F7C29795-8252-4521-826A-C1643F360385}"/>
    <hyperlink ref="AI104" location="A125983576J" display="A125983576J" xr:uid="{E44B1216-190C-45FF-9EE0-EA2BDB85F333}"/>
    <hyperlink ref="AJ104" location="A125972776W" display="A125972776W" xr:uid="{8E2CC41F-5039-4237-BBBA-754E30867D39}"/>
    <hyperlink ref="AH105" location="A125961904X" display="A125961904X" xr:uid="{7EB7E136-F8EE-4E21-9833-0AF3184FEBFB}"/>
    <hyperlink ref="AI105" location="A125983504W" display="A125983504W" xr:uid="{3740D184-66A3-44C2-A82E-FB22CC018E23}"/>
    <hyperlink ref="AJ105" location="A125972704K" display="A125972704K" xr:uid="{B7B02AF8-A3AC-4A60-9D65-FB67E8A7212E}"/>
    <hyperlink ref="AH106" location="A125962016V" display="A125962016V" xr:uid="{7DE42373-BAB9-4749-93DA-1AA9A3D0E7FE}"/>
    <hyperlink ref="AI106" location="A125983616R" display="A125983616R" xr:uid="{20FCE163-FE2E-4AAF-BEC4-9CB410C5222C}"/>
    <hyperlink ref="AJ106" location="A125972816C" display="A125972816C" xr:uid="{165F8087-DF10-4687-9B3D-56940FBD2490}"/>
    <hyperlink ref="AH107" location="A125961984K" display="A125961984K" xr:uid="{822B9B4E-8E6D-4DCD-94C4-2D5D38A86F6B}"/>
    <hyperlink ref="AI107" location="A125983584J" display="A125983584J" xr:uid="{636EFD01-83E8-49D7-A591-BC1BB4BF96AE}"/>
    <hyperlink ref="AJ107" location="A125972784W" display="A125972784W" xr:uid="{B65AA57D-484A-4EA1-8022-D3C33F6FA2E1}"/>
    <hyperlink ref="AH108" location="A125962040V" display="A125962040V" xr:uid="{4096E763-52DB-4B32-8D10-66576B139D09}"/>
    <hyperlink ref="AI108" location="A125983640R" display="A125983640R" xr:uid="{A04D6CCD-9BE3-43FD-BD09-4EF56D6B8C4F}"/>
    <hyperlink ref="AJ108" location="A125972840C" display="A125972840C" xr:uid="{E833B20F-B511-4316-B1AA-3EE167AE9441}"/>
    <hyperlink ref="AH109" location="A125961912X" display="A125961912X" xr:uid="{C8183C7C-6EBD-414A-83C7-FB7735D758BD}"/>
    <hyperlink ref="AI109" location="A125983512W" display="A125983512W" xr:uid="{08B338F6-7D9D-4C80-B14B-1EE2DB555AAB}"/>
    <hyperlink ref="AJ109" location="A125972712K" display="A125972712K" xr:uid="{0ADE0A76-0978-46A2-8D4D-C9CD297DB5CE}"/>
    <hyperlink ref="AH110" location="A125961864T" display="A125961864T" xr:uid="{21E71509-B465-423B-BF6E-DE9283C6F797}"/>
    <hyperlink ref="AI110" location="A125983464R" display="A125983464R" xr:uid="{30A9F89E-F25E-4802-82E6-86458BA5EB25}"/>
    <hyperlink ref="AJ110" location="A125972664C" display="A125972664C" xr:uid="{14CFC12A-3D0E-46AD-9B2E-A03275499451}"/>
    <hyperlink ref="AH111" location="A125961880T" display="A125961880T" xr:uid="{393D84B2-1C3A-4268-B30D-41692861DF59}"/>
    <hyperlink ref="AI111" location="A125983480R" display="A125983480R" xr:uid="{E054807D-74A6-4B24-BA49-99CCFFDC862D}"/>
    <hyperlink ref="AJ111" location="A125972680C" display="A125972680C" xr:uid="{39EC1F54-7448-43B7-AB07-8FEAE54C98D7}"/>
    <hyperlink ref="AH112" location="A125961952T" display="A125961952T" xr:uid="{3FD9868D-7E91-4273-9E8F-5F5D3F6D06A0}"/>
    <hyperlink ref="AI112" location="A125983552R" display="A125983552R" xr:uid="{CE4BBCD4-6B67-4453-8FEE-705B4D508855}"/>
    <hyperlink ref="AJ112" location="A125972752C" display="A125972752C" xr:uid="{A25F7C00-3EC3-442B-B925-70E2F2743DB1}"/>
    <hyperlink ref="AH113" location="A125961888K" display="A125961888K" xr:uid="{ADD08CB2-F56C-4F0A-8318-F5D0C87F565A}"/>
    <hyperlink ref="AI113" location="A125983488J" display="A125983488J" xr:uid="{6E4903F0-1849-4931-AE68-09D0E05765F5}"/>
    <hyperlink ref="AJ113" location="A125972688W" display="A125972688W" xr:uid="{B308A9FA-A44A-4C0B-AEB3-40BBBB6E4EAA}"/>
    <hyperlink ref="AH114" location="A125961960T" display="A125961960T" xr:uid="{43C0DB8E-0336-4A5D-A29F-29EBB5B53DD1}"/>
    <hyperlink ref="AI114" location="A125983560R" display="A125983560R" xr:uid="{B9F5899B-C178-4C39-9C67-BE5260281818}"/>
    <hyperlink ref="AJ114" location="A125972760C" display="A125972760C" xr:uid="{61F39404-0AB2-4D5E-9F7A-438FF263360B}"/>
    <hyperlink ref="AH116" location="A125961968K" display="A125961968K" xr:uid="{EF3DB3CC-CA82-4FCD-A4D1-47F7173D7FAF}"/>
    <hyperlink ref="AI116" location="A125983568J" display="A125983568J" xr:uid="{50C74B47-B6D0-4812-A4B3-DC5AC7BC68D8}"/>
    <hyperlink ref="AJ116" location="A125972768W" display="A125972768W" xr:uid="{EE9661DD-A6B5-4B84-A636-AF4E81A95D86}"/>
    <hyperlink ref="AH117" location="A125962048L" display="A125962048L" xr:uid="{7C497CAE-80DC-49ED-B698-2F8280D01FCE}"/>
    <hyperlink ref="AI117" location="A125983648J" display="A125983648J" xr:uid="{39D43210-C6ED-4548-9698-118F782BBB46}"/>
    <hyperlink ref="AJ117" location="A125972848W" display="A125972848W" xr:uid="{616A06F1-730B-4479-9AA2-84B7032629EE}"/>
    <hyperlink ref="AH118" location="A125961872T" display="A125961872T" xr:uid="{AF46C487-EED6-4512-BEAB-2B49F536770F}"/>
    <hyperlink ref="AI118" location="A125983472R" display="A125983472R" xr:uid="{D3EAE4EC-4045-49ED-AB56-0DBB75F32FE3}"/>
    <hyperlink ref="AJ118" location="A125972672C" display="A125972672C" xr:uid="{D2211699-0F4E-4241-B0BF-B1E35E99A84A}"/>
    <hyperlink ref="AH119" location="A125962024V" display="A125962024V" xr:uid="{686D5675-3EC9-4800-B76D-355AF02DCD6C}"/>
    <hyperlink ref="AI119" location="A125983624R" display="A125983624R" xr:uid="{BA48D947-F54F-4D93-8A8C-1E2231A5A3A2}"/>
    <hyperlink ref="AJ119" location="A125972824C" display="A125972824C" xr:uid="{5749C3C8-5E22-45B9-967F-A130A4AFF44F}"/>
    <hyperlink ref="AH120" location="A125962032V" display="A125962032V" xr:uid="{7979A5A7-62BB-4B9E-A4B0-F698F1BA7910}"/>
    <hyperlink ref="AI120" location="A125983632R" display="A125983632R" xr:uid="{8C902A11-D79C-451B-B37F-6AF35E96E23C}"/>
    <hyperlink ref="AJ120" location="A125972832C" display="A125972832C" xr:uid="{45ABFA1D-75CD-4D86-B3DA-E06386453562}"/>
    <hyperlink ref="AH121" location="A125961856T" display="A125961856T" xr:uid="{2292F3DE-44AB-493D-AF7A-7CA0B120FF67}"/>
    <hyperlink ref="AI121" location="A125983456R" display="A125983456R" xr:uid="{D69FA3E9-139B-4C21-8875-41A35491A4C8}"/>
    <hyperlink ref="AJ121" location="A125972656C" display="A125972656C" xr:uid="{54689E5A-6F00-4E51-B9ED-9FFA9ADC04C2}"/>
    <hyperlink ref="AH122" location="A125961896K" display="A125961896K" xr:uid="{476C1396-A461-4CFA-973A-0A8E6B2CFE4B}"/>
    <hyperlink ref="AI122" location="A125983496J" display="A125983496J" xr:uid="{FF2F6B66-50EE-4730-914A-653116A1AB58}"/>
    <hyperlink ref="AJ122" location="A125972696W" display="A125972696W" xr:uid="{9C9BA3DE-D172-411B-90BF-4FED4F26874E}"/>
    <hyperlink ref="AK98" location="A125961993L" display="A125961993L" xr:uid="{92990900-2F89-403F-81BA-97754B658089}"/>
    <hyperlink ref="AL98" location="A125983593K" display="A125983593K" xr:uid="{230370EB-9CA1-4E8A-BB47-49719CEBBA38}"/>
    <hyperlink ref="AM98" location="A125972793X" display="A125972793X" xr:uid="{4D9D4750-520A-4BC3-BB53-5AAB7D0CAC4E}"/>
    <hyperlink ref="AK99" location="A125961929V" display="A125961929V" xr:uid="{3E53A62F-27AB-4801-9CB5-06FC1758C9DB}"/>
    <hyperlink ref="AL99" location="A125983529T" display="A125983529T" xr:uid="{8842002B-0C74-4460-9ED0-FD1963E44A4A}"/>
    <hyperlink ref="AM99" location="A125972729F" display="A125972729F" xr:uid="{D7AB5979-17BB-4587-A445-0A2598D12DEF}"/>
    <hyperlink ref="AK100" location="A125962001C" display="A125962001C" xr:uid="{8995BA2E-144E-471A-AAFF-86106D65C57D}"/>
    <hyperlink ref="AL100" location="A125983601X" display="A125983601X" xr:uid="{B2E9A2BB-E79E-4F41-880A-790458450F70}"/>
    <hyperlink ref="AM100" location="A125972801L" display="A125972801L" xr:uid="{BFB1DBC4-A3AC-4204-BC85-A76375967CF7}"/>
    <hyperlink ref="AK101" location="A125962009W" display="A125962009W" xr:uid="{AB4601F0-962F-41D9-91CC-BC3809B8068B}"/>
    <hyperlink ref="AL101" location="A125983609T" display="A125983609T" xr:uid="{EE81BA1B-9D1F-40CB-87E5-91FEA306A6F6}"/>
    <hyperlink ref="AM101" location="A125972809F" display="A125972809F" xr:uid="{40C3F942-CA8F-4C84-9247-C862AF3A6989}"/>
    <hyperlink ref="AK102" location="A125961937V" display="A125961937V" xr:uid="{ED1DBBCD-2A6C-4403-8334-EC387BA92CEF}"/>
    <hyperlink ref="AL102" location="A125983537T" display="A125983537T" xr:uid="{2EC95C87-A11E-4B6B-9443-1F8EBC834AC4}"/>
    <hyperlink ref="AM102" location="A125972737F" display="A125972737F" xr:uid="{FC28E9BD-F6B5-4B08-A46E-FBC322D92827}"/>
    <hyperlink ref="AK103" location="A125961945V" display="A125961945V" xr:uid="{9A22F923-EA39-45B6-B03F-FFC8F5EACF0C}"/>
    <hyperlink ref="AL103" location="A125983545T" display="A125983545T" xr:uid="{ECD4241F-44F8-483F-937D-0553C946382B}"/>
    <hyperlink ref="AM103" location="A125972745F" display="A125972745F" xr:uid="{E53BC650-0BC5-4B93-B436-AC5FA62F1B35}"/>
    <hyperlink ref="AK104" location="A125961977L" display="A125961977L" xr:uid="{0599B5E1-5D1D-4181-AD44-1ECB2C2D4E9B}"/>
    <hyperlink ref="AL104" location="A125983577K" display="A125983577K" xr:uid="{420480E7-A08C-4813-B3C8-8832DCDDF2B6}"/>
    <hyperlink ref="AM104" location="A125972777X" display="A125972777X" xr:uid="{815F0837-1E3A-41ED-B483-123751150BA7}"/>
    <hyperlink ref="AK105" location="A125961905A" display="A125961905A" xr:uid="{CAB7CB28-2B3C-4FDE-A765-ED93FB271E21}"/>
    <hyperlink ref="AL105" location="A125983505X" display="A125983505X" xr:uid="{9D47DEA3-40F9-4CBD-B125-B1000FDBA27E}"/>
    <hyperlink ref="AM105" location="A125972705L" display="A125972705L" xr:uid="{FC9DF580-303D-402C-8387-61A143B09973}"/>
    <hyperlink ref="AK106" location="A125962017W" display="A125962017W" xr:uid="{AB869EBB-6702-447C-B017-89FA6A4D4C7B}"/>
    <hyperlink ref="AL106" location="A125983617T" display="A125983617T" xr:uid="{3BD84C68-6912-4470-B9AD-15C7F0BFF856}"/>
    <hyperlink ref="AM106" location="A125972817F" display="A125972817F" xr:uid="{A54465F8-BF7A-4081-B584-2A605D0701B4}"/>
    <hyperlink ref="AK107" location="A125961985L" display="A125961985L" xr:uid="{7A4F3331-8D0A-4B98-9B1F-715318647653}"/>
    <hyperlink ref="AL107" location="A125983585K" display="A125983585K" xr:uid="{4B8E5C8E-3E87-4276-BD9D-056ADDE5F11F}"/>
    <hyperlink ref="AM107" location="A125972785X" display="A125972785X" xr:uid="{A3FFCDE4-BC70-4F1D-BE6E-083AFA14B9E5}"/>
    <hyperlink ref="AK108" location="A125962041W" display="A125962041W" xr:uid="{66B7AC0E-7FCF-4125-A315-AD7375535448}"/>
    <hyperlink ref="AL108" location="A125983641T" display="A125983641T" xr:uid="{50C4673A-76AF-468C-A80F-DB080D276A85}"/>
    <hyperlink ref="AM108" location="A125972841F" display="A125972841F" xr:uid="{ECA014D4-9A4F-4CD9-A686-2E23E97A360E}"/>
    <hyperlink ref="AK109" location="A125961913A" display="A125961913A" xr:uid="{FAEE2F67-6FFE-47FE-94A1-4FD0355543F4}"/>
    <hyperlink ref="AL109" location="A125983513X" display="A125983513X" xr:uid="{700ABC50-9EE6-48E6-A7BC-9C6F67AF3F23}"/>
    <hyperlink ref="AM109" location="A125972713L" display="A125972713L" xr:uid="{10BCF0D8-2358-4AB2-B56D-4D0B4CC1CA72}"/>
    <hyperlink ref="AK110" location="A125961865V" display="A125961865V" xr:uid="{05F6A22E-4428-464C-B891-51214143B376}"/>
    <hyperlink ref="AL110" location="A125983465T" display="A125983465T" xr:uid="{E64491DD-5BDB-4896-9E87-23639E97E7D9}"/>
    <hyperlink ref="AM110" location="A125972665F" display="A125972665F" xr:uid="{AAB19E37-2659-493B-A025-CBA1B03F624A}"/>
    <hyperlink ref="AK111" location="A125961881V" display="A125961881V" xr:uid="{BAFAAA2C-5EBA-4B16-BF54-ABEACF27EDA7}"/>
    <hyperlink ref="AL111" location="A125983481T" display="A125983481T" xr:uid="{11319013-51FB-4FE2-8C7A-FF1B89A7B55B}"/>
    <hyperlink ref="AM111" location="A125972681F" display="A125972681F" xr:uid="{CAC41923-F1FE-4BC2-BBB2-0A29EB948AE0}"/>
    <hyperlink ref="AK112" location="A125961953V" display="A125961953V" xr:uid="{A9CB5503-6C3A-4B5A-B91C-8CBF6CC7B8AB}"/>
    <hyperlink ref="AL112" location="A125983553T" display="A125983553T" xr:uid="{B74915EB-559A-485F-8390-2D114B03AC51}"/>
    <hyperlink ref="AM112" location="A125972753F" display="A125972753F" xr:uid="{5F739F2A-2FF1-436D-AC8C-1FA34FF87056}"/>
    <hyperlink ref="AK113" location="A125961889L" display="A125961889L" xr:uid="{92623D3D-AC1F-4926-9B7A-C8B10D2ACC40}"/>
    <hyperlink ref="AL113" location="A125983489K" display="A125983489K" xr:uid="{E9C02215-BEBC-449F-8D07-C8957F7649EE}"/>
    <hyperlink ref="AM113" location="A125972689X" display="A125972689X" xr:uid="{039562A9-6961-4CCF-B675-25A7D711E0AF}"/>
    <hyperlink ref="AK114" location="A125961961V" display="A125961961V" xr:uid="{8A9129F6-2282-443B-A539-0F3CDDF8E08B}"/>
    <hyperlink ref="AL114" location="A125983561T" display="A125983561T" xr:uid="{681CE543-07BE-48B8-8535-B9C3617A55E2}"/>
    <hyperlink ref="AM114" location="A125972761F" display="A125972761F" xr:uid="{C574D7E0-2B0E-4F31-A6B7-8F51ACCFD7DA}"/>
    <hyperlink ref="AK116" location="A125961969L" display="A125961969L" xr:uid="{5E2E0700-886C-4611-9DAA-8D12DBC55C60}"/>
    <hyperlink ref="AL116" location="A125983569K" display="A125983569K" xr:uid="{E0F774B4-8C85-40C3-8A55-A33A8267399E}"/>
    <hyperlink ref="AM116" location="A125972769X" display="A125972769X" xr:uid="{D88BE340-24AF-4340-85A7-36B0CFFB21A7}"/>
    <hyperlink ref="AK117" location="A125962049R" display="A125962049R" xr:uid="{9854EA63-2682-41C1-8128-0F2CD811634C}"/>
    <hyperlink ref="AL117" location="A125983649K" display="A125983649K" xr:uid="{6EC0BEF2-859E-4BEF-87B3-0F7B28B7326D}"/>
    <hyperlink ref="AM117" location="A125972849X" display="A125972849X" xr:uid="{E9492F66-704B-4782-80ED-57316731E172}"/>
    <hyperlink ref="AK118" location="A125961873V" display="A125961873V" xr:uid="{F935B2B4-6BB3-4B12-82A2-CF6397C5F31C}"/>
    <hyperlink ref="AL118" location="A125983473T" display="A125983473T" xr:uid="{8A002BC0-13D9-472B-9D9A-5C09009CFA38}"/>
    <hyperlink ref="AM118" location="A125972673F" display="A125972673F" xr:uid="{9EC3528A-1FC6-4DB9-9E10-4BFFC4793852}"/>
    <hyperlink ref="AK119" location="A125962025W" display="A125962025W" xr:uid="{25ECCD13-7201-44CF-966B-0341858C8DC5}"/>
    <hyperlink ref="AL119" location="A125983625T" display="A125983625T" xr:uid="{DFCE0B07-F57C-4ED6-B59C-204546090352}"/>
    <hyperlink ref="AM119" location="A125972825F" display="A125972825F" xr:uid="{E523E7BF-F9D6-4CDE-B3EF-A99BA64F154B}"/>
    <hyperlink ref="AK120" location="A125962033W" display="A125962033W" xr:uid="{892D669E-892F-4161-B6C0-10CC8264C37C}"/>
    <hyperlink ref="AL120" location="A125983633T" display="A125983633T" xr:uid="{618C03CB-504E-41C7-AA0B-7EA7A9868FFF}"/>
    <hyperlink ref="AM120" location="A125972833F" display="A125972833F" xr:uid="{251E1F1A-289C-4338-92AA-CCB911754D06}"/>
    <hyperlink ref="AK121" location="A125961857V" display="A125961857V" xr:uid="{0E12401C-B808-409C-A6B0-3C33C0506055}"/>
    <hyperlink ref="AL121" location="A125983457T" display="A125983457T" xr:uid="{CD848081-FB9A-4DE2-89E6-28737E87FC0D}"/>
    <hyperlink ref="AM121" location="A125972657F" display="A125972657F" xr:uid="{E459710C-9550-45B4-B02A-602DD0AD9680}"/>
    <hyperlink ref="AK122" location="A125961897L" display="A125961897L" xr:uid="{0F6E27A8-197D-4DAC-A7C9-6A3D6CAE572C}"/>
    <hyperlink ref="AL122" location="A125983497K" display="A125983497K" xr:uid="{27C02CF7-CE18-45FB-8920-03BBF659293A}"/>
    <hyperlink ref="AM122" location="A125972697X" display="A125972697X" xr:uid="{DBCC3218-1F41-4C97-BD1B-06D82B1D81FB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7CEE8-5ABC-408C-8169-2761F8F42671}">
  <sheetPr codeName="Sheet14">
    <pageSetUpPr fitToPage="1"/>
  </sheetPr>
  <dimension ref="A1:BE243"/>
  <sheetViews>
    <sheetView zoomScaleNormal="100" workbookViewId="0">
      <pane ySplit="13" topLeftCell="A14" activePane="bottomLeft" state="frozen"/>
      <selection activeCell="C13" sqref="C13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3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23" ht="15.95" customHeight="1">
      <c r="A2" s="11"/>
      <c r="B2" s="31" t="s">
        <v>4130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31"/>
      <c r="N2" s="12"/>
      <c r="O2" s="12"/>
      <c r="P2" s="12"/>
      <c r="Q2" s="12"/>
      <c r="R2" s="12"/>
      <c r="S2" s="12"/>
      <c r="T2" s="12"/>
      <c r="U2" s="12"/>
    </row>
    <row r="3" spans="1:23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3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3" ht="15.95" customHeight="1">
      <c r="A5" s="30"/>
      <c r="B5" s="80" t="str">
        <f>Contents!B5</f>
        <v>6228.0 Potential workers</v>
      </c>
      <c r="C5" s="80"/>
      <c r="D5" s="80"/>
      <c r="E5" s="80"/>
      <c r="F5" s="80"/>
      <c r="G5" s="80"/>
      <c r="H5" s="80"/>
      <c r="I5" s="80"/>
      <c r="J5" s="80"/>
      <c r="K5" s="80"/>
      <c r="L5" s="80"/>
      <c r="M5" s="32"/>
      <c r="N5" s="30"/>
      <c r="O5" s="30"/>
      <c r="P5" s="30"/>
      <c r="Q5" s="30"/>
      <c r="R5" s="30"/>
      <c r="S5" s="30"/>
      <c r="T5" s="30"/>
      <c r="U5" s="30"/>
    </row>
    <row r="6" spans="1:23" ht="15.95" customHeight="1">
      <c r="A6" s="30"/>
      <c r="B6" s="80" t="str">
        <f>Contents!B6</f>
        <v>Table 5. Job search experience of unemployed persons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</row>
    <row r="7" spans="1:23" ht="15.95" customHeight="1">
      <c r="A7" s="30"/>
      <c r="B7" s="33" t="str">
        <f>Contents!B7</f>
        <v>Released at 11:30 am (Canberra time) Fri 30 June 2023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33"/>
      <c r="N7" s="30"/>
      <c r="O7" s="30"/>
      <c r="P7" s="30"/>
      <c r="Q7" s="30"/>
      <c r="R7" s="30"/>
      <c r="S7" s="30"/>
      <c r="T7" s="30"/>
      <c r="U7" s="30"/>
    </row>
    <row r="8" spans="1:23" ht="15.75" customHeight="1">
      <c r="A8" s="81" t="str">
        <f>Contents!C12</f>
        <v>Table 5.2 - Job search experience of unemployed persons by state and territory, February 2023</v>
      </c>
      <c r="B8" s="81"/>
      <c r="C8" s="81"/>
      <c r="D8" s="81"/>
      <c r="E8" s="81"/>
      <c r="F8" s="81"/>
      <c r="G8" s="81"/>
      <c r="H8" s="81"/>
      <c r="I8" s="81"/>
      <c r="J8" s="34"/>
      <c r="K8" s="35"/>
      <c r="L8" s="35"/>
      <c r="M8" s="81"/>
      <c r="N8" s="81"/>
      <c r="O8" s="81"/>
      <c r="P8" s="81"/>
      <c r="Q8" s="81"/>
      <c r="R8" s="81"/>
      <c r="S8" s="81"/>
      <c r="T8" s="34"/>
      <c r="U8" s="35"/>
    </row>
    <row r="9" spans="1:23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</row>
    <row r="10" spans="1:23" ht="15" customHeight="1">
      <c r="A10" s="36"/>
      <c r="B10" s="38" t="s">
        <v>4204</v>
      </c>
      <c r="C10" s="74" t="s">
        <v>4195</v>
      </c>
      <c r="D10" s="75"/>
      <c r="E10" s="76"/>
      <c r="F10" s="39"/>
      <c r="G10" s="39"/>
      <c r="H10" s="39"/>
      <c r="I10" s="40"/>
      <c r="J10" s="77" t="s">
        <v>4155</v>
      </c>
      <c r="K10" s="78"/>
      <c r="L10" s="79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</row>
    <row r="11" spans="1:23" ht="15" customHeight="1">
      <c r="A11" s="41"/>
      <c r="B11" s="41"/>
      <c r="C11" s="82" t="s">
        <v>4156</v>
      </c>
      <c r="D11" s="82"/>
      <c r="E11" s="82"/>
      <c r="F11" s="83" t="s">
        <v>4157</v>
      </c>
      <c r="G11" s="83"/>
      <c r="H11" s="83"/>
      <c r="I11" s="40"/>
      <c r="J11" s="82" t="s">
        <v>4156</v>
      </c>
      <c r="K11" s="82"/>
      <c r="L11" s="82"/>
      <c r="M11" s="83" t="s">
        <v>4157</v>
      </c>
      <c r="N11" s="83"/>
      <c r="O11" s="83"/>
      <c r="P11" s="40"/>
      <c r="Q11" s="40"/>
      <c r="R11" s="40"/>
      <c r="S11" s="40"/>
      <c r="T11" s="40"/>
      <c r="U11" s="40"/>
      <c r="V11" s="40"/>
      <c r="W11" s="40"/>
    </row>
    <row r="12" spans="1:23">
      <c r="A12" s="36"/>
      <c r="B12" s="36"/>
      <c r="C12" s="42" t="s">
        <v>4158</v>
      </c>
      <c r="D12" s="42" t="s">
        <v>4159</v>
      </c>
      <c r="E12" s="42" t="s">
        <v>4160</v>
      </c>
      <c r="F12" s="42" t="s">
        <v>4158</v>
      </c>
      <c r="G12" s="42" t="s">
        <v>4159</v>
      </c>
      <c r="H12" s="42" t="s">
        <v>4160</v>
      </c>
      <c r="I12" s="37"/>
      <c r="J12" s="42" t="s">
        <v>4158</v>
      </c>
      <c r="K12" s="42" t="s">
        <v>4159</v>
      </c>
      <c r="L12" s="42" t="s">
        <v>4160</v>
      </c>
      <c r="M12" s="42" t="s">
        <v>4158</v>
      </c>
      <c r="N12" s="42" t="s">
        <v>4159</v>
      </c>
      <c r="O12" s="42" t="s">
        <v>4160</v>
      </c>
      <c r="P12" s="37"/>
      <c r="Q12" s="37"/>
      <c r="R12" s="37"/>
      <c r="S12" s="37"/>
      <c r="T12" s="37"/>
      <c r="U12" s="37"/>
      <c r="V12" s="37"/>
      <c r="W12" s="37"/>
    </row>
    <row r="13" spans="1:23">
      <c r="A13" s="36"/>
      <c r="B13" s="36"/>
      <c r="C13" s="43" t="s">
        <v>4161</v>
      </c>
      <c r="D13" s="43" t="s">
        <v>4161</v>
      </c>
      <c r="E13" s="43" t="s">
        <v>4161</v>
      </c>
      <c r="F13" s="43" t="s">
        <v>4162</v>
      </c>
      <c r="G13" s="43" t="s">
        <v>4162</v>
      </c>
      <c r="H13" s="43" t="s">
        <v>4162</v>
      </c>
      <c r="I13" s="43"/>
      <c r="J13" s="43" t="s">
        <v>4161</v>
      </c>
      <c r="K13" s="43" t="s">
        <v>4161</v>
      </c>
      <c r="L13" s="43" t="s">
        <v>4161</v>
      </c>
      <c r="M13" s="43" t="s">
        <v>4162</v>
      </c>
      <c r="N13" s="43" t="s">
        <v>4162</v>
      </c>
      <c r="O13" s="43" t="s">
        <v>4162</v>
      </c>
      <c r="P13" s="43"/>
      <c r="Q13" s="43"/>
      <c r="R13" s="43"/>
      <c r="S13" s="43"/>
      <c r="T13" s="43"/>
      <c r="U13" s="43"/>
      <c r="V13" s="43"/>
      <c r="W13" s="43"/>
    </row>
    <row r="14" spans="1:23">
      <c r="A14" s="44" t="s">
        <v>4163</v>
      </c>
      <c r="B14" s="45"/>
      <c r="C14" s="46"/>
      <c r="D14" s="46"/>
      <c r="E14" s="46"/>
      <c r="F14" s="46"/>
      <c r="G14" s="46"/>
      <c r="H14" s="46"/>
      <c r="I14" s="47"/>
      <c r="J14" s="46"/>
      <c r="K14" s="46"/>
      <c r="L14" s="46"/>
      <c r="M14" s="46"/>
      <c r="N14" s="46"/>
      <c r="O14" s="46"/>
    </row>
    <row r="15" spans="1:23">
      <c r="A15" s="45"/>
      <c r="B15" s="45" t="s">
        <v>4164</v>
      </c>
      <c r="C15" s="47" cm="1">
        <f t="array" ref="C15">INDEX($D$67:$BE$92,$C67,C$55)</f>
        <v>415.11900000000003</v>
      </c>
      <c r="D15" s="47" cm="1">
        <f t="array" ref="D15">INDEX($D$67:$BE$92,$C67,D$55)</f>
        <v>227.23099999999999</v>
      </c>
      <c r="E15" s="47" cm="1">
        <f t="array" ref="E15">INDEX($D$67:$BE$92,$C67,E$55)</f>
        <v>187.88800000000001</v>
      </c>
      <c r="F15" s="47" cm="1">
        <f t="array" ref="F15">INDEX($D$67:$BE$92,$C67,F$55)</f>
        <v>81.572999999999993</v>
      </c>
      <c r="G15" s="47" cm="1">
        <f t="array" ref="G15">INDEX($D$67:$BE$92,$C67,G$55)</f>
        <v>83.016999999999996</v>
      </c>
      <c r="H15" s="47" cm="1">
        <f t="array" ref="H15">INDEX($D$67:$BE$92,$C67,H$55)</f>
        <v>79.891999999999996</v>
      </c>
      <c r="I15" s="47"/>
      <c r="J15" s="48" t="str" cm="1">
        <f t="array" ref="J15">IF(HYPERLINK(TEXT("#"&amp;INDEX($D$101:$BE$126,$C101,C$55),),INDEX($D$101:$BE$126,$C101,C$55))=0,"",HYPERLINK(TEXT("#"&amp;INDEX($D$101:$BE$126,$C101,C$55),),INDEX($D$101:$BE$126,$C101,C$55)))</f>
        <v>A125958392W</v>
      </c>
      <c r="K15" s="48" t="str" cm="1">
        <f t="array" ref="K15">IF(HYPERLINK(TEXT("#"&amp;INDEX($D$101:$BE$126,$C101,D$55),),INDEX($D$101:$BE$126,$C101,D$55))=0,"",HYPERLINK(TEXT("#"&amp;INDEX($D$101:$BE$126,$C101,D$55),),INDEX($D$101:$BE$126,$C101,D$55)))</f>
        <v>A125979992T</v>
      </c>
      <c r="L15" s="48" t="str" cm="1">
        <f t="array" ref="L15">IF(HYPERLINK(TEXT("#"&amp;INDEX($D$101:$BE$126,$C101,E$55),),INDEX($D$101:$BE$126,$C101,E$55))=0,"",HYPERLINK(TEXT("#"&amp;INDEX($D$101:$BE$126,$C101,E$55),),INDEX($D$101:$BE$126,$C101,E$55)))</f>
        <v>A125969192J</v>
      </c>
      <c r="M15" s="48" t="str" cm="1">
        <f t="array" ref="M15">IF(HYPERLINK(TEXT("#"&amp;INDEX($D$101:$BE$126,$C101,F$55),),INDEX($D$101:$BE$126,$C101,F$55))=0,"",HYPERLINK(TEXT("#"&amp;INDEX($D$101:$BE$126,$C101,F$55),),INDEX($D$101:$BE$126,$C101,F$55)))</f>
        <v>A125958393X</v>
      </c>
      <c r="N15" s="48" t="str" cm="1">
        <f t="array" ref="N15">IF(HYPERLINK(TEXT("#"&amp;INDEX($D$101:$BE$126,$C101,G$55),),INDEX($D$101:$BE$126,$C101,G$55))=0,"",HYPERLINK(TEXT("#"&amp;INDEX($D$101:$BE$126,$C101,G$55),),INDEX($D$101:$BE$126,$C101,G$55)))</f>
        <v>A125979993V</v>
      </c>
      <c r="O15" s="48" t="str" cm="1">
        <f t="array" ref="O15">IF(HYPERLINK(TEXT("#"&amp;INDEX($D$101:$BE$126,$C101,H$55),),INDEX($D$101:$BE$126,$C101,H$55))=0,"",HYPERLINK(TEXT("#"&amp;INDEX($D$101:$BE$126,$C101,H$55),),INDEX($D$101:$BE$126,$C101,H$55)))</f>
        <v>A125969193K</v>
      </c>
    </row>
    <row r="16" spans="1:23">
      <c r="A16" s="45"/>
      <c r="B16" s="49" t="s">
        <v>4165</v>
      </c>
      <c r="C16" s="47" cm="1">
        <f t="array" ref="C16">INDEX($D$67:$BE$92,$C68,C$55)</f>
        <v>58.069000000000003</v>
      </c>
      <c r="D16" s="47" cm="1">
        <f t="array" ref="D16">INDEX($D$67:$BE$92,$C68,D$55)</f>
        <v>33.438000000000002</v>
      </c>
      <c r="E16" s="47" cm="1">
        <f t="array" ref="E16">INDEX($D$67:$BE$92,$C68,E$55)</f>
        <v>24.631</v>
      </c>
      <c r="F16" s="47" cm="1">
        <f t="array" ref="F16">INDEX($D$67:$BE$92,$C68,F$55)</f>
        <v>11.411</v>
      </c>
      <c r="G16" s="47" cm="1">
        <f t="array" ref="G16">INDEX($D$67:$BE$92,$C68,G$55)</f>
        <v>12.215999999999999</v>
      </c>
      <c r="H16" s="47" cm="1">
        <f t="array" ref="H16">INDEX($D$67:$BE$92,$C68,H$55)</f>
        <v>10.473000000000001</v>
      </c>
      <c r="I16" s="47"/>
      <c r="J16" s="48" t="str" cm="1">
        <f t="array" ref="J16">IF(HYPERLINK(TEXT("#"&amp;INDEX($D$101:$BE$126,$C102,C$55),),INDEX($D$101:$BE$126,$C102,C$55))=0,"",HYPERLINK(TEXT("#"&amp;INDEX($D$101:$BE$126,$C102,C$55),),INDEX($D$101:$BE$126,$C102,C$55)))</f>
        <v>A125958328C</v>
      </c>
      <c r="K16" s="48" t="str" cm="1">
        <f t="array" ref="K16">IF(HYPERLINK(TEXT("#"&amp;INDEX($D$101:$BE$126,$C102,D$55),),INDEX($D$101:$BE$126,$C102,D$55))=0,"",HYPERLINK(TEXT("#"&amp;INDEX($D$101:$BE$126,$C102,D$55),),INDEX($D$101:$BE$126,$C102,D$55)))</f>
        <v>A125979928X</v>
      </c>
      <c r="L16" s="48" t="str" cm="1">
        <f t="array" ref="L16">IF(HYPERLINK(TEXT("#"&amp;INDEX($D$101:$BE$126,$C102,E$55),),INDEX($D$101:$BE$126,$C102,E$55))=0,"",HYPERLINK(TEXT("#"&amp;INDEX($D$101:$BE$126,$C102,E$55),),INDEX($D$101:$BE$126,$C102,E$55)))</f>
        <v>A125969128R</v>
      </c>
      <c r="M16" s="48" t="str" cm="1">
        <f t="array" ref="M16">IF(HYPERLINK(TEXT("#"&amp;INDEX($D$101:$BE$126,$C102,F$55),),INDEX($D$101:$BE$126,$C102,F$55))=0,"",HYPERLINK(TEXT("#"&amp;INDEX($D$101:$BE$126,$C102,F$55),),INDEX($D$101:$BE$126,$C102,F$55)))</f>
        <v>A125958329F</v>
      </c>
      <c r="N16" s="48" t="str" cm="1">
        <f t="array" ref="N16">IF(HYPERLINK(TEXT("#"&amp;INDEX($D$101:$BE$126,$C102,G$55),),INDEX($D$101:$BE$126,$C102,G$55))=0,"",HYPERLINK(TEXT("#"&amp;INDEX($D$101:$BE$126,$C102,G$55),),INDEX($D$101:$BE$126,$C102,G$55)))</f>
        <v>A125979929A</v>
      </c>
      <c r="O16" s="48" t="str" cm="1">
        <f t="array" ref="O16">IF(HYPERLINK(TEXT("#"&amp;INDEX($D$101:$BE$126,$C102,H$55),),INDEX($D$101:$BE$126,$C102,H$55))=0,"",HYPERLINK(TEXT("#"&amp;INDEX($D$101:$BE$126,$C102,H$55),),INDEX($D$101:$BE$126,$C102,H$55)))</f>
        <v>A125969129T</v>
      </c>
    </row>
    <row r="17" spans="1:23">
      <c r="A17" s="45"/>
      <c r="B17" s="49" t="s">
        <v>4166</v>
      </c>
      <c r="C17" s="47" cm="1">
        <f t="array" ref="C17">INDEX($D$67:$BE$92,$C69,C$55)</f>
        <v>29.309000000000001</v>
      </c>
      <c r="D17" s="47" cm="1">
        <f t="array" ref="D17">INDEX($D$67:$BE$92,$C69,D$55)</f>
        <v>18.443999999999999</v>
      </c>
      <c r="E17" s="47" cm="1">
        <f t="array" ref="E17">INDEX($D$67:$BE$92,$C69,E$55)</f>
        <v>10.865</v>
      </c>
      <c r="F17" s="47" cm="1">
        <f t="array" ref="F17">INDEX($D$67:$BE$92,$C69,F$55)</f>
        <v>5.7590000000000003</v>
      </c>
      <c r="G17" s="47" cm="1">
        <f t="array" ref="G17">INDEX($D$67:$BE$92,$C69,G$55)</f>
        <v>6.7380000000000004</v>
      </c>
      <c r="H17" s="47" cm="1">
        <f t="array" ref="H17">INDEX($D$67:$BE$92,$C69,H$55)</f>
        <v>4.62</v>
      </c>
      <c r="I17" s="47"/>
      <c r="J17" s="48" t="str" cm="1">
        <f t="array" ref="J17">IF(HYPERLINK(TEXT("#"&amp;INDEX($D$101:$BE$126,$C103,C$55),),INDEX($D$101:$BE$126,$C103,C$55))=0,"",HYPERLINK(TEXT("#"&amp;INDEX($D$101:$BE$126,$C103,C$55),),INDEX($D$101:$BE$126,$C103,C$55)))</f>
        <v>A125958400K</v>
      </c>
      <c r="K17" s="48" t="str" cm="1">
        <f t="array" ref="K17">IF(HYPERLINK(TEXT("#"&amp;INDEX($D$101:$BE$126,$C103,D$55),),INDEX($D$101:$BE$126,$C103,D$55))=0,"",HYPERLINK(TEXT("#"&amp;INDEX($D$101:$BE$126,$C103,D$55),),INDEX($D$101:$BE$126,$C103,D$55)))</f>
        <v>A125980000L</v>
      </c>
      <c r="L17" s="48" t="str" cm="1">
        <f t="array" ref="L17">IF(HYPERLINK(TEXT("#"&amp;INDEX($D$101:$BE$126,$C103,E$55),),INDEX($D$101:$BE$126,$C103,E$55))=0,"",HYPERLINK(TEXT("#"&amp;INDEX($D$101:$BE$126,$C103,E$55),),INDEX($D$101:$BE$126,$C103,E$55)))</f>
        <v>A125969200W</v>
      </c>
      <c r="M17" s="48" t="str" cm="1">
        <f t="array" ref="M17">IF(HYPERLINK(TEXT("#"&amp;INDEX($D$101:$BE$126,$C103,F$55),),INDEX($D$101:$BE$126,$C103,F$55))=0,"",HYPERLINK(TEXT("#"&amp;INDEX($D$101:$BE$126,$C103,F$55),),INDEX($D$101:$BE$126,$C103,F$55)))</f>
        <v>A125958401L</v>
      </c>
      <c r="N17" s="48" t="str" cm="1">
        <f t="array" ref="N17">IF(HYPERLINK(TEXT("#"&amp;INDEX($D$101:$BE$126,$C103,G$55),),INDEX($D$101:$BE$126,$C103,G$55))=0,"",HYPERLINK(TEXT("#"&amp;INDEX($D$101:$BE$126,$C103,G$55),),INDEX($D$101:$BE$126,$C103,G$55)))</f>
        <v>A125980001R</v>
      </c>
      <c r="O17" s="48" t="str" cm="1">
        <f t="array" ref="O17">IF(HYPERLINK(TEXT("#"&amp;INDEX($D$101:$BE$126,$C103,H$55),),INDEX($D$101:$BE$126,$C103,H$55))=0,"",HYPERLINK(TEXT("#"&amp;INDEX($D$101:$BE$126,$C103,H$55),),INDEX($D$101:$BE$126,$C103,H$55)))</f>
        <v>A125969201X</v>
      </c>
    </row>
    <row r="18" spans="1:23">
      <c r="A18" s="45"/>
      <c r="B18" s="49" t="s">
        <v>4167</v>
      </c>
      <c r="C18" s="47" cm="1">
        <f t="array" ref="C18">INDEX($D$67:$BE$92,$C70,C$55)</f>
        <v>23.594000000000001</v>
      </c>
      <c r="D18" s="47" cm="1">
        <f t="array" ref="D18">INDEX($D$67:$BE$92,$C70,D$55)</f>
        <v>15.449</v>
      </c>
      <c r="E18" s="47" cm="1">
        <f t="array" ref="E18">INDEX($D$67:$BE$92,$C70,E$55)</f>
        <v>8.1440000000000001</v>
      </c>
      <c r="F18" s="47" cm="1">
        <f t="array" ref="F18">INDEX($D$67:$BE$92,$C70,F$55)</f>
        <v>4.6360000000000001</v>
      </c>
      <c r="G18" s="47" cm="1">
        <f t="array" ref="G18">INDEX($D$67:$BE$92,$C70,G$55)</f>
        <v>5.6440000000000001</v>
      </c>
      <c r="H18" s="47" cm="1">
        <f t="array" ref="H18">INDEX($D$67:$BE$92,$C70,H$55)</f>
        <v>3.4630000000000001</v>
      </c>
      <c r="I18" s="47"/>
      <c r="J18" s="48" t="str" cm="1">
        <f t="array" ref="J18">IF(HYPERLINK(TEXT("#"&amp;INDEX($D$101:$BE$126,$C104,C$55),),INDEX($D$101:$BE$126,$C104,C$55))=0,"",HYPERLINK(TEXT("#"&amp;INDEX($D$101:$BE$126,$C104,C$55),),INDEX($D$101:$BE$126,$C104,C$55)))</f>
        <v>A125958408C</v>
      </c>
      <c r="K18" s="48" t="str" cm="1">
        <f t="array" ref="K18">IF(HYPERLINK(TEXT("#"&amp;INDEX($D$101:$BE$126,$C104,D$55),),INDEX($D$101:$BE$126,$C104,D$55))=0,"",HYPERLINK(TEXT("#"&amp;INDEX($D$101:$BE$126,$C104,D$55),),INDEX($D$101:$BE$126,$C104,D$55)))</f>
        <v>A125980008F</v>
      </c>
      <c r="L18" s="48" t="str" cm="1">
        <f t="array" ref="L18">IF(HYPERLINK(TEXT("#"&amp;INDEX($D$101:$BE$126,$C104,E$55),),INDEX($D$101:$BE$126,$C104,E$55))=0,"",HYPERLINK(TEXT("#"&amp;INDEX($D$101:$BE$126,$C104,E$55),),INDEX($D$101:$BE$126,$C104,E$55)))</f>
        <v>A125969208R</v>
      </c>
      <c r="M18" s="48" t="str" cm="1">
        <f t="array" ref="M18">IF(HYPERLINK(TEXT("#"&amp;INDEX($D$101:$BE$126,$C104,F$55),),INDEX($D$101:$BE$126,$C104,F$55))=0,"",HYPERLINK(TEXT("#"&amp;INDEX($D$101:$BE$126,$C104,F$55),),INDEX($D$101:$BE$126,$C104,F$55)))</f>
        <v>A125958409F</v>
      </c>
      <c r="N18" s="48" t="str" cm="1">
        <f t="array" ref="N18">IF(HYPERLINK(TEXT("#"&amp;INDEX($D$101:$BE$126,$C104,G$55),),INDEX($D$101:$BE$126,$C104,G$55))=0,"",HYPERLINK(TEXT("#"&amp;INDEX($D$101:$BE$126,$C104,G$55),),INDEX($D$101:$BE$126,$C104,G$55)))</f>
        <v>A125980009J</v>
      </c>
      <c r="O18" s="48" t="str" cm="1">
        <f t="array" ref="O18">IF(HYPERLINK(TEXT("#"&amp;INDEX($D$101:$BE$126,$C104,H$55),),INDEX($D$101:$BE$126,$C104,H$55))=0,"",HYPERLINK(TEXT("#"&amp;INDEX($D$101:$BE$126,$C104,H$55),),INDEX($D$101:$BE$126,$C104,H$55)))</f>
        <v>A125969209T</v>
      </c>
    </row>
    <row r="19" spans="1:23">
      <c r="A19" s="45"/>
      <c r="B19" s="50" t="s">
        <v>4168</v>
      </c>
      <c r="C19" s="47" cm="1">
        <f t="array" ref="C19">INDEX($D$67:$BE$92,$C71,C$55)</f>
        <v>5.0170000000000003</v>
      </c>
      <c r="D19" s="47" cm="1">
        <f t="array" ref="D19">INDEX($D$67:$BE$92,$C71,D$55)</f>
        <v>3.6659999999999999</v>
      </c>
      <c r="E19" s="47" cm="1">
        <f t="array" ref="E19">INDEX($D$67:$BE$92,$C71,E$55)</f>
        <v>1.351</v>
      </c>
      <c r="F19" s="47" cm="1">
        <f t="array" ref="F19">INDEX($D$67:$BE$92,$C71,F$55)</f>
        <v>0.98599999999999999</v>
      </c>
      <c r="G19" s="47" cm="1">
        <f t="array" ref="G19">INDEX($D$67:$BE$92,$C71,G$55)</f>
        <v>1.339</v>
      </c>
      <c r="H19" s="47" cm="1">
        <f t="array" ref="H19">INDEX($D$67:$BE$92,$C71,H$55)</f>
        <v>0.57499999999999996</v>
      </c>
      <c r="I19" s="47"/>
      <c r="J19" s="48" t="str" cm="1">
        <f t="array" ref="J19">IF(HYPERLINK(TEXT("#"&amp;INDEX($D$101:$BE$126,$C105,C$55),),INDEX($D$101:$BE$126,$C105,C$55))=0,"",HYPERLINK(TEXT("#"&amp;INDEX($D$101:$BE$126,$C105,C$55),),INDEX($D$101:$BE$126,$C105,C$55)))</f>
        <v>A125958336C</v>
      </c>
      <c r="K19" s="48" t="str" cm="1">
        <f t="array" ref="K19">IF(HYPERLINK(TEXT("#"&amp;INDEX($D$101:$BE$126,$C105,D$55),),INDEX($D$101:$BE$126,$C105,D$55))=0,"",HYPERLINK(TEXT("#"&amp;INDEX($D$101:$BE$126,$C105,D$55),),INDEX($D$101:$BE$126,$C105,D$55)))</f>
        <v>A125979936X</v>
      </c>
      <c r="L19" s="48" t="str" cm="1">
        <f t="array" ref="L19">IF(HYPERLINK(TEXT("#"&amp;INDEX($D$101:$BE$126,$C105,E$55),),INDEX($D$101:$BE$126,$C105,E$55))=0,"",HYPERLINK(TEXT("#"&amp;INDEX($D$101:$BE$126,$C105,E$55),),INDEX($D$101:$BE$126,$C105,E$55)))</f>
        <v>A125969136R</v>
      </c>
      <c r="M19" s="48" t="str" cm="1">
        <f t="array" ref="M19">IF(HYPERLINK(TEXT("#"&amp;INDEX($D$101:$BE$126,$C105,F$55),),INDEX($D$101:$BE$126,$C105,F$55))=0,"",HYPERLINK(TEXT("#"&amp;INDEX($D$101:$BE$126,$C105,F$55),),INDEX($D$101:$BE$126,$C105,F$55)))</f>
        <v>A125958337F</v>
      </c>
      <c r="N19" s="48" t="str" cm="1">
        <f t="array" ref="N19">IF(HYPERLINK(TEXT("#"&amp;INDEX($D$101:$BE$126,$C105,G$55),),INDEX($D$101:$BE$126,$C105,G$55))=0,"",HYPERLINK(TEXT("#"&amp;INDEX($D$101:$BE$126,$C105,G$55),),INDEX($D$101:$BE$126,$C105,G$55)))</f>
        <v>A125979937A</v>
      </c>
      <c r="O19" s="48" t="str" cm="1">
        <f t="array" ref="O19">IF(HYPERLINK(TEXT("#"&amp;INDEX($D$101:$BE$126,$C105,H$55),),INDEX($D$101:$BE$126,$C105,H$55))=0,"",HYPERLINK(TEXT("#"&amp;INDEX($D$101:$BE$126,$C105,H$55),),INDEX($D$101:$BE$126,$C105,H$55)))</f>
        <v>A125969137T</v>
      </c>
    </row>
    <row r="20" spans="1:23">
      <c r="A20" s="45"/>
      <c r="B20" s="50" t="s">
        <v>4169</v>
      </c>
      <c r="C20" s="47" cm="1">
        <f t="array" ref="C20">INDEX($D$67:$BE$92,$C72,C$55)</f>
        <v>18.577000000000002</v>
      </c>
      <c r="D20" s="47" cm="1">
        <f t="array" ref="D20">INDEX($D$67:$BE$92,$C72,D$55)</f>
        <v>11.784000000000001</v>
      </c>
      <c r="E20" s="47" cm="1">
        <f t="array" ref="E20">INDEX($D$67:$BE$92,$C72,E$55)</f>
        <v>6.7930000000000001</v>
      </c>
      <c r="F20" s="47" cm="1">
        <f t="array" ref="F20">INDEX($D$67:$BE$92,$C72,F$55)</f>
        <v>3.65</v>
      </c>
      <c r="G20" s="47" cm="1">
        <f t="array" ref="G20">INDEX($D$67:$BE$92,$C72,G$55)</f>
        <v>4.3049999999999997</v>
      </c>
      <c r="H20" s="47" cm="1">
        <f t="array" ref="H20">INDEX($D$67:$BE$92,$C72,H$55)</f>
        <v>2.8879999999999999</v>
      </c>
      <c r="I20" s="47"/>
      <c r="J20" s="48" t="str" cm="1">
        <f t="array" ref="J20">IF(HYPERLINK(TEXT("#"&amp;INDEX($D$101:$BE$126,$C106,C$55),),INDEX($D$101:$BE$126,$C106,C$55))=0,"",HYPERLINK(TEXT("#"&amp;INDEX($D$101:$BE$126,$C106,C$55),),INDEX($D$101:$BE$126,$C106,C$55)))</f>
        <v>A125958344C</v>
      </c>
      <c r="K20" s="48" t="str" cm="1">
        <f t="array" ref="K20">IF(HYPERLINK(TEXT("#"&amp;INDEX($D$101:$BE$126,$C106,D$55),),INDEX($D$101:$BE$126,$C106,D$55))=0,"",HYPERLINK(TEXT("#"&amp;INDEX($D$101:$BE$126,$C106,D$55),),INDEX($D$101:$BE$126,$C106,D$55)))</f>
        <v>A125979944X</v>
      </c>
      <c r="L20" s="48" t="str" cm="1">
        <f t="array" ref="L20">IF(HYPERLINK(TEXT("#"&amp;INDEX($D$101:$BE$126,$C106,E$55),),INDEX($D$101:$BE$126,$C106,E$55))=0,"",HYPERLINK(TEXT("#"&amp;INDEX($D$101:$BE$126,$C106,E$55),),INDEX($D$101:$BE$126,$C106,E$55)))</f>
        <v>A125969144R</v>
      </c>
      <c r="M20" s="48" t="str" cm="1">
        <f t="array" ref="M20">IF(HYPERLINK(TEXT("#"&amp;INDEX($D$101:$BE$126,$C106,F$55),),INDEX($D$101:$BE$126,$C106,F$55))=0,"",HYPERLINK(TEXT("#"&amp;INDEX($D$101:$BE$126,$C106,F$55),),INDEX($D$101:$BE$126,$C106,F$55)))</f>
        <v>A125958345F</v>
      </c>
      <c r="N20" s="48" t="str" cm="1">
        <f t="array" ref="N20">IF(HYPERLINK(TEXT("#"&amp;INDEX($D$101:$BE$126,$C106,G$55),),INDEX($D$101:$BE$126,$C106,G$55))=0,"",HYPERLINK(TEXT("#"&amp;INDEX($D$101:$BE$126,$C106,G$55),),INDEX($D$101:$BE$126,$C106,G$55)))</f>
        <v>A125979945A</v>
      </c>
      <c r="O20" s="48" t="str" cm="1">
        <f t="array" ref="O20">IF(HYPERLINK(TEXT("#"&amp;INDEX($D$101:$BE$126,$C106,H$55),),INDEX($D$101:$BE$126,$C106,H$55))=0,"",HYPERLINK(TEXT("#"&amp;INDEX($D$101:$BE$126,$C106,H$55),),INDEX($D$101:$BE$126,$C106,H$55)))</f>
        <v>A125969145T</v>
      </c>
    </row>
    <row r="21" spans="1:23">
      <c r="A21" s="45"/>
      <c r="B21" s="49" t="s">
        <v>4170</v>
      </c>
      <c r="C21" s="47" cm="1">
        <f t="array" ref="C21">INDEX($D$67:$BE$92,$C73,C$55)</f>
        <v>44.027999999999999</v>
      </c>
      <c r="D21" s="47" cm="1">
        <f t="array" ref="D21">INDEX($D$67:$BE$92,$C73,D$55)</f>
        <v>19.067</v>
      </c>
      <c r="E21" s="47" cm="1">
        <f t="array" ref="E21">INDEX($D$67:$BE$92,$C73,E$55)</f>
        <v>24.96</v>
      </c>
      <c r="F21" s="47" cm="1">
        <f t="array" ref="F21">INDEX($D$67:$BE$92,$C73,F$55)</f>
        <v>8.6519999999999992</v>
      </c>
      <c r="G21" s="47" cm="1">
        <f t="array" ref="G21">INDEX($D$67:$BE$92,$C73,G$55)</f>
        <v>6.9660000000000002</v>
      </c>
      <c r="H21" s="47" cm="1">
        <f t="array" ref="H21">INDEX($D$67:$BE$92,$C73,H$55)</f>
        <v>10.613</v>
      </c>
      <c r="I21" s="47"/>
      <c r="J21" s="48" t="str" cm="1">
        <f t="array" ref="J21">IF(HYPERLINK(TEXT("#"&amp;INDEX($D$101:$BE$126,$C107,C$55),),INDEX($D$101:$BE$126,$C107,C$55))=0,"",HYPERLINK(TEXT("#"&amp;INDEX($D$101:$BE$126,$C107,C$55),),INDEX($D$101:$BE$126,$C107,C$55)))</f>
        <v>A125958376W</v>
      </c>
      <c r="K21" s="48" t="str" cm="1">
        <f t="array" ref="K21">IF(HYPERLINK(TEXT("#"&amp;INDEX($D$101:$BE$126,$C107,D$55),),INDEX($D$101:$BE$126,$C107,D$55))=0,"",HYPERLINK(TEXT("#"&amp;INDEX($D$101:$BE$126,$C107,D$55),),INDEX($D$101:$BE$126,$C107,D$55)))</f>
        <v>A125979976T</v>
      </c>
      <c r="L21" s="48" t="str" cm="1">
        <f t="array" ref="L21">IF(HYPERLINK(TEXT("#"&amp;INDEX($D$101:$BE$126,$C107,E$55),),INDEX($D$101:$BE$126,$C107,E$55))=0,"",HYPERLINK(TEXT("#"&amp;INDEX($D$101:$BE$126,$C107,E$55),),INDEX($D$101:$BE$126,$C107,E$55)))</f>
        <v>A125969176J</v>
      </c>
      <c r="M21" s="48" t="str" cm="1">
        <f t="array" ref="M21">IF(HYPERLINK(TEXT("#"&amp;INDEX($D$101:$BE$126,$C107,F$55),),INDEX($D$101:$BE$126,$C107,F$55))=0,"",HYPERLINK(TEXT("#"&amp;INDEX($D$101:$BE$126,$C107,F$55),),INDEX($D$101:$BE$126,$C107,F$55)))</f>
        <v>A125958377X</v>
      </c>
      <c r="N21" s="48" t="str" cm="1">
        <f t="array" ref="N21">IF(HYPERLINK(TEXT("#"&amp;INDEX($D$101:$BE$126,$C107,G$55),),INDEX($D$101:$BE$126,$C107,G$55))=0,"",HYPERLINK(TEXT("#"&amp;INDEX($D$101:$BE$126,$C107,G$55),),INDEX($D$101:$BE$126,$C107,G$55)))</f>
        <v>A125979977V</v>
      </c>
      <c r="O21" s="48" t="str" cm="1">
        <f t="array" ref="O21">IF(HYPERLINK(TEXT("#"&amp;INDEX($D$101:$BE$126,$C107,H$55),),INDEX($D$101:$BE$126,$C107,H$55))=0,"",HYPERLINK(TEXT("#"&amp;INDEX($D$101:$BE$126,$C107,H$55),),INDEX($D$101:$BE$126,$C107,H$55)))</f>
        <v>A125969177K</v>
      </c>
    </row>
    <row r="22" spans="1:23">
      <c r="A22" s="45"/>
      <c r="B22" s="49" t="s">
        <v>4171</v>
      </c>
      <c r="C22" s="47" cm="1">
        <f t="array" ref="C22">INDEX($D$67:$BE$92,$C74,C$55)</f>
        <v>12.207000000000001</v>
      </c>
      <c r="D22" s="47" cm="1">
        <f t="array" ref="D22">INDEX($D$67:$BE$92,$C74,D$55)</f>
        <v>7.0209999999999999</v>
      </c>
      <c r="E22" s="47" cm="1">
        <f t="array" ref="E22">INDEX($D$67:$BE$92,$C74,E$55)</f>
        <v>5.1870000000000003</v>
      </c>
      <c r="F22" s="47" cm="1">
        <f t="array" ref="F22">INDEX($D$67:$BE$92,$C74,F$55)</f>
        <v>2.399</v>
      </c>
      <c r="G22" s="47" cm="1">
        <f t="array" ref="G22">INDEX($D$67:$BE$92,$C74,G$55)</f>
        <v>2.5649999999999999</v>
      </c>
      <c r="H22" s="47" cm="1">
        <f t="array" ref="H22">INDEX($D$67:$BE$92,$C74,H$55)</f>
        <v>2.2050000000000001</v>
      </c>
      <c r="I22" s="47"/>
      <c r="J22" s="48" t="str" cm="1">
        <f t="array" ref="J22">IF(HYPERLINK(TEXT("#"&amp;INDEX($D$101:$BE$126,$C108,C$55),),INDEX($D$101:$BE$126,$C108,C$55))=0,"",HYPERLINK(TEXT("#"&amp;INDEX($D$101:$BE$126,$C108,C$55),),INDEX($D$101:$BE$126,$C108,C$55)))</f>
        <v>A125958304K</v>
      </c>
      <c r="K22" s="48" t="str" cm="1">
        <f t="array" ref="K22">IF(HYPERLINK(TEXT("#"&amp;INDEX($D$101:$BE$126,$C108,D$55),),INDEX($D$101:$BE$126,$C108,D$55))=0,"",HYPERLINK(TEXT("#"&amp;INDEX($D$101:$BE$126,$C108,D$55),),INDEX($D$101:$BE$126,$C108,D$55)))</f>
        <v>A125979904F</v>
      </c>
      <c r="L22" s="48" t="str" cm="1">
        <f t="array" ref="L22">IF(HYPERLINK(TEXT("#"&amp;INDEX($D$101:$BE$126,$C108,E$55),),INDEX($D$101:$BE$126,$C108,E$55))=0,"",HYPERLINK(TEXT("#"&amp;INDEX($D$101:$BE$126,$C108,E$55),),INDEX($D$101:$BE$126,$C108,E$55)))</f>
        <v>A125969104W</v>
      </c>
      <c r="M22" s="48" t="str" cm="1">
        <f t="array" ref="M22">IF(HYPERLINK(TEXT("#"&amp;INDEX($D$101:$BE$126,$C108,F$55),),INDEX($D$101:$BE$126,$C108,F$55))=0,"",HYPERLINK(TEXT("#"&amp;INDEX($D$101:$BE$126,$C108,F$55),),INDEX($D$101:$BE$126,$C108,F$55)))</f>
        <v>A125958305L</v>
      </c>
      <c r="N22" s="48" t="str" cm="1">
        <f t="array" ref="N22">IF(HYPERLINK(TEXT("#"&amp;INDEX($D$101:$BE$126,$C108,G$55),),INDEX($D$101:$BE$126,$C108,G$55))=0,"",HYPERLINK(TEXT("#"&amp;INDEX($D$101:$BE$126,$C108,G$55),),INDEX($D$101:$BE$126,$C108,G$55)))</f>
        <v>A125979905J</v>
      </c>
      <c r="O22" s="48" t="str" cm="1">
        <f t="array" ref="O22">IF(HYPERLINK(TEXT("#"&amp;INDEX($D$101:$BE$126,$C108,H$55),),INDEX($D$101:$BE$126,$C108,H$55))=0,"",HYPERLINK(TEXT("#"&amp;INDEX($D$101:$BE$126,$C108,H$55),),INDEX($D$101:$BE$126,$C108,H$55)))</f>
        <v>A125969105X</v>
      </c>
    </row>
    <row r="23" spans="1:23">
      <c r="A23" s="45"/>
      <c r="B23" s="49" t="s">
        <v>4172</v>
      </c>
      <c r="C23" s="47" cm="1">
        <f t="array" ref="C23">INDEX($D$67:$BE$92,$C75,C$55)</f>
        <v>21.3</v>
      </c>
      <c r="D23" s="47" cm="1">
        <f t="array" ref="D23">INDEX($D$67:$BE$92,$C75,D$55)</f>
        <v>12.766999999999999</v>
      </c>
      <c r="E23" s="47" cm="1">
        <f t="array" ref="E23">INDEX($D$67:$BE$92,$C75,E$55)</f>
        <v>8.532</v>
      </c>
      <c r="F23" s="47" cm="1">
        <f t="array" ref="F23">INDEX($D$67:$BE$92,$C75,F$55)</f>
        <v>4.1849999999999996</v>
      </c>
      <c r="G23" s="47" cm="1">
        <f t="array" ref="G23">INDEX($D$67:$BE$92,$C75,G$55)</f>
        <v>4.6639999999999997</v>
      </c>
      <c r="H23" s="47" cm="1">
        <f t="array" ref="H23">INDEX($D$67:$BE$92,$C75,H$55)</f>
        <v>3.6280000000000001</v>
      </c>
      <c r="I23" s="47"/>
      <c r="J23" s="48" t="str" cm="1">
        <f t="array" ref="J23">IF(HYPERLINK(TEXT("#"&amp;INDEX($D$101:$BE$126,$C109,C$55),),INDEX($D$101:$BE$126,$C109,C$55))=0,"",HYPERLINK(TEXT("#"&amp;INDEX($D$101:$BE$126,$C109,C$55),),INDEX($D$101:$BE$126,$C109,C$55)))</f>
        <v>A125958416C</v>
      </c>
      <c r="K23" s="48" t="str" cm="1">
        <f t="array" ref="K23">IF(HYPERLINK(TEXT("#"&amp;INDEX($D$101:$BE$126,$C109,D$55),),INDEX($D$101:$BE$126,$C109,D$55))=0,"",HYPERLINK(TEXT("#"&amp;INDEX($D$101:$BE$126,$C109,D$55),),INDEX($D$101:$BE$126,$C109,D$55)))</f>
        <v>A125980016F</v>
      </c>
      <c r="L23" s="48" t="str" cm="1">
        <f t="array" ref="L23">IF(HYPERLINK(TEXT("#"&amp;INDEX($D$101:$BE$126,$C109,E$55),),INDEX($D$101:$BE$126,$C109,E$55))=0,"",HYPERLINK(TEXT("#"&amp;INDEX($D$101:$BE$126,$C109,E$55),),INDEX($D$101:$BE$126,$C109,E$55)))</f>
        <v>A125969216R</v>
      </c>
      <c r="M23" s="48" t="str" cm="1">
        <f t="array" ref="M23">IF(HYPERLINK(TEXT("#"&amp;INDEX($D$101:$BE$126,$C109,F$55),),INDEX($D$101:$BE$126,$C109,F$55))=0,"",HYPERLINK(TEXT("#"&amp;INDEX($D$101:$BE$126,$C109,F$55),),INDEX($D$101:$BE$126,$C109,F$55)))</f>
        <v>A125958417F</v>
      </c>
      <c r="N23" s="48" t="str" cm="1">
        <f t="array" ref="N23">IF(HYPERLINK(TEXT("#"&amp;INDEX($D$101:$BE$126,$C109,G$55),),INDEX($D$101:$BE$126,$C109,G$55))=0,"",HYPERLINK(TEXT("#"&amp;INDEX($D$101:$BE$126,$C109,G$55),),INDEX($D$101:$BE$126,$C109,G$55)))</f>
        <v>A125980017J</v>
      </c>
      <c r="O23" s="48" t="str" cm="1">
        <f t="array" ref="O23">IF(HYPERLINK(TEXT("#"&amp;INDEX($D$101:$BE$126,$C109,H$55),),INDEX($D$101:$BE$126,$C109,H$55))=0,"",HYPERLINK(TEXT("#"&amp;INDEX($D$101:$BE$126,$C109,H$55),),INDEX($D$101:$BE$126,$C109,H$55)))</f>
        <v>A125969217T</v>
      </c>
    </row>
    <row r="24" spans="1:23">
      <c r="A24" s="45"/>
      <c r="B24" s="49" t="s">
        <v>4173</v>
      </c>
      <c r="C24" s="47" cm="1">
        <f t="array" ref="C24">INDEX($D$67:$BE$92,$C76,C$55)</f>
        <v>33.436</v>
      </c>
      <c r="D24" s="47" cm="1">
        <f t="array" ref="D24">INDEX($D$67:$BE$92,$C76,D$55)</f>
        <v>19.152000000000001</v>
      </c>
      <c r="E24" s="47" cm="1">
        <f t="array" ref="E24">INDEX($D$67:$BE$92,$C76,E$55)</f>
        <v>14.284000000000001</v>
      </c>
      <c r="F24" s="47" cm="1">
        <f t="array" ref="F24">INDEX($D$67:$BE$92,$C76,F$55)</f>
        <v>6.57</v>
      </c>
      <c r="G24" s="47" cm="1">
        <f t="array" ref="G24">INDEX($D$67:$BE$92,$C76,G$55)</f>
        <v>6.9969999999999999</v>
      </c>
      <c r="H24" s="47" cm="1">
        <f t="array" ref="H24">INDEX($D$67:$BE$92,$C76,H$55)</f>
        <v>6.0739999999999998</v>
      </c>
      <c r="I24" s="47"/>
      <c r="J24" s="48" t="str" cm="1">
        <f t="array" ref="J24">IF(HYPERLINK(TEXT("#"&amp;INDEX($D$101:$BE$126,$C110,C$55),),INDEX($D$101:$BE$126,$C110,C$55))=0,"",HYPERLINK(TEXT("#"&amp;INDEX($D$101:$BE$126,$C110,C$55),),INDEX($D$101:$BE$126,$C110,C$55)))</f>
        <v>A125958384W</v>
      </c>
      <c r="K24" s="48" t="str" cm="1">
        <f t="array" ref="K24">IF(HYPERLINK(TEXT("#"&amp;INDEX($D$101:$BE$126,$C110,D$55),),INDEX($D$101:$BE$126,$C110,D$55))=0,"",HYPERLINK(TEXT("#"&amp;INDEX($D$101:$BE$126,$C110,D$55),),INDEX($D$101:$BE$126,$C110,D$55)))</f>
        <v>A125979984T</v>
      </c>
      <c r="L24" s="48" t="str" cm="1">
        <f t="array" ref="L24">IF(HYPERLINK(TEXT("#"&amp;INDEX($D$101:$BE$126,$C110,E$55),),INDEX($D$101:$BE$126,$C110,E$55))=0,"",HYPERLINK(TEXT("#"&amp;INDEX($D$101:$BE$126,$C110,E$55),),INDEX($D$101:$BE$126,$C110,E$55)))</f>
        <v>A125969184J</v>
      </c>
      <c r="M24" s="48" t="str" cm="1">
        <f t="array" ref="M24">IF(HYPERLINK(TEXT("#"&amp;INDEX($D$101:$BE$126,$C110,F$55),),INDEX($D$101:$BE$126,$C110,F$55))=0,"",HYPERLINK(TEXT("#"&amp;INDEX($D$101:$BE$126,$C110,F$55),),INDEX($D$101:$BE$126,$C110,F$55)))</f>
        <v>A125958385X</v>
      </c>
      <c r="N24" s="48" t="str" cm="1">
        <f t="array" ref="N24">IF(HYPERLINK(TEXT("#"&amp;INDEX($D$101:$BE$126,$C110,G$55),),INDEX($D$101:$BE$126,$C110,G$55))=0,"",HYPERLINK(TEXT("#"&amp;INDEX($D$101:$BE$126,$C110,G$55),),INDEX($D$101:$BE$126,$C110,G$55)))</f>
        <v>A125979985V</v>
      </c>
      <c r="O24" s="48" t="str" cm="1">
        <f t="array" ref="O24">IF(HYPERLINK(TEXT("#"&amp;INDEX($D$101:$BE$126,$C110,H$55),),INDEX($D$101:$BE$126,$C110,H$55))=0,"",HYPERLINK(TEXT("#"&amp;INDEX($D$101:$BE$126,$C110,H$55),),INDEX($D$101:$BE$126,$C110,H$55)))</f>
        <v>A125969185K</v>
      </c>
    </row>
    <row r="25" spans="1:23">
      <c r="A25" s="45"/>
      <c r="B25" s="49" t="s">
        <v>4174</v>
      </c>
      <c r="C25" s="47" cm="1">
        <f t="array" ref="C25">INDEX($D$67:$BE$92,$C77,C$55)</f>
        <v>60.283999999999999</v>
      </c>
      <c r="D25" s="47" cm="1">
        <f t="array" ref="D25">INDEX($D$67:$BE$92,$C77,D$55)</f>
        <v>40.340000000000003</v>
      </c>
      <c r="E25" s="47" cm="1">
        <f t="array" ref="E25">INDEX($D$67:$BE$92,$C77,E$55)</f>
        <v>19.943999999999999</v>
      </c>
      <c r="F25" s="47" cm="1">
        <f t="array" ref="F25">INDEX($D$67:$BE$92,$C77,F$55)</f>
        <v>11.846</v>
      </c>
      <c r="G25" s="47" cm="1">
        <f t="array" ref="G25">INDEX($D$67:$BE$92,$C77,G$55)</f>
        <v>14.738</v>
      </c>
      <c r="H25" s="47" cm="1">
        <f t="array" ref="H25">INDEX($D$67:$BE$92,$C77,H$55)</f>
        <v>8.4809999999999999</v>
      </c>
      <c r="I25" s="47"/>
      <c r="J25" s="48" t="str" cm="1">
        <f t="array" ref="J25">IF(HYPERLINK(TEXT("#"&amp;INDEX($D$101:$BE$126,$C111,C$55),),INDEX($D$101:$BE$126,$C111,C$55))=0,"",HYPERLINK(TEXT("#"&amp;INDEX($D$101:$BE$126,$C111,C$55),),INDEX($D$101:$BE$126,$C111,C$55)))</f>
        <v>A125958440C</v>
      </c>
      <c r="K25" s="48" t="str" cm="1">
        <f t="array" ref="K25">IF(HYPERLINK(TEXT("#"&amp;INDEX($D$101:$BE$126,$C111,D$55),),INDEX($D$101:$BE$126,$C111,D$55))=0,"",HYPERLINK(TEXT("#"&amp;INDEX($D$101:$BE$126,$C111,D$55),),INDEX($D$101:$BE$126,$C111,D$55)))</f>
        <v>A125980040F</v>
      </c>
      <c r="L25" s="48" t="str" cm="1">
        <f t="array" ref="L25">IF(HYPERLINK(TEXT("#"&amp;INDEX($D$101:$BE$126,$C111,E$55),),INDEX($D$101:$BE$126,$C111,E$55))=0,"",HYPERLINK(TEXT("#"&amp;INDEX($D$101:$BE$126,$C111,E$55),),INDEX($D$101:$BE$126,$C111,E$55)))</f>
        <v>A125969240R</v>
      </c>
      <c r="M25" s="48" t="str" cm="1">
        <f t="array" ref="M25">IF(HYPERLINK(TEXT("#"&amp;INDEX($D$101:$BE$126,$C111,F$55),),INDEX($D$101:$BE$126,$C111,F$55))=0,"",HYPERLINK(TEXT("#"&amp;INDEX($D$101:$BE$126,$C111,F$55),),INDEX($D$101:$BE$126,$C111,F$55)))</f>
        <v>A125958441F</v>
      </c>
      <c r="N25" s="48" t="str" cm="1">
        <f t="array" ref="N25">IF(HYPERLINK(TEXT("#"&amp;INDEX($D$101:$BE$126,$C111,G$55),),INDEX($D$101:$BE$126,$C111,G$55))=0,"",HYPERLINK(TEXT("#"&amp;INDEX($D$101:$BE$126,$C111,G$55),),INDEX($D$101:$BE$126,$C111,G$55)))</f>
        <v>A125980041J</v>
      </c>
      <c r="O25" s="48" t="str" cm="1">
        <f t="array" ref="O25">IF(HYPERLINK(TEXT("#"&amp;INDEX($D$101:$BE$126,$C111,H$55),),INDEX($D$101:$BE$126,$C111,H$55))=0,"",HYPERLINK(TEXT("#"&amp;INDEX($D$101:$BE$126,$C111,H$55),),INDEX($D$101:$BE$126,$C111,H$55)))</f>
        <v>A125969241T</v>
      </c>
    </row>
    <row r="26" spans="1:23">
      <c r="A26" s="45"/>
      <c r="B26" s="49" t="s">
        <v>4175</v>
      </c>
      <c r="C26" s="47" cm="1">
        <f t="array" ref="C26">INDEX($D$67:$BE$92,$C78,C$55)</f>
        <v>10.93</v>
      </c>
      <c r="D26" s="47" cm="1">
        <f t="array" ref="D26">INDEX($D$67:$BE$92,$C78,D$55)</f>
        <v>4.9000000000000004</v>
      </c>
      <c r="E26" s="47" cm="1">
        <f t="array" ref="E26">INDEX($D$67:$BE$92,$C78,E$55)</f>
        <v>6.0309999999999997</v>
      </c>
      <c r="F26" s="47" cm="1">
        <f t="array" ref="F26">INDEX($D$67:$BE$92,$C78,F$55)</f>
        <v>2.1480000000000001</v>
      </c>
      <c r="G26" s="47" cm="1">
        <f t="array" ref="G26">INDEX($D$67:$BE$92,$C78,G$55)</f>
        <v>1.79</v>
      </c>
      <c r="H26" s="47" cm="1">
        <f t="array" ref="H26">INDEX($D$67:$BE$92,$C78,H$55)</f>
        <v>2.5640000000000001</v>
      </c>
      <c r="I26" s="47"/>
      <c r="J26" s="48" t="str" cm="1">
        <f t="array" ref="J26">IF(HYPERLINK(TEXT("#"&amp;INDEX($D$101:$BE$126,$C112,C$55),),INDEX($D$101:$BE$126,$C112,C$55))=0,"",HYPERLINK(TEXT("#"&amp;INDEX($D$101:$BE$126,$C112,C$55),),INDEX($D$101:$BE$126,$C112,C$55)))</f>
        <v>A125958312K</v>
      </c>
      <c r="K26" s="48" t="str" cm="1">
        <f t="array" ref="K26">IF(HYPERLINK(TEXT("#"&amp;INDEX($D$101:$BE$126,$C112,D$55),),INDEX($D$101:$BE$126,$C112,D$55))=0,"",HYPERLINK(TEXT("#"&amp;INDEX($D$101:$BE$126,$C112,D$55),),INDEX($D$101:$BE$126,$C112,D$55)))</f>
        <v>A125979912F</v>
      </c>
      <c r="L26" s="48" t="str" cm="1">
        <f t="array" ref="L26">IF(HYPERLINK(TEXT("#"&amp;INDEX($D$101:$BE$126,$C112,E$55),),INDEX($D$101:$BE$126,$C112,E$55))=0,"",HYPERLINK(TEXT("#"&amp;INDEX($D$101:$BE$126,$C112,E$55),),INDEX($D$101:$BE$126,$C112,E$55)))</f>
        <v>A125969112W</v>
      </c>
      <c r="M26" s="48" t="str" cm="1">
        <f t="array" ref="M26">IF(HYPERLINK(TEXT("#"&amp;INDEX($D$101:$BE$126,$C112,F$55),),INDEX($D$101:$BE$126,$C112,F$55))=0,"",HYPERLINK(TEXT("#"&amp;INDEX($D$101:$BE$126,$C112,F$55),),INDEX($D$101:$BE$126,$C112,F$55)))</f>
        <v>A125958313L</v>
      </c>
      <c r="N26" s="48" t="str" cm="1">
        <f t="array" ref="N26">IF(HYPERLINK(TEXT("#"&amp;INDEX($D$101:$BE$126,$C112,G$55),),INDEX($D$101:$BE$126,$C112,G$55))=0,"",HYPERLINK(TEXT("#"&amp;INDEX($D$101:$BE$126,$C112,G$55),),INDEX($D$101:$BE$126,$C112,G$55)))</f>
        <v>A125979913J</v>
      </c>
      <c r="O26" s="48" t="str" cm="1">
        <f t="array" ref="O26">IF(HYPERLINK(TEXT("#"&amp;INDEX($D$101:$BE$126,$C112,H$55),),INDEX($D$101:$BE$126,$C112,H$55))=0,"",HYPERLINK(TEXT("#"&amp;INDEX($D$101:$BE$126,$C112,H$55),),INDEX($D$101:$BE$126,$C112,H$55)))</f>
        <v>A125969113X</v>
      </c>
    </row>
    <row r="27" spans="1:23">
      <c r="A27" s="45"/>
      <c r="B27" s="49" t="s">
        <v>4176</v>
      </c>
      <c r="C27" s="47" cm="1">
        <f t="array" ref="C27">INDEX($D$67:$BE$92,$C79,C$55)</f>
        <v>23.245999999999999</v>
      </c>
      <c r="D27" s="47" cm="1">
        <f t="array" ref="D27">INDEX($D$67:$BE$92,$C79,D$55)</f>
        <v>7.4870000000000001</v>
      </c>
      <c r="E27" s="47" cm="1">
        <f t="array" ref="E27">INDEX($D$67:$BE$92,$C79,E$55)</f>
        <v>15.759</v>
      </c>
      <c r="F27" s="47" cm="1">
        <f t="array" ref="F27">INDEX($D$67:$BE$92,$C79,F$55)</f>
        <v>4.5679999999999996</v>
      </c>
      <c r="G27" s="47" cm="1">
        <f t="array" ref="G27">INDEX($D$67:$BE$92,$C79,G$55)</f>
        <v>2.7349999999999999</v>
      </c>
      <c r="H27" s="47" cm="1">
        <f t="array" ref="H27">INDEX($D$67:$BE$92,$C79,H$55)</f>
        <v>6.7009999999999996</v>
      </c>
      <c r="I27" s="47"/>
      <c r="J27" s="48" t="str" cm="1">
        <f t="array" ref="J27">IF(HYPERLINK(TEXT("#"&amp;INDEX($D$101:$BE$126,$C113,C$55),),INDEX($D$101:$BE$126,$C113,C$55))=0,"",HYPERLINK(TEXT("#"&amp;INDEX($D$101:$BE$126,$C113,C$55),),INDEX($D$101:$BE$126,$C113,C$55)))</f>
        <v>A125958264C</v>
      </c>
      <c r="K27" s="48" t="str" cm="1">
        <f t="array" ref="K27">IF(HYPERLINK(TEXT("#"&amp;INDEX($D$101:$BE$126,$C113,D$55),),INDEX($D$101:$BE$126,$C113,D$55))=0,"",HYPERLINK(TEXT("#"&amp;INDEX($D$101:$BE$126,$C113,D$55),),INDEX($D$101:$BE$126,$C113,D$55)))</f>
        <v>A125979864X</v>
      </c>
      <c r="L27" s="48" t="str" cm="1">
        <f t="array" ref="L27">IF(HYPERLINK(TEXT("#"&amp;INDEX($D$101:$BE$126,$C113,E$55),),INDEX($D$101:$BE$126,$C113,E$55))=0,"",HYPERLINK(TEXT("#"&amp;INDEX($D$101:$BE$126,$C113,E$55),),INDEX($D$101:$BE$126,$C113,E$55)))</f>
        <v>A125969064R</v>
      </c>
      <c r="M27" s="48" t="str" cm="1">
        <f t="array" ref="M27">IF(HYPERLINK(TEXT("#"&amp;INDEX($D$101:$BE$126,$C113,F$55),),INDEX($D$101:$BE$126,$C113,F$55))=0,"",HYPERLINK(TEXT("#"&amp;INDEX($D$101:$BE$126,$C113,F$55),),INDEX($D$101:$BE$126,$C113,F$55)))</f>
        <v>A125958265F</v>
      </c>
      <c r="N27" s="48" t="str" cm="1">
        <f t="array" ref="N27">IF(HYPERLINK(TEXT("#"&amp;INDEX($D$101:$BE$126,$C113,G$55),),INDEX($D$101:$BE$126,$C113,G$55))=0,"",HYPERLINK(TEXT("#"&amp;INDEX($D$101:$BE$126,$C113,G$55),),INDEX($D$101:$BE$126,$C113,G$55)))</f>
        <v>A125979865A</v>
      </c>
      <c r="O27" s="48" t="str" cm="1">
        <f t="array" ref="O27">IF(HYPERLINK(TEXT("#"&amp;INDEX($D$101:$BE$126,$C113,H$55),),INDEX($D$101:$BE$126,$C113,H$55))=0,"",HYPERLINK(TEXT("#"&amp;INDEX($D$101:$BE$126,$C113,H$55),),INDEX($D$101:$BE$126,$C113,H$55)))</f>
        <v>A125969065T</v>
      </c>
      <c r="P27" s="47"/>
      <c r="Q27" s="47"/>
      <c r="R27" s="47"/>
      <c r="S27" s="47"/>
      <c r="T27" s="47"/>
      <c r="U27" s="47"/>
      <c r="V27" s="47"/>
      <c r="W27" s="47"/>
    </row>
    <row r="28" spans="1:23">
      <c r="A28" s="45"/>
      <c r="B28" s="51" t="s">
        <v>4177</v>
      </c>
      <c r="C28" s="47" cm="1">
        <f t="array" ref="C28">INDEX($D$67:$BE$92,$C80,C$55)</f>
        <v>15.48</v>
      </c>
      <c r="D28" s="47" cm="1">
        <f t="array" ref="D28">INDEX($D$67:$BE$92,$C80,D$55)</f>
        <v>3.669</v>
      </c>
      <c r="E28" s="47" cm="1">
        <f t="array" ref="E28">INDEX($D$67:$BE$92,$C80,E$55)</f>
        <v>11.811999999999999</v>
      </c>
      <c r="F28" s="47" cm="1">
        <f t="array" ref="F28">INDEX($D$67:$BE$92,$C80,F$55)</f>
        <v>3.0419999999999998</v>
      </c>
      <c r="G28" s="47" cm="1">
        <f t="array" ref="G28">INDEX($D$67:$BE$92,$C80,G$55)</f>
        <v>1.34</v>
      </c>
      <c r="H28" s="47" cm="1">
        <f t="array" ref="H28">INDEX($D$67:$BE$92,$C80,H$55)</f>
        <v>5.0229999999999997</v>
      </c>
      <c r="I28" s="47"/>
      <c r="J28" s="48" t="str" cm="1">
        <f t="array" ref="J28">IF(HYPERLINK(TEXT("#"&amp;INDEX($D$101:$BE$126,$C114,C$55),),INDEX($D$101:$BE$126,$C114,C$55))=0,"",HYPERLINK(TEXT("#"&amp;INDEX($D$101:$BE$126,$C114,C$55),),INDEX($D$101:$BE$126,$C114,C$55)))</f>
        <v>A125958280C</v>
      </c>
      <c r="K28" s="48" t="str" cm="1">
        <f t="array" ref="K28">IF(HYPERLINK(TEXT("#"&amp;INDEX($D$101:$BE$126,$C114,D$55),),INDEX($D$101:$BE$126,$C114,D$55))=0,"",HYPERLINK(TEXT("#"&amp;INDEX($D$101:$BE$126,$C114,D$55),),INDEX($D$101:$BE$126,$C114,D$55)))</f>
        <v>A125979880X</v>
      </c>
      <c r="L28" s="48" t="str" cm="1">
        <f t="array" ref="L28">IF(HYPERLINK(TEXT("#"&amp;INDEX($D$101:$BE$126,$C114,E$55),),INDEX($D$101:$BE$126,$C114,E$55))=0,"",HYPERLINK(TEXT("#"&amp;INDEX($D$101:$BE$126,$C114,E$55),),INDEX($D$101:$BE$126,$C114,E$55)))</f>
        <v>A125969080R</v>
      </c>
      <c r="M28" s="48" t="str" cm="1">
        <f t="array" ref="M28">IF(HYPERLINK(TEXT("#"&amp;INDEX($D$101:$BE$126,$C114,F$55),),INDEX($D$101:$BE$126,$C114,F$55))=0,"",HYPERLINK(TEXT("#"&amp;INDEX($D$101:$BE$126,$C114,F$55),),INDEX($D$101:$BE$126,$C114,F$55)))</f>
        <v>A125958281F</v>
      </c>
      <c r="N28" s="48" t="str" cm="1">
        <f t="array" ref="N28">IF(HYPERLINK(TEXT("#"&amp;INDEX($D$101:$BE$126,$C114,G$55),),INDEX($D$101:$BE$126,$C114,G$55))=0,"",HYPERLINK(TEXT("#"&amp;INDEX($D$101:$BE$126,$C114,G$55),),INDEX($D$101:$BE$126,$C114,G$55)))</f>
        <v>A125979881A</v>
      </c>
      <c r="O28" s="48" t="str" cm="1">
        <f t="array" ref="O28">IF(HYPERLINK(TEXT("#"&amp;INDEX($D$101:$BE$126,$C114,H$55),),INDEX($D$101:$BE$126,$C114,H$55))=0,"",HYPERLINK(TEXT("#"&amp;INDEX($D$101:$BE$126,$C114,H$55),),INDEX($D$101:$BE$126,$C114,H$55)))</f>
        <v>A125969081T</v>
      </c>
      <c r="P28" s="47"/>
      <c r="Q28" s="47"/>
      <c r="R28" s="47"/>
      <c r="S28" s="47"/>
      <c r="T28" s="47"/>
      <c r="U28" s="47"/>
      <c r="V28" s="47"/>
      <c r="W28" s="47"/>
    </row>
    <row r="29" spans="1:23">
      <c r="A29" s="45"/>
      <c r="B29" s="49" t="s">
        <v>4178</v>
      </c>
      <c r="C29" s="47" cm="1">
        <f t="array" ref="C29">INDEX($D$67:$BE$92,$C81,C$55)</f>
        <v>13.157999999999999</v>
      </c>
      <c r="D29" s="47" cm="1">
        <f t="array" ref="D29">INDEX($D$67:$BE$92,$C81,D$55)</f>
        <v>5.2009999999999996</v>
      </c>
      <c r="E29" s="47" cm="1">
        <f t="array" ref="E29">INDEX($D$67:$BE$92,$C81,E$55)</f>
        <v>7.9569999999999999</v>
      </c>
      <c r="F29" s="47" cm="1">
        <f t="array" ref="F29">INDEX($D$67:$BE$92,$C81,F$55)</f>
        <v>2.5859999999999999</v>
      </c>
      <c r="G29" s="47" cm="1">
        <f t="array" ref="G29">INDEX($D$67:$BE$92,$C81,G$55)</f>
        <v>1.9</v>
      </c>
      <c r="H29" s="47" cm="1">
        <f t="array" ref="H29">INDEX($D$67:$BE$92,$C81,H$55)</f>
        <v>3.383</v>
      </c>
      <c r="I29" s="47"/>
      <c r="J29" s="48" t="str" cm="1">
        <f t="array" ref="J29">IF(HYPERLINK(TEXT("#"&amp;INDEX($D$101:$BE$126,$C115,C$55),),INDEX($D$101:$BE$126,$C115,C$55))=0,"",HYPERLINK(TEXT("#"&amp;INDEX($D$101:$BE$126,$C115,C$55),),INDEX($D$101:$BE$126,$C115,C$55)))</f>
        <v>A125958352C</v>
      </c>
      <c r="K29" s="48" t="str" cm="1">
        <f t="array" ref="K29">IF(HYPERLINK(TEXT("#"&amp;INDEX($D$101:$BE$126,$C115,D$55),),INDEX($D$101:$BE$126,$C115,D$55))=0,"",HYPERLINK(TEXT("#"&amp;INDEX($D$101:$BE$126,$C115,D$55),),INDEX($D$101:$BE$126,$C115,D$55)))</f>
        <v>A125979952X</v>
      </c>
      <c r="L29" s="48" t="str" cm="1">
        <f t="array" ref="L29">IF(HYPERLINK(TEXT("#"&amp;INDEX($D$101:$BE$126,$C115,E$55),),INDEX($D$101:$BE$126,$C115,E$55))=0,"",HYPERLINK(TEXT("#"&amp;INDEX($D$101:$BE$126,$C115,E$55),),INDEX($D$101:$BE$126,$C115,E$55)))</f>
        <v>A125969152R</v>
      </c>
      <c r="M29" s="48" t="str" cm="1">
        <f t="array" ref="M29">IF(HYPERLINK(TEXT("#"&amp;INDEX($D$101:$BE$126,$C115,F$55),),INDEX($D$101:$BE$126,$C115,F$55))=0,"",HYPERLINK(TEXT("#"&amp;INDEX($D$101:$BE$126,$C115,F$55),),INDEX($D$101:$BE$126,$C115,F$55)))</f>
        <v>A125958353F</v>
      </c>
      <c r="N29" s="48" t="str" cm="1">
        <f t="array" ref="N29">IF(HYPERLINK(TEXT("#"&amp;INDEX($D$101:$BE$126,$C115,G$55),),INDEX($D$101:$BE$126,$C115,G$55))=0,"",HYPERLINK(TEXT("#"&amp;INDEX($D$101:$BE$126,$C115,G$55),),INDEX($D$101:$BE$126,$C115,G$55)))</f>
        <v>A125979953A</v>
      </c>
      <c r="O29" s="48" t="str" cm="1">
        <f t="array" ref="O29">IF(HYPERLINK(TEXT("#"&amp;INDEX($D$101:$BE$126,$C115,H$55),),INDEX($D$101:$BE$126,$C115,H$55))=0,"",HYPERLINK(TEXT("#"&amp;INDEX($D$101:$BE$126,$C115,H$55),),INDEX($D$101:$BE$126,$C115,H$55)))</f>
        <v>A125969153T</v>
      </c>
      <c r="P29" s="47"/>
      <c r="Q29" s="47"/>
      <c r="R29" s="47"/>
      <c r="S29" s="47"/>
      <c r="T29" s="47"/>
      <c r="U29" s="47"/>
      <c r="V29" s="47"/>
      <c r="W29" s="47"/>
    </row>
    <row r="30" spans="1:23">
      <c r="A30" s="45"/>
      <c r="B30" s="49" t="s">
        <v>4179</v>
      </c>
      <c r="C30" s="47" cm="1">
        <f t="array" ref="C30">INDEX($D$67:$BE$92,$C82,C$55)</f>
        <v>70.078000000000003</v>
      </c>
      <c r="D30" s="47" cm="1">
        <f t="array" ref="D30">INDEX($D$67:$BE$92,$C82,D$55)</f>
        <v>40.298000000000002</v>
      </c>
      <c r="E30" s="47" cm="1">
        <f t="array" ref="E30">INDEX($D$67:$BE$92,$C82,E$55)</f>
        <v>29.78</v>
      </c>
      <c r="F30" s="47" cm="1">
        <f t="array" ref="F30">INDEX($D$67:$BE$92,$C82,F$55)</f>
        <v>13.771000000000001</v>
      </c>
      <c r="G30" s="47" cm="1">
        <f t="array" ref="G30">INDEX($D$67:$BE$92,$C82,G$55)</f>
        <v>14.722</v>
      </c>
      <c r="H30" s="47" cm="1">
        <f t="array" ref="H30">INDEX($D$67:$BE$92,$C82,H$55)</f>
        <v>12.663</v>
      </c>
      <c r="I30" s="47"/>
      <c r="J30" s="48" t="str" cm="1">
        <f t="array" ref="J30">IF(HYPERLINK(TEXT("#"&amp;INDEX($D$101:$BE$126,$C116,C$55),),INDEX($D$101:$BE$126,$C116,C$55))=0,"",HYPERLINK(TEXT("#"&amp;INDEX($D$101:$BE$126,$C116,C$55),),INDEX($D$101:$BE$126,$C116,C$55)))</f>
        <v>A125958288W</v>
      </c>
      <c r="K30" s="48" t="str" cm="1">
        <f t="array" ref="K30">IF(HYPERLINK(TEXT("#"&amp;INDEX($D$101:$BE$126,$C116,D$55),),INDEX($D$101:$BE$126,$C116,D$55))=0,"",HYPERLINK(TEXT("#"&amp;INDEX($D$101:$BE$126,$C116,D$55),),INDEX($D$101:$BE$126,$C116,D$55)))</f>
        <v>A125979888T</v>
      </c>
      <c r="L30" s="48" t="str" cm="1">
        <f t="array" ref="L30">IF(HYPERLINK(TEXT("#"&amp;INDEX($D$101:$BE$126,$C116,E$55),),INDEX($D$101:$BE$126,$C116,E$55))=0,"",HYPERLINK(TEXT("#"&amp;INDEX($D$101:$BE$126,$C116,E$55),),INDEX($D$101:$BE$126,$C116,E$55)))</f>
        <v>A125969088J</v>
      </c>
      <c r="M30" s="48" t="str" cm="1">
        <f t="array" ref="M30">IF(HYPERLINK(TEXT("#"&amp;INDEX($D$101:$BE$126,$C116,F$55),),INDEX($D$101:$BE$126,$C116,F$55))=0,"",HYPERLINK(TEXT("#"&amp;INDEX($D$101:$BE$126,$C116,F$55),),INDEX($D$101:$BE$126,$C116,F$55)))</f>
        <v>A125958289X</v>
      </c>
      <c r="N30" s="48" t="str" cm="1">
        <f t="array" ref="N30">IF(HYPERLINK(TEXT("#"&amp;INDEX($D$101:$BE$126,$C116,G$55),),INDEX($D$101:$BE$126,$C116,G$55))=0,"",HYPERLINK(TEXT("#"&amp;INDEX($D$101:$BE$126,$C116,G$55),),INDEX($D$101:$BE$126,$C116,G$55)))</f>
        <v>A125979889V</v>
      </c>
      <c r="O30" s="48" t="str" cm="1">
        <f t="array" ref="O30">IF(HYPERLINK(TEXT("#"&amp;INDEX($D$101:$BE$126,$C116,H$55),),INDEX($D$101:$BE$126,$C116,H$55))=0,"",HYPERLINK(TEXT("#"&amp;INDEX($D$101:$BE$126,$C116,H$55),),INDEX($D$101:$BE$126,$C116,H$55)))</f>
        <v>A125969089K</v>
      </c>
      <c r="P30" s="47"/>
      <c r="Q30" s="47"/>
      <c r="R30" s="47"/>
      <c r="S30" s="47"/>
      <c r="T30" s="47"/>
      <c r="U30" s="47"/>
      <c r="V30" s="47"/>
      <c r="W30" s="47"/>
    </row>
    <row r="31" spans="1:23">
      <c r="A31" s="45"/>
      <c r="B31" s="45" t="s">
        <v>4180</v>
      </c>
      <c r="C31" s="47" cm="1">
        <f t="array" ref="C31">INDEX($D$67:$BE$92,$C83,C$55)</f>
        <v>93.775000000000006</v>
      </c>
      <c r="D31" s="47" cm="1">
        <f t="array" ref="D31">INDEX($D$67:$BE$92,$C83,D$55)</f>
        <v>46.484999999999999</v>
      </c>
      <c r="E31" s="47" cm="1">
        <f t="array" ref="E31">INDEX($D$67:$BE$92,$C83,E$55)</f>
        <v>47.290999999999997</v>
      </c>
      <c r="F31" s="47" cm="1">
        <f t="array" ref="F31">INDEX($D$67:$BE$92,$C83,F$55)</f>
        <v>18.427</v>
      </c>
      <c r="G31" s="47" cm="1">
        <f t="array" ref="G31">INDEX($D$67:$BE$92,$C83,G$55)</f>
        <v>16.983000000000001</v>
      </c>
      <c r="H31" s="47" cm="1">
        <f t="array" ref="H31">INDEX($D$67:$BE$92,$C83,H$55)</f>
        <v>20.108000000000001</v>
      </c>
      <c r="I31" s="47"/>
      <c r="J31" s="48" t="str" cm="1">
        <f t="array" ref="J31">IF(HYPERLINK(TEXT("#"&amp;INDEX($D$101:$BE$126,$C117,C$55),),INDEX($D$101:$BE$126,$C117,C$55))=0,"",HYPERLINK(TEXT("#"&amp;INDEX($D$101:$BE$126,$C117,C$55),),INDEX($D$101:$BE$126,$C117,C$55)))</f>
        <v>A125958360C</v>
      </c>
      <c r="K31" s="48" t="str" cm="1">
        <f t="array" ref="K31">IF(HYPERLINK(TEXT("#"&amp;INDEX($D$101:$BE$126,$C117,D$55),),INDEX($D$101:$BE$126,$C117,D$55))=0,"",HYPERLINK(TEXT("#"&amp;INDEX($D$101:$BE$126,$C117,D$55),),INDEX($D$101:$BE$126,$C117,D$55)))</f>
        <v>A125979960X</v>
      </c>
      <c r="L31" s="48" t="str" cm="1">
        <f t="array" ref="L31">IF(HYPERLINK(TEXT("#"&amp;INDEX($D$101:$BE$126,$C117,E$55),),INDEX($D$101:$BE$126,$C117,E$55))=0,"",HYPERLINK(TEXT("#"&amp;INDEX($D$101:$BE$126,$C117,E$55),),INDEX($D$101:$BE$126,$C117,E$55)))</f>
        <v>A125969160R</v>
      </c>
      <c r="M31" s="48" t="str" cm="1">
        <f t="array" ref="M31">IF(HYPERLINK(TEXT("#"&amp;INDEX($D$101:$BE$126,$C117,F$55),),INDEX($D$101:$BE$126,$C117,F$55))=0,"",HYPERLINK(TEXT("#"&amp;INDEX($D$101:$BE$126,$C117,F$55),),INDEX($D$101:$BE$126,$C117,F$55)))</f>
        <v>A125958361F</v>
      </c>
      <c r="N31" s="48" t="str" cm="1">
        <f t="array" ref="N31">IF(HYPERLINK(TEXT("#"&amp;INDEX($D$101:$BE$126,$C117,G$55),),INDEX($D$101:$BE$126,$C117,G$55))=0,"",HYPERLINK(TEXT("#"&amp;INDEX($D$101:$BE$126,$C117,G$55),),INDEX($D$101:$BE$126,$C117,G$55)))</f>
        <v>A125979961A</v>
      </c>
      <c r="O31" s="48" t="str" cm="1">
        <f t="array" ref="O31">IF(HYPERLINK(TEXT("#"&amp;INDEX($D$101:$BE$126,$C117,H$55),),INDEX($D$101:$BE$126,$C117,H$55))=0,"",HYPERLINK(TEXT("#"&amp;INDEX($D$101:$BE$126,$C117,H$55),),INDEX($D$101:$BE$126,$C117,H$55)))</f>
        <v>A125969161T</v>
      </c>
      <c r="P31" s="47"/>
      <c r="Q31" s="47"/>
      <c r="R31" s="47"/>
      <c r="S31" s="47"/>
      <c r="T31" s="47"/>
      <c r="U31" s="47"/>
      <c r="V31" s="47"/>
      <c r="W31" s="47"/>
    </row>
    <row r="32" spans="1:23">
      <c r="A32" s="44" t="s">
        <v>4181</v>
      </c>
      <c r="B32" s="45"/>
      <c r="C32" s="47"/>
      <c r="D32" s="47"/>
      <c r="E32" s="47"/>
      <c r="F32" s="47"/>
      <c r="G32" s="47"/>
      <c r="H32" s="47"/>
      <c r="I32" s="47"/>
      <c r="J32" s="48"/>
      <c r="K32" s="48"/>
      <c r="L32" s="48"/>
      <c r="M32" s="48"/>
      <c r="N32" s="48"/>
      <c r="O32" s="48"/>
      <c r="P32" s="47"/>
      <c r="Q32" s="47"/>
      <c r="R32" s="47"/>
      <c r="S32" s="47"/>
      <c r="T32" s="47"/>
      <c r="U32" s="47"/>
      <c r="V32" s="47"/>
      <c r="W32" s="47"/>
    </row>
    <row r="33" spans="1:23">
      <c r="A33" s="45"/>
      <c r="B33" s="52" t="s">
        <v>4182</v>
      </c>
      <c r="C33" s="47" cm="1">
        <f t="array" ref="C33">INDEX($D$67:$BE$92,$C85,C$55)</f>
        <v>334.33</v>
      </c>
      <c r="D33" s="47" cm="1">
        <f t="array" ref="D33">INDEX($D$67:$BE$92,$C85,D$55)</f>
        <v>193.506</v>
      </c>
      <c r="E33" s="47" cm="1">
        <f t="array" ref="E33">INDEX($D$67:$BE$92,$C85,E$55)</f>
        <v>140.82400000000001</v>
      </c>
      <c r="F33" s="47" cm="1">
        <f t="array" ref="F33">INDEX($D$67:$BE$92,$C85,F$55)</f>
        <v>65.697000000000003</v>
      </c>
      <c r="G33" s="47" cm="1">
        <f t="array" ref="G33">INDEX($D$67:$BE$92,$C85,G$55)</f>
        <v>70.695999999999998</v>
      </c>
      <c r="H33" s="47" cm="1">
        <f t="array" ref="H33">INDEX($D$67:$BE$92,$C85,H$55)</f>
        <v>59.88</v>
      </c>
      <c r="I33" s="47"/>
      <c r="J33" s="48" t="str" cm="1">
        <f t="array" ref="J33">IF(HYPERLINK(TEXT("#"&amp;INDEX($D$101:$BE$126,$C119,C$55),),INDEX($D$101:$BE$126,$C119,C$55))=0,"",HYPERLINK(TEXT("#"&amp;INDEX($D$101:$BE$126,$C119,C$55),),INDEX($D$101:$BE$126,$C119,C$55)))</f>
        <v>A125958368W</v>
      </c>
      <c r="K33" s="48" t="str" cm="1">
        <f t="array" ref="K33">IF(HYPERLINK(TEXT("#"&amp;INDEX($D$101:$BE$126,$C119,D$55),),INDEX($D$101:$BE$126,$C119,D$55))=0,"",HYPERLINK(TEXT("#"&amp;INDEX($D$101:$BE$126,$C119,D$55),),INDEX($D$101:$BE$126,$C119,D$55)))</f>
        <v>A125979968T</v>
      </c>
      <c r="L33" s="48" t="str" cm="1">
        <f t="array" ref="L33">IF(HYPERLINK(TEXT("#"&amp;INDEX($D$101:$BE$126,$C119,E$55),),INDEX($D$101:$BE$126,$C119,E$55))=0,"",HYPERLINK(TEXT("#"&amp;INDEX($D$101:$BE$126,$C119,E$55),),INDEX($D$101:$BE$126,$C119,E$55)))</f>
        <v>A125969168J</v>
      </c>
      <c r="M33" s="48" t="str" cm="1">
        <f t="array" ref="M33">IF(HYPERLINK(TEXT("#"&amp;INDEX($D$101:$BE$126,$C119,F$55),),INDEX($D$101:$BE$126,$C119,F$55))=0,"",HYPERLINK(TEXT("#"&amp;INDEX($D$101:$BE$126,$C119,F$55),),INDEX($D$101:$BE$126,$C119,F$55)))</f>
        <v>A125958369X</v>
      </c>
      <c r="N33" s="48" t="str" cm="1">
        <f t="array" ref="N33">IF(HYPERLINK(TEXT("#"&amp;INDEX($D$101:$BE$126,$C119,G$55),),INDEX($D$101:$BE$126,$C119,G$55))=0,"",HYPERLINK(TEXT("#"&amp;INDEX($D$101:$BE$126,$C119,G$55),),INDEX($D$101:$BE$126,$C119,G$55)))</f>
        <v>A125979969V</v>
      </c>
      <c r="O33" s="48" t="str" cm="1">
        <f t="array" ref="O33">IF(HYPERLINK(TEXT("#"&amp;INDEX($D$101:$BE$126,$C119,H$55),),INDEX($D$101:$BE$126,$C119,H$55))=0,"",HYPERLINK(TEXT("#"&amp;INDEX($D$101:$BE$126,$C119,H$55),),INDEX($D$101:$BE$126,$C119,H$55)))</f>
        <v>A125969169K</v>
      </c>
      <c r="P33" s="47"/>
      <c r="Q33" s="47"/>
      <c r="R33" s="47"/>
      <c r="S33" s="47"/>
      <c r="T33" s="47"/>
      <c r="U33" s="47"/>
      <c r="V33" s="47"/>
      <c r="W33" s="47"/>
    </row>
    <row r="34" spans="1:23">
      <c r="A34" s="45"/>
      <c r="B34" s="49" t="s">
        <v>4183</v>
      </c>
      <c r="C34" s="47" cm="1">
        <f t="array" ref="C34">INDEX($D$67:$BE$92,$C86,C$55)</f>
        <v>245.99600000000001</v>
      </c>
      <c r="D34" s="47" cm="1">
        <f t="array" ref="D34">INDEX($D$67:$BE$92,$C86,D$55)</f>
        <v>137.203</v>
      </c>
      <c r="E34" s="47" cm="1">
        <f t="array" ref="E34">INDEX($D$67:$BE$92,$C86,E$55)</f>
        <v>108.79300000000001</v>
      </c>
      <c r="F34" s="47" cm="1">
        <f t="array" ref="F34">INDEX($D$67:$BE$92,$C86,F$55)</f>
        <v>48.338999999999999</v>
      </c>
      <c r="G34" s="47" cm="1">
        <f t="array" ref="G34">INDEX($D$67:$BE$92,$C86,G$55)</f>
        <v>50.125999999999998</v>
      </c>
      <c r="H34" s="47" cm="1">
        <f t="array" ref="H34">INDEX($D$67:$BE$92,$C86,H$55)</f>
        <v>46.26</v>
      </c>
      <c r="I34" s="47"/>
      <c r="J34" s="48" t="str" cm="1">
        <f t="array" ref="J34">IF(HYPERLINK(TEXT("#"&amp;INDEX($D$101:$BE$126,$C120,C$55),),INDEX($D$101:$BE$126,$C120,C$55))=0,"",HYPERLINK(TEXT("#"&amp;INDEX($D$101:$BE$126,$C120,C$55),),INDEX($D$101:$BE$126,$C120,C$55)))</f>
        <v>A125958448W</v>
      </c>
      <c r="K34" s="48" t="str" cm="1">
        <f t="array" ref="K34">IF(HYPERLINK(TEXT("#"&amp;INDEX($D$101:$BE$126,$C120,D$55),),INDEX($D$101:$BE$126,$C120,D$55))=0,"",HYPERLINK(TEXT("#"&amp;INDEX($D$101:$BE$126,$C120,D$55),),INDEX($D$101:$BE$126,$C120,D$55)))</f>
        <v>A125980048X</v>
      </c>
      <c r="L34" s="48" t="str" cm="1">
        <f t="array" ref="L34">IF(HYPERLINK(TEXT("#"&amp;INDEX($D$101:$BE$126,$C120,E$55),),INDEX($D$101:$BE$126,$C120,E$55))=0,"",HYPERLINK(TEXT("#"&amp;INDEX($D$101:$BE$126,$C120,E$55),),INDEX($D$101:$BE$126,$C120,E$55)))</f>
        <v>A125969248J</v>
      </c>
      <c r="M34" s="48" t="str" cm="1">
        <f t="array" ref="M34">IF(HYPERLINK(TEXT("#"&amp;INDEX($D$101:$BE$126,$C120,F$55),),INDEX($D$101:$BE$126,$C120,F$55))=0,"",HYPERLINK(TEXT("#"&amp;INDEX($D$101:$BE$126,$C120,F$55),),INDEX($D$101:$BE$126,$C120,F$55)))</f>
        <v>A125958449X</v>
      </c>
      <c r="N34" s="48" t="str" cm="1">
        <f t="array" ref="N34">IF(HYPERLINK(TEXT("#"&amp;INDEX($D$101:$BE$126,$C120,G$55),),INDEX($D$101:$BE$126,$C120,G$55))=0,"",HYPERLINK(TEXT("#"&amp;INDEX($D$101:$BE$126,$C120,G$55),),INDEX($D$101:$BE$126,$C120,G$55)))</f>
        <v>A125980049A</v>
      </c>
      <c r="O34" s="48" t="str" cm="1">
        <f t="array" ref="O34">IF(HYPERLINK(TEXT("#"&amp;INDEX($D$101:$BE$126,$C120,H$55),),INDEX($D$101:$BE$126,$C120,H$55))=0,"",HYPERLINK(TEXT("#"&amp;INDEX($D$101:$BE$126,$C120,H$55),),INDEX($D$101:$BE$126,$C120,H$55)))</f>
        <v>A125969249K</v>
      </c>
      <c r="P34" s="47"/>
      <c r="Q34" s="47"/>
      <c r="R34" s="47"/>
      <c r="S34" s="47"/>
      <c r="T34" s="47"/>
      <c r="U34" s="47"/>
      <c r="V34" s="47"/>
      <c r="W34" s="47"/>
    </row>
    <row r="35" spans="1:23">
      <c r="A35" s="45"/>
      <c r="B35" s="49" t="s">
        <v>4184</v>
      </c>
      <c r="C35" s="47" cm="1">
        <f t="array" ref="C35">INDEX($D$67:$BE$92,$C87,C$55)</f>
        <v>63.744999999999997</v>
      </c>
      <c r="D35" s="47" cm="1">
        <f t="array" ref="D35">INDEX($D$67:$BE$92,$C87,D$55)</f>
        <v>41.357999999999997</v>
      </c>
      <c r="E35" s="47" cm="1">
        <f t="array" ref="E35">INDEX($D$67:$BE$92,$C87,E$55)</f>
        <v>22.387</v>
      </c>
      <c r="F35" s="47" cm="1">
        <f t="array" ref="F35">INDEX($D$67:$BE$92,$C87,F$55)</f>
        <v>12.526</v>
      </c>
      <c r="G35" s="47" cm="1">
        <f t="array" ref="G35">INDEX($D$67:$BE$92,$C87,G$55)</f>
        <v>15.11</v>
      </c>
      <c r="H35" s="47" cm="1">
        <f t="array" ref="H35">INDEX($D$67:$BE$92,$C87,H$55)</f>
        <v>9.5190000000000001</v>
      </c>
      <c r="I35" s="47"/>
      <c r="J35" s="48" t="str" cm="1">
        <f t="array" ref="J35">IF(HYPERLINK(TEXT("#"&amp;INDEX($D$101:$BE$126,$C121,C$55),),INDEX($D$101:$BE$126,$C121,C$55))=0,"",HYPERLINK(TEXT("#"&amp;INDEX($D$101:$BE$126,$C121,C$55),),INDEX($D$101:$BE$126,$C121,C$55)))</f>
        <v>A125958272C</v>
      </c>
      <c r="K35" s="48" t="str" cm="1">
        <f t="array" ref="K35">IF(HYPERLINK(TEXT("#"&amp;INDEX($D$101:$BE$126,$C121,D$55),),INDEX($D$101:$BE$126,$C121,D$55))=0,"",HYPERLINK(TEXT("#"&amp;INDEX($D$101:$BE$126,$C121,D$55),),INDEX($D$101:$BE$126,$C121,D$55)))</f>
        <v>A125979872X</v>
      </c>
      <c r="L35" s="48" t="str" cm="1">
        <f t="array" ref="L35">IF(HYPERLINK(TEXT("#"&amp;INDEX($D$101:$BE$126,$C121,E$55),),INDEX($D$101:$BE$126,$C121,E$55))=0,"",HYPERLINK(TEXT("#"&amp;INDEX($D$101:$BE$126,$C121,E$55),),INDEX($D$101:$BE$126,$C121,E$55)))</f>
        <v>A125969072R</v>
      </c>
      <c r="M35" s="48" t="str" cm="1">
        <f t="array" ref="M35">IF(HYPERLINK(TEXT("#"&amp;INDEX($D$101:$BE$126,$C121,F$55),),INDEX($D$101:$BE$126,$C121,F$55))=0,"",HYPERLINK(TEXT("#"&amp;INDEX($D$101:$BE$126,$C121,F$55),),INDEX($D$101:$BE$126,$C121,F$55)))</f>
        <v>A125958273F</v>
      </c>
      <c r="N35" s="48" t="str" cm="1">
        <f t="array" ref="N35">IF(HYPERLINK(TEXT("#"&amp;INDEX($D$101:$BE$126,$C121,G$55),),INDEX($D$101:$BE$126,$C121,G$55))=0,"",HYPERLINK(TEXT("#"&amp;INDEX($D$101:$BE$126,$C121,G$55),),INDEX($D$101:$BE$126,$C121,G$55)))</f>
        <v>A125979873A</v>
      </c>
      <c r="O35" s="48" t="str" cm="1">
        <f t="array" ref="O35">IF(HYPERLINK(TEXT("#"&amp;INDEX($D$101:$BE$126,$C121,H$55),),INDEX($D$101:$BE$126,$C121,H$55))=0,"",HYPERLINK(TEXT("#"&amp;INDEX($D$101:$BE$126,$C121,H$55),),INDEX($D$101:$BE$126,$C121,H$55)))</f>
        <v>A125969073T</v>
      </c>
      <c r="P35" s="47"/>
      <c r="Q35" s="47"/>
      <c r="R35" s="47"/>
      <c r="S35" s="47"/>
      <c r="T35" s="47"/>
      <c r="U35" s="47"/>
      <c r="V35" s="47"/>
      <c r="W35" s="47"/>
    </row>
    <row r="36" spans="1:23">
      <c r="A36" s="45"/>
      <c r="B36" s="49" t="s">
        <v>4185</v>
      </c>
      <c r="C36" s="47" cm="1">
        <f t="array" ref="C36">INDEX($D$67:$BE$92,$C88,C$55)</f>
        <v>24.588999999999999</v>
      </c>
      <c r="D36" s="47" cm="1">
        <f t="array" ref="D36">INDEX($D$67:$BE$92,$C88,D$55)</f>
        <v>14.945</v>
      </c>
      <c r="E36" s="47" cm="1">
        <f t="array" ref="E36">INDEX($D$67:$BE$92,$C88,E$55)</f>
        <v>9.6440000000000001</v>
      </c>
      <c r="F36" s="47" cm="1">
        <f t="array" ref="F36">INDEX($D$67:$BE$92,$C88,F$55)</f>
        <v>4.8319999999999999</v>
      </c>
      <c r="G36" s="47" cm="1">
        <f t="array" ref="G36">INDEX($D$67:$BE$92,$C88,G$55)</f>
        <v>5.46</v>
      </c>
      <c r="H36" s="47" cm="1">
        <f t="array" ref="H36">INDEX($D$67:$BE$92,$C88,H$55)</f>
        <v>4.101</v>
      </c>
      <c r="I36" s="47"/>
      <c r="J36" s="48" t="str" cm="1">
        <f t="array" ref="J36">IF(HYPERLINK(TEXT("#"&amp;INDEX($D$101:$BE$126,$C122,C$55),),INDEX($D$101:$BE$126,$C122,C$55))=0,"",HYPERLINK(TEXT("#"&amp;INDEX($D$101:$BE$126,$C122,C$55),),INDEX($D$101:$BE$126,$C122,C$55)))</f>
        <v>A125958424C</v>
      </c>
      <c r="K36" s="48" t="str" cm="1">
        <f t="array" ref="K36">IF(HYPERLINK(TEXT("#"&amp;INDEX($D$101:$BE$126,$C122,D$55),),INDEX($D$101:$BE$126,$C122,D$55))=0,"",HYPERLINK(TEXT("#"&amp;INDEX($D$101:$BE$126,$C122,D$55),),INDEX($D$101:$BE$126,$C122,D$55)))</f>
        <v>A125980024F</v>
      </c>
      <c r="L36" s="48" t="str" cm="1">
        <f t="array" ref="L36">IF(HYPERLINK(TEXT("#"&amp;INDEX($D$101:$BE$126,$C122,E$55),),INDEX($D$101:$BE$126,$C122,E$55))=0,"",HYPERLINK(TEXT("#"&amp;INDEX($D$101:$BE$126,$C122,E$55),),INDEX($D$101:$BE$126,$C122,E$55)))</f>
        <v>A125969224R</v>
      </c>
      <c r="M36" s="48" t="str" cm="1">
        <f t="array" ref="M36">IF(HYPERLINK(TEXT("#"&amp;INDEX($D$101:$BE$126,$C122,F$55),),INDEX($D$101:$BE$126,$C122,F$55))=0,"",HYPERLINK(TEXT("#"&amp;INDEX($D$101:$BE$126,$C122,F$55),),INDEX($D$101:$BE$126,$C122,F$55)))</f>
        <v>A125958425F</v>
      </c>
      <c r="N36" s="48" t="str" cm="1">
        <f t="array" ref="N36">IF(HYPERLINK(TEXT("#"&amp;INDEX($D$101:$BE$126,$C122,G$55),),INDEX($D$101:$BE$126,$C122,G$55))=0,"",HYPERLINK(TEXT("#"&amp;INDEX($D$101:$BE$126,$C122,G$55),),INDEX($D$101:$BE$126,$C122,G$55)))</f>
        <v>A125980025J</v>
      </c>
      <c r="O36" s="48" t="str" cm="1">
        <f t="array" ref="O36">IF(HYPERLINK(TEXT("#"&amp;INDEX($D$101:$BE$126,$C122,H$55),),INDEX($D$101:$BE$126,$C122,H$55))=0,"",HYPERLINK(TEXT("#"&amp;INDEX($D$101:$BE$126,$C122,H$55),),INDEX($D$101:$BE$126,$C122,H$55)))</f>
        <v>A125969225T</v>
      </c>
      <c r="P36" s="47"/>
      <c r="Q36" s="47"/>
      <c r="R36" s="47"/>
      <c r="S36" s="47"/>
      <c r="T36" s="47"/>
      <c r="U36" s="47"/>
      <c r="V36" s="47"/>
      <c r="W36" s="47"/>
    </row>
    <row r="37" spans="1:23">
      <c r="A37" s="45"/>
      <c r="B37" s="52" t="s">
        <v>4186</v>
      </c>
      <c r="C37" s="47" cm="1">
        <f t="array" ref="C37">INDEX($D$67:$BE$92,$C89,C$55)</f>
        <v>174.565</v>
      </c>
      <c r="D37" s="47" cm="1">
        <f t="array" ref="D37">INDEX($D$67:$BE$92,$C89,D$55)</f>
        <v>80.209999999999994</v>
      </c>
      <c r="E37" s="47" cm="1">
        <f t="array" ref="E37">INDEX($D$67:$BE$92,$C89,E$55)</f>
        <v>94.355000000000004</v>
      </c>
      <c r="F37" s="47" cm="1">
        <f t="array" ref="F37">INDEX($D$67:$BE$92,$C89,F$55)</f>
        <v>34.302999999999997</v>
      </c>
      <c r="G37" s="47" cm="1">
        <f t="array" ref="G37">INDEX($D$67:$BE$92,$C89,G$55)</f>
        <v>29.303999999999998</v>
      </c>
      <c r="H37" s="47" cm="1">
        <f t="array" ref="H37">INDEX($D$67:$BE$92,$C89,H$55)</f>
        <v>40.119999999999997</v>
      </c>
      <c r="I37" s="47"/>
      <c r="J37" s="48" t="str" cm="1">
        <f t="array" ref="J37">IF(HYPERLINK(TEXT("#"&amp;INDEX($D$101:$BE$126,$C123,C$55),),INDEX($D$101:$BE$126,$C123,C$55))=0,"",HYPERLINK(TEXT("#"&amp;INDEX($D$101:$BE$126,$C123,C$55),),INDEX($D$101:$BE$126,$C123,C$55)))</f>
        <v>A125958432C</v>
      </c>
      <c r="K37" s="48" t="str" cm="1">
        <f t="array" ref="K37">IF(HYPERLINK(TEXT("#"&amp;INDEX($D$101:$BE$126,$C123,D$55),),INDEX($D$101:$BE$126,$C123,D$55))=0,"",HYPERLINK(TEXT("#"&amp;INDEX($D$101:$BE$126,$C123,D$55),),INDEX($D$101:$BE$126,$C123,D$55)))</f>
        <v>A125980032F</v>
      </c>
      <c r="L37" s="48" t="str" cm="1">
        <f t="array" ref="L37">IF(HYPERLINK(TEXT("#"&amp;INDEX($D$101:$BE$126,$C123,E$55),),INDEX($D$101:$BE$126,$C123,E$55))=0,"",HYPERLINK(TEXT("#"&amp;INDEX($D$101:$BE$126,$C123,E$55),),INDEX($D$101:$BE$126,$C123,E$55)))</f>
        <v>A125969232R</v>
      </c>
      <c r="M37" s="48" t="str" cm="1">
        <f t="array" ref="M37">IF(HYPERLINK(TEXT("#"&amp;INDEX($D$101:$BE$126,$C123,F$55),),INDEX($D$101:$BE$126,$C123,F$55))=0,"",HYPERLINK(TEXT("#"&amp;INDEX($D$101:$BE$126,$C123,F$55),),INDEX($D$101:$BE$126,$C123,F$55)))</f>
        <v>A125958433F</v>
      </c>
      <c r="N37" s="48" t="str" cm="1">
        <f t="array" ref="N37">IF(HYPERLINK(TEXT("#"&amp;INDEX($D$101:$BE$126,$C123,G$55),),INDEX($D$101:$BE$126,$C123,G$55))=0,"",HYPERLINK(TEXT("#"&amp;INDEX($D$101:$BE$126,$C123,G$55),),INDEX($D$101:$BE$126,$C123,G$55)))</f>
        <v>A125980033J</v>
      </c>
      <c r="O37" s="48" t="str" cm="1">
        <f t="array" ref="O37">IF(HYPERLINK(TEXT("#"&amp;INDEX($D$101:$BE$126,$C123,H$55),),INDEX($D$101:$BE$126,$C123,H$55))=0,"",HYPERLINK(TEXT("#"&amp;INDEX($D$101:$BE$126,$C123,H$55),),INDEX($D$101:$BE$126,$C123,H$55)))</f>
        <v>A125969233T</v>
      </c>
      <c r="P37" s="47"/>
      <c r="Q37" s="47"/>
      <c r="R37" s="47"/>
      <c r="S37" s="47"/>
      <c r="T37" s="47"/>
      <c r="U37" s="47"/>
      <c r="V37" s="47"/>
      <c r="W37" s="47"/>
    </row>
    <row r="38" spans="1:23">
      <c r="A38" s="45"/>
      <c r="B38" s="49" t="s">
        <v>4186</v>
      </c>
      <c r="C38" s="47" cm="1">
        <f t="array" ref="C38">INDEX($D$67:$BE$92,$C90,C$55)</f>
        <v>147.95099999999999</v>
      </c>
      <c r="D38" s="47" cm="1">
        <f t="array" ref="D38">INDEX($D$67:$BE$92,$C90,D$55)</f>
        <v>71.596999999999994</v>
      </c>
      <c r="E38" s="47" cm="1">
        <f t="array" ref="E38">INDEX($D$67:$BE$92,$C90,E$55)</f>
        <v>76.353999999999999</v>
      </c>
      <c r="F38" s="47" cm="1">
        <f t="array" ref="F38">INDEX($D$67:$BE$92,$C90,F$55)</f>
        <v>29.073</v>
      </c>
      <c r="G38" s="47" cm="1">
        <f t="array" ref="G38">INDEX($D$67:$BE$92,$C90,G$55)</f>
        <v>26.157</v>
      </c>
      <c r="H38" s="47" cm="1">
        <f t="array" ref="H38">INDEX($D$67:$BE$92,$C90,H$55)</f>
        <v>32.466000000000001</v>
      </c>
      <c r="I38" s="47"/>
      <c r="J38" s="48" t="str" cm="1">
        <f t="array" ref="J38">IF(HYPERLINK(TEXT("#"&amp;INDEX($D$101:$BE$126,$C124,C$55),),INDEX($D$101:$BE$126,$C124,C$55))=0,"",HYPERLINK(TEXT("#"&amp;INDEX($D$101:$BE$126,$C124,C$55),),INDEX($D$101:$BE$126,$C124,C$55)))</f>
        <v>A125958256C</v>
      </c>
      <c r="K38" s="48" t="str" cm="1">
        <f t="array" ref="K38">IF(HYPERLINK(TEXT("#"&amp;INDEX($D$101:$BE$126,$C124,D$55),),INDEX($D$101:$BE$126,$C124,D$55))=0,"",HYPERLINK(TEXT("#"&amp;INDEX($D$101:$BE$126,$C124,D$55),),INDEX($D$101:$BE$126,$C124,D$55)))</f>
        <v>A125979856X</v>
      </c>
      <c r="L38" s="48" t="str" cm="1">
        <f t="array" ref="L38">IF(HYPERLINK(TEXT("#"&amp;INDEX($D$101:$BE$126,$C124,E$55),),INDEX($D$101:$BE$126,$C124,E$55))=0,"",HYPERLINK(TEXT("#"&amp;INDEX($D$101:$BE$126,$C124,E$55),),INDEX($D$101:$BE$126,$C124,E$55)))</f>
        <v>A125969056R</v>
      </c>
      <c r="M38" s="48" t="str" cm="1">
        <f t="array" ref="M38">IF(HYPERLINK(TEXT("#"&amp;INDEX($D$101:$BE$126,$C124,F$55),),INDEX($D$101:$BE$126,$C124,F$55))=0,"",HYPERLINK(TEXT("#"&amp;INDEX($D$101:$BE$126,$C124,F$55),),INDEX($D$101:$BE$126,$C124,F$55)))</f>
        <v>A125958257F</v>
      </c>
      <c r="N38" s="48" t="str" cm="1">
        <f t="array" ref="N38">IF(HYPERLINK(TEXT("#"&amp;INDEX($D$101:$BE$126,$C124,G$55),),INDEX($D$101:$BE$126,$C124,G$55))=0,"",HYPERLINK(TEXT("#"&amp;INDEX($D$101:$BE$126,$C124,G$55),),INDEX($D$101:$BE$126,$C124,G$55)))</f>
        <v>A125979857A</v>
      </c>
      <c r="O38" s="48" t="str" cm="1">
        <f t="array" ref="O38">IF(HYPERLINK(TEXT("#"&amp;INDEX($D$101:$BE$126,$C124,H$55),),INDEX($D$101:$BE$126,$C124,H$55))=0,"",HYPERLINK(TEXT("#"&amp;INDEX($D$101:$BE$126,$C124,H$55),),INDEX($D$101:$BE$126,$C124,H$55)))</f>
        <v>A125969057T</v>
      </c>
      <c r="P38" s="47"/>
      <c r="Q38" s="47"/>
      <c r="R38" s="47"/>
      <c r="S38" s="47"/>
      <c r="T38" s="47"/>
      <c r="U38" s="47"/>
      <c r="V38" s="47"/>
      <c r="W38" s="47"/>
    </row>
    <row r="39" spans="1:23">
      <c r="A39" s="45"/>
      <c r="B39" s="49" t="s">
        <v>4187</v>
      </c>
      <c r="C39" s="47" cm="1">
        <f t="array" ref="C39">INDEX($D$67:$BE$92,$C91,C$55)</f>
        <v>26.613</v>
      </c>
      <c r="D39" s="47" cm="1">
        <f t="array" ref="D39">INDEX($D$67:$BE$92,$C91,D$55)</f>
        <v>8.6129999999999995</v>
      </c>
      <c r="E39" s="47" cm="1">
        <f t="array" ref="E39">INDEX($D$67:$BE$92,$C91,E$55)</f>
        <v>18</v>
      </c>
      <c r="F39" s="47" cm="1">
        <f t="array" ref="F39">INDEX($D$67:$BE$92,$C91,F$55)</f>
        <v>5.23</v>
      </c>
      <c r="G39" s="47" cm="1">
        <f t="array" ref="G39">INDEX($D$67:$BE$92,$C91,G$55)</f>
        <v>3.1469999999999998</v>
      </c>
      <c r="H39" s="47" cm="1">
        <f t="array" ref="H39">INDEX($D$67:$BE$92,$C91,H$55)</f>
        <v>7.6539999999999999</v>
      </c>
      <c r="I39" s="47"/>
      <c r="J39" s="48" t="str" cm="1">
        <f t="array" ref="J39">IF(HYPERLINK(TEXT("#"&amp;INDEX($D$101:$BE$126,$C125,C$55),),INDEX($D$101:$BE$126,$C125,C$55))=0,"",HYPERLINK(TEXT("#"&amp;INDEX($D$101:$BE$126,$C125,C$55),),INDEX($D$101:$BE$126,$C125,C$55)))</f>
        <v>A125958296W</v>
      </c>
      <c r="K39" s="48" t="str" cm="1">
        <f t="array" ref="K39">IF(HYPERLINK(TEXT("#"&amp;INDEX($D$101:$BE$126,$C125,D$55),),INDEX($D$101:$BE$126,$C125,D$55))=0,"",HYPERLINK(TEXT("#"&amp;INDEX($D$101:$BE$126,$C125,D$55),),INDEX($D$101:$BE$126,$C125,D$55)))</f>
        <v>A125979896T</v>
      </c>
      <c r="L39" s="48" t="str" cm="1">
        <f t="array" ref="L39">IF(HYPERLINK(TEXT("#"&amp;INDEX($D$101:$BE$126,$C125,E$55),),INDEX($D$101:$BE$126,$C125,E$55))=0,"",HYPERLINK(TEXT("#"&amp;INDEX($D$101:$BE$126,$C125,E$55),),INDEX($D$101:$BE$126,$C125,E$55)))</f>
        <v>A125969096J</v>
      </c>
      <c r="M39" s="48" t="str" cm="1">
        <f t="array" ref="M39">IF(HYPERLINK(TEXT("#"&amp;INDEX($D$101:$BE$126,$C125,F$55),),INDEX($D$101:$BE$126,$C125,F$55))=0,"",HYPERLINK(TEXT("#"&amp;INDEX($D$101:$BE$126,$C125,F$55),),INDEX($D$101:$BE$126,$C125,F$55)))</f>
        <v>A125958297X</v>
      </c>
      <c r="N39" s="48" t="str" cm="1">
        <f t="array" ref="N39">IF(HYPERLINK(TEXT("#"&amp;INDEX($D$101:$BE$126,$C125,G$55),),INDEX($D$101:$BE$126,$C125,G$55))=0,"",HYPERLINK(TEXT("#"&amp;INDEX($D$101:$BE$126,$C125,G$55),),INDEX($D$101:$BE$126,$C125,G$55)))</f>
        <v>A125979897V</v>
      </c>
      <c r="O39" s="48" t="str" cm="1">
        <f t="array" ref="O39">IF(HYPERLINK(TEXT("#"&amp;INDEX($D$101:$BE$126,$C125,H$55),),INDEX($D$101:$BE$126,$C125,H$55))=0,"",HYPERLINK(TEXT("#"&amp;INDEX($D$101:$BE$126,$C125,H$55),),INDEX($D$101:$BE$126,$C125,H$55)))</f>
        <v>A125969097K</v>
      </c>
      <c r="P39" s="47"/>
      <c r="Q39" s="47"/>
      <c r="R39" s="47"/>
      <c r="S39" s="47"/>
      <c r="T39" s="47"/>
      <c r="U39" s="47"/>
      <c r="V39" s="47"/>
      <c r="W39" s="47"/>
    </row>
    <row r="40" spans="1:23">
      <c r="A40" s="44" t="s">
        <v>4188</v>
      </c>
      <c r="B40" s="45"/>
      <c r="C40" s="53" cm="1">
        <f t="array" ref="C40">INDEX($D$67:$BE$92,$C92,C$55)</f>
        <v>508.89400000000001</v>
      </c>
      <c r="D40" s="53" cm="1">
        <f t="array" ref="D40">INDEX($D$67:$BE$92,$C92,D$55)</f>
        <v>273.71499999999997</v>
      </c>
      <c r="E40" s="53" cm="1">
        <f t="array" ref="E40">INDEX($D$67:$BE$92,$C92,E$55)</f>
        <v>235.179</v>
      </c>
      <c r="F40" s="53">
        <v>100</v>
      </c>
      <c r="G40" s="53">
        <v>100</v>
      </c>
      <c r="H40" s="53">
        <v>100</v>
      </c>
      <c r="I40" s="47"/>
      <c r="J40" s="48" t="str" cm="1">
        <f t="array" ref="J40">IF(HYPERLINK(TEXT("#"&amp;INDEX($D$101:$BE$126,$C126,C$55),),INDEX($D$101:$BE$126,$C126,C$55))=0,"",HYPERLINK(TEXT("#"&amp;INDEX($D$101:$BE$126,$C126,C$55),),INDEX($D$101:$BE$126,$C126,C$55)))</f>
        <v>A125958320K</v>
      </c>
      <c r="K40" s="48" t="str" cm="1">
        <f t="array" ref="K40">IF(HYPERLINK(TEXT("#"&amp;INDEX($D$101:$BE$126,$C126,D$55),),INDEX($D$101:$BE$126,$C126,D$55))=0,"",HYPERLINK(TEXT("#"&amp;INDEX($D$101:$BE$126,$C126,D$55),),INDEX($D$101:$BE$126,$C126,D$55)))</f>
        <v>A125979920F</v>
      </c>
      <c r="L40" s="48" t="str" cm="1">
        <f t="array" ref="L40">IF(HYPERLINK(TEXT("#"&amp;INDEX($D$101:$BE$126,$C126,E$55),),INDEX($D$101:$BE$126,$C126,E$55))=0,"",HYPERLINK(TEXT("#"&amp;INDEX($D$101:$BE$126,$C126,E$55),),INDEX($D$101:$BE$126,$C126,E$55)))</f>
        <v>A125969120W</v>
      </c>
      <c r="M40" s="53" t="s">
        <v>4189</v>
      </c>
      <c r="N40" s="53" t="s">
        <v>4189</v>
      </c>
      <c r="O40" s="53" t="s">
        <v>4189</v>
      </c>
      <c r="P40" s="47"/>
      <c r="Q40" s="47"/>
      <c r="R40" s="47"/>
      <c r="S40" s="47"/>
      <c r="T40" s="47"/>
      <c r="U40" s="47"/>
      <c r="V40" s="47"/>
      <c r="W40" s="47"/>
    </row>
    <row r="41" spans="1:23">
      <c r="A41" s="54"/>
      <c r="B41" s="55"/>
      <c r="C41" s="53"/>
      <c r="D41" s="53"/>
      <c r="E41" s="53"/>
      <c r="F41" s="53"/>
      <c r="G41" s="53"/>
      <c r="H41" s="53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</row>
    <row r="42" spans="1:23">
      <c r="A42" s="54"/>
      <c r="B42" s="55"/>
      <c r="C42" s="53"/>
      <c r="D42" s="53"/>
      <c r="E42" s="53"/>
      <c r="F42" s="53"/>
      <c r="G42" s="53"/>
      <c r="H42" s="53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</row>
    <row r="43" spans="1:23">
      <c r="A43" s="56" t="str">
        <f ca="1">Contents!B27</f>
        <v>© Commonwealth of Australia 2023</v>
      </c>
      <c r="B43" s="55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</row>
    <row r="44" spans="1:23">
      <c r="A44" s="56"/>
      <c r="B44" s="55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</row>
    <row r="45" spans="1:23" hidden="1">
      <c r="A45" s="57"/>
      <c r="B45" s="58" t="s">
        <v>4195</v>
      </c>
      <c r="C45" s="59">
        <v>1</v>
      </c>
      <c r="D45" s="60"/>
      <c r="E45" s="60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</row>
    <row r="46" spans="1:23" hidden="1">
      <c r="A46" s="57"/>
      <c r="B46" s="58" t="s">
        <v>4196</v>
      </c>
      <c r="C46" s="59">
        <f>C45+6</f>
        <v>7</v>
      </c>
      <c r="D46" s="60"/>
      <c r="E46" s="60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</row>
    <row r="47" spans="1:23" hidden="1">
      <c r="A47" s="57"/>
      <c r="B47" s="58" t="s">
        <v>4197</v>
      </c>
      <c r="C47" s="59">
        <f t="shared" ref="C47:C53" si="0">C46+6</f>
        <v>13</v>
      </c>
      <c r="D47" s="60"/>
      <c r="E47" s="60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</row>
    <row r="48" spans="1:23" hidden="1">
      <c r="A48" s="57"/>
      <c r="B48" s="58" t="s">
        <v>4198</v>
      </c>
      <c r="C48" s="59">
        <f t="shared" si="0"/>
        <v>19</v>
      </c>
      <c r="D48" s="60"/>
      <c r="E48" s="60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</row>
    <row r="49" spans="1:57" hidden="1">
      <c r="A49" s="57"/>
      <c r="B49" s="58" t="s">
        <v>4199</v>
      </c>
      <c r="C49" s="59">
        <f t="shared" si="0"/>
        <v>25</v>
      </c>
      <c r="D49" s="60"/>
      <c r="E49" s="60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</row>
    <row r="50" spans="1:57" hidden="1">
      <c r="A50" s="57"/>
      <c r="B50" s="58" t="s">
        <v>4200</v>
      </c>
      <c r="C50" s="59">
        <f t="shared" si="0"/>
        <v>31</v>
      </c>
      <c r="D50" s="60"/>
      <c r="E50" s="60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</row>
    <row r="51" spans="1:57" hidden="1">
      <c r="A51" s="57"/>
      <c r="B51" s="58" t="s">
        <v>4205</v>
      </c>
      <c r="C51" s="59">
        <f t="shared" si="0"/>
        <v>37</v>
      </c>
      <c r="D51" s="60"/>
      <c r="E51" s="60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</row>
    <row r="52" spans="1:57" hidden="1">
      <c r="A52" s="57"/>
      <c r="B52" s="58" t="s">
        <v>4206</v>
      </c>
      <c r="C52" s="59">
        <f t="shared" si="0"/>
        <v>43</v>
      </c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</row>
    <row r="53" spans="1:57" hidden="1">
      <c r="A53" s="57"/>
      <c r="B53" s="58" t="s">
        <v>4207</v>
      </c>
      <c r="C53" s="59">
        <f t="shared" si="0"/>
        <v>49</v>
      </c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</row>
    <row r="54" spans="1:57" hidden="1">
      <c r="A54" s="57"/>
      <c r="B54" s="55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</row>
    <row r="55" spans="1:57" hidden="1">
      <c r="A55" s="57"/>
      <c r="B55" s="55"/>
      <c r="C55" s="59">
        <f>VLOOKUP(C10,B45:C53,2,FALSE)</f>
        <v>1</v>
      </c>
      <c r="D55" s="59">
        <f>C55+1</f>
        <v>2</v>
      </c>
      <c r="E55" s="59">
        <f>D55+1</f>
        <v>3</v>
      </c>
      <c r="F55" s="59">
        <f t="shared" ref="F55:H55" si="1">E55+1</f>
        <v>4</v>
      </c>
      <c r="G55" s="59">
        <f t="shared" si="1"/>
        <v>5</v>
      </c>
      <c r="H55" s="59">
        <f t="shared" si="1"/>
        <v>6</v>
      </c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</row>
    <row r="56" spans="1:57" hidden="1">
      <c r="A56" s="57"/>
      <c r="B56" s="55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</row>
    <row r="57" spans="1:57" hidden="1">
      <c r="A57" s="57"/>
      <c r="B57" s="55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</row>
    <row r="58" spans="1:57" hidden="1">
      <c r="A58" s="57"/>
      <c r="B58" s="55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</row>
    <row r="59" spans="1:57" hidden="1">
      <c r="A59" s="57"/>
      <c r="B59" s="55"/>
      <c r="C59" s="55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</row>
    <row r="60" spans="1:57" hidden="1">
      <c r="A60" s="57"/>
      <c r="B60" s="55"/>
      <c r="C60" s="55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</row>
    <row r="61" spans="1:57" hidden="1">
      <c r="A61" s="57"/>
      <c r="B61" s="55"/>
      <c r="C61" s="55"/>
      <c r="D61" s="59">
        <v>1</v>
      </c>
      <c r="E61" s="59">
        <v>2</v>
      </c>
      <c r="F61" s="59">
        <v>3</v>
      </c>
      <c r="G61" s="59">
        <v>4</v>
      </c>
      <c r="H61" s="59">
        <v>5</v>
      </c>
      <c r="I61" s="59">
        <v>6</v>
      </c>
      <c r="J61" s="59">
        <v>7</v>
      </c>
      <c r="K61" s="59">
        <v>8</v>
      </c>
      <c r="L61" s="59">
        <v>9</v>
      </c>
      <c r="M61" s="59">
        <v>10</v>
      </c>
      <c r="N61" s="59">
        <v>11</v>
      </c>
      <c r="O61" s="59">
        <v>12</v>
      </c>
      <c r="P61" s="59">
        <v>13</v>
      </c>
      <c r="Q61" s="59">
        <v>14</v>
      </c>
      <c r="R61" s="59">
        <v>15</v>
      </c>
      <c r="S61" s="59">
        <v>16</v>
      </c>
      <c r="T61" s="59">
        <v>17</v>
      </c>
      <c r="U61" s="59">
        <v>18</v>
      </c>
      <c r="V61" s="59">
        <v>19</v>
      </c>
      <c r="W61" s="59">
        <v>20</v>
      </c>
      <c r="X61" s="59">
        <v>21</v>
      </c>
      <c r="Y61" s="59">
        <v>22</v>
      </c>
      <c r="Z61" s="59">
        <v>23</v>
      </c>
      <c r="AA61" s="59">
        <v>24</v>
      </c>
      <c r="AB61" s="59">
        <v>25</v>
      </c>
      <c r="AC61" s="59">
        <v>26</v>
      </c>
      <c r="AD61" s="59">
        <v>27</v>
      </c>
      <c r="AE61" s="59">
        <v>28</v>
      </c>
      <c r="AF61" s="59">
        <v>29</v>
      </c>
      <c r="AG61" s="59">
        <v>30</v>
      </c>
      <c r="AH61" s="59">
        <v>31</v>
      </c>
      <c r="AI61" s="59">
        <v>32</v>
      </c>
      <c r="AJ61" s="59">
        <v>33</v>
      </c>
      <c r="AK61" s="59">
        <v>34</v>
      </c>
      <c r="AL61" s="59">
        <v>35</v>
      </c>
      <c r="AM61" s="59">
        <v>36</v>
      </c>
      <c r="AN61" s="59">
        <v>37</v>
      </c>
      <c r="AO61" s="59">
        <v>38</v>
      </c>
      <c r="AP61" s="59">
        <v>39</v>
      </c>
      <c r="AQ61" s="59">
        <v>40</v>
      </c>
      <c r="AR61" s="59">
        <v>41</v>
      </c>
      <c r="AS61" s="59">
        <v>42</v>
      </c>
      <c r="AT61" s="59">
        <v>43</v>
      </c>
      <c r="AU61" s="59">
        <v>44</v>
      </c>
      <c r="AV61" s="59">
        <v>45</v>
      </c>
      <c r="AW61" s="59">
        <v>46</v>
      </c>
      <c r="AX61" s="59">
        <v>47</v>
      </c>
      <c r="AY61" s="59">
        <v>48</v>
      </c>
      <c r="AZ61" s="59">
        <v>49</v>
      </c>
      <c r="BA61" s="59">
        <v>50</v>
      </c>
      <c r="BB61" s="59">
        <v>51</v>
      </c>
      <c r="BC61" s="59">
        <v>52</v>
      </c>
      <c r="BD61" s="59">
        <v>53</v>
      </c>
      <c r="BE61" s="59">
        <v>54</v>
      </c>
    </row>
    <row r="62" spans="1:57" ht="15" hidden="1" customHeight="1">
      <c r="A62" s="36"/>
      <c r="B62" s="36"/>
      <c r="C62" s="36"/>
      <c r="D62" s="84" t="s">
        <v>4195</v>
      </c>
      <c r="E62" s="84"/>
      <c r="F62" s="84"/>
      <c r="G62" s="84"/>
      <c r="H62" s="84"/>
      <c r="I62" s="84"/>
      <c r="J62" s="84" t="s">
        <v>4196</v>
      </c>
      <c r="K62" s="84"/>
      <c r="L62" s="84"/>
      <c r="M62" s="84"/>
      <c r="N62" s="84"/>
      <c r="O62" s="84"/>
      <c r="P62" s="84" t="s">
        <v>4197</v>
      </c>
      <c r="Q62" s="84"/>
      <c r="R62" s="84"/>
      <c r="S62" s="84"/>
      <c r="T62" s="84"/>
      <c r="U62" s="84"/>
      <c r="V62" s="84" t="s">
        <v>4198</v>
      </c>
      <c r="W62" s="84"/>
      <c r="X62" s="84"/>
      <c r="Y62" s="84"/>
      <c r="Z62" s="84"/>
      <c r="AA62" s="84"/>
      <c r="AB62" s="84" t="s">
        <v>4199</v>
      </c>
      <c r="AC62" s="84"/>
      <c r="AD62" s="84"/>
      <c r="AE62" s="84"/>
      <c r="AF62" s="84"/>
      <c r="AG62" s="84"/>
      <c r="AH62" s="84" t="s">
        <v>4200</v>
      </c>
      <c r="AI62" s="84"/>
      <c r="AJ62" s="84"/>
      <c r="AK62" s="84"/>
      <c r="AL62" s="84"/>
      <c r="AM62" s="84"/>
      <c r="AN62" s="84" t="s">
        <v>4205</v>
      </c>
      <c r="AO62" s="84"/>
      <c r="AP62" s="84"/>
      <c r="AQ62" s="84"/>
      <c r="AR62" s="84"/>
      <c r="AS62" s="84"/>
      <c r="AT62" s="84" t="s">
        <v>4206</v>
      </c>
      <c r="AU62" s="84"/>
      <c r="AV62" s="84"/>
      <c r="AW62" s="84"/>
      <c r="AX62" s="84"/>
      <c r="AY62" s="84"/>
      <c r="AZ62" s="85" t="s">
        <v>4208</v>
      </c>
      <c r="BA62" s="85"/>
      <c r="BB62" s="85"/>
      <c r="BC62" s="85"/>
      <c r="BD62" s="85"/>
      <c r="BE62" s="85"/>
    </row>
    <row r="63" spans="1:57" ht="15" hidden="1" customHeight="1">
      <c r="A63" s="36"/>
      <c r="B63" s="36"/>
      <c r="C63" s="36"/>
      <c r="D63" s="61"/>
      <c r="E63" s="61"/>
      <c r="F63" s="61"/>
      <c r="G63" s="86" t="s">
        <v>4201</v>
      </c>
      <c r="H63" s="86"/>
      <c r="I63" s="86"/>
      <c r="J63" s="61"/>
      <c r="K63" s="61"/>
      <c r="L63" s="61"/>
      <c r="M63" s="86" t="s">
        <v>4201</v>
      </c>
      <c r="N63" s="86"/>
      <c r="O63" s="86"/>
      <c r="P63" s="61"/>
      <c r="Q63" s="61"/>
      <c r="R63" s="61"/>
      <c r="S63" s="86" t="s">
        <v>4201</v>
      </c>
      <c r="T63" s="86"/>
      <c r="U63" s="86"/>
      <c r="V63" s="61"/>
      <c r="W63" s="61"/>
      <c r="X63" s="61"/>
      <c r="Y63" s="86" t="s">
        <v>4201</v>
      </c>
      <c r="Z63" s="86"/>
      <c r="AA63" s="86"/>
      <c r="AB63" s="61"/>
      <c r="AC63" s="61"/>
      <c r="AD63" s="61"/>
      <c r="AE63" s="86" t="s">
        <v>4201</v>
      </c>
      <c r="AF63" s="86"/>
      <c r="AG63" s="86"/>
      <c r="AH63" s="61"/>
      <c r="AI63" s="61"/>
      <c r="AJ63" s="61"/>
      <c r="AK63" s="86" t="s">
        <v>4201</v>
      </c>
      <c r="AL63" s="86"/>
      <c r="AM63" s="86"/>
      <c r="AN63" s="61"/>
      <c r="AO63" s="61"/>
      <c r="AP63" s="61"/>
      <c r="AQ63" s="86" t="s">
        <v>4201</v>
      </c>
      <c r="AR63" s="86"/>
      <c r="AS63" s="86"/>
      <c r="AT63" s="61"/>
      <c r="AU63" s="61"/>
      <c r="AV63" s="61"/>
      <c r="AW63" s="86" t="s">
        <v>4201</v>
      </c>
      <c r="AX63" s="86"/>
      <c r="AY63" s="86"/>
      <c r="AZ63" s="61"/>
      <c r="BA63" s="61"/>
      <c r="BB63" s="61"/>
      <c r="BC63" s="86" t="s">
        <v>4201</v>
      </c>
      <c r="BD63" s="86"/>
      <c r="BE63" s="86"/>
    </row>
    <row r="64" spans="1:57" hidden="1">
      <c r="A64" s="36"/>
      <c r="B64" s="36"/>
      <c r="C64" s="36"/>
      <c r="D64" s="42" t="s">
        <v>4158</v>
      </c>
      <c r="E64" s="42" t="s">
        <v>4159</v>
      </c>
      <c r="F64" s="42" t="s">
        <v>4160</v>
      </c>
      <c r="G64" s="42" t="s">
        <v>4158</v>
      </c>
      <c r="H64" s="42" t="s">
        <v>4159</v>
      </c>
      <c r="I64" s="42" t="s">
        <v>4160</v>
      </c>
      <c r="J64" s="42" t="s">
        <v>4158</v>
      </c>
      <c r="K64" s="42" t="s">
        <v>4159</v>
      </c>
      <c r="L64" s="42" t="s">
        <v>4160</v>
      </c>
      <c r="M64" s="42" t="s">
        <v>4158</v>
      </c>
      <c r="N64" s="42" t="s">
        <v>4159</v>
      </c>
      <c r="O64" s="42" t="s">
        <v>4160</v>
      </c>
      <c r="P64" s="42" t="s">
        <v>4158</v>
      </c>
      <c r="Q64" s="42" t="s">
        <v>4159</v>
      </c>
      <c r="R64" s="42" t="s">
        <v>4160</v>
      </c>
      <c r="S64" s="42" t="s">
        <v>4158</v>
      </c>
      <c r="T64" s="42" t="s">
        <v>4159</v>
      </c>
      <c r="U64" s="42" t="s">
        <v>4160</v>
      </c>
      <c r="V64" s="42" t="s">
        <v>4158</v>
      </c>
      <c r="W64" s="42" t="s">
        <v>4159</v>
      </c>
      <c r="X64" s="42" t="s">
        <v>4160</v>
      </c>
      <c r="Y64" s="42" t="s">
        <v>4158</v>
      </c>
      <c r="Z64" s="42" t="s">
        <v>4159</v>
      </c>
      <c r="AA64" s="42" t="s">
        <v>4160</v>
      </c>
      <c r="AB64" s="42" t="s">
        <v>4158</v>
      </c>
      <c r="AC64" s="42" t="s">
        <v>4159</v>
      </c>
      <c r="AD64" s="42" t="s">
        <v>4160</v>
      </c>
      <c r="AE64" s="42" t="s">
        <v>4158</v>
      </c>
      <c r="AF64" s="42" t="s">
        <v>4159</v>
      </c>
      <c r="AG64" s="42" t="s">
        <v>4160</v>
      </c>
      <c r="AH64" s="42" t="s">
        <v>4158</v>
      </c>
      <c r="AI64" s="42" t="s">
        <v>4159</v>
      </c>
      <c r="AJ64" s="42" t="s">
        <v>4160</v>
      </c>
      <c r="AK64" s="42" t="s">
        <v>4158</v>
      </c>
      <c r="AL64" s="42" t="s">
        <v>4159</v>
      </c>
      <c r="AM64" s="42" t="s">
        <v>4160</v>
      </c>
      <c r="AN64" s="42" t="s">
        <v>4158</v>
      </c>
      <c r="AO64" s="42" t="s">
        <v>4159</v>
      </c>
      <c r="AP64" s="42" t="s">
        <v>4160</v>
      </c>
      <c r="AQ64" s="42" t="s">
        <v>4158</v>
      </c>
      <c r="AR64" s="42" t="s">
        <v>4159</v>
      </c>
      <c r="AS64" s="42" t="s">
        <v>4160</v>
      </c>
      <c r="AT64" s="42" t="s">
        <v>4158</v>
      </c>
      <c r="AU64" s="42" t="s">
        <v>4159</v>
      </c>
      <c r="AV64" s="42" t="s">
        <v>4160</v>
      </c>
      <c r="AW64" s="42" t="s">
        <v>4158</v>
      </c>
      <c r="AX64" s="42" t="s">
        <v>4159</v>
      </c>
      <c r="AY64" s="42" t="s">
        <v>4160</v>
      </c>
      <c r="AZ64" s="42" t="s">
        <v>4158</v>
      </c>
      <c r="BA64" s="42" t="s">
        <v>4159</v>
      </c>
      <c r="BB64" s="42" t="s">
        <v>4160</v>
      </c>
      <c r="BC64" s="42" t="s">
        <v>4158</v>
      </c>
      <c r="BD64" s="42" t="s">
        <v>4159</v>
      </c>
      <c r="BE64" s="42" t="s">
        <v>4160</v>
      </c>
    </row>
    <row r="65" spans="1:57" hidden="1">
      <c r="A65" s="36"/>
      <c r="B65" s="36"/>
      <c r="C65" s="36"/>
      <c r="D65" s="43" t="s">
        <v>4161</v>
      </c>
      <c r="E65" s="43" t="s">
        <v>4161</v>
      </c>
      <c r="F65" s="43" t="s">
        <v>4161</v>
      </c>
      <c r="G65" s="43" t="s">
        <v>4161</v>
      </c>
      <c r="H65" s="43" t="s">
        <v>4161</v>
      </c>
      <c r="I65" s="43" t="s">
        <v>4202</v>
      </c>
      <c r="J65" s="43" t="s">
        <v>4161</v>
      </c>
      <c r="K65" s="43" t="s">
        <v>4161</v>
      </c>
      <c r="L65" s="43" t="s">
        <v>4161</v>
      </c>
      <c r="M65" s="43" t="s">
        <v>4161</v>
      </c>
      <c r="N65" s="43" t="s">
        <v>4161</v>
      </c>
      <c r="O65" s="43" t="s">
        <v>4202</v>
      </c>
      <c r="P65" s="43" t="s">
        <v>4161</v>
      </c>
      <c r="Q65" s="43" t="s">
        <v>4161</v>
      </c>
      <c r="R65" s="43" t="s">
        <v>4161</v>
      </c>
      <c r="S65" s="43" t="s">
        <v>4161</v>
      </c>
      <c r="T65" s="43" t="s">
        <v>4161</v>
      </c>
      <c r="U65" s="43" t="s">
        <v>4202</v>
      </c>
      <c r="V65" s="43" t="s">
        <v>4161</v>
      </c>
      <c r="W65" s="43" t="s">
        <v>4161</v>
      </c>
      <c r="X65" s="43" t="s">
        <v>4161</v>
      </c>
      <c r="Y65" s="43" t="s">
        <v>4161</v>
      </c>
      <c r="Z65" s="43" t="s">
        <v>4161</v>
      </c>
      <c r="AA65" s="43" t="s">
        <v>4202</v>
      </c>
      <c r="AB65" s="43" t="s">
        <v>4161</v>
      </c>
      <c r="AC65" s="43" t="s">
        <v>4161</v>
      </c>
      <c r="AD65" s="43" t="s">
        <v>4161</v>
      </c>
      <c r="AE65" s="43" t="s">
        <v>4161</v>
      </c>
      <c r="AF65" s="43" t="s">
        <v>4161</v>
      </c>
      <c r="AG65" s="43" t="s">
        <v>4202</v>
      </c>
      <c r="AH65" s="43" t="s">
        <v>4161</v>
      </c>
      <c r="AI65" s="43" t="s">
        <v>4161</v>
      </c>
      <c r="AJ65" s="43" t="s">
        <v>4161</v>
      </c>
      <c r="AK65" s="43" t="s">
        <v>4161</v>
      </c>
      <c r="AL65" s="43" t="s">
        <v>4161</v>
      </c>
      <c r="AM65" s="43" t="s">
        <v>4202</v>
      </c>
      <c r="AN65" s="43" t="s">
        <v>4161</v>
      </c>
      <c r="AO65" s="43" t="s">
        <v>4161</v>
      </c>
      <c r="AP65" s="43" t="s">
        <v>4161</v>
      </c>
      <c r="AQ65" s="43" t="s">
        <v>4161</v>
      </c>
      <c r="AR65" s="43" t="s">
        <v>4161</v>
      </c>
      <c r="AS65" s="43" t="s">
        <v>4202</v>
      </c>
      <c r="AT65" s="43" t="s">
        <v>4161</v>
      </c>
      <c r="AU65" s="43" t="s">
        <v>4161</v>
      </c>
      <c r="AV65" s="43" t="s">
        <v>4161</v>
      </c>
      <c r="AW65" s="43" t="s">
        <v>4161</v>
      </c>
      <c r="AX65" s="43" t="s">
        <v>4161</v>
      </c>
      <c r="AY65" s="43" t="s">
        <v>4202</v>
      </c>
      <c r="AZ65" s="43" t="s">
        <v>4161</v>
      </c>
      <c r="BA65" s="43" t="s">
        <v>4161</v>
      </c>
      <c r="BB65" s="43" t="s">
        <v>4161</v>
      </c>
      <c r="BC65" s="43" t="s">
        <v>4161</v>
      </c>
      <c r="BD65" s="43" t="s">
        <v>4161</v>
      </c>
      <c r="BE65" s="43" t="s">
        <v>4202</v>
      </c>
    </row>
    <row r="66" spans="1:57" hidden="1">
      <c r="A66" s="44" t="s">
        <v>4163</v>
      </c>
      <c r="B66" s="45"/>
      <c r="C66" s="36"/>
      <c r="D66" s="43"/>
      <c r="E66" s="43"/>
      <c r="F66" s="43"/>
      <c r="G66" s="62"/>
      <c r="H66" s="62"/>
      <c r="I66" s="63"/>
      <c r="J66" s="43"/>
      <c r="K66" s="43"/>
      <c r="L66" s="43"/>
      <c r="M66" s="62"/>
      <c r="N66" s="62"/>
      <c r="O66" s="63"/>
      <c r="P66" s="43"/>
      <c r="Q66" s="43"/>
      <c r="R66" s="43"/>
      <c r="S66" s="43"/>
      <c r="T66" s="62"/>
      <c r="U66" s="63"/>
      <c r="V66" s="43"/>
      <c r="W66" s="43"/>
      <c r="X66" s="43"/>
      <c r="Y66" s="43"/>
      <c r="Z66" s="62"/>
      <c r="AA66" s="63"/>
      <c r="AB66" s="43"/>
      <c r="AC66" s="43"/>
      <c r="AD66" s="43"/>
      <c r="AE66" s="43"/>
      <c r="AF66" s="62"/>
      <c r="AG66" s="63"/>
      <c r="AH66" s="43"/>
      <c r="AI66" s="43"/>
      <c r="AJ66" s="43"/>
      <c r="AK66" s="43"/>
      <c r="AL66" s="62"/>
      <c r="AM66" s="63"/>
      <c r="AN66" s="43"/>
      <c r="AO66" s="43"/>
      <c r="AP66" s="43"/>
      <c r="AQ66" s="43"/>
      <c r="AR66" s="62"/>
      <c r="AS66" s="63"/>
      <c r="AT66" s="43"/>
      <c r="AU66" s="43"/>
      <c r="AV66" s="43"/>
      <c r="AW66" s="43"/>
      <c r="AX66" s="62"/>
      <c r="AY66" s="63"/>
      <c r="AZ66" s="43"/>
      <c r="BA66" s="43"/>
      <c r="BB66" s="43"/>
      <c r="BC66" s="62"/>
      <c r="BD66" s="63"/>
    </row>
    <row r="67" spans="1:57" hidden="1">
      <c r="A67" s="45"/>
      <c r="B67" s="45" t="s">
        <v>4164</v>
      </c>
      <c r="C67" s="58">
        <v>1</v>
      </c>
      <c r="D67" s="64">
        <f>A125958392W_Latest</f>
        <v>415.11900000000003</v>
      </c>
      <c r="E67" s="64">
        <f>A125979992T_Latest</f>
        <v>227.23099999999999</v>
      </c>
      <c r="F67" s="64">
        <f>A125969192J_Latest</f>
        <v>187.88800000000001</v>
      </c>
      <c r="G67" s="64">
        <f>A125958393X_Latest</f>
        <v>81.572999999999993</v>
      </c>
      <c r="H67" s="64">
        <f>A125979993V_Latest</f>
        <v>83.016999999999996</v>
      </c>
      <c r="I67" s="64">
        <f>A125969193K_Latest</f>
        <v>79.891999999999996</v>
      </c>
      <c r="J67" s="64">
        <f>A125959592J_Latest</f>
        <v>118.691</v>
      </c>
      <c r="K67" s="64">
        <f>A125981192K_Latest</f>
        <v>69.887</v>
      </c>
      <c r="L67" s="64">
        <f>A125970392X_Latest</f>
        <v>48.804000000000002</v>
      </c>
      <c r="M67" s="64">
        <f>A125959593K_Latest</f>
        <v>84.1</v>
      </c>
      <c r="N67" s="64">
        <f>A125981193L_Latest</f>
        <v>86.974999999999994</v>
      </c>
      <c r="O67" s="64">
        <f>A125970393A_Latest</f>
        <v>80.299000000000007</v>
      </c>
      <c r="P67" s="64">
        <f>A125958792J_Latest</f>
        <v>115.188</v>
      </c>
      <c r="Q67" s="64">
        <f>A125980392K_Latest</f>
        <v>60.866</v>
      </c>
      <c r="R67" s="64">
        <f>A125969592V_Latest</f>
        <v>54.322000000000003</v>
      </c>
      <c r="S67" s="64">
        <f>A125958793K_Latest</f>
        <v>82.501000000000005</v>
      </c>
      <c r="T67" s="64">
        <f>A125980393L_Latest</f>
        <v>83.617999999999995</v>
      </c>
      <c r="U67" s="64">
        <f>A125969593W_Latest</f>
        <v>81.284000000000006</v>
      </c>
      <c r="V67" s="64">
        <f>A125959792A_Latest</f>
        <v>83.831999999999994</v>
      </c>
      <c r="W67" s="64">
        <f>A125981392C_Latest</f>
        <v>44.244999999999997</v>
      </c>
      <c r="X67" s="64">
        <f>A125970592T_Latest</f>
        <v>39.587000000000003</v>
      </c>
      <c r="Y67" s="64">
        <f>A125959793C_Latest</f>
        <v>79.213999999999999</v>
      </c>
      <c r="Z67" s="64">
        <f>A125981393F_Latest</f>
        <v>80.960999999999999</v>
      </c>
      <c r="AA67" s="64">
        <f>A125970593V_Latest</f>
        <v>77.349999999999994</v>
      </c>
      <c r="AB67" s="64">
        <f>A125959992V_Latest</f>
        <v>28.74</v>
      </c>
      <c r="AC67" s="64">
        <f>A125981592W_Latest</f>
        <v>14.848000000000001</v>
      </c>
      <c r="AD67" s="64">
        <f>A125970792K_Latest</f>
        <v>13.891</v>
      </c>
      <c r="AE67" s="64">
        <f>A125959993W_Latest</f>
        <v>74.805000000000007</v>
      </c>
      <c r="AF67" s="64">
        <f>A125981593X_Latest</f>
        <v>73.662000000000006</v>
      </c>
      <c r="AG67" s="64">
        <f>A125970793L_Latest</f>
        <v>76.066000000000003</v>
      </c>
      <c r="AH67" s="64">
        <f>A125958992A_Latest</f>
        <v>49.558</v>
      </c>
      <c r="AI67" s="64">
        <f>A125980592C_Latest</f>
        <v>26.667000000000002</v>
      </c>
      <c r="AJ67" s="64">
        <f>A125969792L_Latest</f>
        <v>22.891999999999999</v>
      </c>
      <c r="AK67" s="64">
        <f>A125958993C_Latest</f>
        <v>82.858000000000004</v>
      </c>
      <c r="AL67" s="64">
        <f>A125980593F_Latest</f>
        <v>82.001000000000005</v>
      </c>
      <c r="AM67" s="64">
        <f>A125969793R_Latest</f>
        <v>83.88</v>
      </c>
      <c r="AN67" s="64">
        <f>A125959192W_Latest</f>
        <v>8.9220000000000006</v>
      </c>
      <c r="AO67" s="64">
        <f>A125980792W_Latest</f>
        <v>4.7729999999999997</v>
      </c>
      <c r="AP67" s="64">
        <f>A125969992F_Latest</f>
        <v>4.1479999999999997</v>
      </c>
      <c r="AQ67" s="64">
        <f>A125959193X_Latest</f>
        <v>79.796999999999997</v>
      </c>
      <c r="AR67" s="64">
        <f>A125980793X_Latest</f>
        <v>80.022999999999996</v>
      </c>
      <c r="AS67" s="64">
        <f>A125969993J_Latest</f>
        <v>79.539000000000001</v>
      </c>
      <c r="AT67" s="64">
        <f>A125959392R_Latest</f>
        <v>3.5139999999999998</v>
      </c>
      <c r="AU67" s="64">
        <f>A125980992R_Latest</f>
        <v>1.8680000000000001</v>
      </c>
      <c r="AV67" s="64">
        <f>A125970192F_Latest</f>
        <v>1.645</v>
      </c>
      <c r="AW67" s="64">
        <f>A125959393T_Latest</f>
        <v>72.811000000000007</v>
      </c>
      <c r="AX67" s="64">
        <f>A125980993T_Latest</f>
        <v>73.2</v>
      </c>
      <c r="AY67" s="64">
        <f>A125970193J_Latest</f>
        <v>72.373000000000005</v>
      </c>
      <c r="AZ67" s="64">
        <f>A125958592R_Latest</f>
        <v>6.6749999999999998</v>
      </c>
      <c r="BA67" s="64">
        <f>A125980192T_Latest</f>
        <v>4.0759999999999996</v>
      </c>
      <c r="BB67" s="64">
        <f>A125969392A_Latest</f>
        <v>2.5990000000000002</v>
      </c>
      <c r="BC67" s="64">
        <f>A125958593T_Latest</f>
        <v>82.637</v>
      </c>
      <c r="BD67" s="64">
        <f>A125980193V_Latest</f>
        <v>86.227000000000004</v>
      </c>
      <c r="BE67" s="64">
        <f>A125969393C_Latest</f>
        <v>77.570999999999998</v>
      </c>
    </row>
    <row r="68" spans="1:57" hidden="1">
      <c r="A68" s="45"/>
      <c r="B68" s="49" t="s">
        <v>4165</v>
      </c>
      <c r="C68" s="58">
        <v>2</v>
      </c>
      <c r="D68" s="64">
        <f>A125958328C_Latest</f>
        <v>58.069000000000003</v>
      </c>
      <c r="E68" s="64">
        <f>A125979928X_Latest</f>
        <v>33.438000000000002</v>
      </c>
      <c r="F68" s="64">
        <f>A125969128R_Latest</f>
        <v>24.631</v>
      </c>
      <c r="G68" s="64">
        <f>A125958329F_Latest</f>
        <v>11.411</v>
      </c>
      <c r="H68" s="64">
        <f>A125979929A_Latest</f>
        <v>12.215999999999999</v>
      </c>
      <c r="I68" s="64">
        <f>A125969129T_Latest</f>
        <v>10.473000000000001</v>
      </c>
      <c r="J68" s="64">
        <f>A125959528R_Latest</f>
        <v>19.757999999999999</v>
      </c>
      <c r="K68" s="64">
        <f>A125981128T_Latest</f>
        <v>12.869</v>
      </c>
      <c r="L68" s="64">
        <f>A125970328F_Latest</f>
        <v>6.8890000000000002</v>
      </c>
      <c r="M68" s="64">
        <f>A125959529T_Latest</f>
        <v>13.999000000000001</v>
      </c>
      <c r="N68" s="64">
        <f>A125981129V_Latest</f>
        <v>16.015000000000001</v>
      </c>
      <c r="O68" s="64">
        <f>A125970329J_Latest</f>
        <v>11.335000000000001</v>
      </c>
      <c r="P68" s="64">
        <f>A125958728R_Latest</f>
        <v>14.279</v>
      </c>
      <c r="Q68" s="64">
        <f>A125980328T_Latest</f>
        <v>8.5719999999999992</v>
      </c>
      <c r="R68" s="64">
        <f>A125969528A_Latest</f>
        <v>5.7069999999999999</v>
      </c>
      <c r="S68" s="64">
        <f>A125958729T_Latest</f>
        <v>10.227</v>
      </c>
      <c r="T68" s="64">
        <f>A125980329V_Latest</f>
        <v>11.776999999999999</v>
      </c>
      <c r="U68" s="64">
        <f>A125969529C_Latest</f>
        <v>8.5399999999999991</v>
      </c>
      <c r="V68" s="64">
        <f>A125959728J_Latest</f>
        <v>11.146000000000001</v>
      </c>
      <c r="W68" s="64">
        <f>A125981328K_Latest</f>
        <v>5.9409999999999998</v>
      </c>
      <c r="X68" s="64">
        <f>A125970528X_Latest</f>
        <v>5.2039999999999997</v>
      </c>
      <c r="Y68" s="64">
        <f>A125959729K_Latest</f>
        <v>10.532</v>
      </c>
      <c r="Z68" s="64">
        <f>A125981329L_Latest</f>
        <v>10.872</v>
      </c>
      <c r="AA68" s="64">
        <f>A125970529A_Latest</f>
        <v>10.169</v>
      </c>
      <c r="AB68" s="64">
        <f>A125959928A_Latest</f>
        <v>5.97</v>
      </c>
      <c r="AC68" s="64">
        <f>A125981528C_Latest</f>
        <v>2.8959999999999999</v>
      </c>
      <c r="AD68" s="64">
        <f>A125970728T_Latest</f>
        <v>3.0739999999999998</v>
      </c>
      <c r="AE68" s="64">
        <f>A125959929C_Latest</f>
        <v>15.538</v>
      </c>
      <c r="AF68" s="64">
        <f>A125981529F_Latest</f>
        <v>14.366</v>
      </c>
      <c r="AG68" s="64">
        <f>A125970729V_Latest</f>
        <v>16.831</v>
      </c>
      <c r="AH68" s="64">
        <f>A125958928J_Latest</f>
        <v>4.7880000000000003</v>
      </c>
      <c r="AI68" s="64">
        <f>A125980528K_Latest</f>
        <v>2.1360000000000001</v>
      </c>
      <c r="AJ68" s="64">
        <f>A125969728V_Latest</f>
        <v>2.653</v>
      </c>
      <c r="AK68" s="64">
        <f>A125958929K_Latest</f>
        <v>8.0060000000000002</v>
      </c>
      <c r="AL68" s="64">
        <f>A125980529L_Latest</f>
        <v>6.5670000000000002</v>
      </c>
      <c r="AM68" s="64">
        <f>A125969729W_Latest</f>
        <v>9.7200000000000006</v>
      </c>
      <c r="AN68" s="64">
        <f>A125959128C_Latest</f>
        <v>1.099</v>
      </c>
      <c r="AO68" s="64">
        <f>A125980728C_Latest</f>
        <v>0.36699999999999999</v>
      </c>
      <c r="AP68" s="64">
        <f>A125969928L_Latest</f>
        <v>0.73199999999999998</v>
      </c>
      <c r="AQ68" s="64">
        <f>A125959129F_Latest</f>
        <v>9.8279999999999994</v>
      </c>
      <c r="AR68" s="64">
        <f>A125980729F_Latest</f>
        <v>6.1459999999999999</v>
      </c>
      <c r="AS68" s="64">
        <f>A125969929R_Latest</f>
        <v>14.039</v>
      </c>
      <c r="AT68" s="64">
        <f>A125959328W_Latest</f>
        <v>0.32300000000000001</v>
      </c>
      <c r="AU68" s="64">
        <f>A125980928W_Latest</f>
        <v>0.13500000000000001</v>
      </c>
      <c r="AV68" s="64">
        <f>A125970128L_Latest</f>
        <v>0.188</v>
      </c>
      <c r="AW68" s="64">
        <f>A125959329X_Latest</f>
        <v>6.6840000000000002</v>
      </c>
      <c r="AX68" s="64">
        <f>A125980929X_Latest</f>
        <v>5.29</v>
      </c>
      <c r="AY68" s="64">
        <f>A125970129R_Latest</f>
        <v>8.2490000000000006</v>
      </c>
      <c r="AZ68" s="64">
        <f>A125958528W_Latest</f>
        <v>0.70699999999999996</v>
      </c>
      <c r="BA68" s="64">
        <f>A125980128X_Latest</f>
        <v>0.52200000000000002</v>
      </c>
      <c r="BB68" s="64">
        <f>A125969328J_Latest</f>
        <v>0.185</v>
      </c>
      <c r="BC68" s="64">
        <f>A125958529X_Latest</f>
        <v>8.7479999999999993</v>
      </c>
      <c r="BD68" s="64">
        <f>A125980129A_Latest</f>
        <v>11.042999999999999</v>
      </c>
      <c r="BE68" s="64">
        <f>A125969329K_Latest</f>
        <v>5.51</v>
      </c>
    </row>
    <row r="69" spans="1:57" hidden="1">
      <c r="A69" s="45"/>
      <c r="B69" s="49" t="s">
        <v>4166</v>
      </c>
      <c r="C69" s="58">
        <v>3</v>
      </c>
      <c r="D69" s="64">
        <f>A125958400K_Latest</f>
        <v>29.309000000000001</v>
      </c>
      <c r="E69" s="64">
        <f>A125980000L_Latest</f>
        <v>18.443999999999999</v>
      </c>
      <c r="F69" s="64">
        <f>A125969200W_Latest</f>
        <v>10.865</v>
      </c>
      <c r="G69" s="64">
        <f>A125958401L_Latest</f>
        <v>5.7590000000000003</v>
      </c>
      <c r="H69" s="64">
        <f>A125980001R_Latest</f>
        <v>6.7380000000000004</v>
      </c>
      <c r="I69" s="64">
        <f>A125969201X_Latest</f>
        <v>4.62</v>
      </c>
      <c r="J69" s="64">
        <f>A125959600W_Latest</f>
        <v>9.7059999999999995</v>
      </c>
      <c r="K69" s="64">
        <f>A125981200X_Latest</f>
        <v>7.2939999999999996</v>
      </c>
      <c r="L69" s="64">
        <f>A125970400L_Latest</f>
        <v>2.4129999999999998</v>
      </c>
      <c r="M69" s="64">
        <f>A125959601X_Latest</f>
        <v>6.8780000000000001</v>
      </c>
      <c r="N69" s="64">
        <f>A125981201A_Latest</f>
        <v>9.077</v>
      </c>
      <c r="O69" s="64">
        <f>A125970401R_Latest</f>
        <v>3.97</v>
      </c>
      <c r="P69" s="64">
        <f>A125958800W_Latest</f>
        <v>6.5220000000000002</v>
      </c>
      <c r="Q69" s="64">
        <f>A125980400X_Latest</f>
        <v>4.4329999999999998</v>
      </c>
      <c r="R69" s="64">
        <f>A125969600J_Latest</f>
        <v>2.089</v>
      </c>
      <c r="S69" s="64">
        <f>A125958801X_Latest</f>
        <v>4.6710000000000003</v>
      </c>
      <c r="T69" s="64">
        <f>A125980401A_Latest</f>
        <v>6.09</v>
      </c>
      <c r="U69" s="64">
        <f>A125969601K_Latest</f>
        <v>3.1259999999999999</v>
      </c>
      <c r="V69" s="64">
        <f>A125959800R_Latest</f>
        <v>5.9320000000000004</v>
      </c>
      <c r="W69" s="64">
        <f>A125981400T_Latest</f>
        <v>2.6619999999999999</v>
      </c>
      <c r="X69" s="64">
        <f>A125970600F_Latest</f>
        <v>3.27</v>
      </c>
      <c r="Y69" s="64">
        <f>A125959801T_Latest</f>
        <v>5.6050000000000004</v>
      </c>
      <c r="Z69" s="64">
        <f>A125981401V_Latest</f>
        <v>4.8710000000000004</v>
      </c>
      <c r="AA69" s="64">
        <f>A125970601J_Latest</f>
        <v>6.3890000000000002</v>
      </c>
      <c r="AB69" s="64">
        <f>A125960000R_Latest</f>
        <v>1.5329999999999999</v>
      </c>
      <c r="AC69" s="64">
        <f>A125981600K_Latest</f>
        <v>0.91600000000000004</v>
      </c>
      <c r="AD69" s="64">
        <f>A125970800X_Latest</f>
        <v>0.61699999999999999</v>
      </c>
      <c r="AE69" s="64">
        <f>A125960001T_Latest</f>
        <v>3.9910000000000001</v>
      </c>
      <c r="AF69" s="64">
        <f>A125981601L_Latest</f>
        <v>4.5449999999999999</v>
      </c>
      <c r="AG69" s="64">
        <f>A125970801A_Latest</f>
        <v>3.38</v>
      </c>
      <c r="AH69" s="64">
        <f>A125959000T_Latest</f>
        <v>3.528</v>
      </c>
      <c r="AI69" s="64">
        <f>A125980600T_Latest</f>
        <v>1.623</v>
      </c>
      <c r="AJ69" s="64">
        <f>A125969800A_Latest</f>
        <v>1.905</v>
      </c>
      <c r="AK69" s="64">
        <f>A125959001V_Latest</f>
        <v>5.8979999999999997</v>
      </c>
      <c r="AL69" s="64">
        <f>A125980601V_Latest</f>
        <v>4.9909999999999997</v>
      </c>
      <c r="AM69" s="64">
        <f>A125969801C_Latest</f>
        <v>6.9790000000000001</v>
      </c>
      <c r="AN69" s="64">
        <f>A125959200K_Latest</f>
        <v>0.93300000000000005</v>
      </c>
      <c r="AO69" s="64">
        <f>A125980800K_Latest</f>
        <v>0.53900000000000003</v>
      </c>
      <c r="AP69" s="64">
        <f>A125970000A_Latest</f>
        <v>0.39400000000000002</v>
      </c>
      <c r="AQ69" s="64">
        <f>A125959201L_Latest</f>
        <v>8.3490000000000002</v>
      </c>
      <c r="AR69" s="64">
        <f>A125980801L_Latest</f>
        <v>9.0399999999999991</v>
      </c>
      <c r="AS69" s="64">
        <f>A125970001C_Latest</f>
        <v>7.5590000000000002</v>
      </c>
      <c r="AT69" s="64">
        <f>A125959400C_Latest</f>
        <v>0.13200000000000001</v>
      </c>
      <c r="AU69" s="64">
        <f>A125981000F_Latest</f>
        <v>0.13200000000000001</v>
      </c>
      <c r="AV69" s="64">
        <f>A125970200V_Latest</f>
        <v>0</v>
      </c>
      <c r="AW69" s="64">
        <f>A125959401F_Latest</f>
        <v>2.7349999999999999</v>
      </c>
      <c r="AX69" s="64">
        <f>A125981001J_Latest</f>
        <v>5.1719999999999997</v>
      </c>
      <c r="AY69" s="64">
        <f>A125970201W_Latest</f>
        <v>0</v>
      </c>
      <c r="AZ69" s="64">
        <f>A125958600C_Latest</f>
        <v>1.022</v>
      </c>
      <c r="BA69" s="64">
        <f>A125980200F_Latest</f>
        <v>0.84499999999999997</v>
      </c>
      <c r="BB69" s="64">
        <f>A125969400R_Latest</f>
        <v>0.17799999999999999</v>
      </c>
      <c r="BC69" s="64">
        <f>A125958601F_Latest</f>
        <v>12.657999999999999</v>
      </c>
      <c r="BD69" s="64">
        <f>A125980201J_Latest</f>
        <v>17.869</v>
      </c>
      <c r="BE69" s="64">
        <f>A125969401T_Latest</f>
        <v>5.3040000000000003</v>
      </c>
    </row>
    <row r="70" spans="1:57" hidden="1">
      <c r="A70" s="45"/>
      <c r="B70" s="49" t="s">
        <v>4167</v>
      </c>
      <c r="C70" s="58">
        <v>4</v>
      </c>
      <c r="D70" s="64">
        <f>A125958408C_Latest</f>
        <v>23.594000000000001</v>
      </c>
      <c r="E70" s="64">
        <f>A125980008F_Latest</f>
        <v>15.449</v>
      </c>
      <c r="F70" s="64">
        <f>A125969208R_Latest</f>
        <v>8.1440000000000001</v>
      </c>
      <c r="G70" s="64">
        <f>A125958409F_Latest</f>
        <v>4.6360000000000001</v>
      </c>
      <c r="H70" s="64">
        <f>A125980009J_Latest</f>
        <v>5.6440000000000001</v>
      </c>
      <c r="I70" s="64">
        <f>A125969209T_Latest</f>
        <v>3.4630000000000001</v>
      </c>
      <c r="J70" s="64">
        <f>A125959608R_Latest</f>
        <v>5.1609999999999996</v>
      </c>
      <c r="K70" s="64">
        <f>A125981208T_Latest</f>
        <v>2.2309999999999999</v>
      </c>
      <c r="L70" s="64">
        <f>A125970408F_Latest</f>
        <v>2.93</v>
      </c>
      <c r="M70" s="64">
        <f>A125959609T_Latest</f>
        <v>3.657</v>
      </c>
      <c r="N70" s="64">
        <f>A125981209V_Latest</f>
        <v>2.7759999999999998</v>
      </c>
      <c r="O70" s="64">
        <f>A125970409J_Latest</f>
        <v>4.8209999999999997</v>
      </c>
      <c r="P70" s="64">
        <f>A125958808R_Latest</f>
        <v>8.0280000000000005</v>
      </c>
      <c r="Q70" s="64">
        <f>A125980408T_Latest</f>
        <v>7.4660000000000002</v>
      </c>
      <c r="R70" s="64">
        <f>A125969608A_Latest</f>
        <v>0.56200000000000006</v>
      </c>
      <c r="S70" s="64">
        <f>A125958809T_Latest</f>
        <v>5.75</v>
      </c>
      <c r="T70" s="64">
        <f>A125980409V_Latest</f>
        <v>10.257</v>
      </c>
      <c r="U70" s="64">
        <f>A125969609C_Latest</f>
        <v>0.84199999999999997</v>
      </c>
      <c r="V70" s="64">
        <f>A125959808J_Latest</f>
        <v>5.5529999999999999</v>
      </c>
      <c r="W70" s="64">
        <f>A125981408K_Latest</f>
        <v>3.113</v>
      </c>
      <c r="X70" s="64">
        <f>A125970608X_Latest</f>
        <v>2.44</v>
      </c>
      <c r="Y70" s="64">
        <f>A125959809K_Latest</f>
        <v>5.2469999999999999</v>
      </c>
      <c r="Z70" s="64">
        <f>A125981409L_Latest</f>
        <v>5.6959999999999997</v>
      </c>
      <c r="AA70" s="64">
        <f>A125970609A_Latest</f>
        <v>4.7679999999999998</v>
      </c>
      <c r="AB70" s="64">
        <f>A125960008J_Latest</f>
        <v>1.5089999999999999</v>
      </c>
      <c r="AC70" s="64">
        <f>A125981608C_Latest</f>
        <v>0.67800000000000005</v>
      </c>
      <c r="AD70" s="64">
        <f>A125970808T_Latest</f>
        <v>0.83099999999999996</v>
      </c>
      <c r="AE70" s="64">
        <f>A125960009K_Latest</f>
        <v>3.9279999999999999</v>
      </c>
      <c r="AF70" s="64">
        <f>A125981609F_Latest</f>
        <v>3.363</v>
      </c>
      <c r="AG70" s="64">
        <f>A125970809V_Latest</f>
        <v>4.5510000000000002</v>
      </c>
      <c r="AH70" s="64">
        <f>A125959008K_Latest</f>
        <v>2.2010000000000001</v>
      </c>
      <c r="AI70" s="64">
        <f>A125980608K_Latest</f>
        <v>1.163</v>
      </c>
      <c r="AJ70" s="64">
        <f>A125969808V_Latest</f>
        <v>1.038</v>
      </c>
      <c r="AK70" s="64">
        <f>A125959009L_Latest</f>
        <v>3.681</v>
      </c>
      <c r="AL70" s="64">
        <f>A125980609L_Latest</f>
        <v>3.577</v>
      </c>
      <c r="AM70" s="64">
        <f>A125969809W_Latest</f>
        <v>3.8039999999999998</v>
      </c>
      <c r="AN70" s="64">
        <f>A125959208C_Latest</f>
        <v>0.60599999999999998</v>
      </c>
      <c r="AO70" s="64">
        <f>A125980808C_Latest</f>
        <v>0.39400000000000002</v>
      </c>
      <c r="AP70" s="64">
        <f>A125970008V_Latest</f>
        <v>0.21199999999999999</v>
      </c>
      <c r="AQ70" s="64">
        <f>A125959209F_Latest</f>
        <v>5.4210000000000003</v>
      </c>
      <c r="AR70" s="64">
        <f>A125980809F_Latest</f>
        <v>6.6029999999999998</v>
      </c>
      <c r="AS70" s="64">
        <f>A125970009W_Latest</f>
        <v>4.07</v>
      </c>
      <c r="AT70" s="64">
        <f>A125959408W_Latest</f>
        <v>0.14199999999999999</v>
      </c>
      <c r="AU70" s="64">
        <f>A125981008X_Latest</f>
        <v>0.14199999999999999</v>
      </c>
      <c r="AV70" s="64">
        <f>A125970208L_Latest</f>
        <v>0</v>
      </c>
      <c r="AW70" s="64">
        <f>A125959409X_Latest</f>
        <v>2.9380000000000002</v>
      </c>
      <c r="AX70" s="64">
        <f>A125981009A_Latest</f>
        <v>5.5549999999999997</v>
      </c>
      <c r="AY70" s="64">
        <f>A125970209R_Latest</f>
        <v>0</v>
      </c>
      <c r="AZ70" s="64">
        <f>A125958608W_Latest</f>
        <v>0.39300000000000002</v>
      </c>
      <c r="BA70" s="64">
        <f>A125980208X_Latest</f>
        <v>0.26300000000000001</v>
      </c>
      <c r="BB70" s="64">
        <f>A125969408J_Latest</f>
        <v>0.13</v>
      </c>
      <c r="BC70" s="64">
        <f>A125958609X_Latest</f>
        <v>4.8659999999999997</v>
      </c>
      <c r="BD70" s="64">
        <f>A125980209A_Latest</f>
        <v>5.5640000000000001</v>
      </c>
      <c r="BE70" s="64">
        <f>A125969409K_Latest</f>
        <v>3.8820000000000001</v>
      </c>
    </row>
    <row r="71" spans="1:57" hidden="1">
      <c r="A71" s="45"/>
      <c r="B71" s="50" t="s">
        <v>4168</v>
      </c>
      <c r="C71" s="58">
        <v>5</v>
      </c>
      <c r="D71" s="64">
        <f>A125958336C_Latest</f>
        <v>5.0170000000000003</v>
      </c>
      <c r="E71" s="64">
        <f>A125979936X_Latest</f>
        <v>3.6659999999999999</v>
      </c>
      <c r="F71" s="64">
        <f>A125969136R_Latest</f>
        <v>1.351</v>
      </c>
      <c r="G71" s="64">
        <f>A125958337F_Latest</f>
        <v>0.98599999999999999</v>
      </c>
      <c r="H71" s="64">
        <f>A125979937A_Latest</f>
        <v>1.339</v>
      </c>
      <c r="I71" s="64">
        <f>A125969137T_Latest</f>
        <v>0.57499999999999996</v>
      </c>
      <c r="J71" s="64">
        <f>A125959536R_Latest</f>
        <v>0.80600000000000005</v>
      </c>
      <c r="K71" s="64">
        <f>A125981136T_Latest</f>
        <v>0</v>
      </c>
      <c r="L71" s="64">
        <f>A125970336F_Latest</f>
        <v>0.80600000000000005</v>
      </c>
      <c r="M71" s="64">
        <f>A125959537T_Latest</f>
        <v>0.57099999999999995</v>
      </c>
      <c r="N71" s="64">
        <f>A125981137V_Latest</f>
        <v>0</v>
      </c>
      <c r="O71" s="64">
        <f>A125970337J_Latest</f>
        <v>1.327</v>
      </c>
      <c r="P71" s="64">
        <f>A125958736R_Latest</f>
        <v>2.4180000000000001</v>
      </c>
      <c r="Q71" s="64">
        <f>A125980336T_Latest</f>
        <v>2.4180000000000001</v>
      </c>
      <c r="R71" s="64">
        <f>A125969536A_Latest</f>
        <v>0</v>
      </c>
      <c r="S71" s="64">
        <f>A125958737T_Latest</f>
        <v>1.732</v>
      </c>
      <c r="T71" s="64">
        <f>A125980337V_Latest</f>
        <v>3.3220000000000001</v>
      </c>
      <c r="U71" s="64">
        <f>A125969537C_Latest</f>
        <v>0</v>
      </c>
      <c r="V71" s="64">
        <f>A125959736J_Latest</f>
        <v>0.377</v>
      </c>
      <c r="W71" s="64">
        <f>A125981336K_Latest</f>
        <v>0.377</v>
      </c>
      <c r="X71" s="64">
        <f>A125970536X_Latest</f>
        <v>0</v>
      </c>
      <c r="Y71" s="64">
        <f>A125959737K_Latest</f>
        <v>0.35599999999999998</v>
      </c>
      <c r="Z71" s="64">
        <f>A125981337L_Latest</f>
        <v>0.68899999999999995</v>
      </c>
      <c r="AA71" s="64">
        <f>A125970537A_Latest</f>
        <v>0</v>
      </c>
      <c r="AB71" s="64">
        <f>A125959936A_Latest</f>
        <v>0</v>
      </c>
      <c r="AC71" s="64">
        <f>A125981536C_Latest</f>
        <v>0</v>
      </c>
      <c r="AD71" s="64">
        <f>A125970736T_Latest</f>
        <v>0</v>
      </c>
      <c r="AE71" s="64">
        <f>A125959937C_Latest</f>
        <v>0</v>
      </c>
      <c r="AF71" s="64">
        <f>A125981537F_Latest</f>
        <v>0</v>
      </c>
      <c r="AG71" s="64">
        <f>A125970737V_Latest</f>
        <v>0</v>
      </c>
      <c r="AH71" s="64">
        <f>A125958936J_Latest</f>
        <v>1.1419999999999999</v>
      </c>
      <c r="AI71" s="64">
        <f>A125980536K_Latest</f>
        <v>0.72699999999999998</v>
      </c>
      <c r="AJ71" s="64">
        <f>A125969736V_Latest</f>
        <v>0.41499999999999998</v>
      </c>
      <c r="AK71" s="64">
        <f>A125958937K_Latest</f>
        <v>1.909</v>
      </c>
      <c r="AL71" s="64">
        <f>A125980537L_Latest</f>
        <v>2.2349999999999999</v>
      </c>
      <c r="AM71" s="64">
        <f>A125969737W_Latest</f>
        <v>1.5209999999999999</v>
      </c>
      <c r="AN71" s="64">
        <f>A125959136C_Latest</f>
        <v>0.14399999999999999</v>
      </c>
      <c r="AO71" s="64">
        <f>A125980736C_Latest</f>
        <v>0.14399999999999999</v>
      </c>
      <c r="AP71" s="64">
        <f>A125969936L_Latest</f>
        <v>0</v>
      </c>
      <c r="AQ71" s="64">
        <f>A125959137F_Latest</f>
        <v>1.29</v>
      </c>
      <c r="AR71" s="64">
        <f>A125980737F_Latest</f>
        <v>2.4169999999999998</v>
      </c>
      <c r="AS71" s="64">
        <f>A125969937R_Latest</f>
        <v>0</v>
      </c>
      <c r="AT71" s="64">
        <f>A125959336W_Latest</f>
        <v>0</v>
      </c>
      <c r="AU71" s="64">
        <f>A125980936W_Latest</f>
        <v>0</v>
      </c>
      <c r="AV71" s="64">
        <f>A125970136L_Latest</f>
        <v>0</v>
      </c>
      <c r="AW71" s="64">
        <f>A125959337X_Latest</f>
        <v>0</v>
      </c>
      <c r="AX71" s="64">
        <f>A125980937X_Latest</f>
        <v>0</v>
      </c>
      <c r="AY71" s="64">
        <f>A125970137R_Latest</f>
        <v>0</v>
      </c>
      <c r="AZ71" s="64">
        <f>A125958536W_Latest</f>
        <v>0.13</v>
      </c>
      <c r="BA71" s="64">
        <f>A125980136X_Latest</f>
        <v>0</v>
      </c>
      <c r="BB71" s="64">
        <f>A125969336J_Latest</f>
        <v>0.13</v>
      </c>
      <c r="BC71" s="64">
        <f>A125958537X_Latest</f>
        <v>1.61</v>
      </c>
      <c r="BD71" s="64">
        <f>A125980137A_Latest</f>
        <v>0</v>
      </c>
      <c r="BE71" s="64">
        <f>A125969337K_Latest</f>
        <v>3.8820000000000001</v>
      </c>
    </row>
    <row r="72" spans="1:57" hidden="1">
      <c r="A72" s="45"/>
      <c r="B72" s="50" t="s">
        <v>4169</v>
      </c>
      <c r="C72" s="58">
        <v>6</v>
      </c>
      <c r="D72" s="64">
        <f>A125958344C_Latest</f>
        <v>18.577000000000002</v>
      </c>
      <c r="E72" s="64">
        <f>A125979944X_Latest</f>
        <v>11.784000000000001</v>
      </c>
      <c r="F72" s="64">
        <f>A125969144R_Latest</f>
        <v>6.7930000000000001</v>
      </c>
      <c r="G72" s="64">
        <f>A125958345F_Latest</f>
        <v>3.65</v>
      </c>
      <c r="H72" s="64">
        <f>A125979945A_Latest</f>
        <v>4.3049999999999997</v>
      </c>
      <c r="I72" s="64">
        <f>A125969145T_Latest</f>
        <v>2.8879999999999999</v>
      </c>
      <c r="J72" s="64">
        <f>A125959544R_Latest</f>
        <v>4.3550000000000004</v>
      </c>
      <c r="K72" s="64">
        <f>A125981144T_Latest</f>
        <v>2.2309999999999999</v>
      </c>
      <c r="L72" s="64">
        <f>A125970344F_Latest</f>
        <v>2.1240000000000001</v>
      </c>
      <c r="M72" s="64">
        <f>A125959545T_Latest</f>
        <v>3.0859999999999999</v>
      </c>
      <c r="N72" s="64">
        <f>A125981145V_Latest</f>
        <v>2.7759999999999998</v>
      </c>
      <c r="O72" s="64">
        <f>A125970345J_Latest</f>
        <v>3.4950000000000001</v>
      </c>
      <c r="P72" s="64">
        <f>A125958744R_Latest</f>
        <v>5.61</v>
      </c>
      <c r="Q72" s="64">
        <f>A125980344T_Latest</f>
        <v>5.048</v>
      </c>
      <c r="R72" s="64">
        <f>A125969544A_Latest</f>
        <v>0.56200000000000006</v>
      </c>
      <c r="S72" s="64">
        <f>A125958745T_Latest</f>
        <v>4.0179999999999998</v>
      </c>
      <c r="T72" s="64">
        <f>A125980345V_Latest</f>
        <v>6.9349999999999996</v>
      </c>
      <c r="U72" s="64">
        <f>A125969545C_Latest</f>
        <v>0.84199999999999997</v>
      </c>
      <c r="V72" s="64">
        <f>A125959744J_Latest</f>
        <v>5.1760000000000002</v>
      </c>
      <c r="W72" s="64">
        <f>A125981344K_Latest</f>
        <v>2.7360000000000002</v>
      </c>
      <c r="X72" s="64">
        <f>A125970544X_Latest</f>
        <v>2.44</v>
      </c>
      <c r="Y72" s="64">
        <f>A125959745K_Latest</f>
        <v>4.891</v>
      </c>
      <c r="Z72" s="64">
        <f>A125981345L_Latest</f>
        <v>5.0069999999999997</v>
      </c>
      <c r="AA72" s="64">
        <f>A125970545A_Latest</f>
        <v>4.7679999999999998</v>
      </c>
      <c r="AB72" s="64">
        <f>A125959944A_Latest</f>
        <v>1.5089999999999999</v>
      </c>
      <c r="AC72" s="64">
        <f>A125981544C_Latest</f>
        <v>0.67800000000000005</v>
      </c>
      <c r="AD72" s="64">
        <f>A125970744T_Latest</f>
        <v>0.83099999999999996</v>
      </c>
      <c r="AE72" s="64">
        <f>A125959945C_Latest</f>
        <v>3.9279999999999999</v>
      </c>
      <c r="AF72" s="64">
        <f>A125981545F_Latest</f>
        <v>3.363</v>
      </c>
      <c r="AG72" s="64">
        <f>A125970745V_Latest</f>
        <v>4.5510000000000002</v>
      </c>
      <c r="AH72" s="64">
        <f>A125958944J_Latest</f>
        <v>1.06</v>
      </c>
      <c r="AI72" s="64">
        <f>A125980544K_Latest</f>
        <v>0.436</v>
      </c>
      <c r="AJ72" s="64">
        <f>A125969744V_Latest</f>
        <v>0.623</v>
      </c>
      <c r="AK72" s="64">
        <f>A125958945K_Latest</f>
        <v>1.772</v>
      </c>
      <c r="AL72" s="64">
        <f>A125980545L_Latest</f>
        <v>1.3420000000000001</v>
      </c>
      <c r="AM72" s="64">
        <f>A125969745W_Latest</f>
        <v>2.2839999999999998</v>
      </c>
      <c r="AN72" s="64">
        <f>A125959144C_Latest</f>
        <v>0.46200000000000002</v>
      </c>
      <c r="AO72" s="64">
        <f>A125980744C_Latest</f>
        <v>0.25</v>
      </c>
      <c r="AP72" s="64">
        <f>A125969944L_Latest</f>
        <v>0.21199999999999999</v>
      </c>
      <c r="AQ72" s="64">
        <f>A125959145F_Latest</f>
        <v>4.1319999999999997</v>
      </c>
      <c r="AR72" s="64">
        <f>A125980745F_Latest</f>
        <v>4.1849999999999996</v>
      </c>
      <c r="AS72" s="64">
        <f>A125969945R_Latest</f>
        <v>4.07</v>
      </c>
      <c r="AT72" s="64">
        <f>A125959344W_Latest</f>
        <v>0.14199999999999999</v>
      </c>
      <c r="AU72" s="64">
        <f>A125980944W_Latest</f>
        <v>0.14199999999999999</v>
      </c>
      <c r="AV72" s="64">
        <f>A125970144L_Latest</f>
        <v>0</v>
      </c>
      <c r="AW72" s="64">
        <f>A125959345X_Latest</f>
        <v>2.9380000000000002</v>
      </c>
      <c r="AX72" s="64">
        <f>A125980945X_Latest</f>
        <v>5.5549999999999997</v>
      </c>
      <c r="AY72" s="64">
        <f>A125970145R_Latest</f>
        <v>0</v>
      </c>
      <c r="AZ72" s="64">
        <f>A125958544W_Latest</f>
        <v>0.26300000000000001</v>
      </c>
      <c r="BA72" s="64">
        <f>A125980144X_Latest</f>
        <v>0.26300000000000001</v>
      </c>
      <c r="BB72" s="64">
        <f>A125969344J_Latest</f>
        <v>0</v>
      </c>
      <c r="BC72" s="64">
        <f>A125958545X_Latest</f>
        <v>3.2570000000000001</v>
      </c>
      <c r="BD72" s="64">
        <f>A125980145A_Latest</f>
        <v>5.5640000000000001</v>
      </c>
      <c r="BE72" s="64">
        <f>A125969345K_Latest</f>
        <v>0</v>
      </c>
    </row>
    <row r="73" spans="1:57" hidden="1">
      <c r="A73" s="45"/>
      <c r="B73" s="49" t="s">
        <v>4170</v>
      </c>
      <c r="C73" s="58">
        <v>7</v>
      </c>
      <c r="D73" s="64">
        <f>A125958376W_Latest</f>
        <v>44.027999999999999</v>
      </c>
      <c r="E73" s="64">
        <f>A125979976T_Latest</f>
        <v>19.067</v>
      </c>
      <c r="F73" s="64">
        <f>A125969176J_Latest</f>
        <v>24.96</v>
      </c>
      <c r="G73" s="64">
        <f>A125958377X_Latest</f>
        <v>8.6519999999999992</v>
      </c>
      <c r="H73" s="64">
        <f>A125979977V_Latest</f>
        <v>6.9660000000000002</v>
      </c>
      <c r="I73" s="64">
        <f>A125969177K_Latest</f>
        <v>10.613</v>
      </c>
      <c r="J73" s="64">
        <f>A125959576J_Latest</f>
        <v>11.691000000000001</v>
      </c>
      <c r="K73" s="64">
        <f>A125981176K_Latest</f>
        <v>5.9180000000000001</v>
      </c>
      <c r="L73" s="64">
        <f>A125970376X_Latest</f>
        <v>5.7729999999999997</v>
      </c>
      <c r="M73" s="64">
        <f>A125959577K_Latest</f>
        <v>8.2840000000000007</v>
      </c>
      <c r="N73" s="64">
        <f>A125981177L_Latest</f>
        <v>7.3650000000000002</v>
      </c>
      <c r="O73" s="64">
        <f>A125970377A_Latest</f>
        <v>9.4979999999999993</v>
      </c>
      <c r="P73" s="64">
        <f>A125958776J_Latest</f>
        <v>13.933</v>
      </c>
      <c r="Q73" s="64">
        <f>A125980376K_Latest</f>
        <v>4.8559999999999999</v>
      </c>
      <c r="R73" s="64">
        <f>A125969576V_Latest</f>
        <v>9.077</v>
      </c>
      <c r="S73" s="64">
        <f>A125958777K_Latest</f>
        <v>9.9789999999999992</v>
      </c>
      <c r="T73" s="64">
        <f>A125980377L_Latest</f>
        <v>6.6710000000000003</v>
      </c>
      <c r="U73" s="64">
        <f>A125969577W_Latest</f>
        <v>13.582000000000001</v>
      </c>
      <c r="V73" s="64">
        <f>A125959776A_Latest</f>
        <v>9.3529999999999998</v>
      </c>
      <c r="W73" s="64">
        <f>A125981376C_Latest</f>
        <v>4.5789999999999997</v>
      </c>
      <c r="X73" s="64">
        <f>A125970576T_Latest</f>
        <v>4.774</v>
      </c>
      <c r="Y73" s="64">
        <f>A125959777C_Latest</f>
        <v>8.8379999999999992</v>
      </c>
      <c r="Z73" s="64">
        <f>A125981377F_Latest</f>
        <v>8.3780000000000001</v>
      </c>
      <c r="AA73" s="64">
        <f>A125970577V_Latest</f>
        <v>9.3290000000000006</v>
      </c>
      <c r="AB73" s="64">
        <f>A125959976V_Latest</f>
        <v>2.7879999999999998</v>
      </c>
      <c r="AC73" s="64">
        <f>A125981576W_Latest</f>
        <v>0.74099999999999999</v>
      </c>
      <c r="AD73" s="64">
        <f>A125970776K_Latest</f>
        <v>2.0459999999999998</v>
      </c>
      <c r="AE73" s="64">
        <f>A125959977W_Latest</f>
        <v>7.2549999999999999</v>
      </c>
      <c r="AF73" s="64">
        <f>A125981577X_Latest</f>
        <v>3.6760000000000002</v>
      </c>
      <c r="AG73" s="64">
        <f>A125970777L_Latest</f>
        <v>11.206</v>
      </c>
      <c r="AH73" s="64">
        <f>A125958976A_Latest</f>
        <v>4.3390000000000004</v>
      </c>
      <c r="AI73" s="64">
        <f>A125980576C_Latest</f>
        <v>2.0449999999999999</v>
      </c>
      <c r="AJ73" s="64">
        <f>A125969776L_Latest</f>
        <v>2.294</v>
      </c>
      <c r="AK73" s="64">
        <f>A125958977C_Latest</f>
        <v>7.2539999999999996</v>
      </c>
      <c r="AL73" s="64">
        <f>A125980577F_Latest</f>
        <v>6.2880000000000003</v>
      </c>
      <c r="AM73" s="64">
        <f>A125969777R_Latest</f>
        <v>8.4049999999999994</v>
      </c>
      <c r="AN73" s="64">
        <f>A125959176W_Latest</f>
        <v>0.71799999999999997</v>
      </c>
      <c r="AO73" s="64">
        <f>A125980776W_Latest</f>
        <v>0.40200000000000002</v>
      </c>
      <c r="AP73" s="64">
        <f>A125969976F_Latest</f>
        <v>0.316</v>
      </c>
      <c r="AQ73" s="64">
        <f>A125959177X_Latest</f>
        <v>6.423</v>
      </c>
      <c r="AR73" s="64">
        <f>A125980777X_Latest</f>
        <v>6.7460000000000004</v>
      </c>
      <c r="AS73" s="64">
        <f>A125969977J_Latest</f>
        <v>6.0529999999999999</v>
      </c>
      <c r="AT73" s="64">
        <f>A125959376R_Latest</f>
        <v>0.32800000000000001</v>
      </c>
      <c r="AU73" s="64">
        <f>A125980976R_Latest</f>
        <v>0</v>
      </c>
      <c r="AV73" s="64">
        <f>A125970176F_Latest</f>
        <v>0.32800000000000001</v>
      </c>
      <c r="AW73" s="64">
        <f>A125959377T_Latest</f>
        <v>6.8070000000000004</v>
      </c>
      <c r="AX73" s="64">
        <f>A125980977T_Latest</f>
        <v>0</v>
      </c>
      <c r="AY73" s="64">
        <f>A125970177J_Latest</f>
        <v>14.448</v>
      </c>
      <c r="AZ73" s="64">
        <f>A125958576R_Latest</f>
        <v>0.878</v>
      </c>
      <c r="BA73" s="64">
        <f>A125980176T_Latest</f>
        <v>0.52600000000000002</v>
      </c>
      <c r="BB73" s="64">
        <f>A125969376A_Latest</f>
        <v>0.35199999999999998</v>
      </c>
      <c r="BC73" s="64">
        <f>A125958577T_Latest</f>
        <v>10.87</v>
      </c>
      <c r="BD73" s="64">
        <f>A125980177V_Latest</f>
        <v>11.135</v>
      </c>
      <c r="BE73" s="64">
        <f>A125969377C_Latest</f>
        <v>10.496</v>
      </c>
    </row>
    <row r="74" spans="1:57" hidden="1">
      <c r="A74" s="45"/>
      <c r="B74" s="49" t="s">
        <v>4171</v>
      </c>
      <c r="C74" s="58">
        <v>8</v>
      </c>
      <c r="D74" s="64">
        <f>A125958304K_Latest</f>
        <v>12.207000000000001</v>
      </c>
      <c r="E74" s="64">
        <f>A125979904F_Latest</f>
        <v>7.0209999999999999</v>
      </c>
      <c r="F74" s="64">
        <f>A125969104W_Latest</f>
        <v>5.1870000000000003</v>
      </c>
      <c r="G74" s="64">
        <f>A125958305L_Latest</f>
        <v>2.399</v>
      </c>
      <c r="H74" s="64">
        <f>A125979905J_Latest</f>
        <v>2.5649999999999999</v>
      </c>
      <c r="I74" s="64">
        <f>A125969105X_Latest</f>
        <v>2.2050000000000001</v>
      </c>
      <c r="J74" s="64">
        <f>A125959504W_Latest</f>
        <v>4.1760000000000002</v>
      </c>
      <c r="K74" s="64">
        <f>A125981104X_Latest</f>
        <v>2.6989999999999998</v>
      </c>
      <c r="L74" s="64">
        <f>A125970304L_Latest</f>
        <v>1.4770000000000001</v>
      </c>
      <c r="M74" s="64">
        <f>A125959505X_Latest</f>
        <v>2.9590000000000001</v>
      </c>
      <c r="N74" s="64">
        <f>A125981105A_Latest</f>
        <v>3.359</v>
      </c>
      <c r="O74" s="64">
        <f>A125970305R_Latest</f>
        <v>2.4300000000000002</v>
      </c>
      <c r="P74" s="64">
        <f>A125958704W_Latest</f>
        <v>2.17</v>
      </c>
      <c r="Q74" s="64">
        <f>A125980304X_Latest</f>
        <v>1.694</v>
      </c>
      <c r="R74" s="64">
        <f>A125969504J_Latest</f>
        <v>0.47499999999999998</v>
      </c>
      <c r="S74" s="64">
        <f>A125958705X_Latest</f>
        <v>1.554</v>
      </c>
      <c r="T74" s="64">
        <f>A125980305A_Latest</f>
        <v>2.3279999999999998</v>
      </c>
      <c r="U74" s="64">
        <f>A125969505K_Latest</f>
        <v>0.71099999999999997</v>
      </c>
      <c r="V74" s="64">
        <f>A125959704R_Latest</f>
        <v>2.7160000000000002</v>
      </c>
      <c r="W74" s="64">
        <f>A125981304T_Latest</f>
        <v>1.171</v>
      </c>
      <c r="X74" s="64">
        <f>A125970504F_Latest</f>
        <v>1.5449999999999999</v>
      </c>
      <c r="Y74" s="64">
        <f>A125959705T_Latest</f>
        <v>2.5670000000000002</v>
      </c>
      <c r="Z74" s="64">
        <f>A125981305V_Latest</f>
        <v>2.1429999999999998</v>
      </c>
      <c r="AA74" s="64">
        <f>A125970505J_Latest</f>
        <v>3.0190000000000001</v>
      </c>
      <c r="AB74" s="64">
        <f>A125959904J_Latest</f>
        <v>1.0089999999999999</v>
      </c>
      <c r="AC74" s="64">
        <f>A125981504K_Latest</f>
        <v>1.0089999999999999</v>
      </c>
      <c r="AD74" s="64">
        <f>A125970704X_Latest</f>
        <v>0</v>
      </c>
      <c r="AE74" s="64">
        <f>A125959905K_Latest</f>
        <v>2.6259999999999999</v>
      </c>
      <c r="AF74" s="64">
        <f>A125981505L_Latest</f>
        <v>5.0039999999999996</v>
      </c>
      <c r="AG74" s="64">
        <f>A125970705A_Latest</f>
        <v>0</v>
      </c>
      <c r="AH74" s="64">
        <f>A125958904R_Latest</f>
        <v>1.5529999999999999</v>
      </c>
      <c r="AI74" s="64">
        <f>A125980504T_Latest</f>
        <v>0</v>
      </c>
      <c r="AJ74" s="64">
        <f>A125969704A_Latest</f>
        <v>1.5529999999999999</v>
      </c>
      <c r="AK74" s="64">
        <f>A125958905T_Latest</f>
        <v>2.597</v>
      </c>
      <c r="AL74" s="64">
        <f>A125980505V_Latest</f>
        <v>0</v>
      </c>
      <c r="AM74" s="64">
        <f>A125969705C_Latest</f>
        <v>5.6909999999999998</v>
      </c>
      <c r="AN74" s="64">
        <f>A125959104K_Latest</f>
        <v>0.252</v>
      </c>
      <c r="AO74" s="64">
        <f>A125980704K_Latest</f>
        <v>0.115</v>
      </c>
      <c r="AP74" s="64">
        <f>A125969904V_Latest</f>
        <v>0.13600000000000001</v>
      </c>
      <c r="AQ74" s="64">
        <f>A125959105L_Latest</f>
        <v>2.2509999999999999</v>
      </c>
      <c r="AR74" s="64">
        <f>A125980705L_Latest</f>
        <v>1.9330000000000001</v>
      </c>
      <c r="AS74" s="64">
        <f>A125969905W_Latest</f>
        <v>2.6139999999999999</v>
      </c>
      <c r="AT74" s="64">
        <f>A125959304C_Latest</f>
        <v>0.33200000000000002</v>
      </c>
      <c r="AU74" s="64">
        <f>A125980904C_Latest</f>
        <v>0.33200000000000002</v>
      </c>
      <c r="AV74" s="64">
        <f>A125970104V_Latest</f>
        <v>0</v>
      </c>
      <c r="AW74" s="64">
        <f>A125959305F_Latest</f>
        <v>6.8849999999999998</v>
      </c>
      <c r="AX74" s="64">
        <f>A125980905F_Latest</f>
        <v>13.019</v>
      </c>
      <c r="AY74" s="64">
        <f>A125970105W_Latest</f>
        <v>0</v>
      </c>
      <c r="AZ74" s="64">
        <f>A125958504C_Latest</f>
        <v>0</v>
      </c>
      <c r="BA74" s="64">
        <f>A125980104F_Latest</f>
        <v>0</v>
      </c>
      <c r="BB74" s="64">
        <f>A125969304R_Latest</f>
        <v>0</v>
      </c>
      <c r="BC74" s="64">
        <f>A125958505F_Latest</f>
        <v>0</v>
      </c>
      <c r="BD74" s="64">
        <f>A125980105J_Latest</f>
        <v>0</v>
      </c>
      <c r="BE74" s="64">
        <f>A125969305T_Latest</f>
        <v>0</v>
      </c>
    </row>
    <row r="75" spans="1:57" hidden="1">
      <c r="A75" s="45"/>
      <c r="B75" s="49" t="s">
        <v>4172</v>
      </c>
      <c r="C75" s="58">
        <v>9</v>
      </c>
      <c r="D75" s="64">
        <f>A125958416C_Latest</f>
        <v>21.3</v>
      </c>
      <c r="E75" s="64">
        <f>A125980016F_Latest</f>
        <v>12.766999999999999</v>
      </c>
      <c r="F75" s="64">
        <f>A125969216R_Latest</f>
        <v>8.532</v>
      </c>
      <c r="G75" s="64">
        <f>A125958417F_Latest</f>
        <v>4.1849999999999996</v>
      </c>
      <c r="H75" s="64">
        <f>A125980017J_Latest</f>
        <v>4.6639999999999997</v>
      </c>
      <c r="I75" s="64">
        <f>A125969217T_Latest</f>
        <v>3.6280000000000001</v>
      </c>
      <c r="J75" s="64">
        <f>A125959616R_Latest</f>
        <v>6.92</v>
      </c>
      <c r="K75" s="64">
        <f>A125981216T_Latest</f>
        <v>3.512</v>
      </c>
      <c r="L75" s="64">
        <f>A125970416F_Latest</f>
        <v>3.4079999999999999</v>
      </c>
      <c r="M75" s="64">
        <f>A125959617T_Latest</f>
        <v>4.9029999999999996</v>
      </c>
      <c r="N75" s="64">
        <f>A125981217V_Latest</f>
        <v>4.3710000000000004</v>
      </c>
      <c r="O75" s="64">
        <f>A125970417J_Latest</f>
        <v>5.6070000000000002</v>
      </c>
      <c r="P75" s="64">
        <f>A125958816R_Latest</f>
        <v>4.7720000000000002</v>
      </c>
      <c r="Q75" s="64">
        <f>A125980416T_Latest</f>
        <v>3.8610000000000002</v>
      </c>
      <c r="R75" s="64">
        <f>A125969616A_Latest</f>
        <v>0.91100000000000003</v>
      </c>
      <c r="S75" s="64">
        <f>A125958817T_Latest</f>
        <v>3.4180000000000001</v>
      </c>
      <c r="T75" s="64">
        <f>A125980417V_Latest</f>
        <v>5.3040000000000003</v>
      </c>
      <c r="U75" s="64">
        <f>A125969617C_Latest</f>
        <v>1.363</v>
      </c>
      <c r="V75" s="64">
        <f>A125959816J_Latest</f>
        <v>4.55</v>
      </c>
      <c r="W75" s="64">
        <f>A125981416K_Latest</f>
        <v>2.359</v>
      </c>
      <c r="X75" s="64">
        <f>A125970616X_Latest</f>
        <v>2.19</v>
      </c>
      <c r="Y75" s="64">
        <f>A125959817K_Latest</f>
        <v>4.2990000000000004</v>
      </c>
      <c r="Z75" s="64">
        <f>A125981417L_Latest</f>
        <v>4.3170000000000002</v>
      </c>
      <c r="AA75" s="64">
        <f>A125970617A_Latest</f>
        <v>4.2789999999999999</v>
      </c>
      <c r="AB75" s="64">
        <f>A125960016J_Latest</f>
        <v>1.4830000000000001</v>
      </c>
      <c r="AC75" s="64">
        <f>A125981616C_Latest</f>
        <v>1.22</v>
      </c>
      <c r="AD75" s="64">
        <f>A125970816T_Latest</f>
        <v>0.26300000000000001</v>
      </c>
      <c r="AE75" s="64">
        <f>A125960017K_Latest</f>
        <v>3.8610000000000002</v>
      </c>
      <c r="AF75" s="64">
        <f>A125981617F_Latest</f>
        <v>6.0540000000000003</v>
      </c>
      <c r="AG75" s="64">
        <f>A125970817V_Latest</f>
        <v>1.4410000000000001</v>
      </c>
      <c r="AH75" s="64">
        <f>A125959016K_Latest</f>
        <v>2.4350000000000001</v>
      </c>
      <c r="AI75" s="64">
        <f>A125980616K_Latest</f>
        <v>0.98799999999999999</v>
      </c>
      <c r="AJ75" s="64">
        <f>A125969816V_Latest</f>
        <v>1.4470000000000001</v>
      </c>
      <c r="AK75" s="64">
        <f>A125959017L_Latest</f>
        <v>4.0709999999999997</v>
      </c>
      <c r="AL75" s="64">
        <f>A125980617L_Latest</f>
        <v>3.0390000000000001</v>
      </c>
      <c r="AM75" s="64">
        <f>A125969817W_Latest</f>
        <v>5.3010000000000002</v>
      </c>
      <c r="AN75" s="64">
        <f>A125959216C_Latest</f>
        <v>0.57599999999999996</v>
      </c>
      <c r="AO75" s="64">
        <f>A125980816C_Latest</f>
        <v>0.29799999999999999</v>
      </c>
      <c r="AP75" s="64">
        <f>A125970016V_Latest</f>
        <v>0.27800000000000002</v>
      </c>
      <c r="AQ75" s="64">
        <f>A125959217F_Latest</f>
        <v>5.1550000000000002</v>
      </c>
      <c r="AR75" s="64">
        <f>A125980817F_Latest</f>
        <v>5.0030000000000001</v>
      </c>
      <c r="AS75" s="64">
        <f>A125970017W_Latest</f>
        <v>5.3289999999999997</v>
      </c>
      <c r="AT75" s="64">
        <f>A125959416W_Latest</f>
        <v>0.32100000000000001</v>
      </c>
      <c r="AU75" s="64">
        <f>A125981016X_Latest</f>
        <v>0.28499999999999998</v>
      </c>
      <c r="AV75" s="64">
        <f>A125970216L_Latest</f>
        <v>3.5999999999999997E-2</v>
      </c>
      <c r="AW75" s="64">
        <f>A125959417X_Latest</f>
        <v>6.6440000000000001</v>
      </c>
      <c r="AX75" s="64">
        <f>A125981017A_Latest</f>
        <v>11.156000000000001</v>
      </c>
      <c r="AY75" s="64">
        <f>A125970217R_Latest</f>
        <v>1.579</v>
      </c>
      <c r="AZ75" s="64">
        <f>A125958616W_Latest</f>
        <v>0.24299999999999999</v>
      </c>
      <c r="BA75" s="64">
        <f>A125980216X_Latest</f>
        <v>0.24299999999999999</v>
      </c>
      <c r="BB75" s="64">
        <f>A125969416J_Latest</f>
        <v>0</v>
      </c>
      <c r="BC75" s="64">
        <f>A125958617X_Latest</f>
        <v>3.0110000000000001</v>
      </c>
      <c r="BD75" s="64">
        <f>A125980217A_Latest</f>
        <v>5.1449999999999996</v>
      </c>
      <c r="BE75" s="64">
        <f>A125969417K_Latest</f>
        <v>0</v>
      </c>
    </row>
    <row r="76" spans="1:57" hidden="1">
      <c r="A76" s="45"/>
      <c r="B76" s="49" t="s">
        <v>4173</v>
      </c>
      <c r="C76" s="58">
        <v>10</v>
      </c>
      <c r="D76" s="64">
        <f>A125958384W_Latest</f>
        <v>33.436</v>
      </c>
      <c r="E76" s="64">
        <f>A125979984T_Latest</f>
        <v>19.152000000000001</v>
      </c>
      <c r="F76" s="64">
        <f>A125969184J_Latest</f>
        <v>14.284000000000001</v>
      </c>
      <c r="G76" s="64">
        <f>A125958385X_Latest</f>
        <v>6.57</v>
      </c>
      <c r="H76" s="64">
        <f>A125979985V_Latest</f>
        <v>6.9969999999999999</v>
      </c>
      <c r="I76" s="64">
        <f>A125969185K_Latest</f>
        <v>6.0739999999999998</v>
      </c>
      <c r="J76" s="64">
        <f>A125959584J_Latest</f>
        <v>7.7629999999999999</v>
      </c>
      <c r="K76" s="64">
        <f>A125981184K_Latest</f>
        <v>5.2560000000000002</v>
      </c>
      <c r="L76" s="64">
        <f>A125970384X_Latest</f>
        <v>2.5070000000000001</v>
      </c>
      <c r="M76" s="64">
        <f>A125959585K_Latest</f>
        <v>5.5010000000000003</v>
      </c>
      <c r="N76" s="64">
        <f>A125981185L_Latest</f>
        <v>6.5419999999999998</v>
      </c>
      <c r="O76" s="64">
        <f>A125970385A_Latest</f>
        <v>4.1239999999999997</v>
      </c>
      <c r="P76" s="64">
        <f>A125958784J_Latest</f>
        <v>8.3810000000000002</v>
      </c>
      <c r="Q76" s="64">
        <f>A125980384K_Latest</f>
        <v>3.1469999999999998</v>
      </c>
      <c r="R76" s="64">
        <f>A125969584V_Latest</f>
        <v>5.234</v>
      </c>
      <c r="S76" s="64">
        <f>A125958785K_Latest</f>
        <v>6.0030000000000001</v>
      </c>
      <c r="T76" s="64">
        <f>A125980385L_Latest</f>
        <v>4.3230000000000004</v>
      </c>
      <c r="U76" s="64">
        <f>A125969585W_Latest</f>
        <v>7.8319999999999999</v>
      </c>
      <c r="V76" s="64">
        <f>A125959784A_Latest</f>
        <v>9.5169999999999995</v>
      </c>
      <c r="W76" s="64">
        <f>A125981384C_Latest</f>
        <v>4.6890000000000001</v>
      </c>
      <c r="X76" s="64">
        <f>A125970584T_Latest</f>
        <v>4.8280000000000003</v>
      </c>
      <c r="Y76" s="64">
        <f>A125959785C_Latest</f>
        <v>8.9930000000000003</v>
      </c>
      <c r="Z76" s="64">
        <f>A125981385F_Latest</f>
        <v>8.5809999999999995</v>
      </c>
      <c r="AA76" s="64">
        <f>A125970585V_Latest</f>
        <v>9.4339999999999993</v>
      </c>
      <c r="AB76" s="64">
        <f>A125959984V_Latest</f>
        <v>1.839</v>
      </c>
      <c r="AC76" s="64">
        <f>A125981584W_Latest</f>
        <v>1.5489999999999999</v>
      </c>
      <c r="AD76" s="64">
        <f>A125970784K_Latest</f>
        <v>0.28999999999999998</v>
      </c>
      <c r="AE76" s="64">
        <f>A125959985W_Latest</f>
        <v>4.7859999999999996</v>
      </c>
      <c r="AF76" s="64">
        <f>A125981585X_Latest</f>
        <v>7.6859999999999999</v>
      </c>
      <c r="AG76" s="64">
        <f>A125970785L_Latest</f>
        <v>1.585</v>
      </c>
      <c r="AH76" s="64">
        <f>A125958984A_Latest</f>
        <v>4.2080000000000002</v>
      </c>
      <c r="AI76" s="64">
        <f>A125980584C_Latest</f>
        <v>3.28</v>
      </c>
      <c r="AJ76" s="64">
        <f>A125969784L_Latest</f>
        <v>0.92800000000000005</v>
      </c>
      <c r="AK76" s="64">
        <f>A125958985C_Latest</f>
        <v>7.0359999999999996</v>
      </c>
      <c r="AL76" s="64">
        <f>A125980585F_Latest</f>
        <v>10.086</v>
      </c>
      <c r="AM76" s="64">
        <f>A125969785R_Latest</f>
        <v>3.4009999999999998</v>
      </c>
      <c r="AN76" s="64">
        <f>A125959184W_Latest</f>
        <v>1.385</v>
      </c>
      <c r="AO76" s="64">
        <f>A125980784W_Latest</f>
        <v>1.0389999999999999</v>
      </c>
      <c r="AP76" s="64">
        <f>A125969984F_Latest</f>
        <v>0.34499999999999997</v>
      </c>
      <c r="AQ76" s="64">
        <f>A125959185X_Latest</f>
        <v>12.385999999999999</v>
      </c>
      <c r="AR76" s="64">
        <f>A125980785X_Latest</f>
        <v>17.425999999999998</v>
      </c>
      <c r="AS76" s="64">
        <f>A125969985J_Latest</f>
        <v>6.6219999999999999</v>
      </c>
      <c r="AT76" s="64">
        <f>A125959384R_Latest</f>
        <v>0.249</v>
      </c>
      <c r="AU76" s="64">
        <f>A125980984R_Latest</f>
        <v>0.19</v>
      </c>
      <c r="AV76" s="64">
        <f>A125970184F_Latest</f>
        <v>5.8999999999999997E-2</v>
      </c>
      <c r="AW76" s="64">
        <f>A125959385T_Latest</f>
        <v>5.16</v>
      </c>
      <c r="AX76" s="64">
        <f>A125980985T_Latest</f>
        <v>7.4610000000000003</v>
      </c>
      <c r="AY76" s="64">
        <f>A125970185J_Latest</f>
        <v>2.577</v>
      </c>
      <c r="AZ76" s="64">
        <f>A125958584R_Latest</f>
        <v>9.2999999999999999E-2</v>
      </c>
      <c r="BA76" s="64">
        <f>A125980184T_Latest</f>
        <v>0</v>
      </c>
      <c r="BB76" s="64">
        <f>A125969384A_Latest</f>
        <v>9.2999999999999999E-2</v>
      </c>
      <c r="BC76" s="64">
        <f>A125958585T_Latest</f>
        <v>1.1559999999999999</v>
      </c>
      <c r="BD76" s="64">
        <f>A125980185V_Latest</f>
        <v>0</v>
      </c>
      <c r="BE76" s="64">
        <f>A125969385C_Latest</f>
        <v>2.7879999999999998</v>
      </c>
    </row>
    <row r="77" spans="1:57" hidden="1">
      <c r="A77" s="45"/>
      <c r="B77" s="49" t="s">
        <v>4174</v>
      </c>
      <c r="C77" s="58">
        <v>11</v>
      </c>
      <c r="D77" s="64">
        <f>A125958440C_Latest</f>
        <v>60.283999999999999</v>
      </c>
      <c r="E77" s="64">
        <f>A125980040F_Latest</f>
        <v>40.340000000000003</v>
      </c>
      <c r="F77" s="64">
        <f>A125969240R_Latest</f>
        <v>19.943999999999999</v>
      </c>
      <c r="G77" s="64">
        <f>A125958441F_Latest</f>
        <v>11.846</v>
      </c>
      <c r="H77" s="64">
        <f>A125980041J_Latest</f>
        <v>14.738</v>
      </c>
      <c r="I77" s="64">
        <f>A125969241T_Latest</f>
        <v>8.4809999999999999</v>
      </c>
      <c r="J77" s="64">
        <f>A125959640R_Latest</f>
        <v>18.292999999999999</v>
      </c>
      <c r="K77" s="64">
        <f>A125981240T_Latest</f>
        <v>13.051</v>
      </c>
      <c r="L77" s="64">
        <f>A125970440F_Latest</f>
        <v>5.242</v>
      </c>
      <c r="M77" s="64">
        <f>A125959641T_Latest</f>
        <v>12.962</v>
      </c>
      <c r="N77" s="64">
        <f>A125981241V_Latest</f>
        <v>16.242000000000001</v>
      </c>
      <c r="O77" s="64">
        <f>A125970441J_Latest</f>
        <v>8.6240000000000006</v>
      </c>
      <c r="P77" s="64">
        <f>A125958840R_Latest</f>
        <v>15.525</v>
      </c>
      <c r="Q77" s="64">
        <f>A125980440T_Latest</f>
        <v>10.773</v>
      </c>
      <c r="R77" s="64">
        <f>A125969640A_Latest</f>
        <v>4.7510000000000003</v>
      </c>
      <c r="S77" s="64">
        <f>A125958841T_Latest</f>
        <v>11.119</v>
      </c>
      <c r="T77" s="64">
        <f>A125980441V_Latest</f>
        <v>14.8</v>
      </c>
      <c r="U77" s="64">
        <f>A125969641C_Latest</f>
        <v>7.109</v>
      </c>
      <c r="V77" s="64">
        <f>A125959840J_Latest</f>
        <v>13.707000000000001</v>
      </c>
      <c r="W77" s="64">
        <f>A125981440K_Latest</f>
        <v>8.2309999999999999</v>
      </c>
      <c r="X77" s="64">
        <f>A125970640X_Latest</f>
        <v>5.4749999999999996</v>
      </c>
      <c r="Y77" s="64">
        <f>A125959841K_Latest</f>
        <v>12.952</v>
      </c>
      <c r="Z77" s="64">
        <f>A125981441L_Latest</f>
        <v>15.061999999999999</v>
      </c>
      <c r="AA77" s="64">
        <f>A125970641A_Latest</f>
        <v>10.698</v>
      </c>
      <c r="AB77" s="64">
        <f>A125960040J_Latest</f>
        <v>2.6509999999999998</v>
      </c>
      <c r="AC77" s="64">
        <f>A125981640C_Latest</f>
        <v>1.284</v>
      </c>
      <c r="AD77" s="64">
        <f>A125970840T_Latest</f>
        <v>1.367</v>
      </c>
      <c r="AE77" s="64">
        <f>A125960041K_Latest</f>
        <v>6.9</v>
      </c>
      <c r="AF77" s="64">
        <f>A125981641F_Latest</f>
        <v>6.3710000000000004</v>
      </c>
      <c r="AG77" s="64">
        <f>A125970841V_Latest</f>
        <v>7.4850000000000003</v>
      </c>
      <c r="AH77" s="64">
        <f>A125959040K_Latest</f>
        <v>6.657</v>
      </c>
      <c r="AI77" s="64">
        <f>A125980640K_Latest</f>
        <v>5.0209999999999999</v>
      </c>
      <c r="AJ77" s="64">
        <f>A125969840V_Latest</f>
        <v>1.6359999999999999</v>
      </c>
      <c r="AK77" s="64">
        <f>A125959041L_Latest</f>
        <v>11.13</v>
      </c>
      <c r="AL77" s="64">
        <f>A125980641L_Latest</f>
        <v>15.439</v>
      </c>
      <c r="AM77" s="64">
        <f>A125969841W_Latest</f>
        <v>5.9960000000000004</v>
      </c>
      <c r="AN77" s="64">
        <f>A125959240C_Latest</f>
        <v>1.2350000000000001</v>
      </c>
      <c r="AO77" s="64">
        <f>A125980840C_Latest</f>
        <v>0.61199999999999999</v>
      </c>
      <c r="AP77" s="64">
        <f>A125970040V_Latest</f>
        <v>0.622</v>
      </c>
      <c r="AQ77" s="64">
        <f>A125959241F_Latest</f>
        <v>11.042999999999999</v>
      </c>
      <c r="AR77" s="64">
        <f>A125980841F_Latest</f>
        <v>10.268000000000001</v>
      </c>
      <c r="AS77" s="64">
        <f>A125970041W_Latest</f>
        <v>11.93</v>
      </c>
      <c r="AT77" s="64">
        <f>A125959440W_Latest</f>
        <v>0.47799999999999998</v>
      </c>
      <c r="AU77" s="64">
        <f>A125981040X_Latest</f>
        <v>0.184</v>
      </c>
      <c r="AV77" s="64">
        <f>A125970240L_Latest</f>
        <v>0.29399999999999998</v>
      </c>
      <c r="AW77" s="64">
        <f>A125959441X_Latest</f>
        <v>9.9130000000000003</v>
      </c>
      <c r="AX77" s="64">
        <f>A125981041A_Latest</f>
        <v>7.22</v>
      </c>
      <c r="AY77" s="64">
        <f>A125970241R_Latest</f>
        <v>12.936</v>
      </c>
      <c r="AZ77" s="64">
        <f>A125958640W_Latest</f>
        <v>1.7390000000000001</v>
      </c>
      <c r="BA77" s="64">
        <f>A125980240X_Latest</f>
        <v>1.1819999999999999</v>
      </c>
      <c r="BB77" s="64">
        <f>A125969440J_Latest</f>
        <v>0.55700000000000005</v>
      </c>
      <c r="BC77" s="64">
        <f>A125958641X_Latest</f>
        <v>21.524000000000001</v>
      </c>
      <c r="BD77" s="64">
        <f>A125980241A_Latest</f>
        <v>25.004000000000001</v>
      </c>
      <c r="BE77" s="64">
        <f>A125969441K_Latest</f>
        <v>16.614000000000001</v>
      </c>
    </row>
    <row r="78" spans="1:57" hidden="1">
      <c r="A78" s="45"/>
      <c r="B78" s="49" t="s">
        <v>4175</v>
      </c>
      <c r="C78" s="58">
        <v>12</v>
      </c>
      <c r="D78" s="64">
        <f>A125958312K_Latest</f>
        <v>10.93</v>
      </c>
      <c r="E78" s="64">
        <f>A125979912F_Latest</f>
        <v>4.9000000000000004</v>
      </c>
      <c r="F78" s="64">
        <f>A125969112W_Latest</f>
        <v>6.0309999999999997</v>
      </c>
      <c r="G78" s="64">
        <f>A125958313L_Latest</f>
        <v>2.1480000000000001</v>
      </c>
      <c r="H78" s="64">
        <f>A125979913J_Latest</f>
        <v>1.79</v>
      </c>
      <c r="I78" s="64">
        <f>A125969113X_Latest</f>
        <v>2.5640000000000001</v>
      </c>
      <c r="J78" s="64">
        <f>A125959512W_Latest</f>
        <v>4.3819999999999997</v>
      </c>
      <c r="K78" s="64">
        <f>A125981112X_Latest</f>
        <v>2.9569999999999999</v>
      </c>
      <c r="L78" s="64">
        <f>A125970312L_Latest</f>
        <v>1.425</v>
      </c>
      <c r="M78" s="64">
        <f>A125959513X_Latest</f>
        <v>3.105</v>
      </c>
      <c r="N78" s="64">
        <f>A125981113A_Latest</f>
        <v>3.68</v>
      </c>
      <c r="O78" s="64">
        <f>A125970313R_Latest</f>
        <v>2.3439999999999999</v>
      </c>
      <c r="P78" s="64">
        <f>A125958712W_Latest</f>
        <v>3.6960000000000002</v>
      </c>
      <c r="Q78" s="64">
        <f>A125980312X_Latest</f>
        <v>1.159</v>
      </c>
      <c r="R78" s="64">
        <f>A125969512J_Latest</f>
        <v>2.5369999999999999</v>
      </c>
      <c r="S78" s="64">
        <f>A125958713X_Latest</f>
        <v>2.6469999999999998</v>
      </c>
      <c r="T78" s="64">
        <f>A125980313A_Latest</f>
        <v>1.5920000000000001</v>
      </c>
      <c r="U78" s="64">
        <f>A125969513K_Latest</f>
        <v>3.7959999999999998</v>
      </c>
      <c r="V78" s="64">
        <f>A125959712R_Latest</f>
        <v>1.425</v>
      </c>
      <c r="W78" s="64">
        <f>A125981312T_Latest</f>
        <v>0</v>
      </c>
      <c r="X78" s="64">
        <f>A125970512F_Latest</f>
        <v>1.425</v>
      </c>
      <c r="Y78" s="64">
        <f>A125959713T_Latest</f>
        <v>1.3460000000000001</v>
      </c>
      <c r="Z78" s="64">
        <f>A125981313V_Latest</f>
        <v>0</v>
      </c>
      <c r="AA78" s="64">
        <f>A125970513J_Latest</f>
        <v>2.7839999999999998</v>
      </c>
      <c r="AB78" s="64">
        <f>A125959912J_Latest</f>
        <v>0.314</v>
      </c>
      <c r="AC78" s="64">
        <f>A125981512K_Latest</f>
        <v>0.314</v>
      </c>
      <c r="AD78" s="64">
        <f>A125970712X_Latest</f>
        <v>0</v>
      </c>
      <c r="AE78" s="64">
        <f>A125959913K_Latest</f>
        <v>0.81799999999999995</v>
      </c>
      <c r="AF78" s="64">
        <f>A125981513L_Latest</f>
        <v>1.5580000000000001</v>
      </c>
      <c r="AG78" s="64">
        <f>A125970713A_Latest</f>
        <v>0</v>
      </c>
      <c r="AH78" s="64">
        <f>A125958912R_Latest</f>
        <v>1.0489999999999999</v>
      </c>
      <c r="AI78" s="64">
        <f>A125980512T_Latest</f>
        <v>0.47</v>
      </c>
      <c r="AJ78" s="64">
        <f>A125969712A_Latest</f>
        <v>0.57899999999999996</v>
      </c>
      <c r="AK78" s="64">
        <f>A125958913T_Latest</f>
        <v>1.7529999999999999</v>
      </c>
      <c r="AL78" s="64">
        <f>A125980513V_Latest</f>
        <v>1.4450000000000001</v>
      </c>
      <c r="AM78" s="64">
        <f>A125969713C_Latest</f>
        <v>2.12</v>
      </c>
      <c r="AN78" s="64">
        <f>A125959112K_Latest</f>
        <v>0</v>
      </c>
      <c r="AO78" s="64">
        <f>A125980712K_Latest</f>
        <v>0</v>
      </c>
      <c r="AP78" s="64">
        <f>A125969912V_Latest</f>
        <v>0</v>
      </c>
      <c r="AQ78" s="64">
        <f>A125959113L_Latest</f>
        <v>0</v>
      </c>
      <c r="AR78" s="64">
        <f>A125980713L_Latest</f>
        <v>0</v>
      </c>
      <c r="AS78" s="64">
        <f>A125969913W_Latest</f>
        <v>0</v>
      </c>
      <c r="AT78" s="64">
        <f>A125959312C_Latest</f>
        <v>6.5000000000000002E-2</v>
      </c>
      <c r="AU78" s="64">
        <f>A125980912C_Latest</f>
        <v>0</v>
      </c>
      <c r="AV78" s="64">
        <f>A125970112V_Latest</f>
        <v>6.5000000000000002E-2</v>
      </c>
      <c r="AW78" s="64">
        <f>A125959313F_Latest</f>
        <v>1.357</v>
      </c>
      <c r="AX78" s="64">
        <f>A125980913F_Latest</f>
        <v>0</v>
      </c>
      <c r="AY78" s="64">
        <f>A125970113W_Latest</f>
        <v>2.88</v>
      </c>
      <c r="AZ78" s="64">
        <f>A125958512C_Latest</f>
        <v>0</v>
      </c>
      <c r="BA78" s="64">
        <f>A125980112F_Latest</f>
        <v>0</v>
      </c>
      <c r="BB78" s="64">
        <f>A125969312R_Latest</f>
        <v>0</v>
      </c>
      <c r="BC78" s="64">
        <f>A125958513F_Latest</f>
        <v>0</v>
      </c>
      <c r="BD78" s="64">
        <f>A125980113J_Latest</f>
        <v>0</v>
      </c>
      <c r="BE78" s="64">
        <f>A125969313T_Latest</f>
        <v>0</v>
      </c>
    </row>
    <row r="79" spans="1:57" hidden="1">
      <c r="A79" s="45"/>
      <c r="B79" s="49" t="s">
        <v>4176</v>
      </c>
      <c r="C79" s="58">
        <v>13</v>
      </c>
      <c r="D79" s="64">
        <f>A125958264C_Latest</f>
        <v>23.245999999999999</v>
      </c>
      <c r="E79" s="64">
        <f>A125979864X_Latest</f>
        <v>7.4870000000000001</v>
      </c>
      <c r="F79" s="64">
        <f>A125969064R_Latest</f>
        <v>15.759</v>
      </c>
      <c r="G79" s="64">
        <f>A125958265F_Latest</f>
        <v>4.5679999999999996</v>
      </c>
      <c r="H79" s="64">
        <f>A125979865A_Latest</f>
        <v>2.7349999999999999</v>
      </c>
      <c r="I79" s="64">
        <f>A125969065T_Latest</f>
        <v>6.7009999999999996</v>
      </c>
      <c r="J79" s="64">
        <f>A125959464R_Latest</f>
        <v>7.5750000000000002</v>
      </c>
      <c r="K79" s="64">
        <f>A125981064T_Latest</f>
        <v>3.597</v>
      </c>
      <c r="L79" s="64">
        <f>A125970264F_Latest</f>
        <v>3.9780000000000002</v>
      </c>
      <c r="M79" s="64">
        <f>A125959465T_Latest</f>
        <v>5.367</v>
      </c>
      <c r="N79" s="64">
        <f>A125981065V_Latest</f>
        <v>4.476</v>
      </c>
      <c r="O79" s="64">
        <f>A125970265J_Latest</f>
        <v>6.5460000000000003</v>
      </c>
      <c r="P79" s="64">
        <f>A125958664R_Latest</f>
        <v>7.694</v>
      </c>
      <c r="Q79" s="64">
        <f>A125980264T_Latest</f>
        <v>1.8260000000000001</v>
      </c>
      <c r="R79" s="64">
        <f>A125969464A_Latest</f>
        <v>5.8680000000000003</v>
      </c>
      <c r="S79" s="64">
        <f>A125958665T_Latest</f>
        <v>5.5110000000000001</v>
      </c>
      <c r="T79" s="64">
        <f>A125980265V_Latest</f>
        <v>2.508</v>
      </c>
      <c r="U79" s="64">
        <f>A125969465C_Latest</f>
        <v>8.7799999999999994</v>
      </c>
      <c r="V79" s="64">
        <f>A125959664J_Latest</f>
        <v>3.0920000000000001</v>
      </c>
      <c r="W79" s="64">
        <f>A125981264K_Latest</f>
        <v>1.095</v>
      </c>
      <c r="X79" s="64">
        <f>A125970464X_Latest</f>
        <v>1.9970000000000001</v>
      </c>
      <c r="Y79" s="64">
        <f>A125959665K_Latest</f>
        <v>2.9220000000000002</v>
      </c>
      <c r="Z79" s="64">
        <f>A125981265L_Latest</f>
        <v>2.004</v>
      </c>
      <c r="AA79" s="64">
        <f>A125970465A_Latest</f>
        <v>3.903</v>
      </c>
      <c r="AB79" s="64">
        <f>A125959864A_Latest</f>
        <v>1.9059999999999999</v>
      </c>
      <c r="AC79" s="64">
        <f>A125981464C_Latest</f>
        <v>0.30599999999999999</v>
      </c>
      <c r="AD79" s="64">
        <f>A125970664T_Latest</f>
        <v>1.6</v>
      </c>
      <c r="AE79" s="64">
        <f>A125959865C_Latest</f>
        <v>4.96</v>
      </c>
      <c r="AF79" s="64">
        <f>A125981465F_Latest</f>
        <v>1.518</v>
      </c>
      <c r="AG79" s="64">
        <f>A125970665V_Latest</f>
        <v>8.76</v>
      </c>
      <c r="AH79" s="64">
        <f>A125958864J_Latest</f>
        <v>2.617</v>
      </c>
      <c r="AI79" s="64">
        <f>A125980464K_Latest</f>
        <v>0.41099999999999998</v>
      </c>
      <c r="AJ79" s="64">
        <f>A125969664V_Latest</f>
        <v>2.206</v>
      </c>
      <c r="AK79" s="64">
        <f>A125958865K_Latest</f>
        <v>4.375</v>
      </c>
      <c r="AL79" s="64">
        <f>A125980465L_Latest</f>
        <v>1.264</v>
      </c>
      <c r="AM79" s="64">
        <f>A125969665W_Latest</f>
        <v>8.0820000000000007</v>
      </c>
      <c r="AN79" s="64">
        <f>A125959064C_Latest</f>
        <v>0.36199999999999999</v>
      </c>
      <c r="AO79" s="64">
        <f>A125980664C_Latest</f>
        <v>0.252</v>
      </c>
      <c r="AP79" s="64">
        <f>A125969864L_Latest</f>
        <v>0.11</v>
      </c>
      <c r="AQ79" s="64">
        <f>A125959065F_Latest</f>
        <v>3.24</v>
      </c>
      <c r="AR79" s="64">
        <f>A125980665F_Latest</f>
        <v>4.2249999999999996</v>
      </c>
      <c r="AS79" s="64">
        <f>A125969865R_Latest</f>
        <v>2.1120000000000001</v>
      </c>
      <c r="AT79" s="64">
        <f>A125959264W_Latest</f>
        <v>0</v>
      </c>
      <c r="AU79" s="64">
        <f>A125980864W_Latest</f>
        <v>0</v>
      </c>
      <c r="AV79" s="64">
        <f>A125970064L_Latest</f>
        <v>0</v>
      </c>
      <c r="AW79" s="64">
        <f>A125959265X_Latest</f>
        <v>0</v>
      </c>
      <c r="AX79" s="64">
        <f>A125980865X_Latest</f>
        <v>0</v>
      </c>
      <c r="AY79" s="64">
        <f>A125970065R_Latest</f>
        <v>0</v>
      </c>
      <c r="AZ79" s="64">
        <f>A125958464W_Latest</f>
        <v>0</v>
      </c>
      <c r="BA79" s="64">
        <f>A125980064X_Latest</f>
        <v>0</v>
      </c>
      <c r="BB79" s="64">
        <f>A125969264J_Latest</f>
        <v>0</v>
      </c>
      <c r="BC79" s="64">
        <f>A125958465X_Latest</f>
        <v>0</v>
      </c>
      <c r="BD79" s="64">
        <f>A125980065A_Latest</f>
        <v>0</v>
      </c>
      <c r="BE79" s="64">
        <f>A125969265K_Latest</f>
        <v>0</v>
      </c>
    </row>
    <row r="80" spans="1:57" hidden="1">
      <c r="A80" s="45"/>
      <c r="B80" s="51" t="s">
        <v>4177</v>
      </c>
      <c r="C80" s="58">
        <v>14</v>
      </c>
      <c r="D80" s="64">
        <f>A125958280C_Latest</f>
        <v>15.48</v>
      </c>
      <c r="E80" s="64">
        <f>A125979880X_Latest</f>
        <v>3.669</v>
      </c>
      <c r="F80" s="64">
        <f>A125969080R_Latest</f>
        <v>11.811999999999999</v>
      </c>
      <c r="G80" s="64">
        <f>A125958281F_Latest</f>
        <v>3.0419999999999998</v>
      </c>
      <c r="H80" s="64">
        <f>A125979881A_Latest</f>
        <v>1.34</v>
      </c>
      <c r="I80" s="64">
        <f>A125969081T_Latest</f>
        <v>5.0229999999999997</v>
      </c>
      <c r="J80" s="64">
        <f>A125959480R_Latest</f>
        <v>3.198</v>
      </c>
      <c r="K80" s="64">
        <f>A125981080T_Latest</f>
        <v>0</v>
      </c>
      <c r="L80" s="64">
        <f>A125970280F_Latest</f>
        <v>3.198</v>
      </c>
      <c r="M80" s="64">
        <f>A125959481T_Latest</f>
        <v>2.266</v>
      </c>
      <c r="N80" s="64">
        <f>A125981081V_Latest</f>
        <v>0</v>
      </c>
      <c r="O80" s="64">
        <f>A125970281J_Latest</f>
        <v>5.2610000000000001</v>
      </c>
      <c r="P80" s="64">
        <f>A125958680R_Latest</f>
        <v>5.8479999999999999</v>
      </c>
      <c r="Q80" s="64">
        <f>A125980280T_Latest</f>
        <v>1.863</v>
      </c>
      <c r="R80" s="64">
        <f>A125969480A_Latest</f>
        <v>3.9849999999999999</v>
      </c>
      <c r="S80" s="64">
        <f>A125958681T_Latest</f>
        <v>4.1879999999999997</v>
      </c>
      <c r="T80" s="64">
        <f>A125980281V_Latest</f>
        <v>2.5590000000000002</v>
      </c>
      <c r="U80" s="64">
        <f>A125969481C_Latest</f>
        <v>5.9630000000000001</v>
      </c>
      <c r="V80" s="64">
        <f>A125959680J_Latest</f>
        <v>1.7210000000000001</v>
      </c>
      <c r="W80" s="64">
        <f>A125981280K_Latest</f>
        <v>0.68799999999999994</v>
      </c>
      <c r="X80" s="64">
        <f>A125970480X_Latest</f>
        <v>1.0329999999999999</v>
      </c>
      <c r="Y80" s="64">
        <f>A125959681K_Latest</f>
        <v>1.6259999999999999</v>
      </c>
      <c r="Z80" s="64">
        <f>A125981281L_Latest</f>
        <v>1.2589999999999999</v>
      </c>
      <c r="AA80" s="64">
        <f>A125970481A_Latest</f>
        <v>2.0179999999999998</v>
      </c>
      <c r="AB80" s="64">
        <f>A125959880A_Latest</f>
        <v>1.966</v>
      </c>
      <c r="AC80" s="64">
        <f>A125981480C_Latest</f>
        <v>0.71599999999999997</v>
      </c>
      <c r="AD80" s="64">
        <f>A125970680T_Latest</f>
        <v>1.2509999999999999</v>
      </c>
      <c r="AE80" s="64">
        <f>A125959881C_Latest</f>
        <v>5.1180000000000003</v>
      </c>
      <c r="AF80" s="64">
        <f>A125981481F_Latest</f>
        <v>3.5510000000000002</v>
      </c>
      <c r="AG80" s="64">
        <f>A125970681V_Latest</f>
        <v>6.8479999999999999</v>
      </c>
      <c r="AH80" s="64">
        <f>A125958880J_Latest</f>
        <v>2.2789999999999999</v>
      </c>
      <c r="AI80" s="64">
        <f>A125980480K_Latest</f>
        <v>0.27500000000000002</v>
      </c>
      <c r="AJ80" s="64">
        <f>A125969680V_Latest</f>
        <v>2.004</v>
      </c>
      <c r="AK80" s="64">
        <f>A125958881K_Latest</f>
        <v>3.81</v>
      </c>
      <c r="AL80" s="64">
        <f>A125980481L_Latest</f>
        <v>0.84599999999999997</v>
      </c>
      <c r="AM80" s="64">
        <f>A125969681W_Latest</f>
        <v>7.3419999999999996</v>
      </c>
      <c r="AN80" s="64">
        <f>A125959080C_Latest</f>
        <v>0.38500000000000001</v>
      </c>
      <c r="AO80" s="64">
        <f>A125980680C_Latest</f>
        <v>0.127</v>
      </c>
      <c r="AP80" s="64">
        <f>A125969880L_Latest</f>
        <v>0.25700000000000001</v>
      </c>
      <c r="AQ80" s="64">
        <f>A125959081F_Latest</f>
        <v>3.4409999999999998</v>
      </c>
      <c r="AR80" s="64">
        <f>A125980681F_Latest</f>
        <v>2.137</v>
      </c>
      <c r="AS80" s="64">
        <f>A125969881R_Latest</f>
        <v>4.9320000000000004</v>
      </c>
      <c r="AT80" s="64">
        <f>A125959280W_Latest</f>
        <v>8.5000000000000006E-2</v>
      </c>
      <c r="AU80" s="64">
        <f>A125980880W_Latest</f>
        <v>0</v>
      </c>
      <c r="AV80" s="64">
        <f>A125970080L_Latest</f>
        <v>8.5000000000000006E-2</v>
      </c>
      <c r="AW80" s="64">
        <f>A125959281X_Latest</f>
        <v>1.754</v>
      </c>
      <c r="AX80" s="64">
        <f>A125980881X_Latest</f>
        <v>0</v>
      </c>
      <c r="AY80" s="64">
        <f>A125970081R_Latest</f>
        <v>3.7240000000000002</v>
      </c>
      <c r="AZ80" s="64">
        <f>A125958480W_Latest</f>
        <v>0</v>
      </c>
      <c r="BA80" s="64">
        <f>A125980080X_Latest</f>
        <v>0</v>
      </c>
      <c r="BB80" s="64">
        <f>A125969280J_Latest</f>
        <v>0</v>
      </c>
      <c r="BC80" s="64">
        <f>A125958481X_Latest</f>
        <v>0</v>
      </c>
      <c r="BD80" s="64">
        <f>A125980081A_Latest</f>
        <v>0</v>
      </c>
      <c r="BE80" s="64">
        <f>A125969281K_Latest</f>
        <v>0</v>
      </c>
    </row>
    <row r="81" spans="1:57" hidden="1">
      <c r="A81" s="45"/>
      <c r="B81" s="49" t="s">
        <v>4178</v>
      </c>
      <c r="C81" s="58">
        <v>15</v>
      </c>
      <c r="D81" s="64">
        <f>A125958352C_Latest</f>
        <v>13.157999999999999</v>
      </c>
      <c r="E81" s="64">
        <f>A125979952X_Latest</f>
        <v>5.2009999999999996</v>
      </c>
      <c r="F81" s="64">
        <f>A125969152R_Latest</f>
        <v>7.9569999999999999</v>
      </c>
      <c r="G81" s="64">
        <f>A125958353F_Latest</f>
        <v>2.5859999999999999</v>
      </c>
      <c r="H81" s="64">
        <f>A125979953A_Latest</f>
        <v>1.9</v>
      </c>
      <c r="I81" s="64">
        <f>A125969153T_Latest</f>
        <v>3.383</v>
      </c>
      <c r="J81" s="64">
        <f>A125959552R_Latest</f>
        <v>4.8179999999999996</v>
      </c>
      <c r="K81" s="64">
        <f>A125981152T_Latest</f>
        <v>2.262</v>
      </c>
      <c r="L81" s="64">
        <f>A125970352F_Latest</f>
        <v>2.556</v>
      </c>
      <c r="M81" s="64">
        <f>A125959553T_Latest</f>
        <v>3.4140000000000001</v>
      </c>
      <c r="N81" s="64">
        <f>A125981153V_Latest</f>
        <v>2.8149999999999999</v>
      </c>
      <c r="O81" s="64">
        <f>A125970353J_Latest</f>
        <v>4.2050000000000001</v>
      </c>
      <c r="P81" s="64">
        <f>A125958752R_Latest</f>
        <v>1.506</v>
      </c>
      <c r="Q81" s="64">
        <f>A125980352T_Latest</f>
        <v>0</v>
      </c>
      <c r="R81" s="64">
        <f>A125969552A_Latest</f>
        <v>1.506</v>
      </c>
      <c r="S81" s="64">
        <f>A125958753T_Latest</f>
        <v>1.079</v>
      </c>
      <c r="T81" s="64">
        <f>A125980353V_Latest</f>
        <v>0</v>
      </c>
      <c r="U81" s="64">
        <f>A125969553C_Latest</f>
        <v>2.2530000000000001</v>
      </c>
      <c r="V81" s="64">
        <f>A125959752J_Latest</f>
        <v>3.6320000000000001</v>
      </c>
      <c r="W81" s="64">
        <f>A125981352K_Latest</f>
        <v>1.5780000000000001</v>
      </c>
      <c r="X81" s="64">
        <f>A125970552X_Latest</f>
        <v>2.0529999999999999</v>
      </c>
      <c r="Y81" s="64">
        <f>A125959753K_Latest</f>
        <v>3.4319999999999999</v>
      </c>
      <c r="Z81" s="64">
        <f>A125981353L_Latest</f>
        <v>2.8879999999999999</v>
      </c>
      <c r="AA81" s="64">
        <f>A125970553A_Latest</f>
        <v>4.0119999999999996</v>
      </c>
      <c r="AB81" s="64">
        <f>A125959952A_Latest</f>
        <v>0</v>
      </c>
      <c r="AC81" s="64">
        <f>A125981552C_Latest</f>
        <v>0</v>
      </c>
      <c r="AD81" s="64">
        <f>A125970752T_Latest</f>
        <v>0</v>
      </c>
      <c r="AE81" s="64">
        <f>A125959953C_Latest</f>
        <v>0</v>
      </c>
      <c r="AF81" s="64">
        <f>A125981553F_Latest</f>
        <v>0</v>
      </c>
      <c r="AG81" s="64">
        <f>A125970753V_Latest</f>
        <v>0</v>
      </c>
      <c r="AH81" s="64">
        <f>A125958952J_Latest</f>
        <v>2.907</v>
      </c>
      <c r="AI81" s="64">
        <f>A125980552K_Latest</f>
        <v>1.36</v>
      </c>
      <c r="AJ81" s="64">
        <f>A125969752V_Latest</f>
        <v>1.5469999999999999</v>
      </c>
      <c r="AK81" s="64">
        <f>A125958953K_Latest</f>
        <v>4.8600000000000003</v>
      </c>
      <c r="AL81" s="64">
        <f>A125980553L_Latest</f>
        <v>4.1820000000000004</v>
      </c>
      <c r="AM81" s="64">
        <f>A125969753W_Latest</f>
        <v>5.6669999999999998</v>
      </c>
      <c r="AN81" s="64">
        <f>A125959152C_Latest</f>
        <v>0</v>
      </c>
      <c r="AO81" s="64">
        <f>A125980752C_Latest</f>
        <v>0</v>
      </c>
      <c r="AP81" s="64">
        <f>A125969952L_Latest</f>
        <v>0</v>
      </c>
      <c r="AQ81" s="64">
        <f>A125959153F_Latest</f>
        <v>0</v>
      </c>
      <c r="AR81" s="64">
        <f>A125980753F_Latest</f>
        <v>0</v>
      </c>
      <c r="AS81" s="64">
        <f>A125969953R_Latest</f>
        <v>0</v>
      </c>
      <c r="AT81" s="64">
        <f>A125959352W_Latest</f>
        <v>0.29499999999999998</v>
      </c>
      <c r="AU81" s="64">
        <f>A125980952W_Latest</f>
        <v>0</v>
      </c>
      <c r="AV81" s="64">
        <f>A125970152L_Latest</f>
        <v>0.29499999999999998</v>
      </c>
      <c r="AW81" s="64">
        <f>A125959353X_Latest</f>
        <v>6.12</v>
      </c>
      <c r="AX81" s="64">
        <f>A125980953X_Latest</f>
        <v>0</v>
      </c>
      <c r="AY81" s="64">
        <f>A125970153R_Latest</f>
        <v>12.991</v>
      </c>
      <c r="AZ81" s="64">
        <f>A125958552W_Latest</f>
        <v>0</v>
      </c>
      <c r="BA81" s="64">
        <f>A125980152X_Latest</f>
        <v>0</v>
      </c>
      <c r="BB81" s="64">
        <f>A125969352J_Latest</f>
        <v>0</v>
      </c>
      <c r="BC81" s="64">
        <f>A125958553X_Latest</f>
        <v>0</v>
      </c>
      <c r="BD81" s="64">
        <f>A125980153A_Latest</f>
        <v>0</v>
      </c>
      <c r="BE81" s="64">
        <f>A125969353K_Latest</f>
        <v>0</v>
      </c>
    </row>
    <row r="82" spans="1:57" hidden="1">
      <c r="A82" s="45"/>
      <c r="B82" s="49" t="s">
        <v>4179</v>
      </c>
      <c r="C82" s="58">
        <v>16</v>
      </c>
      <c r="D82" s="64">
        <f>A125958288W_Latest</f>
        <v>70.078000000000003</v>
      </c>
      <c r="E82" s="64">
        <f>A125979888T_Latest</f>
        <v>40.298000000000002</v>
      </c>
      <c r="F82" s="64">
        <f>A125969088J_Latest</f>
        <v>29.78</v>
      </c>
      <c r="G82" s="64">
        <f>A125958289X_Latest</f>
        <v>13.771000000000001</v>
      </c>
      <c r="H82" s="64">
        <f>A125979889V_Latest</f>
        <v>14.722</v>
      </c>
      <c r="I82" s="64">
        <f>A125969089K_Latest</f>
        <v>12.663</v>
      </c>
      <c r="J82" s="64">
        <f>A125959488J_Latest</f>
        <v>15.250999999999999</v>
      </c>
      <c r="K82" s="64">
        <f>A125981088K_Latest</f>
        <v>8.2420000000000009</v>
      </c>
      <c r="L82" s="64">
        <f>A125970288X_Latest</f>
        <v>7.01</v>
      </c>
      <c r="M82" s="64">
        <f>A125959489K_Latest</f>
        <v>10.807</v>
      </c>
      <c r="N82" s="64">
        <f>A125981089L_Latest</f>
        <v>10.257</v>
      </c>
      <c r="O82" s="64">
        <f>A125970289A_Latest</f>
        <v>11.532999999999999</v>
      </c>
      <c r="P82" s="64">
        <f>A125958688J_Latest</f>
        <v>22.834</v>
      </c>
      <c r="Q82" s="64">
        <f>A125980288K_Latest</f>
        <v>11.215999999999999</v>
      </c>
      <c r="R82" s="64">
        <f>A125969488V_Latest</f>
        <v>11.618</v>
      </c>
      <c r="S82" s="64">
        <f>A125958689K_Latest</f>
        <v>16.355</v>
      </c>
      <c r="T82" s="64">
        <f>A125980289L_Latest</f>
        <v>15.409000000000001</v>
      </c>
      <c r="U82" s="64">
        <f>A125969489W_Latest</f>
        <v>17.385000000000002</v>
      </c>
      <c r="V82" s="64">
        <f>A125959688A_Latest</f>
        <v>11.489000000000001</v>
      </c>
      <c r="W82" s="64">
        <f>A125981288C_Latest</f>
        <v>8.1379999999999999</v>
      </c>
      <c r="X82" s="64">
        <f>A125970488T_Latest</f>
        <v>3.351</v>
      </c>
      <c r="Y82" s="64">
        <f>A125959689C_Latest</f>
        <v>10.856</v>
      </c>
      <c r="Z82" s="64">
        <f>A125981289F_Latest</f>
        <v>14.89</v>
      </c>
      <c r="AA82" s="64">
        <f>A125970489V_Latest</f>
        <v>6.548</v>
      </c>
      <c r="AB82" s="64">
        <f>A125959888V_Latest</f>
        <v>5.7720000000000002</v>
      </c>
      <c r="AC82" s="64">
        <f>A125981488W_Latest</f>
        <v>3.2189999999999999</v>
      </c>
      <c r="AD82" s="64">
        <f>A125970688K_Latest</f>
        <v>2.5529999999999999</v>
      </c>
      <c r="AE82" s="64">
        <f>A125959889W_Latest</f>
        <v>15.023</v>
      </c>
      <c r="AF82" s="64">
        <f>A125981489X_Latest</f>
        <v>15.968999999999999</v>
      </c>
      <c r="AG82" s="64">
        <f>A125970689L_Latest</f>
        <v>13.978</v>
      </c>
      <c r="AH82" s="64">
        <f>A125958888A_Latest</f>
        <v>10.997999999999999</v>
      </c>
      <c r="AI82" s="64">
        <f>A125980488C_Latest</f>
        <v>7.8949999999999996</v>
      </c>
      <c r="AJ82" s="64">
        <f>A125969688L_Latest</f>
        <v>3.1030000000000002</v>
      </c>
      <c r="AK82" s="64">
        <f>A125958889C_Latest</f>
        <v>18.388000000000002</v>
      </c>
      <c r="AL82" s="64">
        <f>A125980489F_Latest</f>
        <v>24.277000000000001</v>
      </c>
      <c r="AM82" s="64">
        <f>A125969689R_Latest</f>
        <v>11.371</v>
      </c>
      <c r="AN82" s="64">
        <f>A125959088W_Latest</f>
        <v>1.371</v>
      </c>
      <c r="AO82" s="64">
        <f>A125980688W_Latest</f>
        <v>0.626</v>
      </c>
      <c r="AP82" s="64">
        <f>A125969888F_Latest</f>
        <v>0.745</v>
      </c>
      <c r="AQ82" s="64">
        <f>A125959089X_Latest</f>
        <v>12.26</v>
      </c>
      <c r="AR82" s="64">
        <f>A125980689X_Latest</f>
        <v>10.496</v>
      </c>
      <c r="AS82" s="64">
        <f>A125969889J_Latest</f>
        <v>14.279</v>
      </c>
      <c r="AT82" s="64">
        <f>A125959288R_Latest</f>
        <v>0.76300000000000001</v>
      </c>
      <c r="AU82" s="64">
        <f>A125980888R_Latest</f>
        <v>0.46800000000000003</v>
      </c>
      <c r="AV82" s="64">
        <f>A125970088F_Latest</f>
        <v>0.29499999999999998</v>
      </c>
      <c r="AW82" s="64">
        <f>A125959289T_Latest</f>
        <v>15.811999999999999</v>
      </c>
      <c r="AX82" s="64">
        <f>A125980889T_Latest</f>
        <v>18.327999999999999</v>
      </c>
      <c r="AY82" s="64">
        <f>A125970089J_Latest</f>
        <v>12.989000000000001</v>
      </c>
      <c r="AZ82" s="64">
        <f>A125958488R_Latest</f>
        <v>1.6</v>
      </c>
      <c r="BA82" s="64">
        <f>A125980088T_Latest</f>
        <v>0.495</v>
      </c>
      <c r="BB82" s="64">
        <f>A125969288A_Latest</f>
        <v>1.105</v>
      </c>
      <c r="BC82" s="64">
        <f>A125958489T_Latest</f>
        <v>19.802</v>
      </c>
      <c r="BD82" s="64">
        <f>A125980089V_Latest</f>
        <v>10.465999999999999</v>
      </c>
      <c r="BE82" s="64">
        <f>A125969289C_Latest</f>
        <v>32.976999999999997</v>
      </c>
    </row>
    <row r="83" spans="1:57" hidden="1">
      <c r="A83" s="45"/>
      <c r="B83" s="45" t="s">
        <v>4180</v>
      </c>
      <c r="C83" s="58">
        <v>17</v>
      </c>
      <c r="D83" s="64">
        <f>A125958360C_Latest</f>
        <v>93.775000000000006</v>
      </c>
      <c r="E83" s="64">
        <f>A125979960X_Latest</f>
        <v>46.484999999999999</v>
      </c>
      <c r="F83" s="64">
        <f>A125969160R_Latest</f>
        <v>47.290999999999997</v>
      </c>
      <c r="G83" s="64">
        <f>A125958361F_Latest</f>
        <v>18.427</v>
      </c>
      <c r="H83" s="64">
        <f>A125979961A_Latest</f>
        <v>16.983000000000001</v>
      </c>
      <c r="I83" s="64">
        <f>A125969161T_Latest</f>
        <v>20.108000000000001</v>
      </c>
      <c r="J83" s="64">
        <f>A125959560R_Latest</f>
        <v>22.44</v>
      </c>
      <c r="K83" s="64">
        <f>A125981160T_Latest</f>
        <v>10.465999999999999</v>
      </c>
      <c r="L83" s="64">
        <f>A125970360F_Latest</f>
        <v>11.974</v>
      </c>
      <c r="M83" s="64">
        <f>A125959561T_Latest</f>
        <v>15.9</v>
      </c>
      <c r="N83" s="64">
        <f>A125981161V_Latest</f>
        <v>13.025</v>
      </c>
      <c r="O83" s="64">
        <f>A125970361J_Latest</f>
        <v>19.701000000000001</v>
      </c>
      <c r="P83" s="64">
        <f>A125958760R_Latest</f>
        <v>24.431999999999999</v>
      </c>
      <c r="Q83" s="64">
        <f>A125980360T_Latest</f>
        <v>11.923999999999999</v>
      </c>
      <c r="R83" s="64">
        <f>A125969560A_Latest</f>
        <v>12.507999999999999</v>
      </c>
      <c r="S83" s="64">
        <f>A125958761T_Latest</f>
        <v>17.498999999999999</v>
      </c>
      <c r="T83" s="64">
        <f>A125980361V_Latest</f>
        <v>16.382000000000001</v>
      </c>
      <c r="U83" s="64">
        <f>A125969561C_Latest</f>
        <v>18.716000000000001</v>
      </c>
      <c r="V83" s="64">
        <f>A125959760J_Latest</f>
        <v>21.997</v>
      </c>
      <c r="W83" s="64">
        <f>A125981360K_Latest</f>
        <v>10.404999999999999</v>
      </c>
      <c r="X83" s="64">
        <f>A125970560X_Latest</f>
        <v>11.592000000000001</v>
      </c>
      <c r="Y83" s="64">
        <f>A125959761K_Latest</f>
        <v>20.786000000000001</v>
      </c>
      <c r="Z83" s="64">
        <f>A125981361L_Latest</f>
        <v>19.039000000000001</v>
      </c>
      <c r="AA83" s="64">
        <f>A125970561A_Latest</f>
        <v>22.65</v>
      </c>
      <c r="AB83" s="64">
        <f>A125959960A_Latest</f>
        <v>9.68</v>
      </c>
      <c r="AC83" s="64">
        <f>A125981560C_Latest</f>
        <v>5.3090000000000002</v>
      </c>
      <c r="AD83" s="64">
        <f>A125970760T_Latest</f>
        <v>4.3710000000000004</v>
      </c>
      <c r="AE83" s="64">
        <f>A125959961C_Latest</f>
        <v>25.195</v>
      </c>
      <c r="AF83" s="64">
        <f>A125981561F_Latest</f>
        <v>26.338000000000001</v>
      </c>
      <c r="AG83" s="64">
        <f>A125970761V_Latest</f>
        <v>23.934000000000001</v>
      </c>
      <c r="AH83" s="64">
        <f>A125958960J_Latest</f>
        <v>10.253</v>
      </c>
      <c r="AI83" s="64">
        <f>A125980560K_Latest</f>
        <v>5.8529999999999998</v>
      </c>
      <c r="AJ83" s="64">
        <f>A125969760V_Latest</f>
        <v>4.399</v>
      </c>
      <c r="AK83" s="64">
        <f>A125958961K_Latest</f>
        <v>17.141999999999999</v>
      </c>
      <c r="AL83" s="64">
        <f>A125980561L_Latest</f>
        <v>17.998999999999999</v>
      </c>
      <c r="AM83" s="64">
        <f>A125969761W_Latest</f>
        <v>16.12</v>
      </c>
      <c r="AN83" s="64">
        <f>A125959160C_Latest</f>
        <v>2.2589999999999999</v>
      </c>
      <c r="AO83" s="64">
        <f>A125980760C_Latest</f>
        <v>1.1919999999999999</v>
      </c>
      <c r="AP83" s="64">
        <f>A125969960L_Latest</f>
        <v>1.0669999999999999</v>
      </c>
      <c r="AQ83" s="64">
        <f>A125959161F_Latest</f>
        <v>20.202999999999999</v>
      </c>
      <c r="AR83" s="64">
        <f>A125980761F_Latest</f>
        <v>19.977</v>
      </c>
      <c r="AS83" s="64">
        <f>A125969961R_Latest</f>
        <v>20.460999999999999</v>
      </c>
      <c r="AT83" s="64">
        <f>A125959360W_Latest</f>
        <v>1.3120000000000001</v>
      </c>
      <c r="AU83" s="64">
        <f>A125980960W_Latest</f>
        <v>0.68400000000000005</v>
      </c>
      <c r="AV83" s="64">
        <f>A125970160L_Latest</f>
        <v>0.628</v>
      </c>
      <c r="AW83" s="64">
        <f>A125959361X_Latest</f>
        <v>27.189</v>
      </c>
      <c r="AX83" s="64">
        <f>A125980961X_Latest</f>
        <v>26.8</v>
      </c>
      <c r="AY83" s="64">
        <f>A125970161R_Latest</f>
        <v>27.626999999999999</v>
      </c>
      <c r="AZ83" s="64">
        <f>A125958560W_Latest</f>
        <v>1.403</v>
      </c>
      <c r="BA83" s="64">
        <f>A125980160X_Latest</f>
        <v>0.65100000000000002</v>
      </c>
      <c r="BB83" s="64">
        <f>A125969360J_Latest</f>
        <v>0.751</v>
      </c>
      <c r="BC83" s="64">
        <f>A125958561X_Latest</f>
        <v>17.363</v>
      </c>
      <c r="BD83" s="64">
        <f>A125980161A_Latest</f>
        <v>13.773</v>
      </c>
      <c r="BE83" s="64">
        <f>A125969361K_Latest</f>
        <v>22.428999999999998</v>
      </c>
    </row>
    <row r="84" spans="1:57" hidden="1">
      <c r="A84" s="44" t="s">
        <v>4181</v>
      </c>
      <c r="B84" s="45"/>
      <c r="C84" s="58">
        <v>18</v>
      </c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  <c r="AN84" s="64"/>
      <c r="AO84" s="64"/>
      <c r="AP84" s="64"/>
      <c r="AQ84" s="64"/>
      <c r="AR84" s="64"/>
      <c r="AS84" s="64"/>
      <c r="AT84" s="64"/>
      <c r="AU84" s="64"/>
      <c r="AV84" s="64"/>
      <c r="AW84" s="64"/>
      <c r="AX84" s="64"/>
      <c r="AY84" s="64"/>
      <c r="AZ84" s="64"/>
      <c r="BA84" s="64"/>
      <c r="BB84" s="64"/>
      <c r="BC84" s="64"/>
      <c r="BD84" s="64"/>
      <c r="BE84" s="64"/>
    </row>
    <row r="85" spans="1:57" hidden="1">
      <c r="A85" s="45"/>
      <c r="B85" s="52" t="s">
        <v>4182</v>
      </c>
      <c r="C85" s="58">
        <v>19</v>
      </c>
      <c r="D85" s="64">
        <f>A125958368W_Latest</f>
        <v>334.33</v>
      </c>
      <c r="E85" s="64">
        <f>A125979968T_Latest</f>
        <v>193.506</v>
      </c>
      <c r="F85" s="64">
        <f>A125969168J_Latest</f>
        <v>140.82400000000001</v>
      </c>
      <c r="G85" s="64">
        <f>A125958369X_Latest</f>
        <v>65.697000000000003</v>
      </c>
      <c r="H85" s="64">
        <f>A125979969V_Latest</f>
        <v>70.695999999999998</v>
      </c>
      <c r="I85" s="64">
        <f>A125969169K_Latest</f>
        <v>59.88</v>
      </c>
      <c r="J85" s="64">
        <f>A125959568J_Latest</f>
        <v>91.64</v>
      </c>
      <c r="K85" s="64">
        <f>A125981168K_Latest</f>
        <v>55.475999999999999</v>
      </c>
      <c r="L85" s="64">
        <f>A125970368X_Latest</f>
        <v>36.164000000000001</v>
      </c>
      <c r="M85" s="64">
        <f>A125959569K_Latest</f>
        <v>64.933000000000007</v>
      </c>
      <c r="N85" s="64">
        <f>A125981169L_Latest</f>
        <v>69.040999999999997</v>
      </c>
      <c r="O85" s="64">
        <f>A125970369A_Latest</f>
        <v>59.502000000000002</v>
      </c>
      <c r="P85" s="64">
        <f>A125958768J_Latest</f>
        <v>94.225999999999999</v>
      </c>
      <c r="Q85" s="64">
        <f>A125980368K_Latest</f>
        <v>51.835999999999999</v>
      </c>
      <c r="R85" s="64">
        <f>A125969568V_Latest</f>
        <v>42.390999999999998</v>
      </c>
      <c r="S85" s="64">
        <f>A125958769K_Latest</f>
        <v>67.488</v>
      </c>
      <c r="T85" s="64">
        <f>A125980369L_Latest</f>
        <v>71.212000000000003</v>
      </c>
      <c r="U85" s="64">
        <f>A125969569W_Latest</f>
        <v>63.430999999999997</v>
      </c>
      <c r="V85" s="64">
        <f>A125959768A_Latest</f>
        <v>69.872</v>
      </c>
      <c r="W85" s="64">
        <f>A125981368C_Latest</f>
        <v>39.146999999999998</v>
      </c>
      <c r="X85" s="64">
        <f>A125970568T_Latest</f>
        <v>30.725000000000001</v>
      </c>
      <c r="Y85" s="64">
        <f>A125959769C_Latest</f>
        <v>66.022999999999996</v>
      </c>
      <c r="Z85" s="64">
        <f>A125981369F_Latest</f>
        <v>71.632000000000005</v>
      </c>
      <c r="AA85" s="64">
        <f>A125970569V_Latest</f>
        <v>60.034999999999997</v>
      </c>
      <c r="AB85" s="64">
        <f>A125959968V_Latest</f>
        <v>23.77</v>
      </c>
      <c r="AC85" s="64">
        <f>A125981568W_Latest</f>
        <v>14.114000000000001</v>
      </c>
      <c r="AD85" s="64">
        <f>A125970768K_Latest</f>
        <v>9.6549999999999994</v>
      </c>
      <c r="AE85" s="64">
        <f>A125959969W_Latest</f>
        <v>61.869</v>
      </c>
      <c r="AF85" s="64">
        <f>A125981569X_Latest</f>
        <v>70.022000000000006</v>
      </c>
      <c r="AG85" s="64">
        <f>A125970769L_Latest</f>
        <v>52.87</v>
      </c>
      <c r="AH85" s="64">
        <f>A125958968A_Latest</f>
        <v>38.726999999999997</v>
      </c>
      <c r="AI85" s="64">
        <f>A125980568C_Latest</f>
        <v>23.28</v>
      </c>
      <c r="AJ85" s="64">
        <f>A125969768L_Latest</f>
        <v>15.446999999999999</v>
      </c>
      <c r="AK85" s="64">
        <f>A125958969C_Latest</f>
        <v>64.748000000000005</v>
      </c>
      <c r="AL85" s="64">
        <f>A125980569F_Latest</f>
        <v>71.587000000000003</v>
      </c>
      <c r="AM85" s="64">
        <f>A125969769R_Latest</f>
        <v>56.6</v>
      </c>
      <c r="AN85" s="64">
        <f>A125959168W_Latest</f>
        <v>7.2290000000000001</v>
      </c>
      <c r="AO85" s="64">
        <f>A125980768W_Latest</f>
        <v>3.7949999999999999</v>
      </c>
      <c r="AP85" s="64">
        <f>A125969968F_Latest</f>
        <v>3.4340000000000002</v>
      </c>
      <c r="AQ85" s="64">
        <f>A125959169X_Latest</f>
        <v>64.659000000000006</v>
      </c>
      <c r="AR85" s="64">
        <f>A125980769X_Latest</f>
        <v>63.62</v>
      </c>
      <c r="AS85" s="64">
        <f>A125969969J_Latest</f>
        <v>65.847999999999999</v>
      </c>
      <c r="AT85" s="64">
        <f>A125959368R_Latest</f>
        <v>3.4380000000000002</v>
      </c>
      <c r="AU85" s="64">
        <f>A125980968R_Latest</f>
        <v>2.1389999999999998</v>
      </c>
      <c r="AV85" s="64">
        <f>A125970168F_Latest</f>
        <v>1.3</v>
      </c>
      <c r="AW85" s="64">
        <f>A125959369T_Latest</f>
        <v>71.254000000000005</v>
      </c>
      <c r="AX85" s="64">
        <f>A125980969T_Latest</f>
        <v>83.796000000000006</v>
      </c>
      <c r="AY85" s="64">
        <f>A125970169J_Latest</f>
        <v>57.173000000000002</v>
      </c>
      <c r="AZ85" s="64">
        <f>A125958568R_Latest</f>
        <v>5.4269999999999996</v>
      </c>
      <c r="BA85" s="64">
        <f>A125980168T_Latest</f>
        <v>3.7189999999999999</v>
      </c>
      <c r="BB85" s="64">
        <f>A125969368A_Latest</f>
        <v>1.708</v>
      </c>
      <c r="BC85" s="64">
        <f>A125958569T_Latest</f>
        <v>67.19</v>
      </c>
      <c r="BD85" s="64">
        <f>A125980169V_Latest</f>
        <v>78.668000000000006</v>
      </c>
      <c r="BE85" s="64">
        <f>A125969369C_Latest</f>
        <v>50.994</v>
      </c>
    </row>
    <row r="86" spans="1:57" hidden="1">
      <c r="A86" s="45"/>
      <c r="B86" s="49" t="s">
        <v>4183</v>
      </c>
      <c r="C86" s="58">
        <v>20</v>
      </c>
      <c r="D86" s="64">
        <f>A125958448W_Latest</f>
        <v>245.99600000000001</v>
      </c>
      <c r="E86" s="64">
        <f>A125980048X_Latest</f>
        <v>137.203</v>
      </c>
      <c r="F86" s="64">
        <f>A125969248J_Latest</f>
        <v>108.79300000000001</v>
      </c>
      <c r="G86" s="64">
        <f>A125958449X_Latest</f>
        <v>48.338999999999999</v>
      </c>
      <c r="H86" s="64">
        <f>A125980049A_Latest</f>
        <v>50.125999999999998</v>
      </c>
      <c r="I86" s="64">
        <f>A125969249K_Latest</f>
        <v>46.26</v>
      </c>
      <c r="J86" s="64">
        <f>A125959648J_Latest</f>
        <v>63.585999999999999</v>
      </c>
      <c r="K86" s="64">
        <f>A125981248K_Latest</f>
        <v>39.622999999999998</v>
      </c>
      <c r="L86" s="64">
        <f>A125970448X_Latest</f>
        <v>23.963000000000001</v>
      </c>
      <c r="M86" s="64">
        <f>A125959649K_Latest</f>
        <v>45.055</v>
      </c>
      <c r="N86" s="64">
        <f>A125981249L_Latest</f>
        <v>49.311</v>
      </c>
      <c r="O86" s="64">
        <f>A125970449A_Latest</f>
        <v>39.427</v>
      </c>
      <c r="P86" s="64">
        <f>A125958848J_Latest</f>
        <v>72.679000000000002</v>
      </c>
      <c r="Q86" s="64">
        <f>A125980448K_Latest</f>
        <v>37.584000000000003</v>
      </c>
      <c r="R86" s="64">
        <f>A125969648V_Latest</f>
        <v>35.094000000000001</v>
      </c>
      <c r="S86" s="64">
        <f>A125958849K_Latest</f>
        <v>52.055</v>
      </c>
      <c r="T86" s="64">
        <f>A125980449L_Latest</f>
        <v>51.633000000000003</v>
      </c>
      <c r="U86" s="64">
        <f>A125969649W_Latest</f>
        <v>52.512999999999998</v>
      </c>
      <c r="V86" s="64">
        <f>A125959848A_Latest</f>
        <v>51.795999999999999</v>
      </c>
      <c r="W86" s="64">
        <f>A125981448C_Latest</f>
        <v>28.315000000000001</v>
      </c>
      <c r="X86" s="64">
        <f>A125970648T_Latest</f>
        <v>23.481000000000002</v>
      </c>
      <c r="Y86" s="64">
        <f>A125959849C_Latest</f>
        <v>48.942999999999998</v>
      </c>
      <c r="Z86" s="64">
        <f>A125981449F_Latest</f>
        <v>51.811999999999998</v>
      </c>
      <c r="AA86" s="64">
        <f>A125970649V_Latest</f>
        <v>45.88</v>
      </c>
      <c r="AB86" s="64">
        <f>A125960048A_Latest</f>
        <v>19.562999999999999</v>
      </c>
      <c r="AC86" s="64">
        <f>A125981648W_Latest</f>
        <v>11.926</v>
      </c>
      <c r="AD86" s="64">
        <f>A125970848K_Latest</f>
        <v>7.6369999999999996</v>
      </c>
      <c r="AE86" s="64">
        <f>A125960049C_Latest</f>
        <v>50.92</v>
      </c>
      <c r="AF86" s="64">
        <f>A125981649X_Latest</f>
        <v>59.167000000000002</v>
      </c>
      <c r="AG86" s="64">
        <f>A125970849L_Latest</f>
        <v>41.817</v>
      </c>
      <c r="AH86" s="64">
        <f>A125959048C_Latest</f>
        <v>26.806999999999999</v>
      </c>
      <c r="AI86" s="64">
        <f>A125980648C_Latest</f>
        <v>13.193</v>
      </c>
      <c r="AJ86" s="64">
        <f>A125969848L_Latest</f>
        <v>13.615</v>
      </c>
      <c r="AK86" s="64">
        <f>A125959049F_Latest</f>
        <v>44.82</v>
      </c>
      <c r="AL86" s="64">
        <f>A125980649F_Latest</f>
        <v>40.567</v>
      </c>
      <c r="AM86" s="64">
        <f>A125969849R_Latest</f>
        <v>49.887</v>
      </c>
      <c r="AN86" s="64">
        <f>A125959248W_Latest</f>
        <v>6.2140000000000004</v>
      </c>
      <c r="AO86" s="64">
        <f>A125980848W_Latest</f>
        <v>3.0649999999999999</v>
      </c>
      <c r="AP86" s="64">
        <f>A125970048L_Latest</f>
        <v>3.149</v>
      </c>
      <c r="AQ86" s="64">
        <f>A125959249X_Latest</f>
        <v>55.582999999999998</v>
      </c>
      <c r="AR86" s="64">
        <f>A125980849X_Latest</f>
        <v>51.381</v>
      </c>
      <c r="AS86" s="64">
        <f>A125970049R_Latest</f>
        <v>60.387999999999998</v>
      </c>
      <c r="AT86" s="64">
        <f>A125959448R_Latest</f>
        <v>2.3849999999999998</v>
      </c>
      <c r="AU86" s="64">
        <f>A125981048T_Latest</f>
        <v>1.2869999999999999</v>
      </c>
      <c r="AV86" s="64">
        <f>A125970248F_Latest</f>
        <v>1.0980000000000001</v>
      </c>
      <c r="AW86" s="64">
        <f>A125959449T_Latest</f>
        <v>49.423999999999999</v>
      </c>
      <c r="AX86" s="64">
        <f>A125981049V_Latest</f>
        <v>50.414000000000001</v>
      </c>
      <c r="AY86" s="64">
        <f>A125970249J_Latest</f>
        <v>48.313000000000002</v>
      </c>
      <c r="AZ86" s="64">
        <f>A125958648R_Latest</f>
        <v>2.9649999999999999</v>
      </c>
      <c r="BA86" s="64">
        <f>A125980248T_Latest</f>
        <v>2.21</v>
      </c>
      <c r="BB86" s="64">
        <f>A125969448A_Latest</f>
        <v>0.755</v>
      </c>
      <c r="BC86" s="64">
        <f>A125958649T_Latest</f>
        <v>36.704999999999998</v>
      </c>
      <c r="BD86" s="64">
        <f>A125980249V_Latest</f>
        <v>46.744</v>
      </c>
      <c r="BE86" s="64">
        <f>A125969449C_Latest</f>
        <v>22.539000000000001</v>
      </c>
    </row>
    <row r="87" spans="1:57" hidden="1">
      <c r="A87" s="45"/>
      <c r="B87" s="49" t="s">
        <v>4184</v>
      </c>
      <c r="C87" s="58">
        <v>21</v>
      </c>
      <c r="D87" s="64">
        <f>A125958272C_Latest</f>
        <v>63.744999999999997</v>
      </c>
      <c r="E87" s="64">
        <f>A125979872X_Latest</f>
        <v>41.357999999999997</v>
      </c>
      <c r="F87" s="64">
        <f>A125969072R_Latest</f>
        <v>22.387</v>
      </c>
      <c r="G87" s="64">
        <f>A125958273F_Latest</f>
        <v>12.526</v>
      </c>
      <c r="H87" s="64">
        <f>A125979873A_Latest</f>
        <v>15.11</v>
      </c>
      <c r="I87" s="64">
        <f>A125969073T_Latest</f>
        <v>9.5190000000000001</v>
      </c>
      <c r="J87" s="64">
        <f>A125959472R_Latest</f>
        <v>21.204999999999998</v>
      </c>
      <c r="K87" s="64">
        <f>A125981072T_Latest</f>
        <v>11.599</v>
      </c>
      <c r="L87" s="64">
        <f>A125970272F_Latest</f>
        <v>9.6069999999999993</v>
      </c>
      <c r="M87" s="64">
        <f>A125959473T_Latest</f>
        <v>15.025</v>
      </c>
      <c r="N87" s="64">
        <f>A125981073V_Latest</f>
        <v>14.435</v>
      </c>
      <c r="O87" s="64">
        <f>A125970273J_Latest</f>
        <v>15.805999999999999</v>
      </c>
      <c r="P87" s="64">
        <f>A125958672R_Latest</f>
        <v>17.132000000000001</v>
      </c>
      <c r="Q87" s="64">
        <f>A125980272T_Latest</f>
        <v>12.196</v>
      </c>
      <c r="R87" s="64">
        <f>A125969472A_Latest</f>
        <v>4.9349999999999996</v>
      </c>
      <c r="S87" s="64">
        <f>A125958673T_Latest</f>
        <v>12.27</v>
      </c>
      <c r="T87" s="64">
        <f>A125980273V_Latest</f>
        <v>16.754999999999999</v>
      </c>
      <c r="U87" s="64">
        <f>A125969473C_Latest</f>
        <v>7.3849999999999998</v>
      </c>
      <c r="V87" s="64">
        <f>A125959672J_Latest</f>
        <v>12.962999999999999</v>
      </c>
      <c r="W87" s="64">
        <f>A125981272K_Latest</f>
        <v>8.27</v>
      </c>
      <c r="X87" s="64">
        <f>A125970472X_Latest</f>
        <v>4.6929999999999996</v>
      </c>
      <c r="Y87" s="64">
        <f>A125959673K_Latest</f>
        <v>12.249000000000001</v>
      </c>
      <c r="Z87" s="64">
        <f>A125981273L_Latest</f>
        <v>15.132999999999999</v>
      </c>
      <c r="AA87" s="64">
        <f>A125970473A_Latest</f>
        <v>9.17</v>
      </c>
      <c r="AB87" s="64">
        <f>A125959872A_Latest</f>
        <v>2.3239999999999998</v>
      </c>
      <c r="AC87" s="64">
        <f>A125981472C_Latest</f>
        <v>1.2989999999999999</v>
      </c>
      <c r="AD87" s="64">
        <f>A125970672T_Latest</f>
        <v>1.0249999999999999</v>
      </c>
      <c r="AE87" s="64">
        <f>A125959873C_Latest</f>
        <v>6.05</v>
      </c>
      <c r="AF87" s="64">
        <f>A125981473F_Latest</f>
        <v>6.444</v>
      </c>
      <c r="AG87" s="64">
        <f>A125970673V_Latest</f>
        <v>5.6139999999999999</v>
      </c>
      <c r="AH87" s="64">
        <f>A125958872J_Latest</f>
        <v>6.9020000000000001</v>
      </c>
      <c r="AI87" s="64">
        <f>A125980472K_Latest</f>
        <v>5.8789999999999996</v>
      </c>
      <c r="AJ87" s="64">
        <f>A125969672V_Latest</f>
        <v>1.0229999999999999</v>
      </c>
      <c r="AK87" s="64">
        <f>A125958873K_Latest</f>
        <v>11.539</v>
      </c>
      <c r="AL87" s="64">
        <f>A125980473L_Latest</f>
        <v>18.077999999999999</v>
      </c>
      <c r="AM87" s="64">
        <f>A125969673W_Latest</f>
        <v>3.7469999999999999</v>
      </c>
      <c r="AN87" s="64">
        <f>A125959072C_Latest</f>
        <v>0.53600000000000003</v>
      </c>
      <c r="AO87" s="64">
        <f>A125980672C_Latest</f>
        <v>0.38700000000000001</v>
      </c>
      <c r="AP87" s="64">
        <f>A125969872L_Latest</f>
        <v>0.14799999999999999</v>
      </c>
      <c r="AQ87" s="64">
        <f>A125959073F_Latest</f>
        <v>4.7930000000000001</v>
      </c>
      <c r="AR87" s="64">
        <f>A125980673F_Latest</f>
        <v>6.4960000000000004</v>
      </c>
      <c r="AS87" s="64">
        <f>A125969873R_Latest</f>
        <v>2.8460000000000001</v>
      </c>
      <c r="AT87" s="64">
        <f>A125959272W_Latest</f>
        <v>0.64900000000000002</v>
      </c>
      <c r="AU87" s="64">
        <f>A125980872W_Latest</f>
        <v>0.44800000000000001</v>
      </c>
      <c r="AV87" s="64">
        <f>A125970072L_Latest</f>
        <v>0.20100000000000001</v>
      </c>
      <c r="AW87" s="64">
        <f>A125959273X_Latest</f>
        <v>13.454000000000001</v>
      </c>
      <c r="AX87" s="64">
        <f>A125980873X_Latest</f>
        <v>17.545999999999999</v>
      </c>
      <c r="AY87" s="64">
        <f>A125970073R_Latest</f>
        <v>8.86</v>
      </c>
      <c r="AZ87" s="64">
        <f>A125958472W_Latest</f>
        <v>2.0339999999999998</v>
      </c>
      <c r="BA87" s="64">
        <f>A125980072X_Latest</f>
        <v>1.28</v>
      </c>
      <c r="BB87" s="64">
        <f>A125969272J_Latest</f>
        <v>0.754</v>
      </c>
      <c r="BC87" s="64">
        <f>A125958473X_Latest</f>
        <v>25.178000000000001</v>
      </c>
      <c r="BD87" s="64">
        <f>A125980073A_Latest</f>
        <v>27.068999999999999</v>
      </c>
      <c r="BE87" s="64">
        <f>A125969273K_Latest</f>
        <v>22.51</v>
      </c>
    </row>
    <row r="88" spans="1:57" hidden="1">
      <c r="A88" s="45"/>
      <c r="B88" s="49" t="s">
        <v>4185</v>
      </c>
      <c r="C88" s="58">
        <v>22</v>
      </c>
      <c r="D88" s="64">
        <f>A125958424C_Latest</f>
        <v>24.588999999999999</v>
      </c>
      <c r="E88" s="64">
        <f>A125980024F_Latest</f>
        <v>14.945</v>
      </c>
      <c r="F88" s="64">
        <f>A125969224R_Latest</f>
        <v>9.6440000000000001</v>
      </c>
      <c r="G88" s="64">
        <f>A125958425F_Latest</f>
        <v>4.8319999999999999</v>
      </c>
      <c r="H88" s="64">
        <f>A125980025J_Latest</f>
        <v>5.46</v>
      </c>
      <c r="I88" s="64">
        <f>A125969225T_Latest</f>
        <v>4.101</v>
      </c>
      <c r="J88" s="64">
        <f>A125959624R_Latest</f>
        <v>6.8479999999999999</v>
      </c>
      <c r="K88" s="64">
        <f>A125981224T_Latest</f>
        <v>4.2539999999999996</v>
      </c>
      <c r="L88" s="64">
        <f>A125970424F_Latest</f>
        <v>2.5939999999999999</v>
      </c>
      <c r="M88" s="64">
        <f>A125959625T_Latest</f>
        <v>4.8529999999999998</v>
      </c>
      <c r="N88" s="64">
        <f>A125981225V_Latest</f>
        <v>5.2939999999999996</v>
      </c>
      <c r="O88" s="64">
        <f>A125970425J_Latest</f>
        <v>4.2690000000000001</v>
      </c>
      <c r="P88" s="64">
        <f>A125958824R_Latest</f>
        <v>4.4160000000000004</v>
      </c>
      <c r="Q88" s="64">
        <f>A125980424T_Latest</f>
        <v>2.0550000000000002</v>
      </c>
      <c r="R88" s="64">
        <f>A125969624A_Latest</f>
        <v>2.3610000000000002</v>
      </c>
      <c r="S88" s="64">
        <f>A125958825T_Latest</f>
        <v>3.1629999999999998</v>
      </c>
      <c r="T88" s="64">
        <f>A125980425V_Latest</f>
        <v>2.8239999999999998</v>
      </c>
      <c r="U88" s="64">
        <f>A125969625C_Latest</f>
        <v>3.532</v>
      </c>
      <c r="V88" s="64">
        <f>A125959824J_Latest</f>
        <v>5.1130000000000004</v>
      </c>
      <c r="W88" s="64">
        <f>A125981424K_Latest</f>
        <v>2.5619999999999998</v>
      </c>
      <c r="X88" s="64">
        <f>A125970624X_Latest</f>
        <v>2.5510000000000002</v>
      </c>
      <c r="Y88" s="64">
        <f>A125959825K_Latest</f>
        <v>4.8310000000000004</v>
      </c>
      <c r="Z88" s="64">
        <f>A125981425L_Latest</f>
        <v>4.6870000000000003</v>
      </c>
      <c r="AA88" s="64">
        <f>A125970625A_Latest</f>
        <v>4.9850000000000003</v>
      </c>
      <c r="AB88" s="64">
        <f>A125960024J_Latest</f>
        <v>1.8819999999999999</v>
      </c>
      <c r="AC88" s="64">
        <f>A125981624C_Latest</f>
        <v>0.88900000000000001</v>
      </c>
      <c r="AD88" s="64">
        <f>A125970824T_Latest</f>
        <v>0.99299999999999999</v>
      </c>
      <c r="AE88" s="64">
        <f>A125960025K_Latest</f>
        <v>4.899</v>
      </c>
      <c r="AF88" s="64">
        <f>A125981625F_Latest</f>
        <v>4.4109999999999996</v>
      </c>
      <c r="AG88" s="64">
        <f>A125970825V_Latest</f>
        <v>5.4390000000000001</v>
      </c>
      <c r="AH88" s="64">
        <f>A125959024K_Latest</f>
        <v>5.0179999999999998</v>
      </c>
      <c r="AI88" s="64">
        <f>A125980624K_Latest</f>
        <v>4.2089999999999996</v>
      </c>
      <c r="AJ88" s="64">
        <f>A125969824V_Latest</f>
        <v>0.80900000000000005</v>
      </c>
      <c r="AK88" s="64">
        <f>A125959025L_Latest</f>
        <v>8.39</v>
      </c>
      <c r="AL88" s="64">
        <f>A125980625L_Latest</f>
        <v>12.941000000000001</v>
      </c>
      <c r="AM88" s="64">
        <f>A125969825W_Latest</f>
        <v>2.9660000000000002</v>
      </c>
      <c r="AN88" s="64">
        <f>A125959224C_Latest</f>
        <v>0.47899999999999998</v>
      </c>
      <c r="AO88" s="64">
        <f>A125980824C_Latest</f>
        <v>0.34300000000000003</v>
      </c>
      <c r="AP88" s="64">
        <f>A125970024V_Latest</f>
        <v>0.13600000000000001</v>
      </c>
      <c r="AQ88" s="64">
        <f>A125959225F_Latest</f>
        <v>4.2830000000000004</v>
      </c>
      <c r="AR88" s="64">
        <f>A125980825F_Latest</f>
        <v>5.742</v>
      </c>
      <c r="AS88" s="64">
        <f>A125970025W_Latest</f>
        <v>2.6139999999999999</v>
      </c>
      <c r="AT88" s="64">
        <f>A125959424W_Latest</f>
        <v>0.40400000000000003</v>
      </c>
      <c r="AU88" s="64">
        <f>A125981024X_Latest</f>
        <v>0.40400000000000003</v>
      </c>
      <c r="AV88" s="64">
        <f>A125970224L_Latest</f>
        <v>0</v>
      </c>
      <c r="AW88" s="64">
        <f>A125959425X_Latest</f>
        <v>8.375</v>
      </c>
      <c r="AX88" s="64">
        <f>A125981025A_Latest</f>
        <v>15.836</v>
      </c>
      <c r="AY88" s="64">
        <f>A125970225R_Latest</f>
        <v>0</v>
      </c>
      <c r="AZ88" s="64">
        <f>A125958624W_Latest</f>
        <v>0.42899999999999999</v>
      </c>
      <c r="BA88" s="64">
        <f>A125980224X_Latest</f>
        <v>0.22900000000000001</v>
      </c>
      <c r="BB88" s="64">
        <f>A125969424J_Latest</f>
        <v>0.19900000000000001</v>
      </c>
      <c r="BC88" s="64">
        <f>A125958625X_Latest</f>
        <v>5.3070000000000004</v>
      </c>
      <c r="BD88" s="64">
        <f>A125980225A_Latest</f>
        <v>4.8540000000000001</v>
      </c>
      <c r="BE88" s="64">
        <f>A125969425K_Latest</f>
        <v>5.9450000000000003</v>
      </c>
    </row>
    <row r="89" spans="1:57" hidden="1">
      <c r="A89" s="45"/>
      <c r="B89" s="52" t="s">
        <v>4186</v>
      </c>
      <c r="C89" s="58">
        <v>23</v>
      </c>
      <c r="D89" s="64">
        <f>A125958432C_Latest</f>
        <v>174.565</v>
      </c>
      <c r="E89" s="64">
        <f>A125980032F_Latest</f>
        <v>80.209999999999994</v>
      </c>
      <c r="F89" s="64">
        <f>A125969232R_Latest</f>
        <v>94.355000000000004</v>
      </c>
      <c r="G89" s="64">
        <f>A125958433F_Latest</f>
        <v>34.302999999999997</v>
      </c>
      <c r="H89" s="64">
        <f>A125980033J_Latest</f>
        <v>29.303999999999998</v>
      </c>
      <c r="I89" s="64">
        <f>A125969233T_Latest</f>
        <v>40.119999999999997</v>
      </c>
      <c r="J89" s="64">
        <f>A125959632R_Latest</f>
        <v>49.491</v>
      </c>
      <c r="K89" s="64">
        <f>A125981232T_Latest</f>
        <v>24.876999999999999</v>
      </c>
      <c r="L89" s="64">
        <f>A125970432F_Latest</f>
        <v>24.614000000000001</v>
      </c>
      <c r="M89" s="64">
        <f>A125959633T_Latest</f>
        <v>35.067</v>
      </c>
      <c r="N89" s="64">
        <f>A125981233V_Latest</f>
        <v>30.959</v>
      </c>
      <c r="O89" s="64">
        <f>A125970433J_Latest</f>
        <v>40.497999999999998</v>
      </c>
      <c r="P89" s="64">
        <f>A125958832R_Latest</f>
        <v>45.393999999999998</v>
      </c>
      <c r="Q89" s="64">
        <f>A125980432T_Latest</f>
        <v>20.954999999999998</v>
      </c>
      <c r="R89" s="64">
        <f>A125969632A_Latest</f>
        <v>24.439</v>
      </c>
      <c r="S89" s="64">
        <f>A125958833T_Latest</f>
        <v>32.512</v>
      </c>
      <c r="T89" s="64">
        <f>A125980433V_Latest</f>
        <v>28.788</v>
      </c>
      <c r="U89" s="64">
        <f>A125969633C_Latest</f>
        <v>36.569000000000003</v>
      </c>
      <c r="V89" s="64">
        <f>A125959832J_Latest</f>
        <v>35.957000000000001</v>
      </c>
      <c r="W89" s="64">
        <f>A125981432K_Latest</f>
        <v>15.503</v>
      </c>
      <c r="X89" s="64">
        <f>A125970632X_Latest</f>
        <v>20.454000000000001</v>
      </c>
      <c r="Y89" s="64">
        <f>A125959833K_Latest</f>
        <v>33.976999999999997</v>
      </c>
      <c r="Z89" s="64">
        <f>A125981433L_Latest</f>
        <v>28.367999999999999</v>
      </c>
      <c r="AA89" s="64">
        <f>A125970633A_Latest</f>
        <v>39.965000000000003</v>
      </c>
      <c r="AB89" s="64">
        <f>A125960032J_Latest</f>
        <v>14.65</v>
      </c>
      <c r="AC89" s="64">
        <f>A125981632C_Latest</f>
        <v>6.0430000000000001</v>
      </c>
      <c r="AD89" s="64">
        <f>A125970832T_Latest</f>
        <v>8.6069999999999993</v>
      </c>
      <c r="AE89" s="64">
        <f>A125960033K_Latest</f>
        <v>38.131</v>
      </c>
      <c r="AF89" s="64">
        <f>A125981633F_Latest</f>
        <v>29.978000000000002</v>
      </c>
      <c r="AG89" s="64">
        <f>A125970833V_Latest</f>
        <v>47.13</v>
      </c>
      <c r="AH89" s="64">
        <f>A125959032K_Latest</f>
        <v>21.084</v>
      </c>
      <c r="AI89" s="64">
        <f>A125980632K_Latest</f>
        <v>9.24</v>
      </c>
      <c r="AJ89" s="64">
        <f>A125969832V_Latest</f>
        <v>11.843999999999999</v>
      </c>
      <c r="AK89" s="64">
        <f>A125959033L_Latest</f>
        <v>35.252000000000002</v>
      </c>
      <c r="AL89" s="64">
        <f>A125980633L_Latest</f>
        <v>28.413</v>
      </c>
      <c r="AM89" s="64">
        <f>A125969833W_Latest</f>
        <v>43.4</v>
      </c>
      <c r="AN89" s="64">
        <f>A125959232C_Latest</f>
        <v>3.9510000000000001</v>
      </c>
      <c r="AO89" s="64">
        <f>A125980832C_Latest</f>
        <v>2.17</v>
      </c>
      <c r="AP89" s="64">
        <f>A125970032V_Latest</f>
        <v>1.7809999999999999</v>
      </c>
      <c r="AQ89" s="64">
        <f>A125959233F_Latest</f>
        <v>35.341000000000001</v>
      </c>
      <c r="AR89" s="64">
        <f>A125980833F_Latest</f>
        <v>36.380000000000003</v>
      </c>
      <c r="AS89" s="64">
        <f>A125970033W_Latest</f>
        <v>34.152000000000001</v>
      </c>
      <c r="AT89" s="64">
        <f>A125959432W_Latest</f>
        <v>1.387</v>
      </c>
      <c r="AU89" s="64">
        <f>A125981032X_Latest</f>
        <v>0.41399999999999998</v>
      </c>
      <c r="AV89" s="64">
        <f>A125970232L_Latest</f>
        <v>0.97399999999999998</v>
      </c>
      <c r="AW89" s="64">
        <f>A125959433X_Latest</f>
        <v>28.745999999999999</v>
      </c>
      <c r="AX89" s="64">
        <f>A125981033A_Latest</f>
        <v>16.204000000000001</v>
      </c>
      <c r="AY89" s="64">
        <f>A125970233R_Latest</f>
        <v>42.826999999999998</v>
      </c>
      <c r="AZ89" s="64">
        <f>A125958632W_Latest</f>
        <v>2.65</v>
      </c>
      <c r="BA89" s="64">
        <f>A125980232X_Latest</f>
        <v>1.008</v>
      </c>
      <c r="BB89" s="64">
        <f>A125969432J_Latest</f>
        <v>1.6419999999999999</v>
      </c>
      <c r="BC89" s="64">
        <f>A125958633X_Latest</f>
        <v>32.81</v>
      </c>
      <c r="BD89" s="64">
        <f>A125980233A_Latest</f>
        <v>21.332000000000001</v>
      </c>
      <c r="BE89" s="64">
        <f>A125969433K_Latest</f>
        <v>49.006</v>
      </c>
    </row>
    <row r="90" spans="1:57" hidden="1">
      <c r="A90" s="45"/>
      <c r="B90" s="49" t="s">
        <v>4186</v>
      </c>
      <c r="C90" s="58">
        <v>24</v>
      </c>
      <c r="D90" s="64">
        <f>A125958256C_Latest</f>
        <v>147.95099999999999</v>
      </c>
      <c r="E90" s="64">
        <f>A125979856X_Latest</f>
        <v>71.596999999999994</v>
      </c>
      <c r="F90" s="64">
        <f>A125969056R_Latest</f>
        <v>76.353999999999999</v>
      </c>
      <c r="G90" s="64">
        <f>A125958257F_Latest</f>
        <v>29.073</v>
      </c>
      <c r="H90" s="64">
        <f>A125979857A_Latest</f>
        <v>26.157</v>
      </c>
      <c r="I90" s="64">
        <f>A125969057T_Latest</f>
        <v>32.466000000000001</v>
      </c>
      <c r="J90" s="64">
        <f>A125959456R_Latest</f>
        <v>41.706000000000003</v>
      </c>
      <c r="K90" s="64">
        <f>A125981056T_Latest</f>
        <v>23.23</v>
      </c>
      <c r="L90" s="64">
        <f>A125970256F_Latest</f>
        <v>18.475999999999999</v>
      </c>
      <c r="M90" s="64">
        <f>A125959457T_Latest</f>
        <v>29.550999999999998</v>
      </c>
      <c r="N90" s="64">
        <f>A125981057V_Latest</f>
        <v>28.91</v>
      </c>
      <c r="O90" s="64">
        <f>A125970257J_Latest</f>
        <v>30.4</v>
      </c>
      <c r="P90" s="64">
        <f>A125958656R_Latest</f>
        <v>38.093000000000004</v>
      </c>
      <c r="Q90" s="64">
        <f>A125980256T_Latest</f>
        <v>18.026</v>
      </c>
      <c r="R90" s="64">
        <f>A125969456A_Latest</f>
        <v>20.067</v>
      </c>
      <c r="S90" s="64">
        <f>A125958657T_Latest</f>
        <v>27.283000000000001</v>
      </c>
      <c r="T90" s="64">
        <f>A125980257V_Latest</f>
        <v>24.763999999999999</v>
      </c>
      <c r="U90" s="64">
        <f>A125969457C_Latest</f>
        <v>30.027000000000001</v>
      </c>
      <c r="V90" s="64">
        <f>A125959656J_Latest</f>
        <v>30.492000000000001</v>
      </c>
      <c r="W90" s="64">
        <f>A125981256K_Latest</f>
        <v>13.785</v>
      </c>
      <c r="X90" s="64">
        <f>A125970456X_Latest</f>
        <v>16.707000000000001</v>
      </c>
      <c r="Y90" s="64">
        <f>A125959657K_Latest</f>
        <v>28.812999999999999</v>
      </c>
      <c r="Z90" s="64">
        <f>A125981257L_Latest</f>
        <v>25.225000000000001</v>
      </c>
      <c r="AA90" s="64">
        <f>A125970457A_Latest</f>
        <v>32.643999999999998</v>
      </c>
      <c r="AB90" s="64">
        <f>A125959856A_Latest</f>
        <v>12.224</v>
      </c>
      <c r="AC90" s="64">
        <f>A125981456C_Latest</f>
        <v>5.6870000000000003</v>
      </c>
      <c r="AD90" s="64">
        <f>A125970656T_Latest</f>
        <v>6.5369999999999999</v>
      </c>
      <c r="AE90" s="64">
        <f>A125959857C_Latest</f>
        <v>31.817</v>
      </c>
      <c r="AF90" s="64">
        <f>A125981457F_Latest</f>
        <v>28.213000000000001</v>
      </c>
      <c r="AG90" s="64">
        <f>A125970657V_Latest</f>
        <v>35.795000000000002</v>
      </c>
      <c r="AH90" s="64">
        <f>A125958856J_Latest</f>
        <v>19.329000000000001</v>
      </c>
      <c r="AI90" s="64">
        <f>A125980456K_Latest</f>
        <v>8.6630000000000003</v>
      </c>
      <c r="AJ90" s="64">
        <f>A125969656V_Latest</f>
        <v>10.664999999999999</v>
      </c>
      <c r="AK90" s="64">
        <f>A125958857K_Latest</f>
        <v>32.316000000000003</v>
      </c>
      <c r="AL90" s="64">
        <f>A125980457L_Latest</f>
        <v>26.640999999999998</v>
      </c>
      <c r="AM90" s="64">
        <f>A125969657W_Latest</f>
        <v>39.079000000000001</v>
      </c>
      <c r="AN90" s="64">
        <f>A125959056C_Latest</f>
        <v>2.84</v>
      </c>
      <c r="AO90" s="64">
        <f>A125980656C_Latest</f>
        <v>1.3089999999999999</v>
      </c>
      <c r="AP90" s="64">
        <f>A125969856L_Latest</f>
        <v>1.532</v>
      </c>
      <c r="AQ90" s="64">
        <f>A125959057F_Latest</f>
        <v>25.404</v>
      </c>
      <c r="AR90" s="64">
        <f>A125980657F_Latest</f>
        <v>21.937000000000001</v>
      </c>
      <c r="AS90" s="64">
        <f>A125969857R_Latest</f>
        <v>29.369</v>
      </c>
      <c r="AT90" s="64">
        <f>A125959256W_Latest</f>
        <v>1.3220000000000001</v>
      </c>
      <c r="AU90" s="64">
        <f>A125980856W_Latest</f>
        <v>0.41399999999999998</v>
      </c>
      <c r="AV90" s="64">
        <f>A125970056L_Latest</f>
        <v>0.90800000000000003</v>
      </c>
      <c r="AW90" s="64">
        <f>A125959257X_Latest</f>
        <v>27.39</v>
      </c>
      <c r="AX90" s="64">
        <f>A125980857X_Latest</f>
        <v>16.204000000000001</v>
      </c>
      <c r="AY90" s="64">
        <f>A125970057R_Latest</f>
        <v>39.947000000000003</v>
      </c>
      <c r="AZ90" s="64">
        <f>A125958456W_Latest</f>
        <v>1.946</v>
      </c>
      <c r="BA90" s="64">
        <f>A125980056X_Latest</f>
        <v>0.48299999999999998</v>
      </c>
      <c r="BB90" s="64">
        <f>A125969256J_Latest</f>
        <v>1.462</v>
      </c>
      <c r="BC90" s="64">
        <f>A125958457X_Latest</f>
        <v>24.087</v>
      </c>
      <c r="BD90" s="64">
        <f>A125980057A_Latest</f>
        <v>10.224</v>
      </c>
      <c r="BE90" s="64">
        <f>A125969257K_Latest</f>
        <v>43.65</v>
      </c>
    </row>
    <row r="91" spans="1:57" hidden="1">
      <c r="A91" s="45"/>
      <c r="B91" s="49" t="s">
        <v>4187</v>
      </c>
      <c r="C91" s="58">
        <v>25</v>
      </c>
      <c r="D91" s="64">
        <f>A125958296W_Latest</f>
        <v>26.613</v>
      </c>
      <c r="E91" s="64">
        <f>A125979896T_Latest</f>
        <v>8.6129999999999995</v>
      </c>
      <c r="F91" s="64">
        <f>A125969096J_Latest</f>
        <v>18</v>
      </c>
      <c r="G91" s="64">
        <f>A125958297X_Latest</f>
        <v>5.23</v>
      </c>
      <c r="H91" s="64">
        <f>A125979897V_Latest</f>
        <v>3.1469999999999998</v>
      </c>
      <c r="I91" s="64">
        <f>A125969097K_Latest</f>
        <v>7.6539999999999999</v>
      </c>
      <c r="J91" s="64">
        <f>A125959496J_Latest</f>
        <v>7.7850000000000001</v>
      </c>
      <c r="K91" s="64">
        <f>A125981096K_Latest</f>
        <v>1.647</v>
      </c>
      <c r="L91" s="64">
        <f>A125970296X_Latest</f>
        <v>6.1379999999999999</v>
      </c>
      <c r="M91" s="64">
        <f>A125959497K_Latest</f>
        <v>5.516</v>
      </c>
      <c r="N91" s="64">
        <f>A125981097L_Latest</f>
        <v>2.0499999999999998</v>
      </c>
      <c r="O91" s="64">
        <f>A125970297A_Latest</f>
        <v>10.099</v>
      </c>
      <c r="P91" s="64">
        <f>A125958696J_Latest</f>
        <v>7.3010000000000002</v>
      </c>
      <c r="Q91" s="64">
        <f>A125980296K_Latest</f>
        <v>2.9289999999999998</v>
      </c>
      <c r="R91" s="64">
        <f>A125969496V_Latest</f>
        <v>4.3719999999999999</v>
      </c>
      <c r="S91" s="64">
        <f>A125958697K_Latest</f>
        <v>5.2290000000000001</v>
      </c>
      <c r="T91" s="64">
        <f>A125980297L_Latest</f>
        <v>4.024</v>
      </c>
      <c r="U91" s="64">
        <f>A125969497W_Latest</f>
        <v>6.5430000000000001</v>
      </c>
      <c r="V91" s="64">
        <f>A125959696A_Latest</f>
        <v>5.4649999999999999</v>
      </c>
      <c r="W91" s="64">
        <f>A125981296C_Latest</f>
        <v>1.718</v>
      </c>
      <c r="X91" s="64">
        <f>A125970496T_Latest</f>
        <v>3.7469999999999999</v>
      </c>
      <c r="Y91" s="64">
        <f>A125959697C_Latest</f>
        <v>5.1639999999999997</v>
      </c>
      <c r="Z91" s="64">
        <f>A125981297F_Latest</f>
        <v>3.1440000000000001</v>
      </c>
      <c r="AA91" s="64">
        <f>A125970497V_Latest</f>
        <v>7.3209999999999997</v>
      </c>
      <c r="AB91" s="64">
        <f>A125959896V_Latest</f>
        <v>2.4260000000000002</v>
      </c>
      <c r="AC91" s="64">
        <f>A125981496W_Latest</f>
        <v>0.35599999999999998</v>
      </c>
      <c r="AD91" s="64">
        <f>A125970696K_Latest</f>
        <v>2.0699999999999998</v>
      </c>
      <c r="AE91" s="64">
        <f>A125959897W_Latest</f>
        <v>6.3140000000000001</v>
      </c>
      <c r="AF91" s="64">
        <f>A125981497X_Latest</f>
        <v>1.7649999999999999</v>
      </c>
      <c r="AG91" s="64">
        <f>A125970697L_Latest</f>
        <v>11.334</v>
      </c>
      <c r="AH91" s="64">
        <f>A125958896A_Latest</f>
        <v>1.756</v>
      </c>
      <c r="AI91" s="64">
        <f>A125980496C_Latest</f>
        <v>0.57599999999999996</v>
      </c>
      <c r="AJ91" s="64">
        <f>A125969696L_Latest</f>
        <v>1.179</v>
      </c>
      <c r="AK91" s="64">
        <f>A125958897C_Latest</f>
        <v>2.9359999999999999</v>
      </c>
      <c r="AL91" s="64">
        <f>A125980497F_Latest</f>
        <v>1.7729999999999999</v>
      </c>
      <c r="AM91" s="64">
        <f>A125969697R_Latest</f>
        <v>4.3220000000000001</v>
      </c>
      <c r="AN91" s="64">
        <f>A125959096W_Latest</f>
        <v>1.111</v>
      </c>
      <c r="AO91" s="64">
        <f>A125980696W_Latest</f>
        <v>0.86199999999999999</v>
      </c>
      <c r="AP91" s="64">
        <f>A125969896F_Latest</f>
        <v>0.249</v>
      </c>
      <c r="AQ91" s="64">
        <f>A125959097X_Latest</f>
        <v>9.9369999999999994</v>
      </c>
      <c r="AR91" s="64">
        <f>A125980697X_Latest</f>
        <v>14.443</v>
      </c>
      <c r="AS91" s="64">
        <f>A125969897J_Latest</f>
        <v>4.7830000000000004</v>
      </c>
      <c r="AT91" s="64">
        <f>A125959296R_Latest</f>
        <v>6.5000000000000002E-2</v>
      </c>
      <c r="AU91" s="64">
        <f>A125980896R_Latest</f>
        <v>0</v>
      </c>
      <c r="AV91" s="64">
        <f>A125970096F_Latest</f>
        <v>6.5000000000000002E-2</v>
      </c>
      <c r="AW91" s="64">
        <f>A125959297T_Latest</f>
        <v>1.357</v>
      </c>
      <c r="AX91" s="64">
        <f>A125980897T_Latest</f>
        <v>0</v>
      </c>
      <c r="AY91" s="64">
        <f>A125970097J_Latest</f>
        <v>2.88</v>
      </c>
      <c r="AZ91" s="64">
        <f>A125958496R_Latest</f>
        <v>0.70499999999999996</v>
      </c>
      <c r="BA91" s="64">
        <f>A125980096T_Latest</f>
        <v>0.52500000000000002</v>
      </c>
      <c r="BB91" s="64">
        <f>A125969296A_Latest</f>
        <v>0.17899999999999999</v>
      </c>
      <c r="BC91" s="64">
        <f>A125958497T_Latest</f>
        <v>8.7219999999999995</v>
      </c>
      <c r="BD91" s="64">
        <f>A125980097V_Latest</f>
        <v>11.108000000000001</v>
      </c>
      <c r="BE91" s="64">
        <f>A125969297C_Latest</f>
        <v>5.3559999999999999</v>
      </c>
    </row>
    <row r="92" spans="1:57" hidden="1">
      <c r="A92" s="44" t="s">
        <v>4188</v>
      </c>
      <c r="B92" s="45"/>
      <c r="C92" s="58">
        <v>26</v>
      </c>
      <c r="D92" s="64">
        <f>A125958320K_Latest</f>
        <v>508.89400000000001</v>
      </c>
      <c r="E92" s="64">
        <f>A125979920F_Latest</f>
        <v>273.71499999999997</v>
      </c>
      <c r="F92" s="64">
        <f>A125969120W_Latest</f>
        <v>235.179</v>
      </c>
      <c r="G92" s="64"/>
      <c r="H92" s="64"/>
      <c r="I92" s="64"/>
      <c r="J92" s="64">
        <f>A125959520W_Latest</f>
        <v>141.131</v>
      </c>
      <c r="K92" s="64">
        <f>A125981120X_Latest</f>
        <v>80.352999999999994</v>
      </c>
      <c r="L92" s="64">
        <f>A125970320L_Latest</f>
        <v>60.777999999999999</v>
      </c>
      <c r="M92" s="64"/>
      <c r="N92" s="64"/>
      <c r="O92" s="64"/>
      <c r="P92" s="64">
        <f>A125958720W_Latest</f>
        <v>139.62</v>
      </c>
      <c r="Q92" s="64">
        <f>A125980320X_Latest</f>
        <v>72.790999999999997</v>
      </c>
      <c r="R92" s="64">
        <f>A125969520J_Latest</f>
        <v>66.83</v>
      </c>
      <c r="S92" s="64"/>
      <c r="T92" s="64"/>
      <c r="U92" s="64"/>
      <c r="V92" s="64">
        <f>A125959720R_Latest</f>
        <v>105.82899999999999</v>
      </c>
      <c r="W92" s="64">
        <f>A125981320T_Latest</f>
        <v>54.65</v>
      </c>
      <c r="X92" s="64">
        <f>A125970520F_Latest</f>
        <v>51.179000000000002</v>
      </c>
      <c r="Y92" s="64"/>
      <c r="Z92" s="64"/>
      <c r="AA92" s="64"/>
      <c r="AB92" s="64">
        <f>A125959920J_Latest</f>
        <v>38.42</v>
      </c>
      <c r="AC92" s="64">
        <f>A125981520K_Latest</f>
        <v>20.157</v>
      </c>
      <c r="AD92" s="64">
        <f>A125970720X_Latest</f>
        <v>18.262</v>
      </c>
      <c r="AE92" s="64"/>
      <c r="AF92" s="64"/>
      <c r="AG92" s="64"/>
      <c r="AH92" s="64">
        <f>A125958920R_Latest</f>
        <v>59.811</v>
      </c>
      <c r="AI92" s="64">
        <f>A125980520T_Latest</f>
        <v>32.520000000000003</v>
      </c>
      <c r="AJ92" s="64">
        <f>A125969720A_Latest</f>
        <v>27.291</v>
      </c>
      <c r="AK92" s="64"/>
      <c r="AL92" s="64"/>
      <c r="AM92" s="64"/>
      <c r="AN92" s="64">
        <f>A125959120K_Latest</f>
        <v>11.18</v>
      </c>
      <c r="AO92" s="64">
        <f>A125980720K_Latest</f>
        <v>5.9649999999999999</v>
      </c>
      <c r="AP92" s="64">
        <f>A125969920V_Latest</f>
        <v>5.2149999999999999</v>
      </c>
      <c r="AQ92" s="64"/>
      <c r="AR92" s="64"/>
      <c r="AS92" s="64"/>
      <c r="AT92" s="64">
        <f>A125959320C_Latest</f>
        <v>4.8259999999999996</v>
      </c>
      <c r="AU92" s="64">
        <f>A125980920C_Latest</f>
        <v>2.552</v>
      </c>
      <c r="AV92" s="64">
        <f>A125970120V_Latest</f>
        <v>2.2730000000000001</v>
      </c>
      <c r="AW92" s="64"/>
      <c r="AX92" s="64"/>
      <c r="AY92" s="64"/>
      <c r="AZ92" s="64">
        <f>A125958520C_Latest</f>
        <v>8.0779999999999994</v>
      </c>
      <c r="BA92" s="64">
        <f>A125980120F_Latest</f>
        <v>4.7270000000000003</v>
      </c>
      <c r="BB92" s="64">
        <f>A125969320R_Latest</f>
        <v>3.35</v>
      </c>
      <c r="BC92" s="64"/>
      <c r="BD92" s="64"/>
      <c r="BE92" s="64"/>
    </row>
    <row r="93" spans="1:57" hidden="1">
      <c r="A93" s="67"/>
      <c r="B93" s="68"/>
      <c r="C93" s="58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  <c r="AE93" s="64"/>
      <c r="AF93" s="64"/>
      <c r="AG93" s="64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  <c r="AY93" s="64"/>
      <c r="AZ93" s="64"/>
      <c r="BA93" s="64"/>
      <c r="BB93" s="64"/>
      <c r="BC93" s="64"/>
      <c r="BD93" s="64"/>
      <c r="BE93" s="64"/>
    </row>
    <row r="94" spans="1:57" hidden="1">
      <c r="A94" s="65"/>
      <c r="B94" s="66"/>
      <c r="C94" s="66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</row>
    <row r="95" spans="1:57" hidden="1">
      <c r="A95" s="57"/>
      <c r="B95" s="55"/>
      <c r="C95" s="55"/>
      <c r="D95" s="59">
        <v>1</v>
      </c>
      <c r="E95" s="59">
        <v>2</v>
      </c>
      <c r="F95" s="59">
        <v>3</v>
      </c>
      <c r="G95" s="59">
        <v>4</v>
      </c>
      <c r="H95" s="59">
        <v>5</v>
      </c>
      <c r="I95" s="59">
        <v>6</v>
      </c>
      <c r="J95" s="59">
        <v>7</v>
      </c>
      <c r="K95" s="59">
        <v>8</v>
      </c>
      <c r="L95" s="59">
        <v>9</v>
      </c>
      <c r="M95" s="59">
        <v>10</v>
      </c>
      <c r="N95" s="59">
        <v>11</v>
      </c>
      <c r="O95" s="59">
        <v>12</v>
      </c>
      <c r="P95" s="59">
        <v>13</v>
      </c>
      <c r="Q95" s="59">
        <v>14</v>
      </c>
      <c r="R95" s="59">
        <v>15</v>
      </c>
      <c r="S95" s="59">
        <v>16</v>
      </c>
      <c r="T95" s="59">
        <v>17</v>
      </c>
      <c r="U95" s="59">
        <v>18</v>
      </c>
      <c r="V95" s="59">
        <v>19</v>
      </c>
      <c r="W95" s="59">
        <v>20</v>
      </c>
      <c r="X95" s="59">
        <v>21</v>
      </c>
      <c r="Y95" s="59">
        <v>22</v>
      </c>
      <c r="Z95" s="59">
        <v>23</v>
      </c>
      <c r="AA95" s="59">
        <v>24</v>
      </c>
      <c r="AB95" s="59">
        <v>25</v>
      </c>
      <c r="AC95" s="59">
        <v>26</v>
      </c>
      <c r="AD95" s="59">
        <v>27</v>
      </c>
      <c r="AE95" s="59">
        <v>28</v>
      </c>
      <c r="AF95" s="59">
        <v>29</v>
      </c>
      <c r="AG95" s="59">
        <v>30</v>
      </c>
      <c r="AH95" s="59">
        <v>31</v>
      </c>
      <c r="AI95" s="59">
        <v>32</v>
      </c>
      <c r="AJ95" s="59">
        <v>33</v>
      </c>
      <c r="AK95" s="59">
        <v>34</v>
      </c>
      <c r="AL95" s="59">
        <v>35</v>
      </c>
      <c r="AM95" s="59">
        <v>36</v>
      </c>
      <c r="AN95" s="59">
        <v>37</v>
      </c>
      <c r="AO95" s="59">
        <v>38</v>
      </c>
      <c r="AP95" s="59">
        <v>39</v>
      </c>
      <c r="AQ95" s="59">
        <v>40</v>
      </c>
      <c r="AR95" s="59">
        <v>41</v>
      </c>
      <c r="AS95" s="59">
        <v>42</v>
      </c>
      <c r="AT95" s="59">
        <v>43</v>
      </c>
      <c r="AU95" s="59">
        <v>44</v>
      </c>
      <c r="AV95" s="59">
        <v>45</v>
      </c>
      <c r="AW95" s="59">
        <v>46</v>
      </c>
      <c r="AX95" s="59">
        <v>47</v>
      </c>
      <c r="AY95" s="59">
        <v>48</v>
      </c>
      <c r="AZ95" s="59">
        <v>49</v>
      </c>
      <c r="BA95" s="59">
        <v>50</v>
      </c>
      <c r="BB95" s="59">
        <v>51</v>
      </c>
      <c r="BC95" s="59">
        <v>52</v>
      </c>
      <c r="BD95" s="59">
        <v>53</v>
      </c>
      <c r="BE95" s="59">
        <v>54</v>
      </c>
    </row>
    <row r="96" spans="1:57" ht="15" hidden="1" customHeight="1">
      <c r="A96" s="36"/>
      <c r="B96" s="36"/>
      <c r="C96" s="36"/>
      <c r="D96" s="84" t="s">
        <v>4195</v>
      </c>
      <c r="E96" s="84"/>
      <c r="F96" s="84"/>
      <c r="G96" s="84"/>
      <c r="H96" s="84"/>
      <c r="I96" s="84"/>
      <c r="J96" s="84" t="s">
        <v>4196</v>
      </c>
      <c r="K96" s="84"/>
      <c r="L96" s="84"/>
      <c r="M96" s="84"/>
      <c r="N96" s="84"/>
      <c r="O96" s="84"/>
      <c r="P96" s="84" t="s">
        <v>4197</v>
      </c>
      <c r="Q96" s="84"/>
      <c r="R96" s="84"/>
      <c r="S96" s="84"/>
      <c r="T96" s="84"/>
      <c r="U96" s="84"/>
      <c r="V96" s="84" t="s">
        <v>4198</v>
      </c>
      <c r="W96" s="84"/>
      <c r="X96" s="84"/>
      <c r="Y96" s="84"/>
      <c r="Z96" s="84"/>
      <c r="AA96" s="84"/>
      <c r="AB96" s="84" t="s">
        <v>4199</v>
      </c>
      <c r="AC96" s="84"/>
      <c r="AD96" s="84"/>
      <c r="AE96" s="84"/>
      <c r="AF96" s="84"/>
      <c r="AG96" s="84"/>
      <c r="AH96" s="84" t="s">
        <v>4200</v>
      </c>
      <c r="AI96" s="84"/>
      <c r="AJ96" s="84"/>
      <c r="AK96" s="84"/>
      <c r="AL96" s="84"/>
      <c r="AM96" s="84"/>
      <c r="AN96" s="84" t="s">
        <v>4205</v>
      </c>
      <c r="AO96" s="84"/>
      <c r="AP96" s="84"/>
      <c r="AQ96" s="84"/>
      <c r="AR96" s="84"/>
      <c r="AS96" s="84"/>
      <c r="AT96" s="84" t="s">
        <v>4206</v>
      </c>
      <c r="AU96" s="84"/>
      <c r="AV96" s="84"/>
      <c r="AW96" s="84"/>
      <c r="AX96" s="84"/>
      <c r="AY96" s="84"/>
      <c r="AZ96" s="85" t="s">
        <v>4208</v>
      </c>
      <c r="BA96" s="85"/>
      <c r="BB96" s="85"/>
      <c r="BC96" s="85"/>
      <c r="BD96" s="85"/>
      <c r="BE96" s="85"/>
    </row>
    <row r="97" spans="1:57" ht="15" hidden="1" customHeight="1">
      <c r="A97" s="36"/>
      <c r="B97" s="36"/>
      <c r="C97" s="36"/>
      <c r="D97" s="61"/>
      <c r="E97" s="61"/>
      <c r="F97" s="61"/>
      <c r="G97" s="86" t="s">
        <v>4201</v>
      </c>
      <c r="H97" s="86"/>
      <c r="I97" s="86"/>
      <c r="J97" s="61"/>
      <c r="K97" s="61"/>
      <c r="L97" s="61"/>
      <c r="M97" s="86" t="s">
        <v>4201</v>
      </c>
      <c r="N97" s="86"/>
      <c r="O97" s="86"/>
      <c r="P97" s="61"/>
      <c r="Q97" s="61"/>
      <c r="R97" s="61"/>
      <c r="S97" s="86" t="s">
        <v>4201</v>
      </c>
      <c r="T97" s="86"/>
      <c r="U97" s="86"/>
      <c r="V97" s="61"/>
      <c r="W97" s="61"/>
      <c r="X97" s="61"/>
      <c r="Y97" s="86" t="s">
        <v>4201</v>
      </c>
      <c r="Z97" s="86"/>
      <c r="AA97" s="86"/>
      <c r="AB97" s="61"/>
      <c r="AC97" s="61"/>
      <c r="AD97" s="61"/>
      <c r="AE97" s="86" t="s">
        <v>4201</v>
      </c>
      <c r="AF97" s="86"/>
      <c r="AG97" s="86"/>
      <c r="AH97" s="61"/>
      <c r="AI97" s="61"/>
      <c r="AJ97" s="61"/>
      <c r="AK97" s="86" t="s">
        <v>4201</v>
      </c>
      <c r="AL97" s="86"/>
      <c r="AM97" s="86"/>
      <c r="AN97" s="61"/>
      <c r="AO97" s="61"/>
      <c r="AP97" s="61"/>
      <c r="AQ97" s="86" t="s">
        <v>4201</v>
      </c>
      <c r="AR97" s="86"/>
      <c r="AS97" s="86"/>
      <c r="AT97" s="61"/>
      <c r="AU97" s="61"/>
      <c r="AV97" s="61"/>
      <c r="AW97" s="86" t="s">
        <v>4201</v>
      </c>
      <c r="AX97" s="86"/>
      <c r="AY97" s="86"/>
      <c r="AZ97" s="61"/>
      <c r="BA97" s="61"/>
      <c r="BB97" s="61"/>
      <c r="BC97" s="86" t="s">
        <v>4201</v>
      </c>
      <c r="BD97" s="86"/>
      <c r="BE97" s="86"/>
    </row>
    <row r="98" spans="1:57" hidden="1">
      <c r="A98" s="36"/>
      <c r="B98" s="36"/>
      <c r="C98" s="36"/>
      <c r="D98" s="42" t="s">
        <v>4158</v>
      </c>
      <c r="E98" s="42" t="s">
        <v>4159</v>
      </c>
      <c r="F98" s="42" t="s">
        <v>4160</v>
      </c>
      <c r="G98" s="42" t="s">
        <v>4158</v>
      </c>
      <c r="H98" s="42" t="s">
        <v>4159</v>
      </c>
      <c r="I98" s="42" t="s">
        <v>4160</v>
      </c>
      <c r="J98" s="42" t="s">
        <v>4158</v>
      </c>
      <c r="K98" s="42" t="s">
        <v>4159</v>
      </c>
      <c r="L98" s="42" t="s">
        <v>4160</v>
      </c>
      <c r="M98" s="42" t="s">
        <v>4158</v>
      </c>
      <c r="N98" s="42" t="s">
        <v>4159</v>
      </c>
      <c r="O98" s="42" t="s">
        <v>4160</v>
      </c>
      <c r="P98" s="42" t="s">
        <v>4158</v>
      </c>
      <c r="Q98" s="42" t="s">
        <v>4159</v>
      </c>
      <c r="R98" s="42" t="s">
        <v>4160</v>
      </c>
      <c r="S98" s="42" t="s">
        <v>4158</v>
      </c>
      <c r="T98" s="42" t="s">
        <v>4159</v>
      </c>
      <c r="U98" s="42" t="s">
        <v>4160</v>
      </c>
      <c r="V98" s="42" t="s">
        <v>4158</v>
      </c>
      <c r="W98" s="42" t="s">
        <v>4159</v>
      </c>
      <c r="X98" s="42" t="s">
        <v>4160</v>
      </c>
      <c r="Y98" s="42" t="s">
        <v>4158</v>
      </c>
      <c r="Z98" s="42" t="s">
        <v>4159</v>
      </c>
      <c r="AA98" s="42" t="s">
        <v>4160</v>
      </c>
      <c r="AB98" s="42" t="s">
        <v>4158</v>
      </c>
      <c r="AC98" s="42" t="s">
        <v>4159</v>
      </c>
      <c r="AD98" s="42" t="s">
        <v>4160</v>
      </c>
      <c r="AE98" s="42" t="s">
        <v>4158</v>
      </c>
      <c r="AF98" s="42" t="s">
        <v>4159</v>
      </c>
      <c r="AG98" s="42" t="s">
        <v>4160</v>
      </c>
      <c r="AH98" s="42" t="s">
        <v>4158</v>
      </c>
      <c r="AI98" s="42" t="s">
        <v>4159</v>
      </c>
      <c r="AJ98" s="42" t="s">
        <v>4160</v>
      </c>
      <c r="AK98" s="42" t="s">
        <v>4158</v>
      </c>
      <c r="AL98" s="42" t="s">
        <v>4159</v>
      </c>
      <c r="AM98" s="42" t="s">
        <v>4160</v>
      </c>
      <c r="AN98" s="42" t="s">
        <v>4158</v>
      </c>
      <c r="AO98" s="42" t="s">
        <v>4159</v>
      </c>
      <c r="AP98" s="42" t="s">
        <v>4160</v>
      </c>
      <c r="AQ98" s="42" t="s">
        <v>4158</v>
      </c>
      <c r="AR98" s="42" t="s">
        <v>4159</v>
      </c>
      <c r="AS98" s="42" t="s">
        <v>4160</v>
      </c>
      <c r="AT98" s="42" t="s">
        <v>4158</v>
      </c>
      <c r="AU98" s="42" t="s">
        <v>4159</v>
      </c>
      <c r="AV98" s="42" t="s">
        <v>4160</v>
      </c>
      <c r="AW98" s="42" t="s">
        <v>4158</v>
      </c>
      <c r="AX98" s="42" t="s">
        <v>4159</v>
      </c>
      <c r="AY98" s="42" t="s">
        <v>4160</v>
      </c>
      <c r="AZ98" s="42" t="s">
        <v>4158</v>
      </c>
      <c r="BA98" s="42" t="s">
        <v>4159</v>
      </c>
      <c r="BB98" s="42" t="s">
        <v>4160</v>
      </c>
      <c r="BC98" s="42" t="s">
        <v>4158</v>
      </c>
      <c r="BD98" s="42" t="s">
        <v>4159</v>
      </c>
      <c r="BE98" s="42" t="s">
        <v>4160</v>
      </c>
    </row>
    <row r="99" spans="1:57" hidden="1">
      <c r="A99" s="36"/>
      <c r="B99" s="36"/>
      <c r="C99" s="36"/>
      <c r="D99" s="43" t="s">
        <v>4161</v>
      </c>
      <c r="E99" s="43" t="s">
        <v>4161</v>
      </c>
      <c r="F99" s="43" t="s">
        <v>4161</v>
      </c>
      <c r="G99" s="43" t="s">
        <v>4161</v>
      </c>
      <c r="H99" s="43" t="s">
        <v>4161</v>
      </c>
      <c r="I99" s="43" t="s">
        <v>4202</v>
      </c>
      <c r="J99" s="43" t="s">
        <v>4161</v>
      </c>
      <c r="K99" s="43" t="s">
        <v>4161</v>
      </c>
      <c r="L99" s="43" t="s">
        <v>4161</v>
      </c>
      <c r="M99" s="43" t="s">
        <v>4161</v>
      </c>
      <c r="N99" s="43" t="s">
        <v>4161</v>
      </c>
      <c r="O99" s="43" t="s">
        <v>4202</v>
      </c>
      <c r="P99" s="43" t="s">
        <v>4161</v>
      </c>
      <c r="Q99" s="43" t="s">
        <v>4161</v>
      </c>
      <c r="R99" s="43" t="s">
        <v>4161</v>
      </c>
      <c r="S99" s="43" t="s">
        <v>4161</v>
      </c>
      <c r="T99" s="43" t="s">
        <v>4161</v>
      </c>
      <c r="U99" s="43" t="s">
        <v>4202</v>
      </c>
      <c r="V99" s="43" t="s">
        <v>4161</v>
      </c>
      <c r="W99" s="43" t="s">
        <v>4161</v>
      </c>
      <c r="X99" s="43" t="s">
        <v>4161</v>
      </c>
      <c r="Y99" s="43" t="s">
        <v>4161</v>
      </c>
      <c r="Z99" s="43" t="s">
        <v>4161</v>
      </c>
      <c r="AA99" s="43" t="s">
        <v>4202</v>
      </c>
      <c r="AB99" s="43" t="s">
        <v>4161</v>
      </c>
      <c r="AC99" s="43" t="s">
        <v>4161</v>
      </c>
      <c r="AD99" s="43" t="s">
        <v>4161</v>
      </c>
      <c r="AE99" s="43" t="s">
        <v>4161</v>
      </c>
      <c r="AF99" s="43" t="s">
        <v>4161</v>
      </c>
      <c r="AG99" s="43" t="s">
        <v>4202</v>
      </c>
      <c r="AH99" s="43" t="s">
        <v>4161</v>
      </c>
      <c r="AI99" s="43" t="s">
        <v>4161</v>
      </c>
      <c r="AJ99" s="43" t="s">
        <v>4161</v>
      </c>
      <c r="AK99" s="43" t="s">
        <v>4161</v>
      </c>
      <c r="AL99" s="43" t="s">
        <v>4161</v>
      </c>
      <c r="AM99" s="43" t="s">
        <v>4202</v>
      </c>
      <c r="AN99" s="43" t="s">
        <v>4161</v>
      </c>
      <c r="AO99" s="43" t="s">
        <v>4161</v>
      </c>
      <c r="AP99" s="43" t="s">
        <v>4161</v>
      </c>
      <c r="AQ99" s="43" t="s">
        <v>4161</v>
      </c>
      <c r="AR99" s="43" t="s">
        <v>4161</v>
      </c>
      <c r="AS99" s="43" t="s">
        <v>4202</v>
      </c>
      <c r="AT99" s="43" t="s">
        <v>4161</v>
      </c>
      <c r="AU99" s="43" t="s">
        <v>4161</v>
      </c>
      <c r="AV99" s="43" t="s">
        <v>4161</v>
      </c>
      <c r="AW99" s="43" t="s">
        <v>4161</v>
      </c>
      <c r="AX99" s="43" t="s">
        <v>4161</v>
      </c>
      <c r="AY99" s="43" t="s">
        <v>4202</v>
      </c>
      <c r="AZ99" s="43" t="s">
        <v>4161</v>
      </c>
      <c r="BA99" s="43" t="s">
        <v>4161</v>
      </c>
      <c r="BB99" s="43" t="s">
        <v>4161</v>
      </c>
      <c r="BC99" s="43" t="s">
        <v>4161</v>
      </c>
      <c r="BD99" s="43" t="s">
        <v>4161</v>
      </c>
      <c r="BE99" s="43" t="s">
        <v>4202</v>
      </c>
    </row>
    <row r="100" spans="1:57" hidden="1">
      <c r="A100" s="44" t="s">
        <v>4163</v>
      </c>
      <c r="B100" s="45"/>
      <c r="C100" s="36"/>
      <c r="D100" s="43"/>
      <c r="E100" s="43"/>
      <c r="F100" s="43"/>
      <c r="G100" s="62"/>
      <c r="H100" s="62"/>
      <c r="I100" s="63"/>
      <c r="J100" s="43"/>
      <c r="K100" s="43"/>
      <c r="L100" s="43"/>
      <c r="M100" s="62"/>
      <c r="N100" s="62"/>
      <c r="O100" s="63"/>
      <c r="P100" s="43"/>
      <c r="Q100" s="43"/>
      <c r="R100" s="43"/>
      <c r="S100" s="43"/>
      <c r="T100" s="62"/>
      <c r="U100" s="63"/>
      <c r="V100" s="43"/>
      <c r="W100" s="43"/>
      <c r="X100" s="43"/>
      <c r="Y100" s="43"/>
      <c r="Z100" s="62"/>
      <c r="AA100" s="63"/>
      <c r="AB100" s="43"/>
      <c r="AC100" s="43"/>
      <c r="AD100" s="43"/>
      <c r="AE100" s="43"/>
      <c r="AF100" s="62"/>
      <c r="AG100" s="63"/>
      <c r="AH100" s="43"/>
      <c r="AI100" s="43"/>
      <c r="AJ100" s="43"/>
      <c r="AK100" s="43"/>
      <c r="AL100" s="62"/>
      <c r="AM100" s="63"/>
      <c r="AN100" s="43"/>
      <c r="AO100" s="43"/>
      <c r="AP100" s="43"/>
      <c r="AQ100" s="43"/>
      <c r="AR100" s="62"/>
      <c r="AS100" s="63"/>
      <c r="AT100" s="43"/>
      <c r="AU100" s="43"/>
      <c r="AV100" s="43"/>
      <c r="AW100" s="43"/>
      <c r="AX100" s="62"/>
      <c r="AY100" s="63"/>
      <c r="AZ100" s="43"/>
      <c r="BA100" s="43"/>
      <c r="BB100" s="43"/>
      <c r="BC100" s="62"/>
      <c r="BD100" s="63"/>
    </row>
    <row r="101" spans="1:57" hidden="1">
      <c r="A101" s="45"/>
      <c r="B101" s="45" t="s">
        <v>4164</v>
      </c>
      <c r="C101" s="58">
        <v>1</v>
      </c>
      <c r="D101" s="48" t="s">
        <v>265</v>
      </c>
      <c r="E101" s="48" t="s">
        <v>266</v>
      </c>
      <c r="F101" s="48" t="s">
        <v>267</v>
      </c>
      <c r="G101" s="48" t="s">
        <v>339</v>
      </c>
      <c r="H101" s="48" t="s">
        <v>340</v>
      </c>
      <c r="I101" s="48" t="s">
        <v>341</v>
      </c>
      <c r="J101" s="48" t="s">
        <v>1899</v>
      </c>
      <c r="K101" s="48" t="s">
        <v>1900</v>
      </c>
      <c r="L101" s="48" t="s">
        <v>1901</v>
      </c>
      <c r="M101" s="48" t="s">
        <v>1971</v>
      </c>
      <c r="N101" s="48" t="s">
        <v>1972</v>
      </c>
      <c r="O101" s="48" t="s">
        <v>1973</v>
      </c>
      <c r="P101" s="48" t="s">
        <v>2296</v>
      </c>
      <c r="Q101" s="48" t="s">
        <v>2297</v>
      </c>
      <c r="R101" s="48" t="s">
        <v>2298</v>
      </c>
      <c r="S101" s="48" t="s">
        <v>2368</v>
      </c>
      <c r="T101" s="48" t="s">
        <v>2369</v>
      </c>
      <c r="U101" s="48" t="s">
        <v>2370</v>
      </c>
      <c r="V101" s="48" t="s">
        <v>2443</v>
      </c>
      <c r="W101" s="48" t="s">
        <v>2444</v>
      </c>
      <c r="X101" s="48" t="s">
        <v>2445</v>
      </c>
      <c r="Y101" s="48" t="s">
        <v>2765</v>
      </c>
      <c r="Z101" s="48" t="s">
        <v>2766</v>
      </c>
      <c r="AA101" s="48" t="s">
        <v>2767</v>
      </c>
      <c r="AB101" s="48" t="s">
        <v>2840</v>
      </c>
      <c r="AC101" s="48" t="s">
        <v>2841</v>
      </c>
      <c r="AD101" s="48" t="s">
        <v>2842</v>
      </c>
      <c r="AE101" s="48" t="s">
        <v>2912</v>
      </c>
      <c r="AF101" s="48" t="s">
        <v>2913</v>
      </c>
      <c r="AG101" s="48" t="s">
        <v>2914</v>
      </c>
      <c r="AH101" s="48" t="s">
        <v>2987</v>
      </c>
      <c r="AI101" s="48" t="s">
        <v>2988</v>
      </c>
      <c r="AJ101" s="48" t="s">
        <v>2989</v>
      </c>
      <c r="AK101" s="48" t="s">
        <v>3309</v>
      </c>
      <c r="AL101" s="48" t="s">
        <v>3310</v>
      </c>
      <c r="AM101" s="48" t="s">
        <v>3311</v>
      </c>
      <c r="AN101" s="48" t="s">
        <v>3384</v>
      </c>
      <c r="AO101" s="48" t="s">
        <v>3385</v>
      </c>
      <c r="AP101" s="48" t="s">
        <v>3386</v>
      </c>
      <c r="AQ101" s="48" t="s">
        <v>3456</v>
      </c>
      <c r="AR101" s="48" t="s">
        <v>3457</v>
      </c>
      <c r="AS101" s="48" t="s">
        <v>3458</v>
      </c>
      <c r="AT101" s="48" t="s">
        <v>3781</v>
      </c>
      <c r="AU101" s="48" t="s">
        <v>3782</v>
      </c>
      <c r="AV101" s="48" t="s">
        <v>3783</v>
      </c>
      <c r="AW101" s="48" t="s">
        <v>3853</v>
      </c>
      <c r="AX101" s="48" t="s">
        <v>3854</v>
      </c>
      <c r="AY101" s="48" t="s">
        <v>3855</v>
      </c>
      <c r="AZ101" s="48" t="s">
        <v>3928</v>
      </c>
      <c r="BA101" s="48" t="s">
        <v>3929</v>
      </c>
      <c r="BB101" s="48" t="s">
        <v>3930</v>
      </c>
      <c r="BC101" s="48" t="s">
        <v>4000</v>
      </c>
      <c r="BD101" s="48" t="s">
        <v>4001</v>
      </c>
      <c r="BE101" s="48" t="s">
        <v>4002</v>
      </c>
    </row>
    <row r="102" spans="1:57" hidden="1">
      <c r="A102" s="45"/>
      <c r="B102" s="49" t="s">
        <v>4165</v>
      </c>
      <c r="C102" s="58">
        <v>2</v>
      </c>
      <c r="D102" s="48" t="s">
        <v>268</v>
      </c>
      <c r="E102" s="48" t="s">
        <v>269</v>
      </c>
      <c r="F102" s="48" t="s">
        <v>270</v>
      </c>
      <c r="G102" s="48" t="s">
        <v>342</v>
      </c>
      <c r="H102" s="48" t="s">
        <v>343</v>
      </c>
      <c r="I102" s="48" t="s">
        <v>344</v>
      </c>
      <c r="J102" s="48" t="s">
        <v>1902</v>
      </c>
      <c r="K102" s="48" t="s">
        <v>1903</v>
      </c>
      <c r="L102" s="48" t="s">
        <v>1904</v>
      </c>
      <c r="M102" s="48" t="s">
        <v>1974</v>
      </c>
      <c r="N102" s="48" t="s">
        <v>1975</v>
      </c>
      <c r="O102" s="48" t="s">
        <v>1976</v>
      </c>
      <c r="P102" s="48" t="s">
        <v>2299</v>
      </c>
      <c r="Q102" s="48" t="s">
        <v>2300</v>
      </c>
      <c r="R102" s="48" t="s">
        <v>2301</v>
      </c>
      <c r="S102" s="48" t="s">
        <v>2371</v>
      </c>
      <c r="T102" s="48" t="s">
        <v>2372</v>
      </c>
      <c r="U102" s="48" t="s">
        <v>2373</v>
      </c>
      <c r="V102" s="48" t="s">
        <v>2446</v>
      </c>
      <c r="W102" s="48" t="s">
        <v>2447</v>
      </c>
      <c r="X102" s="48" t="s">
        <v>2448</v>
      </c>
      <c r="Y102" s="48" t="s">
        <v>2768</v>
      </c>
      <c r="Z102" s="48" t="s">
        <v>2769</v>
      </c>
      <c r="AA102" s="48" t="s">
        <v>2770</v>
      </c>
      <c r="AB102" s="48" t="s">
        <v>2843</v>
      </c>
      <c r="AC102" s="48" t="s">
        <v>2844</v>
      </c>
      <c r="AD102" s="48" t="s">
        <v>2845</v>
      </c>
      <c r="AE102" s="48" t="s">
        <v>2915</v>
      </c>
      <c r="AF102" s="48" t="s">
        <v>2916</v>
      </c>
      <c r="AG102" s="48" t="s">
        <v>2917</v>
      </c>
      <c r="AH102" s="48" t="s">
        <v>2990</v>
      </c>
      <c r="AI102" s="48" t="s">
        <v>2991</v>
      </c>
      <c r="AJ102" s="48" t="s">
        <v>2992</v>
      </c>
      <c r="AK102" s="48" t="s">
        <v>3312</v>
      </c>
      <c r="AL102" s="48" t="s">
        <v>3313</v>
      </c>
      <c r="AM102" s="48" t="s">
        <v>3314</v>
      </c>
      <c r="AN102" s="48" t="s">
        <v>3387</v>
      </c>
      <c r="AO102" s="48" t="s">
        <v>3388</v>
      </c>
      <c r="AP102" s="48" t="s">
        <v>3389</v>
      </c>
      <c r="AQ102" s="48" t="s">
        <v>3459</v>
      </c>
      <c r="AR102" s="48" t="s">
        <v>3460</v>
      </c>
      <c r="AS102" s="48" t="s">
        <v>3461</v>
      </c>
      <c r="AT102" s="48" t="s">
        <v>3784</v>
      </c>
      <c r="AU102" s="48" t="s">
        <v>3785</v>
      </c>
      <c r="AV102" s="48" t="s">
        <v>3786</v>
      </c>
      <c r="AW102" s="48" t="s">
        <v>3856</v>
      </c>
      <c r="AX102" s="48" t="s">
        <v>3857</v>
      </c>
      <c r="AY102" s="48" t="s">
        <v>3858</v>
      </c>
      <c r="AZ102" s="48" t="s">
        <v>3931</v>
      </c>
      <c r="BA102" s="48" t="s">
        <v>3932</v>
      </c>
      <c r="BB102" s="48" t="s">
        <v>3933</v>
      </c>
      <c r="BC102" s="48" t="s">
        <v>4003</v>
      </c>
      <c r="BD102" s="48" t="s">
        <v>4004</v>
      </c>
      <c r="BE102" s="48" t="s">
        <v>4005</v>
      </c>
    </row>
    <row r="103" spans="1:57" hidden="1">
      <c r="A103" s="45"/>
      <c r="B103" s="49" t="s">
        <v>4166</v>
      </c>
      <c r="C103" s="58">
        <v>3</v>
      </c>
      <c r="D103" s="48" t="s">
        <v>271</v>
      </c>
      <c r="E103" s="48" t="s">
        <v>272</v>
      </c>
      <c r="F103" s="48" t="s">
        <v>273</v>
      </c>
      <c r="G103" s="48" t="s">
        <v>345</v>
      </c>
      <c r="H103" s="48" t="s">
        <v>346</v>
      </c>
      <c r="I103" s="48" t="s">
        <v>347</v>
      </c>
      <c r="J103" s="48" t="s">
        <v>1905</v>
      </c>
      <c r="K103" s="48" t="s">
        <v>1906</v>
      </c>
      <c r="L103" s="48" t="s">
        <v>1907</v>
      </c>
      <c r="M103" s="48" t="s">
        <v>1977</v>
      </c>
      <c r="N103" s="48" t="s">
        <v>1978</v>
      </c>
      <c r="O103" s="48" t="s">
        <v>1979</v>
      </c>
      <c r="P103" s="48" t="s">
        <v>2302</v>
      </c>
      <c r="Q103" s="48" t="s">
        <v>2303</v>
      </c>
      <c r="R103" s="48" t="s">
        <v>2304</v>
      </c>
      <c r="S103" s="48" t="s">
        <v>2374</v>
      </c>
      <c r="T103" s="48" t="s">
        <v>2375</v>
      </c>
      <c r="U103" s="48" t="s">
        <v>2376</v>
      </c>
      <c r="V103" s="48" t="s">
        <v>2449</v>
      </c>
      <c r="W103" s="48" t="s">
        <v>2450</v>
      </c>
      <c r="X103" s="48" t="s">
        <v>2451</v>
      </c>
      <c r="Y103" s="48" t="s">
        <v>2771</v>
      </c>
      <c r="Z103" s="48" t="s">
        <v>2772</v>
      </c>
      <c r="AA103" s="48" t="s">
        <v>2773</v>
      </c>
      <c r="AB103" s="48" t="s">
        <v>2846</v>
      </c>
      <c r="AC103" s="48" t="s">
        <v>2847</v>
      </c>
      <c r="AD103" s="48" t="s">
        <v>2848</v>
      </c>
      <c r="AE103" s="48" t="s">
        <v>2918</v>
      </c>
      <c r="AF103" s="48" t="s">
        <v>2919</v>
      </c>
      <c r="AG103" s="48" t="s">
        <v>2920</v>
      </c>
      <c r="AH103" s="48" t="s">
        <v>2993</v>
      </c>
      <c r="AI103" s="48" t="s">
        <v>2994</v>
      </c>
      <c r="AJ103" s="48" t="s">
        <v>2995</v>
      </c>
      <c r="AK103" s="48" t="s">
        <v>3315</v>
      </c>
      <c r="AL103" s="48" t="s">
        <v>3316</v>
      </c>
      <c r="AM103" s="48" t="s">
        <v>3317</v>
      </c>
      <c r="AN103" s="48" t="s">
        <v>3390</v>
      </c>
      <c r="AO103" s="48" t="s">
        <v>3391</v>
      </c>
      <c r="AP103" s="48" t="s">
        <v>3392</v>
      </c>
      <c r="AQ103" s="48" t="s">
        <v>3462</v>
      </c>
      <c r="AR103" s="48" t="s">
        <v>3463</v>
      </c>
      <c r="AS103" s="48" t="s">
        <v>3464</v>
      </c>
      <c r="AT103" s="48" t="s">
        <v>3787</v>
      </c>
      <c r="AU103" s="48" t="s">
        <v>3788</v>
      </c>
      <c r="AV103" s="48" t="s">
        <v>3789</v>
      </c>
      <c r="AW103" s="48" t="s">
        <v>3859</v>
      </c>
      <c r="AX103" s="48" t="s">
        <v>3860</v>
      </c>
      <c r="AY103" s="48" t="s">
        <v>3861</v>
      </c>
      <c r="AZ103" s="48" t="s">
        <v>3934</v>
      </c>
      <c r="BA103" s="48" t="s">
        <v>3935</v>
      </c>
      <c r="BB103" s="48" t="s">
        <v>3936</v>
      </c>
      <c r="BC103" s="48" t="s">
        <v>4006</v>
      </c>
      <c r="BD103" s="48" t="s">
        <v>4007</v>
      </c>
      <c r="BE103" s="48" t="s">
        <v>4008</v>
      </c>
    </row>
    <row r="104" spans="1:57" hidden="1">
      <c r="A104" s="45"/>
      <c r="B104" s="49" t="s">
        <v>4167</v>
      </c>
      <c r="C104" s="58">
        <v>4</v>
      </c>
      <c r="D104" s="48" t="s">
        <v>274</v>
      </c>
      <c r="E104" s="48" t="s">
        <v>275</v>
      </c>
      <c r="F104" s="48" t="s">
        <v>276</v>
      </c>
      <c r="G104" s="48" t="s">
        <v>348</v>
      </c>
      <c r="H104" s="48" t="s">
        <v>349</v>
      </c>
      <c r="I104" s="48" t="s">
        <v>350</v>
      </c>
      <c r="J104" s="48" t="s">
        <v>1908</v>
      </c>
      <c r="K104" s="48" t="s">
        <v>1909</v>
      </c>
      <c r="L104" s="48" t="s">
        <v>1910</v>
      </c>
      <c r="M104" s="48" t="s">
        <v>1980</v>
      </c>
      <c r="N104" s="48" t="s">
        <v>1981</v>
      </c>
      <c r="O104" s="48" t="s">
        <v>1982</v>
      </c>
      <c r="P104" s="48" t="s">
        <v>2305</v>
      </c>
      <c r="Q104" s="48" t="s">
        <v>2306</v>
      </c>
      <c r="R104" s="48" t="s">
        <v>2307</v>
      </c>
      <c r="S104" s="48" t="s">
        <v>2377</v>
      </c>
      <c r="T104" s="48" t="s">
        <v>2378</v>
      </c>
      <c r="U104" s="48" t="s">
        <v>2379</v>
      </c>
      <c r="V104" s="48" t="s">
        <v>2452</v>
      </c>
      <c r="W104" s="48" t="s">
        <v>2453</v>
      </c>
      <c r="X104" s="48" t="s">
        <v>2454</v>
      </c>
      <c r="Y104" s="48" t="s">
        <v>2774</v>
      </c>
      <c r="Z104" s="48" t="s">
        <v>2775</v>
      </c>
      <c r="AA104" s="48" t="s">
        <v>2776</v>
      </c>
      <c r="AB104" s="48" t="s">
        <v>2849</v>
      </c>
      <c r="AC104" s="48" t="s">
        <v>2850</v>
      </c>
      <c r="AD104" s="48" t="s">
        <v>2851</v>
      </c>
      <c r="AE104" s="48" t="s">
        <v>2921</v>
      </c>
      <c r="AF104" s="48" t="s">
        <v>2922</v>
      </c>
      <c r="AG104" s="48" t="s">
        <v>2923</v>
      </c>
      <c r="AH104" s="48" t="s">
        <v>2996</v>
      </c>
      <c r="AI104" s="48" t="s">
        <v>2997</v>
      </c>
      <c r="AJ104" s="48" t="s">
        <v>2998</v>
      </c>
      <c r="AK104" s="48" t="s">
        <v>3318</v>
      </c>
      <c r="AL104" s="48" t="s">
        <v>3319</v>
      </c>
      <c r="AM104" s="48" t="s">
        <v>3320</v>
      </c>
      <c r="AN104" s="48" t="s">
        <v>3393</v>
      </c>
      <c r="AO104" s="48" t="s">
        <v>3394</v>
      </c>
      <c r="AP104" s="48" t="s">
        <v>3395</v>
      </c>
      <c r="AQ104" s="48" t="s">
        <v>3465</v>
      </c>
      <c r="AR104" s="48" t="s">
        <v>3466</v>
      </c>
      <c r="AS104" s="48" t="s">
        <v>3467</v>
      </c>
      <c r="AT104" s="48" t="s">
        <v>3790</v>
      </c>
      <c r="AU104" s="48" t="s">
        <v>3791</v>
      </c>
      <c r="AV104" s="48" t="s">
        <v>3792</v>
      </c>
      <c r="AW104" s="48" t="s">
        <v>3862</v>
      </c>
      <c r="AX104" s="48" t="s">
        <v>3863</v>
      </c>
      <c r="AY104" s="48" t="s">
        <v>3864</v>
      </c>
      <c r="AZ104" s="48" t="s">
        <v>3937</v>
      </c>
      <c r="BA104" s="48" t="s">
        <v>3938</v>
      </c>
      <c r="BB104" s="48" t="s">
        <v>3939</v>
      </c>
      <c r="BC104" s="48" t="s">
        <v>4009</v>
      </c>
      <c r="BD104" s="48" t="s">
        <v>4010</v>
      </c>
      <c r="BE104" s="48" t="s">
        <v>4011</v>
      </c>
    </row>
    <row r="105" spans="1:57" hidden="1">
      <c r="A105" s="45"/>
      <c r="B105" s="50" t="s">
        <v>4168</v>
      </c>
      <c r="C105" s="58">
        <v>5</v>
      </c>
      <c r="D105" s="48" t="s">
        <v>277</v>
      </c>
      <c r="E105" s="48" t="s">
        <v>278</v>
      </c>
      <c r="F105" s="48" t="s">
        <v>279</v>
      </c>
      <c r="G105" s="48" t="s">
        <v>351</v>
      </c>
      <c r="H105" s="48" t="s">
        <v>352</v>
      </c>
      <c r="I105" s="48" t="s">
        <v>353</v>
      </c>
      <c r="J105" s="48" t="s">
        <v>1911</v>
      </c>
      <c r="K105" s="48" t="s">
        <v>1912</v>
      </c>
      <c r="L105" s="48" t="s">
        <v>1913</v>
      </c>
      <c r="M105" s="48" t="s">
        <v>1983</v>
      </c>
      <c r="N105" s="48" t="s">
        <v>1984</v>
      </c>
      <c r="O105" s="48" t="s">
        <v>1985</v>
      </c>
      <c r="P105" s="48" t="s">
        <v>2308</v>
      </c>
      <c r="Q105" s="48" t="s">
        <v>2309</v>
      </c>
      <c r="R105" s="48" t="s">
        <v>2310</v>
      </c>
      <c r="S105" s="48" t="s">
        <v>2380</v>
      </c>
      <c r="T105" s="48" t="s">
        <v>2381</v>
      </c>
      <c r="U105" s="48" t="s">
        <v>2382</v>
      </c>
      <c r="V105" s="48" t="s">
        <v>2455</v>
      </c>
      <c r="W105" s="48" t="s">
        <v>2456</v>
      </c>
      <c r="X105" s="48" t="s">
        <v>2457</v>
      </c>
      <c r="Y105" s="48" t="s">
        <v>2777</v>
      </c>
      <c r="Z105" s="48" t="s">
        <v>2778</v>
      </c>
      <c r="AA105" s="48" t="s">
        <v>2779</v>
      </c>
      <c r="AB105" s="48" t="s">
        <v>2852</v>
      </c>
      <c r="AC105" s="48" t="s">
        <v>2853</v>
      </c>
      <c r="AD105" s="48" t="s">
        <v>2854</v>
      </c>
      <c r="AE105" s="48" t="s">
        <v>2924</v>
      </c>
      <c r="AF105" s="48" t="s">
        <v>2925</v>
      </c>
      <c r="AG105" s="48" t="s">
        <v>2926</v>
      </c>
      <c r="AH105" s="48" t="s">
        <v>2999</v>
      </c>
      <c r="AI105" s="48" t="s">
        <v>3000</v>
      </c>
      <c r="AJ105" s="48" t="s">
        <v>3001</v>
      </c>
      <c r="AK105" s="48" t="s">
        <v>3321</v>
      </c>
      <c r="AL105" s="48" t="s">
        <v>3322</v>
      </c>
      <c r="AM105" s="48" t="s">
        <v>3323</v>
      </c>
      <c r="AN105" s="48" t="s">
        <v>3396</v>
      </c>
      <c r="AO105" s="48" t="s">
        <v>3397</v>
      </c>
      <c r="AP105" s="48" t="s">
        <v>3398</v>
      </c>
      <c r="AQ105" s="48" t="s">
        <v>3468</v>
      </c>
      <c r="AR105" s="48" t="s">
        <v>3469</v>
      </c>
      <c r="AS105" s="48" t="s">
        <v>3470</v>
      </c>
      <c r="AT105" s="48" t="s">
        <v>3793</v>
      </c>
      <c r="AU105" s="48" t="s">
        <v>3794</v>
      </c>
      <c r="AV105" s="48" t="s">
        <v>3795</v>
      </c>
      <c r="AW105" s="48" t="s">
        <v>3865</v>
      </c>
      <c r="AX105" s="48" t="s">
        <v>3866</v>
      </c>
      <c r="AY105" s="48" t="s">
        <v>3867</v>
      </c>
      <c r="AZ105" s="48" t="s">
        <v>3940</v>
      </c>
      <c r="BA105" s="48" t="s">
        <v>3941</v>
      </c>
      <c r="BB105" s="48" t="s">
        <v>3942</v>
      </c>
      <c r="BC105" s="48" t="s">
        <v>4012</v>
      </c>
      <c r="BD105" s="48" t="s">
        <v>4013</v>
      </c>
      <c r="BE105" s="48" t="s">
        <v>4072</v>
      </c>
    </row>
    <row r="106" spans="1:57" hidden="1">
      <c r="A106" s="45"/>
      <c r="B106" s="50" t="s">
        <v>4169</v>
      </c>
      <c r="C106" s="58">
        <v>6</v>
      </c>
      <c r="D106" s="48" t="s">
        <v>280</v>
      </c>
      <c r="E106" s="48" t="s">
        <v>281</v>
      </c>
      <c r="F106" s="48" t="s">
        <v>282</v>
      </c>
      <c r="G106" s="48" t="s">
        <v>354</v>
      </c>
      <c r="H106" s="48" t="s">
        <v>355</v>
      </c>
      <c r="I106" s="48" t="s">
        <v>356</v>
      </c>
      <c r="J106" s="48" t="s">
        <v>1914</v>
      </c>
      <c r="K106" s="48" t="s">
        <v>1915</v>
      </c>
      <c r="L106" s="48" t="s">
        <v>1916</v>
      </c>
      <c r="M106" s="48" t="s">
        <v>1986</v>
      </c>
      <c r="N106" s="48" t="s">
        <v>1987</v>
      </c>
      <c r="O106" s="48" t="s">
        <v>1988</v>
      </c>
      <c r="P106" s="48" t="s">
        <v>2311</v>
      </c>
      <c r="Q106" s="48" t="s">
        <v>2312</v>
      </c>
      <c r="R106" s="48" t="s">
        <v>2313</v>
      </c>
      <c r="S106" s="48" t="s">
        <v>2383</v>
      </c>
      <c r="T106" s="48" t="s">
        <v>2384</v>
      </c>
      <c r="U106" s="48" t="s">
        <v>2385</v>
      </c>
      <c r="V106" s="48" t="s">
        <v>2458</v>
      </c>
      <c r="W106" s="48" t="s">
        <v>2459</v>
      </c>
      <c r="X106" s="48" t="s">
        <v>2460</v>
      </c>
      <c r="Y106" s="48" t="s">
        <v>2780</v>
      </c>
      <c r="Z106" s="48" t="s">
        <v>2781</v>
      </c>
      <c r="AA106" s="48" t="s">
        <v>2782</v>
      </c>
      <c r="AB106" s="48" t="s">
        <v>2855</v>
      </c>
      <c r="AC106" s="48" t="s">
        <v>2856</v>
      </c>
      <c r="AD106" s="48" t="s">
        <v>2857</v>
      </c>
      <c r="AE106" s="48" t="s">
        <v>2927</v>
      </c>
      <c r="AF106" s="48" t="s">
        <v>2928</v>
      </c>
      <c r="AG106" s="48" t="s">
        <v>2929</v>
      </c>
      <c r="AH106" s="48" t="s">
        <v>3002</v>
      </c>
      <c r="AI106" s="48" t="s">
        <v>3003</v>
      </c>
      <c r="AJ106" s="48" t="s">
        <v>3004</v>
      </c>
      <c r="AK106" s="48" t="s">
        <v>3324</v>
      </c>
      <c r="AL106" s="48" t="s">
        <v>3325</v>
      </c>
      <c r="AM106" s="48" t="s">
        <v>3326</v>
      </c>
      <c r="AN106" s="48" t="s">
        <v>3399</v>
      </c>
      <c r="AO106" s="48" t="s">
        <v>3400</v>
      </c>
      <c r="AP106" s="48" t="s">
        <v>3401</v>
      </c>
      <c r="AQ106" s="48" t="s">
        <v>3471</v>
      </c>
      <c r="AR106" s="48" t="s">
        <v>3472</v>
      </c>
      <c r="AS106" s="48" t="s">
        <v>3473</v>
      </c>
      <c r="AT106" s="48" t="s">
        <v>3796</v>
      </c>
      <c r="AU106" s="48" t="s">
        <v>3797</v>
      </c>
      <c r="AV106" s="48" t="s">
        <v>3798</v>
      </c>
      <c r="AW106" s="48" t="s">
        <v>3868</v>
      </c>
      <c r="AX106" s="48" t="s">
        <v>3869</v>
      </c>
      <c r="AY106" s="48" t="s">
        <v>3870</v>
      </c>
      <c r="AZ106" s="48" t="s">
        <v>3943</v>
      </c>
      <c r="BA106" s="48" t="s">
        <v>3944</v>
      </c>
      <c r="BB106" s="48" t="s">
        <v>3945</v>
      </c>
      <c r="BC106" s="48" t="s">
        <v>4073</v>
      </c>
      <c r="BD106" s="48" t="s">
        <v>4074</v>
      </c>
      <c r="BE106" s="48" t="s">
        <v>4075</v>
      </c>
    </row>
    <row r="107" spans="1:57" hidden="1">
      <c r="A107" s="45"/>
      <c r="B107" s="49" t="s">
        <v>4170</v>
      </c>
      <c r="C107" s="58">
        <v>7</v>
      </c>
      <c r="D107" s="48" t="s">
        <v>283</v>
      </c>
      <c r="E107" s="48" t="s">
        <v>284</v>
      </c>
      <c r="F107" s="48" t="s">
        <v>285</v>
      </c>
      <c r="G107" s="48" t="s">
        <v>357</v>
      </c>
      <c r="H107" s="48" t="s">
        <v>358</v>
      </c>
      <c r="I107" s="48" t="s">
        <v>359</v>
      </c>
      <c r="J107" s="48" t="s">
        <v>1917</v>
      </c>
      <c r="K107" s="48" t="s">
        <v>1918</v>
      </c>
      <c r="L107" s="48" t="s">
        <v>1919</v>
      </c>
      <c r="M107" s="48" t="s">
        <v>1989</v>
      </c>
      <c r="N107" s="48" t="s">
        <v>1990</v>
      </c>
      <c r="O107" s="48" t="s">
        <v>1991</v>
      </c>
      <c r="P107" s="48" t="s">
        <v>2314</v>
      </c>
      <c r="Q107" s="48" t="s">
        <v>2315</v>
      </c>
      <c r="R107" s="48" t="s">
        <v>2316</v>
      </c>
      <c r="S107" s="48" t="s">
        <v>2386</v>
      </c>
      <c r="T107" s="48" t="s">
        <v>2387</v>
      </c>
      <c r="U107" s="48" t="s">
        <v>2388</v>
      </c>
      <c r="V107" s="48" t="s">
        <v>2461</v>
      </c>
      <c r="W107" s="48" t="s">
        <v>2462</v>
      </c>
      <c r="X107" s="48" t="s">
        <v>2463</v>
      </c>
      <c r="Y107" s="48" t="s">
        <v>2783</v>
      </c>
      <c r="Z107" s="48" t="s">
        <v>2784</v>
      </c>
      <c r="AA107" s="48" t="s">
        <v>2785</v>
      </c>
      <c r="AB107" s="48" t="s">
        <v>2858</v>
      </c>
      <c r="AC107" s="48" t="s">
        <v>2859</v>
      </c>
      <c r="AD107" s="48" t="s">
        <v>2860</v>
      </c>
      <c r="AE107" s="48" t="s">
        <v>2930</v>
      </c>
      <c r="AF107" s="48" t="s">
        <v>2931</v>
      </c>
      <c r="AG107" s="48" t="s">
        <v>2932</v>
      </c>
      <c r="AH107" s="48" t="s">
        <v>3005</v>
      </c>
      <c r="AI107" s="48" t="s">
        <v>3006</v>
      </c>
      <c r="AJ107" s="48" t="s">
        <v>3007</v>
      </c>
      <c r="AK107" s="48" t="s">
        <v>3327</v>
      </c>
      <c r="AL107" s="48" t="s">
        <v>3328</v>
      </c>
      <c r="AM107" s="48" t="s">
        <v>3329</v>
      </c>
      <c r="AN107" s="48" t="s">
        <v>3402</v>
      </c>
      <c r="AO107" s="48" t="s">
        <v>3403</v>
      </c>
      <c r="AP107" s="48" t="s">
        <v>3404</v>
      </c>
      <c r="AQ107" s="48" t="s">
        <v>3474</v>
      </c>
      <c r="AR107" s="48" t="s">
        <v>3475</v>
      </c>
      <c r="AS107" s="48" t="s">
        <v>3476</v>
      </c>
      <c r="AT107" s="48" t="s">
        <v>3799</v>
      </c>
      <c r="AU107" s="48" t="s">
        <v>3800</v>
      </c>
      <c r="AV107" s="48" t="s">
        <v>3801</v>
      </c>
      <c r="AW107" s="48" t="s">
        <v>3871</v>
      </c>
      <c r="AX107" s="48" t="s">
        <v>3872</v>
      </c>
      <c r="AY107" s="48" t="s">
        <v>3873</v>
      </c>
      <c r="AZ107" s="48" t="s">
        <v>3946</v>
      </c>
      <c r="BA107" s="48" t="s">
        <v>3947</v>
      </c>
      <c r="BB107" s="48" t="s">
        <v>3948</v>
      </c>
      <c r="BC107" s="48" t="s">
        <v>4076</v>
      </c>
      <c r="BD107" s="48" t="s">
        <v>4077</v>
      </c>
      <c r="BE107" s="48" t="s">
        <v>4078</v>
      </c>
    </row>
    <row r="108" spans="1:57" hidden="1">
      <c r="A108" s="45"/>
      <c r="B108" s="49" t="s">
        <v>4171</v>
      </c>
      <c r="C108" s="58">
        <v>8</v>
      </c>
      <c r="D108" s="48" t="s">
        <v>286</v>
      </c>
      <c r="E108" s="48" t="s">
        <v>287</v>
      </c>
      <c r="F108" s="48" t="s">
        <v>288</v>
      </c>
      <c r="G108" s="48" t="s">
        <v>360</v>
      </c>
      <c r="H108" s="48" t="s">
        <v>361</v>
      </c>
      <c r="I108" s="48" t="s">
        <v>362</v>
      </c>
      <c r="J108" s="48" t="s">
        <v>1920</v>
      </c>
      <c r="K108" s="48" t="s">
        <v>1921</v>
      </c>
      <c r="L108" s="48" t="s">
        <v>1922</v>
      </c>
      <c r="M108" s="48" t="s">
        <v>1992</v>
      </c>
      <c r="N108" s="48" t="s">
        <v>1993</v>
      </c>
      <c r="O108" s="48" t="s">
        <v>1994</v>
      </c>
      <c r="P108" s="48" t="s">
        <v>2317</v>
      </c>
      <c r="Q108" s="48" t="s">
        <v>2318</v>
      </c>
      <c r="R108" s="48" t="s">
        <v>2319</v>
      </c>
      <c r="S108" s="48" t="s">
        <v>2389</v>
      </c>
      <c r="T108" s="48" t="s">
        <v>2390</v>
      </c>
      <c r="U108" s="48" t="s">
        <v>2391</v>
      </c>
      <c r="V108" s="48" t="s">
        <v>2464</v>
      </c>
      <c r="W108" s="48" t="s">
        <v>2465</v>
      </c>
      <c r="X108" s="48" t="s">
        <v>2466</v>
      </c>
      <c r="Y108" s="48" t="s">
        <v>2786</v>
      </c>
      <c r="Z108" s="48" t="s">
        <v>2787</v>
      </c>
      <c r="AA108" s="48" t="s">
        <v>2788</v>
      </c>
      <c r="AB108" s="48" t="s">
        <v>2861</v>
      </c>
      <c r="AC108" s="48" t="s">
        <v>2862</v>
      </c>
      <c r="AD108" s="48" t="s">
        <v>2863</v>
      </c>
      <c r="AE108" s="48" t="s">
        <v>2933</v>
      </c>
      <c r="AF108" s="48" t="s">
        <v>2934</v>
      </c>
      <c r="AG108" s="48" t="s">
        <v>2935</v>
      </c>
      <c r="AH108" s="48" t="s">
        <v>3008</v>
      </c>
      <c r="AI108" s="48" t="s">
        <v>3009</v>
      </c>
      <c r="AJ108" s="48" t="s">
        <v>3010</v>
      </c>
      <c r="AK108" s="48" t="s">
        <v>3330</v>
      </c>
      <c r="AL108" s="48" t="s">
        <v>3331</v>
      </c>
      <c r="AM108" s="48" t="s">
        <v>3332</v>
      </c>
      <c r="AN108" s="48" t="s">
        <v>3405</v>
      </c>
      <c r="AO108" s="48" t="s">
        <v>3406</v>
      </c>
      <c r="AP108" s="48" t="s">
        <v>3407</v>
      </c>
      <c r="AQ108" s="48" t="s">
        <v>3477</v>
      </c>
      <c r="AR108" s="48" t="s">
        <v>3478</v>
      </c>
      <c r="AS108" s="48" t="s">
        <v>3479</v>
      </c>
      <c r="AT108" s="48" t="s">
        <v>3802</v>
      </c>
      <c r="AU108" s="48" t="s">
        <v>3803</v>
      </c>
      <c r="AV108" s="48" t="s">
        <v>3804</v>
      </c>
      <c r="AW108" s="48" t="s">
        <v>3874</v>
      </c>
      <c r="AX108" s="48" t="s">
        <v>3875</v>
      </c>
      <c r="AY108" s="48" t="s">
        <v>3876</v>
      </c>
      <c r="AZ108" s="48" t="s">
        <v>3949</v>
      </c>
      <c r="BA108" s="48" t="s">
        <v>3950</v>
      </c>
      <c r="BB108" s="48" t="s">
        <v>3951</v>
      </c>
      <c r="BC108" s="48" t="s">
        <v>4079</v>
      </c>
      <c r="BD108" s="48" t="s">
        <v>4080</v>
      </c>
      <c r="BE108" s="48" t="s">
        <v>4081</v>
      </c>
    </row>
    <row r="109" spans="1:57" hidden="1">
      <c r="A109" s="45"/>
      <c r="B109" s="49" t="s">
        <v>4172</v>
      </c>
      <c r="C109" s="58">
        <v>9</v>
      </c>
      <c r="D109" s="48" t="s">
        <v>289</v>
      </c>
      <c r="E109" s="48" t="s">
        <v>290</v>
      </c>
      <c r="F109" s="48" t="s">
        <v>291</v>
      </c>
      <c r="G109" s="48" t="s">
        <v>363</v>
      </c>
      <c r="H109" s="48" t="s">
        <v>364</v>
      </c>
      <c r="I109" s="48" t="s">
        <v>365</v>
      </c>
      <c r="J109" s="48" t="s">
        <v>1923</v>
      </c>
      <c r="K109" s="48" t="s">
        <v>1924</v>
      </c>
      <c r="L109" s="48" t="s">
        <v>1925</v>
      </c>
      <c r="M109" s="48" t="s">
        <v>1995</v>
      </c>
      <c r="N109" s="48" t="s">
        <v>1996</v>
      </c>
      <c r="O109" s="48" t="s">
        <v>1997</v>
      </c>
      <c r="P109" s="48" t="s">
        <v>2320</v>
      </c>
      <c r="Q109" s="48" t="s">
        <v>2321</v>
      </c>
      <c r="R109" s="48" t="s">
        <v>2322</v>
      </c>
      <c r="S109" s="48" t="s">
        <v>2392</v>
      </c>
      <c r="T109" s="48" t="s">
        <v>2393</v>
      </c>
      <c r="U109" s="48" t="s">
        <v>2394</v>
      </c>
      <c r="V109" s="48" t="s">
        <v>2467</v>
      </c>
      <c r="W109" s="48" t="s">
        <v>2468</v>
      </c>
      <c r="X109" s="48" t="s">
        <v>2469</v>
      </c>
      <c r="Y109" s="48" t="s">
        <v>2789</v>
      </c>
      <c r="Z109" s="48" t="s">
        <v>2790</v>
      </c>
      <c r="AA109" s="48" t="s">
        <v>2791</v>
      </c>
      <c r="AB109" s="48" t="s">
        <v>2864</v>
      </c>
      <c r="AC109" s="48" t="s">
        <v>2865</v>
      </c>
      <c r="AD109" s="48" t="s">
        <v>2866</v>
      </c>
      <c r="AE109" s="48" t="s">
        <v>2936</v>
      </c>
      <c r="AF109" s="48" t="s">
        <v>2937</v>
      </c>
      <c r="AG109" s="48" t="s">
        <v>2938</v>
      </c>
      <c r="AH109" s="48" t="s">
        <v>3011</v>
      </c>
      <c r="AI109" s="48" t="s">
        <v>3012</v>
      </c>
      <c r="AJ109" s="48" t="s">
        <v>3013</v>
      </c>
      <c r="AK109" s="48" t="s">
        <v>3333</v>
      </c>
      <c r="AL109" s="48" t="s">
        <v>3334</v>
      </c>
      <c r="AM109" s="48" t="s">
        <v>3335</v>
      </c>
      <c r="AN109" s="48" t="s">
        <v>3408</v>
      </c>
      <c r="AO109" s="48" t="s">
        <v>3409</v>
      </c>
      <c r="AP109" s="48" t="s">
        <v>3410</v>
      </c>
      <c r="AQ109" s="48" t="s">
        <v>3480</v>
      </c>
      <c r="AR109" s="48" t="s">
        <v>3481</v>
      </c>
      <c r="AS109" s="48" t="s">
        <v>3482</v>
      </c>
      <c r="AT109" s="48" t="s">
        <v>3805</v>
      </c>
      <c r="AU109" s="48" t="s">
        <v>3806</v>
      </c>
      <c r="AV109" s="48" t="s">
        <v>3807</v>
      </c>
      <c r="AW109" s="48" t="s">
        <v>3877</v>
      </c>
      <c r="AX109" s="48" t="s">
        <v>3878</v>
      </c>
      <c r="AY109" s="48" t="s">
        <v>3879</v>
      </c>
      <c r="AZ109" s="48" t="s">
        <v>3952</v>
      </c>
      <c r="BA109" s="48" t="s">
        <v>3953</v>
      </c>
      <c r="BB109" s="48" t="s">
        <v>3954</v>
      </c>
      <c r="BC109" s="48" t="s">
        <v>4082</v>
      </c>
      <c r="BD109" s="48" t="s">
        <v>4083</v>
      </c>
      <c r="BE109" s="48" t="s">
        <v>4084</v>
      </c>
    </row>
    <row r="110" spans="1:57" hidden="1">
      <c r="A110" s="45"/>
      <c r="B110" s="49" t="s">
        <v>4173</v>
      </c>
      <c r="C110" s="58">
        <v>10</v>
      </c>
      <c r="D110" s="48" t="s">
        <v>292</v>
      </c>
      <c r="E110" s="48" t="s">
        <v>293</v>
      </c>
      <c r="F110" s="48" t="s">
        <v>294</v>
      </c>
      <c r="G110" s="48" t="s">
        <v>366</v>
      </c>
      <c r="H110" s="48" t="s">
        <v>367</v>
      </c>
      <c r="I110" s="48" t="s">
        <v>368</v>
      </c>
      <c r="J110" s="48" t="s">
        <v>1926</v>
      </c>
      <c r="K110" s="48" t="s">
        <v>1927</v>
      </c>
      <c r="L110" s="48" t="s">
        <v>1928</v>
      </c>
      <c r="M110" s="48" t="s">
        <v>1998</v>
      </c>
      <c r="N110" s="48" t="s">
        <v>1999</v>
      </c>
      <c r="O110" s="48" t="s">
        <v>2000</v>
      </c>
      <c r="P110" s="48" t="s">
        <v>2323</v>
      </c>
      <c r="Q110" s="48" t="s">
        <v>2324</v>
      </c>
      <c r="R110" s="48" t="s">
        <v>2325</v>
      </c>
      <c r="S110" s="48" t="s">
        <v>2395</v>
      </c>
      <c r="T110" s="48" t="s">
        <v>2396</v>
      </c>
      <c r="U110" s="48" t="s">
        <v>2397</v>
      </c>
      <c r="V110" s="48" t="s">
        <v>2470</v>
      </c>
      <c r="W110" s="48" t="s">
        <v>2471</v>
      </c>
      <c r="X110" s="48" t="s">
        <v>2472</v>
      </c>
      <c r="Y110" s="48" t="s">
        <v>2792</v>
      </c>
      <c r="Z110" s="48" t="s">
        <v>2793</v>
      </c>
      <c r="AA110" s="48" t="s">
        <v>2794</v>
      </c>
      <c r="AB110" s="48" t="s">
        <v>2867</v>
      </c>
      <c r="AC110" s="48" t="s">
        <v>2868</v>
      </c>
      <c r="AD110" s="48" t="s">
        <v>2869</v>
      </c>
      <c r="AE110" s="48" t="s">
        <v>2939</v>
      </c>
      <c r="AF110" s="48" t="s">
        <v>2940</v>
      </c>
      <c r="AG110" s="48" t="s">
        <v>2941</v>
      </c>
      <c r="AH110" s="48" t="s">
        <v>3264</v>
      </c>
      <c r="AI110" s="48" t="s">
        <v>3265</v>
      </c>
      <c r="AJ110" s="48" t="s">
        <v>3266</v>
      </c>
      <c r="AK110" s="48" t="s">
        <v>3336</v>
      </c>
      <c r="AL110" s="48" t="s">
        <v>3337</v>
      </c>
      <c r="AM110" s="48" t="s">
        <v>3338</v>
      </c>
      <c r="AN110" s="48" t="s">
        <v>3411</v>
      </c>
      <c r="AO110" s="48" t="s">
        <v>3412</v>
      </c>
      <c r="AP110" s="48" t="s">
        <v>3413</v>
      </c>
      <c r="AQ110" s="48" t="s">
        <v>3483</v>
      </c>
      <c r="AR110" s="48" t="s">
        <v>3484</v>
      </c>
      <c r="AS110" s="48" t="s">
        <v>3485</v>
      </c>
      <c r="AT110" s="48" t="s">
        <v>3808</v>
      </c>
      <c r="AU110" s="48" t="s">
        <v>3809</v>
      </c>
      <c r="AV110" s="48" t="s">
        <v>3810</v>
      </c>
      <c r="AW110" s="48" t="s">
        <v>3880</v>
      </c>
      <c r="AX110" s="48" t="s">
        <v>3881</v>
      </c>
      <c r="AY110" s="48" t="s">
        <v>3882</v>
      </c>
      <c r="AZ110" s="48" t="s">
        <v>3955</v>
      </c>
      <c r="BA110" s="48" t="s">
        <v>3956</v>
      </c>
      <c r="BB110" s="48" t="s">
        <v>3957</v>
      </c>
      <c r="BC110" s="48" t="s">
        <v>4085</v>
      </c>
      <c r="BD110" s="48" t="s">
        <v>4086</v>
      </c>
      <c r="BE110" s="48" t="s">
        <v>4087</v>
      </c>
    </row>
    <row r="111" spans="1:57" hidden="1">
      <c r="A111" s="45"/>
      <c r="B111" s="49" t="s">
        <v>4174</v>
      </c>
      <c r="C111" s="58">
        <v>11</v>
      </c>
      <c r="D111" s="48" t="s">
        <v>295</v>
      </c>
      <c r="E111" s="48" t="s">
        <v>296</v>
      </c>
      <c r="F111" s="48" t="s">
        <v>297</v>
      </c>
      <c r="G111" s="48" t="s">
        <v>369</v>
      </c>
      <c r="H111" s="48" t="s">
        <v>370</v>
      </c>
      <c r="I111" s="48" t="s">
        <v>371</v>
      </c>
      <c r="J111" s="48" t="s">
        <v>1929</v>
      </c>
      <c r="K111" s="48" t="s">
        <v>1930</v>
      </c>
      <c r="L111" s="48" t="s">
        <v>1931</v>
      </c>
      <c r="M111" s="48" t="s">
        <v>2001</v>
      </c>
      <c r="N111" s="48" t="s">
        <v>2002</v>
      </c>
      <c r="O111" s="48" t="s">
        <v>2003</v>
      </c>
      <c r="P111" s="48" t="s">
        <v>2326</v>
      </c>
      <c r="Q111" s="48" t="s">
        <v>2327</v>
      </c>
      <c r="R111" s="48" t="s">
        <v>2328</v>
      </c>
      <c r="S111" s="48" t="s">
        <v>2398</v>
      </c>
      <c r="T111" s="48" t="s">
        <v>2399</v>
      </c>
      <c r="U111" s="48" t="s">
        <v>2400</v>
      </c>
      <c r="V111" s="48" t="s">
        <v>2473</v>
      </c>
      <c r="W111" s="48" t="s">
        <v>2474</v>
      </c>
      <c r="X111" s="48" t="s">
        <v>2475</v>
      </c>
      <c r="Y111" s="48" t="s">
        <v>2795</v>
      </c>
      <c r="Z111" s="48" t="s">
        <v>2796</v>
      </c>
      <c r="AA111" s="48" t="s">
        <v>2797</v>
      </c>
      <c r="AB111" s="48" t="s">
        <v>2870</v>
      </c>
      <c r="AC111" s="48" t="s">
        <v>2871</v>
      </c>
      <c r="AD111" s="48" t="s">
        <v>2872</v>
      </c>
      <c r="AE111" s="48" t="s">
        <v>2942</v>
      </c>
      <c r="AF111" s="48" t="s">
        <v>2943</v>
      </c>
      <c r="AG111" s="48" t="s">
        <v>2944</v>
      </c>
      <c r="AH111" s="48" t="s">
        <v>3267</v>
      </c>
      <c r="AI111" s="48" t="s">
        <v>3268</v>
      </c>
      <c r="AJ111" s="48" t="s">
        <v>3269</v>
      </c>
      <c r="AK111" s="48" t="s">
        <v>3339</v>
      </c>
      <c r="AL111" s="48" t="s">
        <v>3340</v>
      </c>
      <c r="AM111" s="48" t="s">
        <v>3341</v>
      </c>
      <c r="AN111" s="48" t="s">
        <v>3414</v>
      </c>
      <c r="AO111" s="48" t="s">
        <v>3415</v>
      </c>
      <c r="AP111" s="48" t="s">
        <v>3416</v>
      </c>
      <c r="AQ111" s="48" t="s">
        <v>3486</v>
      </c>
      <c r="AR111" s="48" t="s">
        <v>3487</v>
      </c>
      <c r="AS111" s="48" t="s">
        <v>3488</v>
      </c>
      <c r="AT111" s="48" t="s">
        <v>3811</v>
      </c>
      <c r="AU111" s="48" t="s">
        <v>3812</v>
      </c>
      <c r="AV111" s="48" t="s">
        <v>3813</v>
      </c>
      <c r="AW111" s="48" t="s">
        <v>3883</v>
      </c>
      <c r="AX111" s="48" t="s">
        <v>3884</v>
      </c>
      <c r="AY111" s="48" t="s">
        <v>3885</v>
      </c>
      <c r="AZ111" s="48" t="s">
        <v>3958</v>
      </c>
      <c r="BA111" s="48" t="s">
        <v>3959</v>
      </c>
      <c r="BB111" s="48" t="s">
        <v>3960</v>
      </c>
      <c r="BC111" s="48" t="s">
        <v>4088</v>
      </c>
      <c r="BD111" s="48" t="s">
        <v>4089</v>
      </c>
      <c r="BE111" s="48" t="s">
        <v>4090</v>
      </c>
    </row>
    <row r="112" spans="1:57" hidden="1">
      <c r="A112" s="45"/>
      <c r="B112" s="49" t="s">
        <v>4175</v>
      </c>
      <c r="C112" s="58">
        <v>12</v>
      </c>
      <c r="D112" s="48" t="s">
        <v>298</v>
      </c>
      <c r="E112" s="48" t="s">
        <v>299</v>
      </c>
      <c r="F112" s="48" t="s">
        <v>300</v>
      </c>
      <c r="G112" s="48" t="s">
        <v>372</v>
      </c>
      <c r="H112" s="48" t="s">
        <v>373</v>
      </c>
      <c r="I112" s="48" t="s">
        <v>374</v>
      </c>
      <c r="J112" s="48" t="s">
        <v>1932</v>
      </c>
      <c r="K112" s="48" t="s">
        <v>1933</v>
      </c>
      <c r="L112" s="48" t="s">
        <v>1934</v>
      </c>
      <c r="M112" s="48" t="s">
        <v>2004</v>
      </c>
      <c r="N112" s="48" t="s">
        <v>2005</v>
      </c>
      <c r="O112" s="48" t="s">
        <v>2006</v>
      </c>
      <c r="P112" s="48" t="s">
        <v>2329</v>
      </c>
      <c r="Q112" s="48" t="s">
        <v>2330</v>
      </c>
      <c r="R112" s="48" t="s">
        <v>2331</v>
      </c>
      <c r="S112" s="48" t="s">
        <v>2401</v>
      </c>
      <c r="T112" s="48" t="s">
        <v>2402</v>
      </c>
      <c r="U112" s="48" t="s">
        <v>2403</v>
      </c>
      <c r="V112" s="48" t="s">
        <v>2476</v>
      </c>
      <c r="W112" s="48" t="s">
        <v>2477</v>
      </c>
      <c r="X112" s="48" t="s">
        <v>2478</v>
      </c>
      <c r="Y112" s="48" t="s">
        <v>2798</v>
      </c>
      <c r="Z112" s="48" t="s">
        <v>2799</v>
      </c>
      <c r="AA112" s="48" t="s">
        <v>2800</v>
      </c>
      <c r="AB112" s="48" t="s">
        <v>2873</v>
      </c>
      <c r="AC112" s="48" t="s">
        <v>2874</v>
      </c>
      <c r="AD112" s="48" t="s">
        <v>2875</v>
      </c>
      <c r="AE112" s="48" t="s">
        <v>2945</v>
      </c>
      <c r="AF112" s="48" t="s">
        <v>2946</v>
      </c>
      <c r="AG112" s="48" t="s">
        <v>2947</v>
      </c>
      <c r="AH112" s="48" t="s">
        <v>3270</v>
      </c>
      <c r="AI112" s="48" t="s">
        <v>3271</v>
      </c>
      <c r="AJ112" s="48" t="s">
        <v>3272</v>
      </c>
      <c r="AK112" s="48" t="s">
        <v>3342</v>
      </c>
      <c r="AL112" s="48" t="s">
        <v>3343</v>
      </c>
      <c r="AM112" s="48" t="s">
        <v>3344</v>
      </c>
      <c r="AN112" s="48" t="s">
        <v>3417</v>
      </c>
      <c r="AO112" s="48" t="s">
        <v>3418</v>
      </c>
      <c r="AP112" s="48" t="s">
        <v>3419</v>
      </c>
      <c r="AQ112" s="48" t="s">
        <v>3489</v>
      </c>
      <c r="AR112" s="48" t="s">
        <v>3490</v>
      </c>
      <c r="AS112" s="48" t="s">
        <v>3491</v>
      </c>
      <c r="AT112" s="48" t="s">
        <v>3814</v>
      </c>
      <c r="AU112" s="48" t="s">
        <v>3815</v>
      </c>
      <c r="AV112" s="48" t="s">
        <v>3816</v>
      </c>
      <c r="AW112" s="48" t="s">
        <v>3886</v>
      </c>
      <c r="AX112" s="48" t="s">
        <v>3887</v>
      </c>
      <c r="AY112" s="48" t="s">
        <v>3888</v>
      </c>
      <c r="AZ112" s="48" t="s">
        <v>3961</v>
      </c>
      <c r="BA112" s="48" t="s">
        <v>3962</v>
      </c>
      <c r="BB112" s="48" t="s">
        <v>3963</v>
      </c>
      <c r="BC112" s="48" t="s">
        <v>4091</v>
      </c>
      <c r="BD112" s="48" t="s">
        <v>4092</v>
      </c>
      <c r="BE112" s="48" t="s">
        <v>4093</v>
      </c>
    </row>
    <row r="113" spans="1:57" hidden="1">
      <c r="A113" s="45"/>
      <c r="B113" s="49" t="s">
        <v>4176</v>
      </c>
      <c r="C113" s="58">
        <v>13</v>
      </c>
      <c r="D113" s="48" t="s">
        <v>301</v>
      </c>
      <c r="E113" s="48" t="s">
        <v>302</v>
      </c>
      <c r="F113" s="48" t="s">
        <v>303</v>
      </c>
      <c r="G113" s="48" t="s">
        <v>375</v>
      </c>
      <c r="H113" s="48" t="s">
        <v>376</v>
      </c>
      <c r="I113" s="48" t="s">
        <v>377</v>
      </c>
      <c r="J113" s="48" t="s">
        <v>1935</v>
      </c>
      <c r="K113" s="48" t="s">
        <v>1936</v>
      </c>
      <c r="L113" s="48" t="s">
        <v>1937</v>
      </c>
      <c r="M113" s="48" t="s">
        <v>2007</v>
      </c>
      <c r="N113" s="48" t="s">
        <v>2008</v>
      </c>
      <c r="O113" s="48" t="s">
        <v>2009</v>
      </c>
      <c r="P113" s="48" t="s">
        <v>2332</v>
      </c>
      <c r="Q113" s="48" t="s">
        <v>2333</v>
      </c>
      <c r="R113" s="48" t="s">
        <v>2334</v>
      </c>
      <c r="S113" s="48" t="s">
        <v>2404</v>
      </c>
      <c r="T113" s="48" t="s">
        <v>2405</v>
      </c>
      <c r="U113" s="48" t="s">
        <v>2406</v>
      </c>
      <c r="V113" s="48" t="s">
        <v>2479</v>
      </c>
      <c r="W113" s="48" t="s">
        <v>2480</v>
      </c>
      <c r="X113" s="48" t="s">
        <v>2481</v>
      </c>
      <c r="Y113" s="48" t="s">
        <v>2801</v>
      </c>
      <c r="Z113" s="48" t="s">
        <v>2802</v>
      </c>
      <c r="AA113" s="48" t="s">
        <v>2803</v>
      </c>
      <c r="AB113" s="48" t="s">
        <v>2876</v>
      </c>
      <c r="AC113" s="48" t="s">
        <v>2877</v>
      </c>
      <c r="AD113" s="48" t="s">
        <v>2878</v>
      </c>
      <c r="AE113" s="48" t="s">
        <v>2948</v>
      </c>
      <c r="AF113" s="48" t="s">
        <v>2949</v>
      </c>
      <c r="AG113" s="48" t="s">
        <v>2950</v>
      </c>
      <c r="AH113" s="48" t="s">
        <v>3273</v>
      </c>
      <c r="AI113" s="48" t="s">
        <v>3274</v>
      </c>
      <c r="AJ113" s="48" t="s">
        <v>3275</v>
      </c>
      <c r="AK113" s="48" t="s">
        <v>3345</v>
      </c>
      <c r="AL113" s="48" t="s">
        <v>3346</v>
      </c>
      <c r="AM113" s="48" t="s">
        <v>3347</v>
      </c>
      <c r="AN113" s="48" t="s">
        <v>3420</v>
      </c>
      <c r="AO113" s="48" t="s">
        <v>3421</v>
      </c>
      <c r="AP113" s="48" t="s">
        <v>3422</v>
      </c>
      <c r="AQ113" s="48" t="s">
        <v>3492</v>
      </c>
      <c r="AR113" s="48" t="s">
        <v>3493</v>
      </c>
      <c r="AS113" s="48" t="s">
        <v>3494</v>
      </c>
      <c r="AT113" s="48" t="s">
        <v>3817</v>
      </c>
      <c r="AU113" s="48" t="s">
        <v>3818</v>
      </c>
      <c r="AV113" s="48" t="s">
        <v>3819</v>
      </c>
      <c r="AW113" s="48" t="s">
        <v>3889</v>
      </c>
      <c r="AX113" s="48" t="s">
        <v>3890</v>
      </c>
      <c r="AY113" s="48" t="s">
        <v>3891</v>
      </c>
      <c r="AZ113" s="48" t="s">
        <v>3964</v>
      </c>
      <c r="BA113" s="48" t="s">
        <v>3965</v>
      </c>
      <c r="BB113" s="48" t="s">
        <v>3966</v>
      </c>
      <c r="BC113" s="48" t="s">
        <v>4094</v>
      </c>
      <c r="BD113" s="48" t="s">
        <v>4095</v>
      </c>
      <c r="BE113" s="48" t="s">
        <v>4096</v>
      </c>
    </row>
    <row r="114" spans="1:57" hidden="1">
      <c r="A114" s="45"/>
      <c r="B114" s="51" t="s">
        <v>4177</v>
      </c>
      <c r="C114" s="58">
        <v>14</v>
      </c>
      <c r="D114" s="48" t="s">
        <v>304</v>
      </c>
      <c r="E114" s="48" t="s">
        <v>305</v>
      </c>
      <c r="F114" s="48" t="s">
        <v>306</v>
      </c>
      <c r="G114" s="48" t="s">
        <v>378</v>
      </c>
      <c r="H114" s="48" t="s">
        <v>379</v>
      </c>
      <c r="I114" s="48" t="s">
        <v>380</v>
      </c>
      <c r="J114" s="48" t="s">
        <v>1938</v>
      </c>
      <c r="K114" s="48" t="s">
        <v>1939</v>
      </c>
      <c r="L114" s="48" t="s">
        <v>1940</v>
      </c>
      <c r="M114" s="48" t="s">
        <v>2010</v>
      </c>
      <c r="N114" s="48" t="s">
        <v>2011</v>
      </c>
      <c r="O114" s="48" t="s">
        <v>2012</v>
      </c>
      <c r="P114" s="48" t="s">
        <v>2335</v>
      </c>
      <c r="Q114" s="48" t="s">
        <v>2336</v>
      </c>
      <c r="R114" s="48" t="s">
        <v>2337</v>
      </c>
      <c r="S114" s="48" t="s">
        <v>2407</v>
      </c>
      <c r="T114" s="48" t="s">
        <v>2408</v>
      </c>
      <c r="U114" s="48" t="s">
        <v>2409</v>
      </c>
      <c r="V114" s="48" t="s">
        <v>2482</v>
      </c>
      <c r="W114" s="48" t="s">
        <v>2483</v>
      </c>
      <c r="X114" s="48" t="s">
        <v>2484</v>
      </c>
      <c r="Y114" s="48" t="s">
        <v>2804</v>
      </c>
      <c r="Z114" s="48" t="s">
        <v>2805</v>
      </c>
      <c r="AA114" s="48" t="s">
        <v>2806</v>
      </c>
      <c r="AB114" s="48" t="s">
        <v>2879</v>
      </c>
      <c r="AC114" s="48" t="s">
        <v>2880</v>
      </c>
      <c r="AD114" s="48" t="s">
        <v>2881</v>
      </c>
      <c r="AE114" s="48" t="s">
        <v>2951</v>
      </c>
      <c r="AF114" s="48" t="s">
        <v>2952</v>
      </c>
      <c r="AG114" s="48" t="s">
        <v>2953</v>
      </c>
      <c r="AH114" s="48" t="s">
        <v>3276</v>
      </c>
      <c r="AI114" s="48" t="s">
        <v>3277</v>
      </c>
      <c r="AJ114" s="48" t="s">
        <v>3278</v>
      </c>
      <c r="AK114" s="48" t="s">
        <v>3348</v>
      </c>
      <c r="AL114" s="48" t="s">
        <v>3349</v>
      </c>
      <c r="AM114" s="48" t="s">
        <v>3350</v>
      </c>
      <c r="AN114" s="48" t="s">
        <v>3423</v>
      </c>
      <c r="AO114" s="48" t="s">
        <v>3424</v>
      </c>
      <c r="AP114" s="48" t="s">
        <v>3425</v>
      </c>
      <c r="AQ114" s="48" t="s">
        <v>3495</v>
      </c>
      <c r="AR114" s="48" t="s">
        <v>3496</v>
      </c>
      <c r="AS114" s="48" t="s">
        <v>3497</v>
      </c>
      <c r="AT114" s="48" t="s">
        <v>3820</v>
      </c>
      <c r="AU114" s="48" t="s">
        <v>3821</v>
      </c>
      <c r="AV114" s="48" t="s">
        <v>3822</v>
      </c>
      <c r="AW114" s="48" t="s">
        <v>3892</v>
      </c>
      <c r="AX114" s="48" t="s">
        <v>3893</v>
      </c>
      <c r="AY114" s="48" t="s">
        <v>3894</v>
      </c>
      <c r="AZ114" s="48" t="s">
        <v>3967</v>
      </c>
      <c r="BA114" s="48" t="s">
        <v>3968</v>
      </c>
      <c r="BB114" s="48" t="s">
        <v>3969</v>
      </c>
      <c r="BC114" s="48" t="s">
        <v>4097</v>
      </c>
      <c r="BD114" s="48" t="s">
        <v>4098</v>
      </c>
      <c r="BE114" s="48" t="s">
        <v>4099</v>
      </c>
    </row>
    <row r="115" spans="1:57" hidden="1">
      <c r="A115" s="45"/>
      <c r="B115" s="49" t="s">
        <v>4178</v>
      </c>
      <c r="C115" s="58">
        <v>15</v>
      </c>
      <c r="D115" s="48" t="s">
        <v>307</v>
      </c>
      <c r="E115" s="48" t="s">
        <v>308</v>
      </c>
      <c r="F115" s="48" t="s">
        <v>309</v>
      </c>
      <c r="G115" s="48" t="s">
        <v>381</v>
      </c>
      <c r="H115" s="48" t="s">
        <v>382</v>
      </c>
      <c r="I115" s="48" t="s">
        <v>383</v>
      </c>
      <c r="J115" s="48" t="s">
        <v>1941</v>
      </c>
      <c r="K115" s="48" t="s">
        <v>1942</v>
      </c>
      <c r="L115" s="48" t="s">
        <v>1943</v>
      </c>
      <c r="M115" s="48" t="s">
        <v>2013</v>
      </c>
      <c r="N115" s="48" t="s">
        <v>2264</v>
      </c>
      <c r="O115" s="48" t="s">
        <v>2265</v>
      </c>
      <c r="P115" s="48" t="s">
        <v>2338</v>
      </c>
      <c r="Q115" s="48" t="s">
        <v>2339</v>
      </c>
      <c r="R115" s="48" t="s">
        <v>2340</v>
      </c>
      <c r="S115" s="48" t="s">
        <v>2410</v>
      </c>
      <c r="T115" s="48" t="s">
        <v>2411</v>
      </c>
      <c r="U115" s="48" t="s">
        <v>2412</v>
      </c>
      <c r="V115" s="48" t="s">
        <v>2485</v>
      </c>
      <c r="W115" s="48" t="s">
        <v>2486</v>
      </c>
      <c r="X115" s="48" t="s">
        <v>2487</v>
      </c>
      <c r="Y115" s="48" t="s">
        <v>2807</v>
      </c>
      <c r="Z115" s="48" t="s">
        <v>2808</v>
      </c>
      <c r="AA115" s="48" t="s">
        <v>2809</v>
      </c>
      <c r="AB115" s="48" t="s">
        <v>2882</v>
      </c>
      <c r="AC115" s="48" t="s">
        <v>2883</v>
      </c>
      <c r="AD115" s="48" t="s">
        <v>2884</v>
      </c>
      <c r="AE115" s="48" t="s">
        <v>2954</v>
      </c>
      <c r="AF115" s="48" t="s">
        <v>2955</v>
      </c>
      <c r="AG115" s="48" t="s">
        <v>2956</v>
      </c>
      <c r="AH115" s="48" t="s">
        <v>3279</v>
      </c>
      <c r="AI115" s="48" t="s">
        <v>3280</v>
      </c>
      <c r="AJ115" s="48" t="s">
        <v>3281</v>
      </c>
      <c r="AK115" s="48" t="s">
        <v>3351</v>
      </c>
      <c r="AL115" s="48" t="s">
        <v>3352</v>
      </c>
      <c r="AM115" s="48" t="s">
        <v>3353</v>
      </c>
      <c r="AN115" s="48" t="s">
        <v>3426</v>
      </c>
      <c r="AO115" s="48" t="s">
        <v>3427</v>
      </c>
      <c r="AP115" s="48" t="s">
        <v>3428</v>
      </c>
      <c r="AQ115" s="48" t="s">
        <v>3498</v>
      </c>
      <c r="AR115" s="48" t="s">
        <v>3499</v>
      </c>
      <c r="AS115" s="48" t="s">
        <v>3500</v>
      </c>
      <c r="AT115" s="48" t="s">
        <v>3823</v>
      </c>
      <c r="AU115" s="48" t="s">
        <v>3824</v>
      </c>
      <c r="AV115" s="48" t="s">
        <v>3825</v>
      </c>
      <c r="AW115" s="48" t="s">
        <v>3895</v>
      </c>
      <c r="AX115" s="48" t="s">
        <v>3896</v>
      </c>
      <c r="AY115" s="48" t="s">
        <v>3897</v>
      </c>
      <c r="AZ115" s="48" t="s">
        <v>3970</v>
      </c>
      <c r="BA115" s="48" t="s">
        <v>3971</v>
      </c>
      <c r="BB115" s="48" t="s">
        <v>3972</v>
      </c>
      <c r="BC115" s="48" t="s">
        <v>4100</v>
      </c>
      <c r="BD115" s="48" t="s">
        <v>4101</v>
      </c>
      <c r="BE115" s="48" t="s">
        <v>4102</v>
      </c>
    </row>
    <row r="116" spans="1:57" hidden="1">
      <c r="A116" s="45"/>
      <c r="B116" s="49" t="s">
        <v>4179</v>
      </c>
      <c r="C116" s="58">
        <v>16</v>
      </c>
      <c r="D116" s="48" t="s">
        <v>310</v>
      </c>
      <c r="E116" s="48" t="s">
        <v>311</v>
      </c>
      <c r="F116" s="48" t="s">
        <v>312</v>
      </c>
      <c r="G116" s="48" t="s">
        <v>384</v>
      </c>
      <c r="H116" s="48" t="s">
        <v>385</v>
      </c>
      <c r="I116" s="48" t="s">
        <v>386</v>
      </c>
      <c r="J116" s="48" t="s">
        <v>1944</v>
      </c>
      <c r="K116" s="48" t="s">
        <v>1945</v>
      </c>
      <c r="L116" s="48" t="s">
        <v>1946</v>
      </c>
      <c r="M116" s="48" t="s">
        <v>2266</v>
      </c>
      <c r="N116" s="48" t="s">
        <v>2267</v>
      </c>
      <c r="O116" s="48" t="s">
        <v>2268</v>
      </c>
      <c r="P116" s="48" t="s">
        <v>2341</v>
      </c>
      <c r="Q116" s="48" t="s">
        <v>2342</v>
      </c>
      <c r="R116" s="48" t="s">
        <v>2343</v>
      </c>
      <c r="S116" s="48" t="s">
        <v>2413</v>
      </c>
      <c r="T116" s="48" t="s">
        <v>2414</v>
      </c>
      <c r="U116" s="48" t="s">
        <v>2415</v>
      </c>
      <c r="V116" s="48" t="s">
        <v>2488</v>
      </c>
      <c r="W116" s="48" t="s">
        <v>2489</v>
      </c>
      <c r="X116" s="48" t="s">
        <v>2490</v>
      </c>
      <c r="Y116" s="48" t="s">
        <v>2810</v>
      </c>
      <c r="Z116" s="48" t="s">
        <v>2811</v>
      </c>
      <c r="AA116" s="48" t="s">
        <v>2812</v>
      </c>
      <c r="AB116" s="48" t="s">
        <v>2885</v>
      </c>
      <c r="AC116" s="48" t="s">
        <v>2886</v>
      </c>
      <c r="AD116" s="48" t="s">
        <v>2887</v>
      </c>
      <c r="AE116" s="48" t="s">
        <v>2957</v>
      </c>
      <c r="AF116" s="48" t="s">
        <v>2958</v>
      </c>
      <c r="AG116" s="48" t="s">
        <v>2959</v>
      </c>
      <c r="AH116" s="48" t="s">
        <v>3282</v>
      </c>
      <c r="AI116" s="48" t="s">
        <v>3283</v>
      </c>
      <c r="AJ116" s="48" t="s">
        <v>3284</v>
      </c>
      <c r="AK116" s="48" t="s">
        <v>3354</v>
      </c>
      <c r="AL116" s="48" t="s">
        <v>3355</v>
      </c>
      <c r="AM116" s="48" t="s">
        <v>3356</v>
      </c>
      <c r="AN116" s="48" t="s">
        <v>3429</v>
      </c>
      <c r="AO116" s="48" t="s">
        <v>3430</v>
      </c>
      <c r="AP116" s="48" t="s">
        <v>3431</v>
      </c>
      <c r="AQ116" s="48" t="s">
        <v>3501</v>
      </c>
      <c r="AR116" s="48" t="s">
        <v>3502</v>
      </c>
      <c r="AS116" s="48" t="s">
        <v>3503</v>
      </c>
      <c r="AT116" s="48" t="s">
        <v>3826</v>
      </c>
      <c r="AU116" s="48" t="s">
        <v>3827</v>
      </c>
      <c r="AV116" s="48" t="s">
        <v>3828</v>
      </c>
      <c r="AW116" s="48" t="s">
        <v>3898</v>
      </c>
      <c r="AX116" s="48" t="s">
        <v>3899</v>
      </c>
      <c r="AY116" s="48" t="s">
        <v>3900</v>
      </c>
      <c r="AZ116" s="48" t="s">
        <v>3973</v>
      </c>
      <c r="BA116" s="48" t="s">
        <v>3974</v>
      </c>
      <c r="BB116" s="48" t="s">
        <v>3975</v>
      </c>
      <c r="BC116" s="48" t="s">
        <v>4103</v>
      </c>
      <c r="BD116" s="48" t="s">
        <v>4104</v>
      </c>
      <c r="BE116" s="48" t="s">
        <v>4105</v>
      </c>
    </row>
    <row r="117" spans="1:57" hidden="1">
      <c r="A117" s="45"/>
      <c r="B117" s="45" t="s">
        <v>4180</v>
      </c>
      <c r="C117" s="58">
        <v>17</v>
      </c>
      <c r="D117" s="48" t="s">
        <v>313</v>
      </c>
      <c r="E117" s="48" t="s">
        <v>314</v>
      </c>
      <c r="F117" s="48" t="s">
        <v>315</v>
      </c>
      <c r="G117" s="48" t="s">
        <v>387</v>
      </c>
      <c r="H117" s="48" t="s">
        <v>388</v>
      </c>
      <c r="I117" s="48" t="s">
        <v>389</v>
      </c>
      <c r="J117" s="48" t="s">
        <v>1947</v>
      </c>
      <c r="K117" s="48" t="s">
        <v>1948</v>
      </c>
      <c r="L117" s="48" t="s">
        <v>1949</v>
      </c>
      <c r="M117" s="48" t="s">
        <v>2269</v>
      </c>
      <c r="N117" s="48" t="s">
        <v>2270</v>
      </c>
      <c r="O117" s="48" t="s">
        <v>2271</v>
      </c>
      <c r="P117" s="48" t="s">
        <v>2344</v>
      </c>
      <c r="Q117" s="48" t="s">
        <v>2345</v>
      </c>
      <c r="R117" s="48" t="s">
        <v>2346</v>
      </c>
      <c r="S117" s="48" t="s">
        <v>2416</v>
      </c>
      <c r="T117" s="48" t="s">
        <v>2417</v>
      </c>
      <c r="U117" s="48" t="s">
        <v>2418</v>
      </c>
      <c r="V117" s="48" t="s">
        <v>2491</v>
      </c>
      <c r="W117" s="48" t="s">
        <v>2492</v>
      </c>
      <c r="X117" s="48" t="s">
        <v>2493</v>
      </c>
      <c r="Y117" s="48" t="s">
        <v>2813</v>
      </c>
      <c r="Z117" s="48" t="s">
        <v>2814</v>
      </c>
      <c r="AA117" s="48" t="s">
        <v>2815</v>
      </c>
      <c r="AB117" s="48" t="s">
        <v>2888</v>
      </c>
      <c r="AC117" s="48" t="s">
        <v>2889</v>
      </c>
      <c r="AD117" s="48" t="s">
        <v>2890</v>
      </c>
      <c r="AE117" s="48" t="s">
        <v>2960</v>
      </c>
      <c r="AF117" s="48" t="s">
        <v>2961</v>
      </c>
      <c r="AG117" s="48" t="s">
        <v>2962</v>
      </c>
      <c r="AH117" s="48" t="s">
        <v>3285</v>
      </c>
      <c r="AI117" s="48" t="s">
        <v>3286</v>
      </c>
      <c r="AJ117" s="48" t="s">
        <v>3287</v>
      </c>
      <c r="AK117" s="48" t="s">
        <v>3357</v>
      </c>
      <c r="AL117" s="48" t="s">
        <v>3358</v>
      </c>
      <c r="AM117" s="48" t="s">
        <v>3359</v>
      </c>
      <c r="AN117" s="48" t="s">
        <v>3432</v>
      </c>
      <c r="AO117" s="48" t="s">
        <v>3433</v>
      </c>
      <c r="AP117" s="48" t="s">
        <v>3434</v>
      </c>
      <c r="AQ117" s="48" t="s">
        <v>3504</v>
      </c>
      <c r="AR117" s="48" t="s">
        <v>3505</v>
      </c>
      <c r="AS117" s="48" t="s">
        <v>3506</v>
      </c>
      <c r="AT117" s="48" t="s">
        <v>3829</v>
      </c>
      <c r="AU117" s="48" t="s">
        <v>3830</v>
      </c>
      <c r="AV117" s="48" t="s">
        <v>3831</v>
      </c>
      <c r="AW117" s="48" t="s">
        <v>3901</v>
      </c>
      <c r="AX117" s="48" t="s">
        <v>3902</v>
      </c>
      <c r="AY117" s="48" t="s">
        <v>3903</v>
      </c>
      <c r="AZ117" s="48" t="s">
        <v>3976</v>
      </c>
      <c r="BA117" s="48" t="s">
        <v>3977</v>
      </c>
      <c r="BB117" s="48" t="s">
        <v>3978</v>
      </c>
      <c r="BC117" s="48" t="s">
        <v>4106</v>
      </c>
      <c r="BD117" s="48" t="s">
        <v>4107</v>
      </c>
      <c r="BE117" s="48" t="s">
        <v>4108</v>
      </c>
    </row>
    <row r="118" spans="1:57" hidden="1">
      <c r="A118" s="44" t="s">
        <v>4181</v>
      </c>
      <c r="B118" s="45"/>
      <c r="C118" s="58">
        <v>18</v>
      </c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8"/>
      <c r="AZ118" s="48"/>
      <c r="BA118" s="48"/>
      <c r="BB118" s="48"/>
      <c r="BC118" s="48"/>
      <c r="BD118" s="48"/>
      <c r="BE118" s="48"/>
    </row>
    <row r="119" spans="1:57" hidden="1">
      <c r="A119" s="45"/>
      <c r="B119" s="52" t="s">
        <v>4182</v>
      </c>
      <c r="C119" s="58">
        <v>19</v>
      </c>
      <c r="D119" s="48" t="s">
        <v>316</v>
      </c>
      <c r="E119" s="48" t="s">
        <v>317</v>
      </c>
      <c r="F119" s="48" t="s">
        <v>318</v>
      </c>
      <c r="G119" s="48" t="s">
        <v>390</v>
      </c>
      <c r="H119" s="48" t="s">
        <v>391</v>
      </c>
      <c r="I119" s="48" t="s">
        <v>392</v>
      </c>
      <c r="J119" s="48" t="s">
        <v>1950</v>
      </c>
      <c r="K119" s="48" t="s">
        <v>1951</v>
      </c>
      <c r="L119" s="48" t="s">
        <v>1952</v>
      </c>
      <c r="M119" s="48" t="s">
        <v>2272</v>
      </c>
      <c r="N119" s="48" t="s">
        <v>2273</v>
      </c>
      <c r="O119" s="48" t="s">
        <v>2274</v>
      </c>
      <c r="P119" s="48" t="s">
        <v>2347</v>
      </c>
      <c r="Q119" s="48" t="s">
        <v>2348</v>
      </c>
      <c r="R119" s="48" t="s">
        <v>2349</v>
      </c>
      <c r="S119" s="48" t="s">
        <v>2419</v>
      </c>
      <c r="T119" s="48" t="s">
        <v>2420</v>
      </c>
      <c r="U119" s="48" t="s">
        <v>2421</v>
      </c>
      <c r="V119" s="48" t="s">
        <v>2494</v>
      </c>
      <c r="W119" s="48" t="s">
        <v>2495</v>
      </c>
      <c r="X119" s="48" t="s">
        <v>2496</v>
      </c>
      <c r="Y119" s="48" t="s">
        <v>2816</v>
      </c>
      <c r="Z119" s="48" t="s">
        <v>2817</v>
      </c>
      <c r="AA119" s="48" t="s">
        <v>2818</v>
      </c>
      <c r="AB119" s="48" t="s">
        <v>2891</v>
      </c>
      <c r="AC119" s="48" t="s">
        <v>2892</v>
      </c>
      <c r="AD119" s="48" t="s">
        <v>2893</v>
      </c>
      <c r="AE119" s="48" t="s">
        <v>2963</v>
      </c>
      <c r="AF119" s="48" t="s">
        <v>2964</v>
      </c>
      <c r="AG119" s="48" t="s">
        <v>2965</v>
      </c>
      <c r="AH119" s="48" t="s">
        <v>3288</v>
      </c>
      <c r="AI119" s="48" t="s">
        <v>3289</v>
      </c>
      <c r="AJ119" s="48" t="s">
        <v>3290</v>
      </c>
      <c r="AK119" s="48" t="s">
        <v>3360</v>
      </c>
      <c r="AL119" s="48" t="s">
        <v>3361</v>
      </c>
      <c r="AM119" s="48" t="s">
        <v>3362</v>
      </c>
      <c r="AN119" s="48" t="s">
        <v>3435</v>
      </c>
      <c r="AO119" s="48" t="s">
        <v>3436</v>
      </c>
      <c r="AP119" s="48" t="s">
        <v>3437</v>
      </c>
      <c r="AQ119" s="48" t="s">
        <v>3507</v>
      </c>
      <c r="AR119" s="48" t="s">
        <v>3508</v>
      </c>
      <c r="AS119" s="48" t="s">
        <v>3509</v>
      </c>
      <c r="AT119" s="48" t="s">
        <v>3832</v>
      </c>
      <c r="AU119" s="48" t="s">
        <v>3833</v>
      </c>
      <c r="AV119" s="48" t="s">
        <v>3834</v>
      </c>
      <c r="AW119" s="48" t="s">
        <v>3904</v>
      </c>
      <c r="AX119" s="48" t="s">
        <v>3905</v>
      </c>
      <c r="AY119" s="48" t="s">
        <v>3906</v>
      </c>
      <c r="AZ119" s="48" t="s">
        <v>3979</v>
      </c>
      <c r="BA119" s="48" t="s">
        <v>3980</v>
      </c>
      <c r="BB119" s="48" t="s">
        <v>3981</v>
      </c>
      <c r="BC119" s="48" t="s">
        <v>4109</v>
      </c>
      <c r="BD119" s="48" t="s">
        <v>4110</v>
      </c>
      <c r="BE119" s="48" t="s">
        <v>4111</v>
      </c>
    </row>
    <row r="120" spans="1:57" ht="15" hidden="1" customHeight="1">
      <c r="A120" s="45"/>
      <c r="B120" s="49" t="s">
        <v>4183</v>
      </c>
      <c r="C120" s="58">
        <v>20</v>
      </c>
      <c r="D120" s="48" t="s">
        <v>319</v>
      </c>
      <c r="E120" s="48" t="s">
        <v>320</v>
      </c>
      <c r="F120" s="48" t="s">
        <v>321</v>
      </c>
      <c r="G120" s="48" t="s">
        <v>393</v>
      </c>
      <c r="H120" s="48" t="s">
        <v>394</v>
      </c>
      <c r="I120" s="48" t="s">
        <v>395</v>
      </c>
      <c r="J120" s="48" t="s">
        <v>1953</v>
      </c>
      <c r="K120" s="48" t="s">
        <v>1954</v>
      </c>
      <c r="L120" s="48" t="s">
        <v>1955</v>
      </c>
      <c r="M120" s="48" t="s">
        <v>2275</v>
      </c>
      <c r="N120" s="48" t="s">
        <v>2276</v>
      </c>
      <c r="O120" s="48" t="s">
        <v>2277</v>
      </c>
      <c r="P120" s="48" t="s">
        <v>2350</v>
      </c>
      <c r="Q120" s="48" t="s">
        <v>2351</v>
      </c>
      <c r="R120" s="48" t="s">
        <v>2352</v>
      </c>
      <c r="S120" s="48" t="s">
        <v>2422</v>
      </c>
      <c r="T120" s="48" t="s">
        <v>2423</v>
      </c>
      <c r="U120" s="48" t="s">
        <v>2424</v>
      </c>
      <c r="V120" s="48" t="s">
        <v>2497</v>
      </c>
      <c r="W120" s="48" t="s">
        <v>2498</v>
      </c>
      <c r="X120" s="48" t="s">
        <v>2499</v>
      </c>
      <c r="Y120" s="48" t="s">
        <v>2819</v>
      </c>
      <c r="Z120" s="48" t="s">
        <v>2820</v>
      </c>
      <c r="AA120" s="48" t="s">
        <v>2821</v>
      </c>
      <c r="AB120" s="48" t="s">
        <v>2894</v>
      </c>
      <c r="AC120" s="48" t="s">
        <v>2895</v>
      </c>
      <c r="AD120" s="48" t="s">
        <v>2896</v>
      </c>
      <c r="AE120" s="48" t="s">
        <v>2966</v>
      </c>
      <c r="AF120" s="48" t="s">
        <v>2967</v>
      </c>
      <c r="AG120" s="48" t="s">
        <v>2968</v>
      </c>
      <c r="AH120" s="48" t="s">
        <v>3291</v>
      </c>
      <c r="AI120" s="48" t="s">
        <v>3292</v>
      </c>
      <c r="AJ120" s="48" t="s">
        <v>3293</v>
      </c>
      <c r="AK120" s="48" t="s">
        <v>3363</v>
      </c>
      <c r="AL120" s="48" t="s">
        <v>3364</v>
      </c>
      <c r="AM120" s="48" t="s">
        <v>3365</v>
      </c>
      <c r="AN120" s="48" t="s">
        <v>3438</v>
      </c>
      <c r="AO120" s="48" t="s">
        <v>3439</v>
      </c>
      <c r="AP120" s="48" t="s">
        <v>3440</v>
      </c>
      <c r="AQ120" s="48" t="s">
        <v>3510</v>
      </c>
      <c r="AR120" s="48" t="s">
        <v>3511</v>
      </c>
      <c r="AS120" s="48" t="s">
        <v>3512</v>
      </c>
      <c r="AT120" s="48" t="s">
        <v>3835</v>
      </c>
      <c r="AU120" s="48" t="s">
        <v>3836</v>
      </c>
      <c r="AV120" s="48" t="s">
        <v>3837</v>
      </c>
      <c r="AW120" s="48" t="s">
        <v>3907</v>
      </c>
      <c r="AX120" s="48" t="s">
        <v>3908</v>
      </c>
      <c r="AY120" s="48" t="s">
        <v>3909</v>
      </c>
      <c r="AZ120" s="48" t="s">
        <v>3982</v>
      </c>
      <c r="BA120" s="48" t="s">
        <v>3983</v>
      </c>
      <c r="BB120" s="48" t="s">
        <v>3984</v>
      </c>
      <c r="BC120" s="48" t="s">
        <v>4112</v>
      </c>
      <c r="BD120" s="48" t="s">
        <v>4113</v>
      </c>
      <c r="BE120" s="48" t="s">
        <v>4114</v>
      </c>
    </row>
    <row r="121" spans="1:57" ht="15" hidden="1" customHeight="1">
      <c r="A121" s="45"/>
      <c r="B121" s="49" t="s">
        <v>4184</v>
      </c>
      <c r="C121" s="58">
        <v>21</v>
      </c>
      <c r="D121" s="48" t="s">
        <v>322</v>
      </c>
      <c r="E121" s="48" t="s">
        <v>323</v>
      </c>
      <c r="F121" s="48" t="s">
        <v>324</v>
      </c>
      <c r="G121" s="48" t="s">
        <v>396</v>
      </c>
      <c r="H121" s="48" t="s">
        <v>397</v>
      </c>
      <c r="I121" s="48" t="s">
        <v>398</v>
      </c>
      <c r="J121" s="48" t="s">
        <v>1956</v>
      </c>
      <c r="K121" s="48" t="s">
        <v>1957</v>
      </c>
      <c r="L121" s="48" t="s">
        <v>1958</v>
      </c>
      <c r="M121" s="48" t="s">
        <v>2278</v>
      </c>
      <c r="N121" s="48" t="s">
        <v>2279</v>
      </c>
      <c r="O121" s="48" t="s">
        <v>2280</v>
      </c>
      <c r="P121" s="48" t="s">
        <v>2353</v>
      </c>
      <c r="Q121" s="48" t="s">
        <v>2354</v>
      </c>
      <c r="R121" s="48" t="s">
        <v>2355</v>
      </c>
      <c r="S121" s="48" t="s">
        <v>2425</v>
      </c>
      <c r="T121" s="48" t="s">
        <v>2426</v>
      </c>
      <c r="U121" s="48" t="s">
        <v>2427</v>
      </c>
      <c r="V121" s="48" t="s">
        <v>2500</v>
      </c>
      <c r="W121" s="48" t="s">
        <v>2501</v>
      </c>
      <c r="X121" s="48" t="s">
        <v>2502</v>
      </c>
      <c r="Y121" s="48" t="s">
        <v>2822</v>
      </c>
      <c r="Z121" s="48" t="s">
        <v>2823</v>
      </c>
      <c r="AA121" s="48" t="s">
        <v>2824</v>
      </c>
      <c r="AB121" s="48" t="s">
        <v>2897</v>
      </c>
      <c r="AC121" s="48" t="s">
        <v>2898</v>
      </c>
      <c r="AD121" s="48" t="s">
        <v>2899</v>
      </c>
      <c r="AE121" s="48" t="s">
        <v>2969</v>
      </c>
      <c r="AF121" s="48" t="s">
        <v>2970</v>
      </c>
      <c r="AG121" s="48" t="s">
        <v>2971</v>
      </c>
      <c r="AH121" s="48" t="s">
        <v>3294</v>
      </c>
      <c r="AI121" s="48" t="s">
        <v>3295</v>
      </c>
      <c r="AJ121" s="48" t="s">
        <v>3296</v>
      </c>
      <c r="AK121" s="48" t="s">
        <v>3366</v>
      </c>
      <c r="AL121" s="48" t="s">
        <v>3367</v>
      </c>
      <c r="AM121" s="48" t="s">
        <v>3368</v>
      </c>
      <c r="AN121" s="48" t="s">
        <v>3441</v>
      </c>
      <c r="AO121" s="48" t="s">
        <v>3442</v>
      </c>
      <c r="AP121" s="48" t="s">
        <v>3443</v>
      </c>
      <c r="AQ121" s="48" t="s">
        <v>3513</v>
      </c>
      <c r="AR121" s="48" t="s">
        <v>3764</v>
      </c>
      <c r="AS121" s="48" t="s">
        <v>3765</v>
      </c>
      <c r="AT121" s="48" t="s">
        <v>3838</v>
      </c>
      <c r="AU121" s="48" t="s">
        <v>3839</v>
      </c>
      <c r="AV121" s="48" t="s">
        <v>3840</v>
      </c>
      <c r="AW121" s="48" t="s">
        <v>3910</v>
      </c>
      <c r="AX121" s="48" t="s">
        <v>3911</v>
      </c>
      <c r="AY121" s="48" t="s">
        <v>3912</v>
      </c>
      <c r="AZ121" s="48" t="s">
        <v>3985</v>
      </c>
      <c r="BA121" s="48" t="s">
        <v>3986</v>
      </c>
      <c r="BB121" s="48" t="s">
        <v>3987</v>
      </c>
      <c r="BC121" s="48" t="s">
        <v>4115</v>
      </c>
      <c r="BD121" s="48" t="s">
        <v>4116</v>
      </c>
      <c r="BE121" s="48" t="s">
        <v>4117</v>
      </c>
    </row>
    <row r="122" spans="1:57" ht="15" hidden="1" customHeight="1">
      <c r="A122" s="45"/>
      <c r="B122" s="49" t="s">
        <v>4185</v>
      </c>
      <c r="C122" s="58">
        <v>22</v>
      </c>
      <c r="D122" s="48" t="s">
        <v>325</v>
      </c>
      <c r="E122" s="48" t="s">
        <v>326</v>
      </c>
      <c r="F122" s="48" t="s">
        <v>327</v>
      </c>
      <c r="G122" s="48" t="s">
        <v>399</v>
      </c>
      <c r="H122" s="48" t="s">
        <v>400</v>
      </c>
      <c r="I122" s="48" t="s">
        <v>401</v>
      </c>
      <c r="J122" s="48" t="s">
        <v>1959</v>
      </c>
      <c r="K122" s="48" t="s">
        <v>1960</v>
      </c>
      <c r="L122" s="48" t="s">
        <v>1961</v>
      </c>
      <c r="M122" s="48" t="s">
        <v>2281</v>
      </c>
      <c r="N122" s="48" t="s">
        <v>2282</v>
      </c>
      <c r="O122" s="48" t="s">
        <v>2283</v>
      </c>
      <c r="P122" s="48" t="s">
        <v>2356</v>
      </c>
      <c r="Q122" s="48" t="s">
        <v>2357</v>
      </c>
      <c r="R122" s="48" t="s">
        <v>2358</v>
      </c>
      <c r="S122" s="48" t="s">
        <v>2428</v>
      </c>
      <c r="T122" s="48" t="s">
        <v>2429</v>
      </c>
      <c r="U122" s="48" t="s">
        <v>2430</v>
      </c>
      <c r="V122" s="48" t="s">
        <v>2503</v>
      </c>
      <c r="W122" s="48" t="s">
        <v>2504</v>
      </c>
      <c r="X122" s="48" t="s">
        <v>2505</v>
      </c>
      <c r="Y122" s="48" t="s">
        <v>2825</v>
      </c>
      <c r="Z122" s="48" t="s">
        <v>2826</v>
      </c>
      <c r="AA122" s="48" t="s">
        <v>2827</v>
      </c>
      <c r="AB122" s="48" t="s">
        <v>2900</v>
      </c>
      <c r="AC122" s="48" t="s">
        <v>2901</v>
      </c>
      <c r="AD122" s="48" t="s">
        <v>2902</v>
      </c>
      <c r="AE122" s="48" t="s">
        <v>2972</v>
      </c>
      <c r="AF122" s="48" t="s">
        <v>2973</v>
      </c>
      <c r="AG122" s="48" t="s">
        <v>2974</v>
      </c>
      <c r="AH122" s="48" t="s">
        <v>3297</v>
      </c>
      <c r="AI122" s="48" t="s">
        <v>3298</v>
      </c>
      <c r="AJ122" s="48" t="s">
        <v>3299</v>
      </c>
      <c r="AK122" s="48" t="s">
        <v>3369</v>
      </c>
      <c r="AL122" s="48" t="s">
        <v>3370</v>
      </c>
      <c r="AM122" s="48" t="s">
        <v>3371</v>
      </c>
      <c r="AN122" s="48" t="s">
        <v>3444</v>
      </c>
      <c r="AO122" s="48" t="s">
        <v>3445</v>
      </c>
      <c r="AP122" s="48" t="s">
        <v>3446</v>
      </c>
      <c r="AQ122" s="48" t="s">
        <v>3766</v>
      </c>
      <c r="AR122" s="48" t="s">
        <v>3767</v>
      </c>
      <c r="AS122" s="48" t="s">
        <v>3768</v>
      </c>
      <c r="AT122" s="48" t="s">
        <v>3841</v>
      </c>
      <c r="AU122" s="48" t="s">
        <v>3842</v>
      </c>
      <c r="AV122" s="48" t="s">
        <v>3843</v>
      </c>
      <c r="AW122" s="48" t="s">
        <v>3913</v>
      </c>
      <c r="AX122" s="48" t="s">
        <v>3914</v>
      </c>
      <c r="AY122" s="48" t="s">
        <v>3915</v>
      </c>
      <c r="AZ122" s="48" t="s">
        <v>3988</v>
      </c>
      <c r="BA122" s="48" t="s">
        <v>3989</v>
      </c>
      <c r="BB122" s="48" t="s">
        <v>3990</v>
      </c>
      <c r="BC122" s="48" t="s">
        <v>4118</v>
      </c>
      <c r="BD122" s="48" t="s">
        <v>4119</v>
      </c>
      <c r="BE122" s="48" t="s">
        <v>4120</v>
      </c>
    </row>
    <row r="123" spans="1:57" ht="15" hidden="1" customHeight="1">
      <c r="A123" s="45"/>
      <c r="B123" s="52" t="s">
        <v>4186</v>
      </c>
      <c r="C123" s="58">
        <v>23</v>
      </c>
      <c r="D123" s="48" t="s">
        <v>328</v>
      </c>
      <c r="E123" s="48" t="s">
        <v>329</v>
      </c>
      <c r="F123" s="48" t="s">
        <v>330</v>
      </c>
      <c r="G123" s="48" t="s">
        <v>402</v>
      </c>
      <c r="H123" s="48" t="s">
        <v>403</v>
      </c>
      <c r="I123" s="48" t="s">
        <v>404</v>
      </c>
      <c r="J123" s="48" t="s">
        <v>1962</v>
      </c>
      <c r="K123" s="48" t="s">
        <v>1963</v>
      </c>
      <c r="L123" s="48" t="s">
        <v>1964</v>
      </c>
      <c r="M123" s="48" t="s">
        <v>2284</v>
      </c>
      <c r="N123" s="48" t="s">
        <v>2285</v>
      </c>
      <c r="O123" s="48" t="s">
        <v>2286</v>
      </c>
      <c r="P123" s="48" t="s">
        <v>2359</v>
      </c>
      <c r="Q123" s="48" t="s">
        <v>2360</v>
      </c>
      <c r="R123" s="48" t="s">
        <v>2361</v>
      </c>
      <c r="S123" s="48" t="s">
        <v>2431</v>
      </c>
      <c r="T123" s="48" t="s">
        <v>2432</v>
      </c>
      <c r="U123" s="48" t="s">
        <v>2433</v>
      </c>
      <c r="V123" s="48" t="s">
        <v>2506</v>
      </c>
      <c r="W123" s="48" t="s">
        <v>2507</v>
      </c>
      <c r="X123" s="48" t="s">
        <v>2508</v>
      </c>
      <c r="Y123" s="48" t="s">
        <v>2828</v>
      </c>
      <c r="Z123" s="48" t="s">
        <v>2829</v>
      </c>
      <c r="AA123" s="48" t="s">
        <v>2830</v>
      </c>
      <c r="AB123" s="48" t="s">
        <v>2903</v>
      </c>
      <c r="AC123" s="48" t="s">
        <v>2904</v>
      </c>
      <c r="AD123" s="48" t="s">
        <v>2905</v>
      </c>
      <c r="AE123" s="48" t="s">
        <v>2975</v>
      </c>
      <c r="AF123" s="48" t="s">
        <v>2976</v>
      </c>
      <c r="AG123" s="48" t="s">
        <v>2977</v>
      </c>
      <c r="AH123" s="48" t="s">
        <v>3300</v>
      </c>
      <c r="AI123" s="48" t="s">
        <v>3301</v>
      </c>
      <c r="AJ123" s="48" t="s">
        <v>3302</v>
      </c>
      <c r="AK123" s="48" t="s">
        <v>3372</v>
      </c>
      <c r="AL123" s="48" t="s">
        <v>3373</v>
      </c>
      <c r="AM123" s="48" t="s">
        <v>3374</v>
      </c>
      <c r="AN123" s="48" t="s">
        <v>3447</v>
      </c>
      <c r="AO123" s="48" t="s">
        <v>3448</v>
      </c>
      <c r="AP123" s="48" t="s">
        <v>3449</v>
      </c>
      <c r="AQ123" s="48" t="s">
        <v>3769</v>
      </c>
      <c r="AR123" s="48" t="s">
        <v>3770</v>
      </c>
      <c r="AS123" s="48" t="s">
        <v>3771</v>
      </c>
      <c r="AT123" s="48" t="s">
        <v>3844</v>
      </c>
      <c r="AU123" s="48" t="s">
        <v>3845</v>
      </c>
      <c r="AV123" s="48" t="s">
        <v>3846</v>
      </c>
      <c r="AW123" s="48" t="s">
        <v>3916</v>
      </c>
      <c r="AX123" s="48" t="s">
        <v>3917</v>
      </c>
      <c r="AY123" s="48" t="s">
        <v>3918</v>
      </c>
      <c r="AZ123" s="48" t="s">
        <v>3991</v>
      </c>
      <c r="BA123" s="48" t="s">
        <v>3992</v>
      </c>
      <c r="BB123" s="48" t="s">
        <v>3993</v>
      </c>
      <c r="BC123" s="48" t="s">
        <v>4121</v>
      </c>
      <c r="BD123" s="48" t="s">
        <v>4122</v>
      </c>
      <c r="BE123" s="48" t="s">
        <v>4123</v>
      </c>
    </row>
    <row r="124" spans="1:57" ht="15" hidden="1" customHeight="1">
      <c r="A124" s="45"/>
      <c r="B124" s="49" t="s">
        <v>4186</v>
      </c>
      <c r="C124" s="58">
        <v>24</v>
      </c>
      <c r="D124" s="48" t="s">
        <v>331</v>
      </c>
      <c r="E124" s="48" t="s">
        <v>332</v>
      </c>
      <c r="F124" s="48" t="s">
        <v>333</v>
      </c>
      <c r="G124" s="48" t="s">
        <v>405</v>
      </c>
      <c r="H124" s="48" t="s">
        <v>406</v>
      </c>
      <c r="I124" s="48" t="s">
        <v>407</v>
      </c>
      <c r="J124" s="48" t="s">
        <v>1965</v>
      </c>
      <c r="K124" s="48" t="s">
        <v>1966</v>
      </c>
      <c r="L124" s="48" t="s">
        <v>1967</v>
      </c>
      <c r="M124" s="48" t="s">
        <v>2287</v>
      </c>
      <c r="N124" s="48" t="s">
        <v>2288</v>
      </c>
      <c r="O124" s="48" t="s">
        <v>2289</v>
      </c>
      <c r="P124" s="48" t="s">
        <v>2362</v>
      </c>
      <c r="Q124" s="48" t="s">
        <v>2363</v>
      </c>
      <c r="R124" s="48" t="s">
        <v>2364</v>
      </c>
      <c r="S124" s="48" t="s">
        <v>2434</v>
      </c>
      <c r="T124" s="48" t="s">
        <v>2435</v>
      </c>
      <c r="U124" s="48" t="s">
        <v>2436</v>
      </c>
      <c r="V124" s="48" t="s">
        <v>2509</v>
      </c>
      <c r="W124" s="48" t="s">
        <v>2510</v>
      </c>
      <c r="X124" s="48" t="s">
        <v>2511</v>
      </c>
      <c r="Y124" s="48" t="s">
        <v>2831</v>
      </c>
      <c r="Z124" s="48" t="s">
        <v>2832</v>
      </c>
      <c r="AA124" s="48" t="s">
        <v>2833</v>
      </c>
      <c r="AB124" s="48" t="s">
        <v>2906</v>
      </c>
      <c r="AC124" s="48" t="s">
        <v>2907</v>
      </c>
      <c r="AD124" s="48" t="s">
        <v>2908</v>
      </c>
      <c r="AE124" s="48" t="s">
        <v>2978</v>
      </c>
      <c r="AF124" s="48" t="s">
        <v>2979</v>
      </c>
      <c r="AG124" s="48" t="s">
        <v>2980</v>
      </c>
      <c r="AH124" s="48" t="s">
        <v>3303</v>
      </c>
      <c r="AI124" s="48" t="s">
        <v>3304</v>
      </c>
      <c r="AJ124" s="48" t="s">
        <v>3305</v>
      </c>
      <c r="AK124" s="48" t="s">
        <v>3375</v>
      </c>
      <c r="AL124" s="48" t="s">
        <v>3376</v>
      </c>
      <c r="AM124" s="48" t="s">
        <v>3377</v>
      </c>
      <c r="AN124" s="48" t="s">
        <v>3450</v>
      </c>
      <c r="AO124" s="48" t="s">
        <v>3451</v>
      </c>
      <c r="AP124" s="48" t="s">
        <v>3452</v>
      </c>
      <c r="AQ124" s="48" t="s">
        <v>3772</v>
      </c>
      <c r="AR124" s="48" t="s">
        <v>3773</v>
      </c>
      <c r="AS124" s="48" t="s">
        <v>3774</v>
      </c>
      <c r="AT124" s="48" t="s">
        <v>3847</v>
      </c>
      <c r="AU124" s="48" t="s">
        <v>3848</v>
      </c>
      <c r="AV124" s="48" t="s">
        <v>3849</v>
      </c>
      <c r="AW124" s="48" t="s">
        <v>3919</v>
      </c>
      <c r="AX124" s="48" t="s">
        <v>3920</v>
      </c>
      <c r="AY124" s="48" t="s">
        <v>3921</v>
      </c>
      <c r="AZ124" s="48" t="s">
        <v>3994</v>
      </c>
      <c r="BA124" s="48" t="s">
        <v>3995</v>
      </c>
      <c r="BB124" s="48" t="s">
        <v>3996</v>
      </c>
      <c r="BC124" s="48" t="s">
        <v>4124</v>
      </c>
      <c r="BD124" s="48" t="s">
        <v>4125</v>
      </c>
      <c r="BE124" s="48" t="s">
        <v>4126</v>
      </c>
    </row>
    <row r="125" spans="1:57" ht="15" hidden="1" customHeight="1">
      <c r="A125" s="45"/>
      <c r="B125" s="49" t="s">
        <v>4187</v>
      </c>
      <c r="C125" s="58">
        <v>25</v>
      </c>
      <c r="D125" s="48" t="s">
        <v>334</v>
      </c>
      <c r="E125" s="48" t="s">
        <v>335</v>
      </c>
      <c r="F125" s="48" t="s">
        <v>336</v>
      </c>
      <c r="G125" s="48" t="s">
        <v>408</v>
      </c>
      <c r="H125" s="48" t="s">
        <v>409</v>
      </c>
      <c r="I125" s="48" t="s">
        <v>410</v>
      </c>
      <c r="J125" s="48" t="s">
        <v>1968</v>
      </c>
      <c r="K125" s="48" t="s">
        <v>1969</v>
      </c>
      <c r="L125" s="48" t="s">
        <v>1970</v>
      </c>
      <c r="M125" s="48" t="s">
        <v>2290</v>
      </c>
      <c r="N125" s="48" t="s">
        <v>2291</v>
      </c>
      <c r="O125" s="48" t="s">
        <v>2292</v>
      </c>
      <c r="P125" s="48" t="s">
        <v>2365</v>
      </c>
      <c r="Q125" s="48" t="s">
        <v>2366</v>
      </c>
      <c r="R125" s="48" t="s">
        <v>2367</v>
      </c>
      <c r="S125" s="48" t="s">
        <v>2437</v>
      </c>
      <c r="T125" s="48" t="s">
        <v>2438</v>
      </c>
      <c r="U125" s="48" t="s">
        <v>2439</v>
      </c>
      <c r="V125" s="48" t="s">
        <v>2512</v>
      </c>
      <c r="W125" s="48" t="s">
        <v>2513</v>
      </c>
      <c r="X125" s="48" t="s">
        <v>2764</v>
      </c>
      <c r="Y125" s="48" t="s">
        <v>2834</v>
      </c>
      <c r="Z125" s="48" t="s">
        <v>2835</v>
      </c>
      <c r="AA125" s="48" t="s">
        <v>2836</v>
      </c>
      <c r="AB125" s="48" t="s">
        <v>2909</v>
      </c>
      <c r="AC125" s="48" t="s">
        <v>2910</v>
      </c>
      <c r="AD125" s="48" t="s">
        <v>2911</v>
      </c>
      <c r="AE125" s="48" t="s">
        <v>2981</v>
      </c>
      <c r="AF125" s="48" t="s">
        <v>2982</v>
      </c>
      <c r="AG125" s="48" t="s">
        <v>2983</v>
      </c>
      <c r="AH125" s="48" t="s">
        <v>3306</v>
      </c>
      <c r="AI125" s="48" t="s">
        <v>3307</v>
      </c>
      <c r="AJ125" s="48" t="s">
        <v>3308</v>
      </c>
      <c r="AK125" s="48" t="s">
        <v>3378</v>
      </c>
      <c r="AL125" s="48" t="s">
        <v>3379</v>
      </c>
      <c r="AM125" s="48" t="s">
        <v>3380</v>
      </c>
      <c r="AN125" s="48" t="s">
        <v>3453</v>
      </c>
      <c r="AO125" s="48" t="s">
        <v>3454</v>
      </c>
      <c r="AP125" s="48" t="s">
        <v>3455</v>
      </c>
      <c r="AQ125" s="48" t="s">
        <v>3775</v>
      </c>
      <c r="AR125" s="48" t="s">
        <v>3776</v>
      </c>
      <c r="AS125" s="48" t="s">
        <v>3777</v>
      </c>
      <c r="AT125" s="48" t="s">
        <v>3850</v>
      </c>
      <c r="AU125" s="48" t="s">
        <v>3851</v>
      </c>
      <c r="AV125" s="48" t="s">
        <v>3852</v>
      </c>
      <c r="AW125" s="48" t="s">
        <v>3922</v>
      </c>
      <c r="AX125" s="48" t="s">
        <v>3923</v>
      </c>
      <c r="AY125" s="48" t="s">
        <v>3924</v>
      </c>
      <c r="AZ125" s="48" t="s">
        <v>3997</v>
      </c>
      <c r="BA125" s="48" t="s">
        <v>3998</v>
      </c>
      <c r="BB125" s="48" t="s">
        <v>3999</v>
      </c>
      <c r="BC125" s="48" t="s">
        <v>4127</v>
      </c>
      <c r="BD125" s="48" t="s">
        <v>4128</v>
      </c>
      <c r="BE125" s="48" t="s">
        <v>4129</v>
      </c>
    </row>
    <row r="126" spans="1:57" ht="15" hidden="1" customHeight="1">
      <c r="A126" s="44" t="s">
        <v>4188</v>
      </c>
      <c r="B126" s="45"/>
      <c r="C126" s="58">
        <v>26</v>
      </c>
      <c r="D126" s="48" t="s">
        <v>262</v>
      </c>
      <c r="E126" s="48" t="s">
        <v>263</v>
      </c>
      <c r="F126" s="48" t="s">
        <v>264</v>
      </c>
      <c r="G126" s="48"/>
      <c r="H126" s="48"/>
      <c r="I126" s="48"/>
      <c r="J126" s="48" t="s">
        <v>1896</v>
      </c>
      <c r="K126" s="48" t="s">
        <v>1897</v>
      </c>
      <c r="L126" s="48" t="s">
        <v>1898</v>
      </c>
      <c r="M126" s="48"/>
      <c r="N126" s="48"/>
      <c r="O126" s="48"/>
      <c r="P126" s="48" t="s">
        <v>2293</v>
      </c>
      <c r="Q126" s="48" t="s">
        <v>2294</v>
      </c>
      <c r="R126" s="48" t="s">
        <v>2295</v>
      </c>
      <c r="S126" s="48"/>
      <c r="T126" s="48"/>
      <c r="U126" s="48"/>
      <c r="V126" s="48" t="s">
        <v>2440</v>
      </c>
      <c r="W126" s="48" t="s">
        <v>2441</v>
      </c>
      <c r="X126" s="48" t="s">
        <v>2442</v>
      </c>
      <c r="Y126" s="48"/>
      <c r="Z126" s="48"/>
      <c r="AA126" s="48"/>
      <c r="AB126" s="48" t="s">
        <v>2837</v>
      </c>
      <c r="AC126" s="48" t="s">
        <v>2838</v>
      </c>
      <c r="AD126" s="48" t="s">
        <v>2839</v>
      </c>
      <c r="AE126" s="48"/>
      <c r="AF126" s="48"/>
      <c r="AG126" s="48"/>
      <c r="AH126" s="48" t="s">
        <v>2984</v>
      </c>
      <c r="AI126" s="48" t="s">
        <v>2985</v>
      </c>
      <c r="AJ126" s="48" t="s">
        <v>2986</v>
      </c>
      <c r="AK126" s="48"/>
      <c r="AL126" s="48"/>
      <c r="AM126" s="48"/>
      <c r="AN126" s="48" t="s">
        <v>3381</v>
      </c>
      <c r="AO126" s="48" t="s">
        <v>3382</v>
      </c>
      <c r="AP126" s="48" t="s">
        <v>3383</v>
      </c>
      <c r="AQ126" s="48"/>
      <c r="AR126" s="48"/>
      <c r="AS126" s="48"/>
      <c r="AT126" s="48" t="s">
        <v>3778</v>
      </c>
      <c r="AU126" s="48" t="s">
        <v>3779</v>
      </c>
      <c r="AV126" s="48" t="s">
        <v>3780</v>
      </c>
      <c r="AW126" s="48"/>
      <c r="AX126" s="48"/>
      <c r="AY126" s="48"/>
      <c r="AZ126" s="48" t="s">
        <v>3925</v>
      </c>
      <c r="BA126" s="48" t="s">
        <v>3926</v>
      </c>
      <c r="BB126" s="48" t="s">
        <v>3927</v>
      </c>
      <c r="BC126" s="48"/>
      <c r="BD126" s="48"/>
      <c r="BE126" s="48"/>
    </row>
    <row r="127" spans="1:57" ht="15" hidden="1" customHeight="1"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</row>
    <row r="128" spans="1:57" ht="15" hidden="1" customHeight="1"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8"/>
      <c r="BB128" s="48"/>
      <c r="BC128" s="48"/>
      <c r="BD128" s="48"/>
      <c r="BE128" s="48"/>
    </row>
    <row r="129" spans="4:57" ht="15" hidden="1" customHeight="1"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8"/>
      <c r="BE129" s="48"/>
    </row>
    <row r="130" spans="4:57" ht="15" hidden="1" customHeight="1"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8"/>
      <c r="BE130" s="48"/>
    </row>
    <row r="131" spans="4:57" ht="15" hidden="1" customHeight="1"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8"/>
      <c r="BE131" s="48"/>
    </row>
    <row r="132" spans="4:57" ht="15" customHeight="1"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</row>
    <row r="133" spans="4:57" ht="15" customHeight="1"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  <c r="AT133" s="48"/>
      <c r="AU133" s="48"/>
      <c r="AV133" s="48"/>
      <c r="AW133" s="48"/>
      <c r="AX133" s="48"/>
      <c r="AY133" s="48"/>
      <c r="AZ133" s="48"/>
      <c r="BA133" s="48"/>
      <c r="BB133" s="48"/>
      <c r="BC133" s="48"/>
      <c r="BD133" s="48"/>
      <c r="BE133" s="48"/>
    </row>
    <row r="134" spans="4:57" ht="15" customHeight="1"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  <c r="AT134" s="48"/>
      <c r="AU134" s="48"/>
      <c r="AV134" s="48"/>
      <c r="AW134" s="48"/>
      <c r="AX134" s="48"/>
      <c r="AY134" s="48"/>
      <c r="AZ134" s="48"/>
      <c r="BA134" s="48"/>
      <c r="BB134" s="48"/>
      <c r="BC134" s="48"/>
      <c r="BD134" s="48"/>
      <c r="BE134" s="48"/>
    </row>
    <row r="135" spans="4:57" ht="15" customHeight="1"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  <c r="AT135" s="48"/>
      <c r="AU135" s="48"/>
      <c r="AV135" s="48"/>
      <c r="AW135" s="48"/>
      <c r="AX135" s="48"/>
      <c r="AY135" s="48"/>
      <c r="AZ135" s="48"/>
      <c r="BA135" s="48"/>
      <c r="BB135" s="48"/>
      <c r="BC135" s="48"/>
      <c r="BD135" s="48"/>
      <c r="BE135" s="48"/>
    </row>
    <row r="136" spans="4:57" ht="15" customHeight="1"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8"/>
      <c r="AZ136" s="48"/>
      <c r="BA136" s="48"/>
      <c r="BB136" s="48"/>
      <c r="BC136" s="48"/>
      <c r="BD136" s="48"/>
      <c r="BE136" s="48"/>
    </row>
    <row r="137" spans="4:57" ht="15" customHeight="1"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Y137" s="48"/>
      <c r="AZ137" s="48"/>
      <c r="BA137" s="48"/>
      <c r="BB137" s="48"/>
      <c r="BC137" s="48"/>
      <c r="BD137" s="48"/>
      <c r="BE137" s="48"/>
    </row>
    <row r="138" spans="4:57" ht="15" customHeight="1"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8"/>
      <c r="AZ138" s="48"/>
      <c r="BA138" s="48"/>
      <c r="BB138" s="48"/>
      <c r="BC138" s="48"/>
      <c r="BD138" s="48"/>
      <c r="BE138" s="48"/>
    </row>
    <row r="139" spans="4:57" ht="15" customHeight="1"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  <c r="AT139" s="48"/>
      <c r="AU139" s="48"/>
      <c r="AV139" s="48"/>
      <c r="AW139" s="48"/>
      <c r="AX139" s="48"/>
      <c r="AY139" s="48"/>
      <c r="AZ139" s="48"/>
      <c r="BA139" s="48"/>
      <c r="BB139" s="48"/>
      <c r="BC139" s="48"/>
      <c r="BD139" s="48"/>
      <c r="BE139" s="48"/>
    </row>
    <row r="140" spans="4:57" ht="15" customHeight="1"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48"/>
      <c r="AS140" s="48"/>
      <c r="AT140" s="48"/>
      <c r="AU140" s="48"/>
      <c r="AV140" s="48"/>
      <c r="AW140" s="48"/>
      <c r="AX140" s="48"/>
      <c r="AY140" s="48"/>
      <c r="AZ140" s="48"/>
      <c r="BA140" s="48"/>
      <c r="BB140" s="48"/>
      <c r="BC140" s="48"/>
      <c r="BD140" s="48"/>
      <c r="BE140" s="48"/>
    </row>
    <row r="141" spans="4:57" ht="15" customHeight="1"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  <c r="AT141" s="48"/>
      <c r="AU141" s="48"/>
      <c r="AV141" s="48"/>
      <c r="AW141" s="48"/>
      <c r="AX141" s="48"/>
      <c r="AY141" s="48"/>
      <c r="AZ141" s="48"/>
      <c r="BA141" s="48"/>
      <c r="BB141" s="48"/>
      <c r="BC141" s="48"/>
      <c r="BD141" s="48"/>
      <c r="BE141" s="48"/>
    </row>
    <row r="142" spans="4:57" ht="15" customHeight="1"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8"/>
      <c r="AZ142" s="48"/>
      <c r="BA142" s="48"/>
      <c r="BB142" s="48"/>
      <c r="BC142" s="48"/>
      <c r="BD142" s="48"/>
      <c r="BE142" s="48"/>
    </row>
    <row r="143" spans="4:57" ht="15" customHeight="1"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  <c r="AT143" s="48"/>
      <c r="AU143" s="48"/>
      <c r="AV143" s="48"/>
      <c r="AW143" s="48"/>
      <c r="AX143" s="48"/>
      <c r="AY143" s="48"/>
      <c r="AZ143" s="48"/>
      <c r="BA143" s="48"/>
      <c r="BB143" s="48"/>
      <c r="BC143" s="48"/>
      <c r="BD143" s="48"/>
      <c r="BE143" s="48"/>
    </row>
    <row r="144" spans="4:57" ht="15" customHeight="1"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48"/>
      <c r="AS144" s="48"/>
      <c r="AT144" s="48"/>
      <c r="AU144" s="48"/>
      <c r="AV144" s="48"/>
      <c r="AW144" s="48"/>
      <c r="AX144" s="48"/>
      <c r="AY144" s="48"/>
      <c r="AZ144" s="48"/>
      <c r="BA144" s="48"/>
      <c r="BB144" s="48"/>
      <c r="BC144" s="48"/>
      <c r="BD144" s="48"/>
      <c r="BE144" s="48"/>
    </row>
    <row r="145" spans="4:57" ht="15" customHeight="1"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8"/>
      <c r="AZ145" s="48"/>
      <c r="BA145" s="48"/>
      <c r="BB145" s="48"/>
      <c r="BC145" s="48"/>
      <c r="BD145" s="48"/>
      <c r="BE145" s="48"/>
    </row>
    <row r="146" spans="4:57" ht="15" customHeight="1"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48"/>
      <c r="AS146" s="48"/>
      <c r="AT146" s="48"/>
      <c r="AU146" s="48"/>
      <c r="AV146" s="48"/>
      <c r="AW146" s="48"/>
      <c r="AX146" s="48"/>
      <c r="AY146" s="48"/>
      <c r="AZ146" s="48"/>
      <c r="BA146" s="48"/>
      <c r="BB146" s="48"/>
      <c r="BC146" s="48"/>
      <c r="BD146" s="48"/>
      <c r="BE146" s="48"/>
    </row>
    <row r="147" spans="4:57" ht="15" customHeight="1"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  <c r="AQ147" s="48"/>
      <c r="AR147" s="48"/>
      <c r="AS147" s="48"/>
      <c r="AT147" s="48"/>
      <c r="AU147" s="48"/>
      <c r="AV147" s="48"/>
      <c r="AW147" s="48"/>
      <c r="AX147" s="48"/>
      <c r="AY147" s="48"/>
      <c r="AZ147" s="48"/>
      <c r="BA147" s="48"/>
      <c r="BB147" s="48"/>
      <c r="BC147" s="48"/>
      <c r="BD147" s="48"/>
      <c r="BE147" s="48"/>
    </row>
    <row r="148" spans="4:57" ht="15" customHeight="1"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48"/>
      <c r="AS148" s="48"/>
      <c r="AT148" s="48"/>
      <c r="AU148" s="48"/>
      <c r="AV148" s="48"/>
      <c r="AW148" s="48"/>
      <c r="AX148" s="48"/>
      <c r="AY148" s="48"/>
      <c r="AZ148" s="48"/>
      <c r="BA148" s="48"/>
      <c r="BB148" s="48"/>
      <c r="BC148" s="48"/>
      <c r="BD148" s="48"/>
      <c r="BE148" s="48"/>
    </row>
    <row r="149" spans="4:57" ht="15" customHeight="1"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  <c r="AT149" s="48"/>
      <c r="AU149" s="48"/>
      <c r="AV149" s="48"/>
      <c r="AW149" s="48"/>
      <c r="AX149" s="48"/>
      <c r="AY149" s="48"/>
      <c r="AZ149" s="48"/>
      <c r="BA149" s="48"/>
      <c r="BB149" s="48"/>
      <c r="BC149" s="48"/>
      <c r="BD149" s="48"/>
      <c r="BE149" s="48"/>
    </row>
    <row r="150" spans="4:57" ht="15" customHeight="1"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  <c r="AT150" s="48"/>
      <c r="AU150" s="48"/>
      <c r="AV150" s="48"/>
      <c r="AW150" s="48"/>
      <c r="AX150" s="48"/>
      <c r="AY150" s="48"/>
      <c r="AZ150" s="48"/>
      <c r="BA150" s="48"/>
      <c r="BB150" s="48"/>
      <c r="BC150" s="48"/>
      <c r="BD150" s="48"/>
      <c r="BE150" s="48"/>
    </row>
    <row r="151" spans="4:57" ht="15" customHeight="1"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48"/>
      <c r="AS151" s="48"/>
      <c r="AT151" s="48"/>
      <c r="AU151" s="48"/>
      <c r="AV151" s="48"/>
      <c r="AW151" s="48"/>
      <c r="AX151" s="48"/>
      <c r="AY151" s="48"/>
      <c r="AZ151" s="48"/>
      <c r="BA151" s="48"/>
      <c r="BB151" s="48"/>
      <c r="BC151" s="48"/>
      <c r="BD151" s="48"/>
      <c r="BE151" s="48"/>
    </row>
    <row r="152" spans="4:57" ht="15" customHeight="1"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</row>
    <row r="153" spans="4:57" ht="15" customHeight="1"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8"/>
      <c r="AZ153" s="48"/>
      <c r="BA153" s="48"/>
      <c r="BB153" s="48"/>
      <c r="BC153" s="48"/>
      <c r="BD153" s="48"/>
      <c r="BE153" s="48"/>
    </row>
    <row r="154" spans="4:57" ht="15" customHeight="1"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8"/>
      <c r="AZ154" s="48"/>
      <c r="BA154" s="48"/>
      <c r="BB154" s="48"/>
      <c r="BC154" s="48"/>
      <c r="BD154" s="48"/>
      <c r="BE154" s="48"/>
    </row>
    <row r="155" spans="4:57" ht="15" customHeight="1"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  <c r="AT155" s="48"/>
      <c r="AU155" s="48"/>
      <c r="AV155" s="48"/>
      <c r="AW155" s="48"/>
      <c r="AX155" s="48"/>
      <c r="AY155" s="48"/>
      <c r="AZ155" s="48"/>
      <c r="BA155" s="48"/>
      <c r="BB155" s="48"/>
      <c r="BC155" s="48"/>
      <c r="BD155" s="48"/>
      <c r="BE155" s="48"/>
    </row>
    <row r="156" spans="4:57" ht="15" customHeight="1"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  <c r="AQ156" s="48"/>
      <c r="AR156" s="48"/>
      <c r="AS156" s="48"/>
      <c r="AT156" s="48"/>
      <c r="AU156" s="48"/>
      <c r="AV156" s="48"/>
      <c r="AW156" s="48"/>
      <c r="AX156" s="48"/>
      <c r="AY156" s="48"/>
      <c r="AZ156" s="48"/>
      <c r="BA156" s="48"/>
      <c r="BB156" s="48"/>
      <c r="BC156" s="48"/>
      <c r="BD156" s="48"/>
      <c r="BE156" s="48"/>
    </row>
    <row r="157" spans="4:57" ht="15" customHeight="1"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  <c r="AQ157" s="48"/>
      <c r="AR157" s="48"/>
      <c r="AS157" s="48"/>
      <c r="AT157" s="48"/>
      <c r="AU157" s="48"/>
      <c r="AV157" s="48"/>
      <c r="AW157" s="48"/>
      <c r="AX157" s="48"/>
      <c r="AY157" s="48"/>
      <c r="AZ157" s="48"/>
      <c r="BA157" s="48"/>
      <c r="BB157" s="48"/>
      <c r="BC157" s="48"/>
      <c r="BD157" s="48"/>
      <c r="BE157" s="48"/>
    </row>
    <row r="158" spans="4:57" ht="15" customHeight="1"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48"/>
      <c r="AS158" s="48"/>
      <c r="AT158" s="48"/>
      <c r="AU158" s="48"/>
      <c r="AV158" s="48"/>
      <c r="AW158" s="48"/>
      <c r="AX158" s="48"/>
      <c r="AY158" s="48"/>
      <c r="AZ158" s="48"/>
      <c r="BA158" s="48"/>
      <c r="BB158" s="48"/>
      <c r="BC158" s="48"/>
      <c r="BD158" s="48"/>
      <c r="BE158" s="48"/>
    </row>
    <row r="159" spans="4:57" ht="15" customHeight="1"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  <c r="AQ159" s="48"/>
      <c r="AR159" s="48"/>
      <c r="AS159" s="48"/>
      <c r="AT159" s="48"/>
      <c r="AU159" s="48"/>
      <c r="AV159" s="48"/>
      <c r="AW159" s="48"/>
      <c r="AX159" s="48"/>
      <c r="AY159" s="48"/>
      <c r="AZ159" s="48"/>
      <c r="BA159" s="48"/>
      <c r="BB159" s="48"/>
      <c r="BC159" s="48"/>
      <c r="BD159" s="48"/>
      <c r="BE159" s="48"/>
    </row>
    <row r="160" spans="4:57" ht="15" customHeight="1"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48"/>
      <c r="AS160" s="48"/>
      <c r="AT160" s="48"/>
      <c r="AU160" s="48"/>
      <c r="AV160" s="48"/>
      <c r="AW160" s="48"/>
      <c r="AX160" s="48"/>
      <c r="AY160" s="48"/>
      <c r="AZ160" s="48"/>
      <c r="BA160" s="48"/>
      <c r="BB160" s="48"/>
      <c r="BC160" s="48"/>
      <c r="BD160" s="48"/>
      <c r="BE160" s="48"/>
    </row>
    <row r="161" spans="4:57" ht="15" customHeight="1"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  <c r="AQ161" s="48"/>
      <c r="AR161" s="48"/>
      <c r="AS161" s="48"/>
      <c r="AT161" s="48"/>
      <c r="AU161" s="48"/>
      <c r="AV161" s="48"/>
      <c r="AW161" s="48"/>
      <c r="AX161" s="48"/>
      <c r="AY161" s="48"/>
      <c r="AZ161" s="48"/>
      <c r="BA161" s="48"/>
      <c r="BB161" s="48"/>
      <c r="BC161" s="48"/>
      <c r="BD161" s="48"/>
      <c r="BE161" s="48"/>
    </row>
    <row r="162" spans="4:57" ht="15" customHeight="1"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  <c r="AT162" s="48"/>
      <c r="AU162" s="48"/>
      <c r="AV162" s="48"/>
      <c r="AW162" s="48"/>
      <c r="AX162" s="48"/>
      <c r="AY162" s="48"/>
      <c r="AZ162" s="48"/>
      <c r="BA162" s="48"/>
      <c r="BB162" s="48"/>
      <c r="BC162" s="48"/>
      <c r="BD162" s="48"/>
      <c r="BE162" s="48"/>
    </row>
    <row r="163" spans="4:57" ht="15" customHeight="1"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  <c r="AT163" s="48"/>
      <c r="AU163" s="48"/>
      <c r="AV163" s="48"/>
      <c r="AW163" s="48"/>
      <c r="AX163" s="48"/>
      <c r="AY163" s="48"/>
      <c r="AZ163" s="48"/>
      <c r="BA163" s="48"/>
      <c r="BB163" s="48"/>
      <c r="BC163" s="48"/>
      <c r="BD163" s="48"/>
      <c r="BE163" s="48"/>
    </row>
    <row r="164" spans="4:57" ht="15" customHeight="1"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  <c r="AT164" s="48"/>
      <c r="AU164" s="48"/>
      <c r="AV164" s="48"/>
      <c r="AW164" s="48"/>
      <c r="AX164" s="48"/>
      <c r="AY164" s="48"/>
      <c r="AZ164" s="48"/>
      <c r="BA164" s="48"/>
      <c r="BB164" s="48"/>
      <c r="BC164" s="48"/>
      <c r="BD164" s="48"/>
      <c r="BE164" s="48"/>
    </row>
    <row r="165" spans="4:57" ht="15" customHeight="1"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  <c r="AT165" s="48"/>
      <c r="AU165" s="48"/>
      <c r="AV165" s="48"/>
      <c r="AW165" s="48"/>
      <c r="AX165" s="48"/>
      <c r="AY165" s="48"/>
      <c r="AZ165" s="48"/>
      <c r="BA165" s="48"/>
      <c r="BB165" s="48"/>
      <c r="BC165" s="48"/>
      <c r="BD165" s="48"/>
      <c r="BE165" s="48"/>
    </row>
    <row r="166" spans="4:57" ht="15" customHeight="1"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48"/>
      <c r="AS166" s="48"/>
      <c r="AT166" s="48"/>
      <c r="AU166" s="48"/>
      <c r="AV166" s="48"/>
      <c r="AW166" s="48"/>
      <c r="AX166" s="48"/>
      <c r="AY166" s="48"/>
      <c r="AZ166" s="48"/>
      <c r="BA166" s="48"/>
      <c r="BB166" s="48"/>
      <c r="BC166" s="48"/>
      <c r="BD166" s="48"/>
      <c r="BE166" s="48"/>
    </row>
    <row r="167" spans="4:57" ht="15" customHeight="1"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48"/>
      <c r="AS167" s="48"/>
      <c r="AT167" s="48"/>
      <c r="AU167" s="48"/>
      <c r="AV167" s="48"/>
      <c r="AW167" s="48"/>
      <c r="AX167" s="48"/>
      <c r="AY167" s="48"/>
      <c r="AZ167" s="48"/>
      <c r="BA167" s="48"/>
      <c r="BB167" s="48"/>
      <c r="BC167" s="48"/>
      <c r="BD167" s="48"/>
      <c r="BE167" s="48"/>
    </row>
    <row r="168" spans="4:57" ht="15" customHeight="1"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48"/>
      <c r="AS168" s="48"/>
      <c r="AT168" s="48"/>
      <c r="AU168" s="48"/>
      <c r="AV168" s="48"/>
      <c r="AW168" s="48"/>
      <c r="AX168" s="48"/>
      <c r="AY168" s="48"/>
      <c r="AZ168" s="48"/>
      <c r="BA168" s="48"/>
      <c r="BB168" s="48"/>
      <c r="BC168" s="48"/>
      <c r="BD168" s="48"/>
      <c r="BE168" s="48"/>
    </row>
    <row r="169" spans="4:57" ht="15" customHeight="1"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  <c r="AQ169" s="48"/>
      <c r="AR169" s="48"/>
      <c r="AS169" s="48"/>
      <c r="AT169" s="48"/>
      <c r="AU169" s="48"/>
      <c r="AV169" s="48"/>
      <c r="AW169" s="48"/>
      <c r="AX169" s="48"/>
      <c r="AY169" s="48"/>
      <c r="AZ169" s="48"/>
      <c r="BA169" s="48"/>
      <c r="BB169" s="48"/>
      <c r="BC169" s="48"/>
      <c r="BD169" s="48"/>
      <c r="BE169" s="48"/>
    </row>
    <row r="170" spans="4:57" ht="15" customHeight="1"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48"/>
      <c r="AS170" s="48"/>
      <c r="AT170" s="48"/>
      <c r="AU170" s="48"/>
      <c r="AV170" s="48"/>
      <c r="AW170" s="48"/>
      <c r="AX170" s="48"/>
      <c r="AY170" s="48"/>
      <c r="AZ170" s="48"/>
      <c r="BA170" s="48"/>
      <c r="BB170" s="48"/>
      <c r="BC170" s="48"/>
      <c r="BD170" s="48"/>
      <c r="BE170" s="48"/>
    </row>
    <row r="171" spans="4:57" ht="15" customHeight="1"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48"/>
      <c r="AS171" s="48"/>
      <c r="AT171" s="48"/>
      <c r="AU171" s="48"/>
      <c r="AV171" s="48"/>
      <c r="AW171" s="48"/>
      <c r="AX171" s="48"/>
      <c r="AY171" s="48"/>
      <c r="AZ171" s="48"/>
      <c r="BA171" s="48"/>
      <c r="BB171" s="48"/>
      <c r="BC171" s="48"/>
      <c r="BD171" s="48"/>
      <c r="BE171" s="48"/>
    </row>
    <row r="172" spans="4:57" ht="15" customHeight="1"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48"/>
      <c r="AW172" s="48"/>
      <c r="AX172" s="48"/>
      <c r="AY172" s="48"/>
      <c r="AZ172" s="48"/>
      <c r="BA172" s="48"/>
      <c r="BB172" s="48"/>
      <c r="BC172" s="48"/>
      <c r="BD172" s="48"/>
      <c r="BE172" s="48"/>
    </row>
    <row r="173" spans="4:57" ht="15" customHeight="1"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  <c r="AT173" s="48"/>
      <c r="AU173" s="48"/>
      <c r="AV173" s="48"/>
      <c r="AW173" s="48"/>
      <c r="AX173" s="48"/>
      <c r="AY173" s="48"/>
      <c r="AZ173" s="48"/>
      <c r="BA173" s="48"/>
      <c r="BB173" s="48"/>
      <c r="BC173" s="48"/>
      <c r="BD173" s="48"/>
      <c r="BE173" s="48"/>
    </row>
    <row r="174" spans="4:57" ht="15" customHeight="1"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  <c r="AQ174" s="48"/>
      <c r="AR174" s="48"/>
      <c r="AS174" s="48"/>
      <c r="AT174" s="48"/>
      <c r="AU174" s="48"/>
      <c r="AV174" s="48"/>
      <c r="AW174" s="48"/>
      <c r="AX174" s="48"/>
      <c r="AY174" s="48"/>
      <c r="AZ174" s="48"/>
      <c r="BA174" s="48"/>
      <c r="BB174" s="48"/>
      <c r="BC174" s="48"/>
      <c r="BD174" s="48"/>
      <c r="BE174" s="48"/>
    </row>
    <row r="175" spans="4:57" ht="15" customHeight="1"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  <c r="AQ175" s="48"/>
      <c r="AR175" s="48"/>
      <c r="AS175" s="48"/>
      <c r="AT175" s="48"/>
      <c r="AU175" s="48"/>
      <c r="AV175" s="48"/>
      <c r="AW175" s="48"/>
      <c r="AX175" s="48"/>
      <c r="AY175" s="48"/>
      <c r="AZ175" s="48"/>
      <c r="BA175" s="48"/>
      <c r="BB175" s="48"/>
      <c r="BC175" s="48"/>
      <c r="BD175" s="48"/>
      <c r="BE175" s="48"/>
    </row>
    <row r="176" spans="4:57" ht="15" customHeight="1"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  <c r="AT176" s="48"/>
      <c r="AU176" s="48"/>
      <c r="AV176" s="48"/>
      <c r="AW176" s="48"/>
      <c r="AX176" s="48"/>
      <c r="AY176" s="48"/>
      <c r="AZ176" s="48"/>
      <c r="BA176" s="48"/>
      <c r="BB176" s="48"/>
      <c r="BC176" s="48"/>
      <c r="BD176" s="48"/>
      <c r="BE176" s="48"/>
    </row>
    <row r="177" spans="4:57" ht="15" customHeight="1"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  <c r="AT177" s="48"/>
      <c r="AU177" s="48"/>
      <c r="AV177" s="48"/>
      <c r="AW177" s="48"/>
      <c r="AX177" s="48"/>
      <c r="AY177" s="48"/>
      <c r="AZ177" s="48"/>
      <c r="BA177" s="48"/>
      <c r="BB177" s="48"/>
      <c r="BC177" s="48"/>
      <c r="BD177" s="48"/>
      <c r="BE177" s="48"/>
    </row>
    <row r="178" spans="4:57" ht="15" customHeight="1"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48"/>
      <c r="AS178" s="48"/>
      <c r="AT178" s="48"/>
      <c r="AU178" s="48"/>
      <c r="AV178" s="48"/>
      <c r="AW178" s="48"/>
      <c r="AX178" s="48"/>
      <c r="AY178" s="48"/>
      <c r="AZ178" s="48"/>
      <c r="BA178" s="48"/>
      <c r="BB178" s="48"/>
      <c r="BC178" s="48"/>
      <c r="BD178" s="48"/>
      <c r="BE178" s="48"/>
    </row>
    <row r="179" spans="4:57" ht="15" customHeight="1"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48"/>
      <c r="AS179" s="48"/>
      <c r="AT179" s="48"/>
      <c r="AU179" s="48"/>
      <c r="AV179" s="48"/>
      <c r="AW179" s="48"/>
      <c r="AX179" s="48"/>
      <c r="AY179" s="48"/>
      <c r="AZ179" s="48"/>
      <c r="BA179" s="48"/>
      <c r="BB179" s="48"/>
      <c r="BC179" s="48"/>
      <c r="BD179" s="48"/>
      <c r="BE179" s="48"/>
    </row>
    <row r="180" spans="4:57" ht="15" customHeight="1"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  <c r="AQ180" s="48"/>
      <c r="AR180" s="48"/>
      <c r="AS180" s="48"/>
      <c r="AT180" s="48"/>
      <c r="AU180" s="48"/>
      <c r="AV180" s="48"/>
      <c r="AW180" s="48"/>
      <c r="AX180" s="48"/>
      <c r="AY180" s="48"/>
      <c r="AZ180" s="48"/>
      <c r="BA180" s="48"/>
      <c r="BB180" s="48"/>
      <c r="BC180" s="48"/>
      <c r="BD180" s="48"/>
      <c r="BE180" s="48"/>
    </row>
    <row r="181" spans="4:57" ht="15" customHeight="1"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48"/>
      <c r="AS181" s="48"/>
      <c r="AT181" s="48"/>
      <c r="AU181" s="48"/>
      <c r="AV181" s="48"/>
      <c r="AW181" s="48"/>
      <c r="AX181" s="48"/>
      <c r="AY181" s="48"/>
      <c r="AZ181" s="48"/>
      <c r="BA181" s="48"/>
      <c r="BB181" s="48"/>
      <c r="BC181" s="48"/>
      <c r="BD181" s="48"/>
      <c r="BE181" s="48"/>
    </row>
    <row r="182" spans="4:57" ht="15" customHeight="1"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  <c r="AT182" s="48"/>
      <c r="AU182" s="48"/>
      <c r="AV182" s="48"/>
      <c r="AW182" s="48"/>
      <c r="AX182" s="48"/>
      <c r="AY182" s="48"/>
      <c r="AZ182" s="48"/>
      <c r="BA182" s="48"/>
      <c r="BB182" s="48"/>
      <c r="BC182" s="48"/>
      <c r="BD182" s="48"/>
      <c r="BE182" s="48"/>
    </row>
    <row r="183" spans="4:57" ht="15" customHeight="1"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  <c r="AT183" s="48"/>
      <c r="AU183" s="48"/>
      <c r="AV183" s="48"/>
      <c r="AW183" s="48"/>
      <c r="AX183" s="48"/>
      <c r="AY183" s="48"/>
      <c r="AZ183" s="48"/>
      <c r="BA183" s="48"/>
      <c r="BB183" s="48"/>
      <c r="BC183" s="48"/>
      <c r="BD183" s="48"/>
      <c r="BE183" s="48"/>
    </row>
    <row r="184" spans="4:57" ht="15" customHeight="1"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  <c r="AT184" s="48"/>
      <c r="AU184" s="48"/>
      <c r="AV184" s="48"/>
      <c r="AW184" s="48"/>
      <c r="AX184" s="48"/>
      <c r="AY184" s="48"/>
      <c r="AZ184" s="48"/>
      <c r="BA184" s="48"/>
      <c r="BB184" s="48"/>
      <c r="BC184" s="48"/>
      <c r="BD184" s="48"/>
      <c r="BE184" s="48"/>
    </row>
    <row r="185" spans="4:57" ht="15" customHeight="1"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  <c r="AQ185" s="48"/>
      <c r="AR185" s="48"/>
      <c r="AS185" s="48"/>
      <c r="AT185" s="48"/>
      <c r="AU185" s="48"/>
      <c r="AV185" s="48"/>
      <c r="AW185" s="48"/>
      <c r="AX185" s="48"/>
      <c r="AY185" s="48"/>
      <c r="AZ185" s="48"/>
      <c r="BA185" s="48"/>
      <c r="BB185" s="48"/>
      <c r="BC185" s="48"/>
      <c r="BD185" s="48"/>
      <c r="BE185" s="48"/>
    </row>
    <row r="186" spans="4:57" ht="15" customHeight="1"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  <c r="AT186" s="48"/>
      <c r="AU186" s="48"/>
      <c r="AV186" s="48"/>
      <c r="AW186" s="48"/>
      <c r="AX186" s="48"/>
      <c r="AY186" s="48"/>
      <c r="AZ186" s="48"/>
      <c r="BA186" s="48"/>
      <c r="BB186" s="48"/>
      <c r="BC186" s="48"/>
      <c r="BD186" s="48"/>
      <c r="BE186" s="48"/>
    </row>
    <row r="187" spans="4:57" ht="15" customHeight="1"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48"/>
      <c r="AS187" s="48"/>
      <c r="AT187" s="48"/>
      <c r="AU187" s="48"/>
      <c r="AV187" s="48"/>
      <c r="AW187" s="48"/>
      <c r="AX187" s="48"/>
      <c r="AY187" s="48"/>
      <c r="AZ187" s="48"/>
      <c r="BA187" s="48"/>
      <c r="BB187" s="48"/>
      <c r="BC187" s="48"/>
      <c r="BD187" s="48"/>
      <c r="BE187" s="48"/>
    </row>
    <row r="188" spans="4:57" ht="15" customHeight="1"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  <c r="AT188" s="48"/>
      <c r="AU188" s="48"/>
      <c r="AV188" s="48"/>
      <c r="AW188" s="48"/>
      <c r="AX188" s="48"/>
      <c r="AY188" s="48"/>
      <c r="AZ188" s="48"/>
      <c r="BA188" s="48"/>
      <c r="BB188" s="48"/>
      <c r="BC188" s="48"/>
      <c r="BD188" s="48"/>
      <c r="BE188" s="48"/>
    </row>
    <row r="189" spans="4:57" ht="15" customHeight="1"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48"/>
      <c r="AS189" s="48"/>
      <c r="AT189" s="48"/>
      <c r="AU189" s="48"/>
      <c r="AV189" s="48"/>
      <c r="AW189" s="48"/>
      <c r="AX189" s="48"/>
      <c r="AY189" s="48"/>
      <c r="AZ189" s="48"/>
      <c r="BA189" s="48"/>
      <c r="BB189" s="48"/>
      <c r="BC189" s="48"/>
      <c r="BD189" s="48"/>
      <c r="BE189" s="48"/>
    </row>
    <row r="190" spans="4:57" ht="15" customHeight="1"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  <c r="AT190" s="48"/>
      <c r="AU190" s="48"/>
      <c r="AV190" s="48"/>
      <c r="AW190" s="48"/>
      <c r="AX190" s="48"/>
      <c r="AY190" s="48"/>
      <c r="AZ190" s="48"/>
      <c r="BA190" s="48"/>
      <c r="BB190" s="48"/>
      <c r="BC190" s="48"/>
      <c r="BD190" s="48"/>
      <c r="BE190" s="48"/>
    </row>
    <row r="191" spans="4:57" ht="15" customHeight="1"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  <c r="AT191" s="48"/>
      <c r="AU191" s="48"/>
      <c r="AV191" s="48"/>
      <c r="AW191" s="48"/>
      <c r="AX191" s="48"/>
      <c r="AY191" s="48"/>
      <c r="AZ191" s="48"/>
      <c r="BA191" s="48"/>
      <c r="BB191" s="48"/>
      <c r="BC191" s="48"/>
      <c r="BD191" s="48"/>
      <c r="BE191" s="48"/>
    </row>
    <row r="192" spans="4:57" ht="15" customHeight="1"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  <c r="AT192" s="48"/>
      <c r="AU192" s="48"/>
      <c r="AV192" s="48"/>
      <c r="AW192" s="48"/>
      <c r="AX192" s="48"/>
      <c r="AY192" s="48"/>
      <c r="AZ192" s="48"/>
      <c r="BA192" s="48"/>
      <c r="BB192" s="48"/>
      <c r="BC192" s="48"/>
      <c r="BD192" s="48"/>
      <c r="BE192" s="48"/>
    </row>
    <row r="193" spans="4:57" ht="15" customHeight="1"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48"/>
      <c r="AS193" s="48"/>
      <c r="AT193" s="48"/>
      <c r="AU193" s="48"/>
      <c r="AV193" s="48"/>
      <c r="AW193" s="48"/>
      <c r="AX193" s="48"/>
      <c r="AY193" s="48"/>
      <c r="AZ193" s="48"/>
      <c r="BA193" s="48"/>
      <c r="BB193" s="48"/>
      <c r="BC193" s="48"/>
      <c r="BD193" s="48"/>
      <c r="BE193" s="48"/>
    </row>
    <row r="194" spans="4:57" ht="15" customHeight="1"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  <c r="AT194" s="48"/>
      <c r="AU194" s="48"/>
      <c r="AV194" s="48"/>
      <c r="AW194" s="48"/>
      <c r="AX194" s="48"/>
      <c r="AY194" s="48"/>
      <c r="AZ194" s="48"/>
      <c r="BA194" s="48"/>
      <c r="BB194" s="48"/>
      <c r="BC194" s="48"/>
      <c r="BD194" s="48"/>
      <c r="BE194" s="48"/>
    </row>
    <row r="195" spans="4:57" ht="15" customHeight="1"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  <c r="AT195" s="48"/>
      <c r="AU195" s="48"/>
      <c r="AV195" s="48"/>
      <c r="AW195" s="48"/>
      <c r="AX195" s="48"/>
      <c r="AY195" s="48"/>
      <c r="AZ195" s="48"/>
      <c r="BA195" s="48"/>
      <c r="BB195" s="48"/>
      <c r="BC195" s="48"/>
      <c r="BD195" s="48"/>
      <c r="BE195" s="48"/>
    </row>
    <row r="196" spans="4:57" ht="15" customHeight="1"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48"/>
      <c r="AU196" s="48"/>
      <c r="AV196" s="48"/>
      <c r="AW196" s="48"/>
      <c r="AX196" s="48"/>
      <c r="AY196" s="48"/>
      <c r="AZ196" s="48"/>
      <c r="BA196" s="48"/>
      <c r="BB196" s="48"/>
      <c r="BC196" s="48"/>
      <c r="BD196" s="48"/>
      <c r="BE196" s="48"/>
    </row>
    <row r="197" spans="4:57" ht="15" customHeight="1"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  <c r="AT197" s="48"/>
      <c r="AU197" s="48"/>
      <c r="AV197" s="48"/>
      <c r="AW197" s="48"/>
      <c r="AX197" s="48"/>
      <c r="AY197" s="48"/>
      <c r="AZ197" s="48"/>
      <c r="BA197" s="48"/>
      <c r="BB197" s="48"/>
      <c r="BC197" s="48"/>
      <c r="BD197" s="48"/>
      <c r="BE197" s="48"/>
    </row>
    <row r="198" spans="4:57" ht="15" customHeight="1"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48"/>
      <c r="AS198" s="48"/>
      <c r="AT198" s="48"/>
      <c r="AU198" s="48"/>
      <c r="AV198" s="48"/>
      <c r="AW198" s="48"/>
      <c r="AX198" s="48"/>
      <c r="AY198" s="48"/>
      <c r="AZ198" s="48"/>
      <c r="BA198" s="48"/>
      <c r="BB198" s="48"/>
      <c r="BC198" s="48"/>
      <c r="BD198" s="48"/>
      <c r="BE198" s="48"/>
    </row>
    <row r="199" spans="4:57" ht="15" customHeight="1"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  <c r="AT199" s="48"/>
      <c r="AU199" s="48"/>
      <c r="AV199" s="48"/>
      <c r="AW199" s="48"/>
      <c r="AX199" s="48"/>
      <c r="AY199" s="48"/>
      <c r="AZ199" s="48"/>
      <c r="BA199" s="48"/>
      <c r="BB199" s="48"/>
      <c r="BC199" s="48"/>
      <c r="BD199" s="48"/>
      <c r="BE199" s="48"/>
    </row>
    <row r="200" spans="4:57" ht="15" customHeight="1"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  <c r="AT200" s="48"/>
      <c r="AU200" s="48"/>
      <c r="AV200" s="48"/>
      <c r="AW200" s="48"/>
      <c r="AX200" s="48"/>
      <c r="AY200" s="48"/>
      <c r="AZ200" s="48"/>
      <c r="BA200" s="48"/>
      <c r="BB200" s="48"/>
      <c r="BC200" s="48"/>
      <c r="BD200" s="48"/>
      <c r="BE200" s="48"/>
    </row>
    <row r="201" spans="4:57" ht="15" customHeight="1"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48"/>
      <c r="AS201" s="48"/>
      <c r="AT201" s="48"/>
      <c r="AU201" s="48"/>
      <c r="AV201" s="48"/>
      <c r="AW201" s="48"/>
      <c r="AX201" s="48"/>
      <c r="AY201" s="48"/>
      <c r="AZ201" s="48"/>
      <c r="BA201" s="48"/>
      <c r="BB201" s="48"/>
      <c r="BC201" s="48"/>
      <c r="BD201" s="48"/>
      <c r="BE201" s="48"/>
    </row>
    <row r="202" spans="4:57" ht="15" customHeight="1"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  <c r="AQ202" s="48"/>
      <c r="AR202" s="48"/>
      <c r="AS202" s="48"/>
      <c r="AT202" s="48"/>
      <c r="AU202" s="48"/>
      <c r="AV202" s="48"/>
      <c r="AW202" s="48"/>
      <c r="AX202" s="48"/>
      <c r="AY202" s="48"/>
      <c r="AZ202" s="48"/>
      <c r="BA202" s="48"/>
      <c r="BB202" s="48"/>
      <c r="BC202" s="48"/>
      <c r="BD202" s="48"/>
      <c r="BE202" s="48"/>
    </row>
    <row r="203" spans="4:57" ht="15" customHeight="1"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48"/>
      <c r="AS203" s="48"/>
      <c r="AT203" s="48"/>
      <c r="AU203" s="48"/>
      <c r="AV203" s="48"/>
      <c r="AW203" s="48"/>
      <c r="AX203" s="48"/>
      <c r="AY203" s="48"/>
      <c r="AZ203" s="48"/>
      <c r="BA203" s="48"/>
      <c r="BB203" s="48"/>
      <c r="BC203" s="48"/>
      <c r="BD203" s="48"/>
      <c r="BE203" s="48"/>
    </row>
    <row r="204" spans="4:57" ht="15" customHeight="1"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</row>
    <row r="205" spans="4:57" ht="15" customHeight="1"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</row>
    <row r="206" spans="4:57" ht="15" customHeight="1"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</row>
    <row r="207" spans="4:57" ht="15" customHeight="1"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</row>
    <row r="208" spans="4:57" ht="15" customHeight="1"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</row>
    <row r="209" spans="4:23" ht="15" customHeight="1"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</row>
    <row r="210" spans="4:23" ht="15" customHeight="1"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</row>
    <row r="211" spans="4:23" ht="15" customHeight="1"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</row>
    <row r="212" spans="4:23" ht="15" customHeight="1"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</row>
    <row r="213" spans="4:23" ht="15" customHeight="1"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</row>
    <row r="214" spans="4:23" ht="15" customHeight="1"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</row>
    <row r="215" spans="4:23" ht="15" customHeight="1"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</row>
    <row r="216" spans="4:23" ht="15" customHeight="1"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</row>
    <row r="217" spans="4:23" ht="15" customHeight="1"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</row>
    <row r="218" spans="4:23" ht="15" customHeight="1"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</row>
    <row r="219" spans="4:23" ht="15" customHeight="1"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</row>
    <row r="220" spans="4:23" ht="15" customHeight="1"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</row>
    <row r="221" spans="4:23" ht="15" customHeight="1"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</row>
    <row r="222" spans="4:23" ht="15" customHeight="1"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</row>
    <row r="223" spans="4:23" ht="15" customHeight="1"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</row>
    <row r="224" spans="4:23" ht="15" customHeight="1"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</row>
    <row r="225" spans="4:23" ht="15" customHeight="1"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</row>
    <row r="226" spans="4:23" ht="15" customHeight="1"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</row>
    <row r="227" spans="4:23" ht="15" customHeight="1"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</row>
    <row r="228" spans="4:23" ht="15" customHeight="1"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</row>
    <row r="229" spans="4:23" ht="15" customHeight="1"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</row>
    <row r="230" spans="4:23" ht="15" customHeight="1"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</row>
    <row r="231" spans="4:23" ht="15" customHeight="1"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</row>
    <row r="232" spans="4:23" ht="15" customHeight="1"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</row>
    <row r="233" spans="4:23" ht="15" customHeight="1"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</row>
    <row r="234" spans="4:23" ht="15" customHeight="1"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</row>
    <row r="235" spans="4:23" ht="15" customHeight="1"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</row>
    <row r="236" spans="4:23" ht="15" customHeight="1"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</row>
    <row r="237" spans="4:23" ht="15" customHeight="1"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</row>
    <row r="238" spans="4:23" ht="15" customHeight="1"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</row>
    <row r="239" spans="4:23" ht="15" customHeight="1"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</row>
    <row r="240" spans="4:23" ht="15" customHeight="1"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</row>
    <row r="241" spans="4:23" ht="15" customHeight="1"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</row>
    <row r="242" spans="4:23" ht="15" customHeight="1"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</row>
    <row r="243" spans="4:23" ht="15" customHeight="1"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</row>
  </sheetData>
  <mergeCells count="47">
    <mergeCell ref="AW97:AY97"/>
    <mergeCell ref="BC97:BE97"/>
    <mergeCell ref="AN96:AS96"/>
    <mergeCell ref="AT96:AY96"/>
    <mergeCell ref="AZ96:BE96"/>
    <mergeCell ref="AK97:AM97"/>
    <mergeCell ref="AQ97:AS97"/>
    <mergeCell ref="D96:I96"/>
    <mergeCell ref="J96:O96"/>
    <mergeCell ref="P96:U96"/>
    <mergeCell ref="V96:AA96"/>
    <mergeCell ref="AB96:AG96"/>
    <mergeCell ref="AH96:AM96"/>
    <mergeCell ref="G97:I97"/>
    <mergeCell ref="M97:O97"/>
    <mergeCell ref="S97:U97"/>
    <mergeCell ref="Y97:AA97"/>
    <mergeCell ref="AE97:AG97"/>
    <mergeCell ref="AZ62:BE62"/>
    <mergeCell ref="G63:I63"/>
    <mergeCell ref="M63:O63"/>
    <mergeCell ref="S63:U63"/>
    <mergeCell ref="Y63:AA63"/>
    <mergeCell ref="AE63:AG63"/>
    <mergeCell ref="AK63:AM63"/>
    <mergeCell ref="AQ63:AS63"/>
    <mergeCell ref="AW63:AY63"/>
    <mergeCell ref="BC63:BE63"/>
    <mergeCell ref="P62:U62"/>
    <mergeCell ref="V62:AA62"/>
    <mergeCell ref="AB62:AG62"/>
    <mergeCell ref="AH62:AM62"/>
    <mergeCell ref="AN62:AS62"/>
    <mergeCell ref="AT62:AY62"/>
    <mergeCell ref="C11:E11"/>
    <mergeCell ref="F11:H11"/>
    <mergeCell ref="J11:L11"/>
    <mergeCell ref="M11:O11"/>
    <mergeCell ref="D62:I62"/>
    <mergeCell ref="J62:O62"/>
    <mergeCell ref="C10:E10"/>
    <mergeCell ref="J10:L10"/>
    <mergeCell ref="B5:L5"/>
    <mergeCell ref="B6:L6"/>
    <mergeCell ref="M6:U6"/>
    <mergeCell ref="A8:I8"/>
    <mergeCell ref="M8:S8"/>
  </mergeCells>
  <dataValidations count="1">
    <dataValidation type="list" allowBlank="1" showInputMessage="1" showErrorMessage="1" sqref="C10" xr:uid="{20DD8C61-0E0B-45A4-8C19-A242ADA8A99A}">
      <formula1>$B$45:$B$53</formula1>
    </dataValidation>
  </dataValidations>
  <hyperlinks>
    <hyperlink ref="A43" r:id="rId1" display="http://www.abs.gov.au/websitedbs/d3310114.nsf/Home/©+Copyright?OpenDocument" xr:uid="{047D0E76-533A-4F5E-ADA6-FCDB3377CB92}"/>
    <hyperlink ref="J126" location="A125959520W" display="A125959520W" xr:uid="{FFC52EE4-E560-4203-82EF-314BE83B033D}"/>
    <hyperlink ref="K126" location="A125981120X" display="A125981120X" xr:uid="{687A914E-8A2F-432C-AE3A-B2C41D782D92}"/>
    <hyperlink ref="L126" location="A125970320L" display="A125970320L" xr:uid="{C6C92B54-97A4-4DE0-801F-ABB991CE7549}"/>
    <hyperlink ref="J101" location="A125959592J" display="A125959592J" xr:uid="{4CC7A60A-C2D8-40AC-9F20-E5BE105B36BD}"/>
    <hyperlink ref="K101" location="A125981192K" display="A125981192K" xr:uid="{803989A4-6BDC-4ABA-B27B-5E1713CED7B3}"/>
    <hyperlink ref="L101" location="A125970392X" display="A125970392X" xr:uid="{265A88ED-AAC9-4BA3-9A83-6FDB922AC74E}"/>
    <hyperlink ref="J102" location="A125959528R" display="A125959528R" xr:uid="{CB8910CF-AC1F-4971-AE6A-97979AC0FF85}"/>
    <hyperlink ref="K102" location="A125981128T" display="A125981128T" xr:uid="{9A08FEE8-1DE7-4838-A3F0-C9EB92BF35CD}"/>
    <hyperlink ref="L102" location="A125970328F" display="A125970328F" xr:uid="{810688DE-E762-4C48-8265-A03A153C3A95}"/>
    <hyperlink ref="J103" location="A125959600W" display="A125959600W" xr:uid="{95C87C88-714F-4502-8055-048900922C1B}"/>
    <hyperlink ref="K103" location="A125981200X" display="A125981200X" xr:uid="{F9C55A67-2CC8-4480-800C-1B6C66B9B338}"/>
    <hyperlink ref="L103" location="A125970400L" display="A125970400L" xr:uid="{45D89593-39E1-4C1D-BFF6-67BBD2BFEEEF}"/>
    <hyperlink ref="J104" location="A125959608R" display="A125959608R" xr:uid="{BEFD2A35-BDC2-4174-A947-B87DCE8B5A6A}"/>
    <hyperlink ref="K104" location="A125981208T" display="A125981208T" xr:uid="{463C9B8E-D0E4-44EF-8750-214BB2A76C7B}"/>
    <hyperlink ref="L104" location="A125970408F" display="A125970408F" xr:uid="{04E2B441-42CA-47B4-BEA5-F1CD881BFA6A}"/>
    <hyperlink ref="J105" location="A125959536R" display="A125959536R" xr:uid="{B580DFA9-262A-4856-BE18-F5C8D12953DF}"/>
    <hyperlink ref="K105" location="A125981136T" display="A125981136T" xr:uid="{9D84CD8D-7476-45B0-B095-964298FC7159}"/>
    <hyperlink ref="L105" location="A125970336F" display="A125970336F" xr:uid="{C85DBDF8-19E7-487C-8231-81406D0A8DCD}"/>
    <hyperlink ref="J106" location="A125959544R" display="A125959544R" xr:uid="{59E8C0A4-A456-4522-94DE-C0E339E0599C}"/>
    <hyperlink ref="K106" location="A125981144T" display="A125981144T" xr:uid="{266EA539-5F2C-446E-970E-4A162939BAE7}"/>
    <hyperlink ref="L106" location="A125970344F" display="A125970344F" xr:uid="{65FA4944-23BE-48F2-A41C-E9CC7BEF3E0D}"/>
    <hyperlink ref="J107" location="A125959576J" display="A125959576J" xr:uid="{6B7271E1-0779-49C1-B346-A73B72F33866}"/>
    <hyperlink ref="K107" location="A125981176K" display="A125981176K" xr:uid="{042F6496-7A64-4CFD-BFCF-F8B8D9736EAD}"/>
    <hyperlink ref="L107" location="A125970376X" display="A125970376X" xr:uid="{2B637793-1B4E-46BA-A5AF-7C1A2BDB9F23}"/>
    <hyperlink ref="J108" location="A125959504W" display="A125959504W" xr:uid="{02C4B4C9-50AE-4EFF-BBA3-2F0A96ED678C}"/>
    <hyperlink ref="K108" location="A125981104X" display="A125981104X" xr:uid="{E29C1326-E69C-4CA5-9478-959C6417F76B}"/>
    <hyperlink ref="L108" location="A125970304L" display="A125970304L" xr:uid="{073A91AB-B783-4305-9A24-49201977E4E7}"/>
    <hyperlink ref="J109" location="A125959616R" display="A125959616R" xr:uid="{79022211-40DE-4FCC-99B5-7F5B8C7471F0}"/>
    <hyperlink ref="K109" location="A125981216T" display="A125981216T" xr:uid="{48C2AE62-2857-41F8-93C5-DFCA3B3E4EA7}"/>
    <hyperlink ref="L109" location="A125970416F" display="A125970416F" xr:uid="{36FB41CA-5DD9-4C13-84F0-17B1189089AB}"/>
    <hyperlink ref="J110" location="A125959584J" display="A125959584J" xr:uid="{49035247-2335-421E-AEAF-B8A2B2B8D090}"/>
    <hyperlink ref="K110" location="A125981184K" display="A125981184K" xr:uid="{B1CF91DA-77F5-4AFF-A57A-6D194084437E}"/>
    <hyperlink ref="L110" location="A125970384X" display="A125970384X" xr:uid="{F8708413-1DE6-46CC-B241-17B927FF29FF}"/>
    <hyperlink ref="J111" location="A125959640R" display="A125959640R" xr:uid="{70C1843B-F77E-4DD7-9671-2379AD79DFF5}"/>
    <hyperlink ref="K111" location="A125981240T" display="A125981240T" xr:uid="{DE0C3C10-5B6E-4483-9933-9F430E485D00}"/>
    <hyperlink ref="L111" location="A125970440F" display="A125970440F" xr:uid="{708141D3-FE81-4059-9A74-A0D325FA122A}"/>
    <hyperlink ref="J112" location="A125959512W" display="A125959512W" xr:uid="{3E82B7A7-24D4-421E-A034-4D64E1FA2EDD}"/>
    <hyperlink ref="K112" location="A125981112X" display="A125981112X" xr:uid="{024178F2-AC8F-468B-8BBF-57B3CBC0FF41}"/>
    <hyperlink ref="L112" location="A125970312L" display="A125970312L" xr:uid="{06801DA7-5C5F-48A4-B116-DBE0B2C1F532}"/>
    <hyperlink ref="J113" location="A125959464R" display="A125959464R" xr:uid="{5586FAE8-9B03-4FCA-ADBC-22C60C3B8FE1}"/>
    <hyperlink ref="K113" location="A125981064T" display="A125981064T" xr:uid="{6C783314-DDE0-4A24-84F0-2F20579BCED3}"/>
    <hyperlink ref="L113" location="A125970264F" display="A125970264F" xr:uid="{DEF94E5E-A05A-455A-A234-394DA4F12015}"/>
    <hyperlink ref="J114" location="A125959480R" display="A125959480R" xr:uid="{EE8EE80D-DDAB-403D-A105-406E2B20A99D}"/>
    <hyperlink ref="K114" location="A125981080T" display="A125981080T" xr:uid="{667F9569-5023-4E0F-AF15-E1BE5AABB317}"/>
    <hyperlink ref="L114" location="A125970280F" display="A125970280F" xr:uid="{7A02AE4F-417D-4BFA-AACD-619BBDF7F99B}"/>
    <hyperlink ref="J115" location="A125959552R" display="A125959552R" xr:uid="{05122287-38C7-4214-B7D5-39BDBD17416F}"/>
    <hyperlink ref="K115" location="A125981152T" display="A125981152T" xr:uid="{06E89804-C860-4ABE-9AFF-016BE9CF2740}"/>
    <hyperlink ref="L115" location="A125970352F" display="A125970352F" xr:uid="{46137812-0DC3-4778-BA1A-AF5A53D1D6C5}"/>
    <hyperlink ref="J116" location="A125959488J" display="A125959488J" xr:uid="{AD6715C8-B8D5-4CFC-B18F-878FA051FE65}"/>
    <hyperlink ref="K116" location="A125981088K" display="A125981088K" xr:uid="{A81F8A49-A328-40F5-A218-90E3FA0F7402}"/>
    <hyperlink ref="L116" location="A125970288X" display="A125970288X" xr:uid="{C73973E5-4C39-4384-812A-DEB1B77F9B75}"/>
    <hyperlink ref="J117" location="A125959560R" display="A125959560R" xr:uid="{B096DD56-1501-4546-9F7D-76D3EC95F9C8}"/>
    <hyperlink ref="K117" location="A125981160T" display="A125981160T" xr:uid="{535942EB-0ADD-452B-A98F-D3DF31DE6287}"/>
    <hyperlink ref="L117" location="A125970360F" display="A125970360F" xr:uid="{99579EA6-4DF1-480F-AD9A-C3AA54D63AB8}"/>
    <hyperlink ref="J119" location="A125959568J" display="A125959568J" xr:uid="{BA935929-D8AB-40DA-935E-23C05CF2999A}"/>
    <hyperlink ref="K119" location="A125981168K" display="A125981168K" xr:uid="{410E820B-3257-4DAA-9FAD-28EBA4DF52C4}"/>
    <hyperlink ref="L119" location="A125970368X" display="A125970368X" xr:uid="{956196F5-82EC-41A0-900C-E9461049ED08}"/>
    <hyperlink ref="J120" location="A125959648J" display="A125959648J" xr:uid="{DE1B158A-7E5C-4CB0-A01E-9DD1775262C7}"/>
    <hyperlink ref="K120" location="A125981248K" display="A125981248K" xr:uid="{855C7140-5C85-4458-B5DA-41F4FD8C9D2C}"/>
    <hyperlink ref="L120" location="A125970448X" display="A125970448X" xr:uid="{7770CB2E-E5D1-494B-B0EC-1F7F51E7E1FA}"/>
    <hyperlink ref="J121" location="A125959472R" display="A125959472R" xr:uid="{AD9A73D4-4889-4869-B8FC-87946A7AAE13}"/>
    <hyperlink ref="K121" location="A125981072T" display="A125981072T" xr:uid="{D1DE9716-2C58-4D33-BEDF-10CE13D746B9}"/>
    <hyperlink ref="L121" location="A125970272F" display="A125970272F" xr:uid="{39C93E32-08AC-4DA2-9EBC-7DC2EEF9AC62}"/>
    <hyperlink ref="J122" location="A125959624R" display="A125959624R" xr:uid="{4FE61A34-4996-45C0-9078-8B4E02865458}"/>
    <hyperlink ref="K122" location="A125981224T" display="A125981224T" xr:uid="{FDECE043-2047-4664-B857-27E6154F62B0}"/>
    <hyperlink ref="L122" location="A125970424F" display="A125970424F" xr:uid="{5F8C68A3-70D7-4862-B298-D16D4F5B0F5F}"/>
    <hyperlink ref="J123" location="A125959632R" display="A125959632R" xr:uid="{8E4C7B41-7F2E-4D7E-A8B0-EFF99A748553}"/>
    <hyperlink ref="K123" location="A125981232T" display="A125981232T" xr:uid="{271CD6B6-0CC9-4136-92EF-FE2BE73158F6}"/>
    <hyperlink ref="L123" location="A125970432F" display="A125970432F" xr:uid="{3D8A8CD8-8A12-408C-9029-8AC3D4585878}"/>
    <hyperlink ref="J124" location="A125959456R" display="A125959456R" xr:uid="{3C7A3031-7820-4A79-AB26-52BBE141C1CA}"/>
    <hyperlink ref="K124" location="A125981056T" display="A125981056T" xr:uid="{FB0FE083-9AA3-4FF5-8CB1-EFF12F338558}"/>
    <hyperlink ref="L124" location="A125970256F" display="A125970256F" xr:uid="{CD955426-A6D6-4CC0-98FC-54BE7546A13B}"/>
    <hyperlink ref="J125" location="A125959496J" display="A125959496J" xr:uid="{AB633DE7-A1F0-49D1-8EA9-B346E3080376}"/>
    <hyperlink ref="K125" location="A125981096K" display="A125981096K" xr:uid="{A50055E8-ABBF-4A5C-89D8-04F5013E7760}"/>
    <hyperlink ref="L125" location="A125970296X" display="A125970296X" xr:uid="{294B8EFD-ED94-45D8-BD7F-4E3C47F131E8}"/>
    <hyperlink ref="M101" location="A125959593K" display="A125959593K" xr:uid="{7D362F87-E72E-4C75-9955-5E20431D585B}"/>
    <hyperlink ref="N101" location="A125981193L" display="A125981193L" xr:uid="{2C7626DD-D1D3-4B27-83B5-D3BE700A1EFB}"/>
    <hyperlink ref="O101" location="A125970393A" display="A125970393A" xr:uid="{AA8C9CB9-C1DF-4D50-907F-5BB74A664AEC}"/>
    <hyperlink ref="M102" location="A125959529T" display="A125959529T" xr:uid="{79888A31-2393-46FF-BFD1-159302BBFB7A}"/>
    <hyperlink ref="N102" location="A125981129V" display="A125981129V" xr:uid="{26AB936B-134E-4545-AED6-3CDBE3E6E6C4}"/>
    <hyperlink ref="O102" location="A125970329J" display="A125970329J" xr:uid="{285DAFE8-624C-4BBE-9204-72CCBA1C36B6}"/>
    <hyperlink ref="M103" location="A125959601X" display="A125959601X" xr:uid="{D3FE87CD-E80A-40A8-8227-574C724E5262}"/>
    <hyperlink ref="N103" location="A125981201A" display="A125981201A" xr:uid="{0222521B-DC67-45D8-B7E7-093548533956}"/>
    <hyperlink ref="O103" location="A125970401R" display="A125970401R" xr:uid="{7D10DA8E-7174-4E71-9F68-5E3DF3C90E77}"/>
    <hyperlink ref="M104" location="A125959609T" display="A125959609T" xr:uid="{D3DF6D67-8DBF-4FD2-826B-AA6D45DDF41F}"/>
    <hyperlink ref="N104" location="A125981209V" display="A125981209V" xr:uid="{FA967D71-1ECF-472C-84C2-5156EAA91139}"/>
    <hyperlink ref="O104" location="A125970409J" display="A125970409J" xr:uid="{66B56E39-5F94-46DA-9BE4-16E496B2AAAE}"/>
    <hyperlink ref="M105" location="A125959537T" display="A125959537T" xr:uid="{6D402785-D943-4682-8759-8032EEC9D722}"/>
    <hyperlink ref="N105" location="A125981137V" display="A125981137V" xr:uid="{D625BE79-0A30-431C-B2AC-74B829C7921C}"/>
    <hyperlink ref="O105" location="A125970337J" display="A125970337J" xr:uid="{2377069E-B63D-441A-B712-A88E65A0B4D4}"/>
    <hyperlink ref="M106" location="A125959545T" display="A125959545T" xr:uid="{557C2481-F9A9-4238-A695-3381EE93F8DE}"/>
    <hyperlink ref="N106" location="A125981145V" display="A125981145V" xr:uid="{7625BBBB-DF33-4519-A753-D01FE5687DFC}"/>
    <hyperlink ref="O106" location="A125970345J" display="A125970345J" xr:uid="{DEBC6F1A-FAC5-4554-91CF-6A16F10C7725}"/>
    <hyperlink ref="M107" location="A125959577K" display="A125959577K" xr:uid="{A5C07F08-7AF8-486C-A0F5-A99EE311EBF5}"/>
    <hyperlink ref="N107" location="A125981177L" display="A125981177L" xr:uid="{BCB1C383-27B9-4CE0-928A-12150B54250D}"/>
    <hyperlink ref="O107" location="A125970377A" display="A125970377A" xr:uid="{318F0AF4-59C8-408E-872E-D817F5BDCD02}"/>
    <hyperlink ref="M108" location="A125959505X" display="A125959505X" xr:uid="{DDFEEE7E-0940-4999-91A5-960E802D50A4}"/>
    <hyperlink ref="N108" location="A125981105A" display="A125981105A" xr:uid="{93126344-9773-44D9-A7AC-73EB83912BAD}"/>
    <hyperlink ref="O108" location="A125970305R" display="A125970305R" xr:uid="{84AAE839-7AC3-4087-AF95-B5F8F2C8FA45}"/>
    <hyperlink ref="M109" location="A125959617T" display="A125959617T" xr:uid="{CBC955D0-85A5-40E1-9092-1349624CFED8}"/>
    <hyperlink ref="N109" location="A125981217V" display="A125981217V" xr:uid="{5E95A8DB-D8C0-4407-8162-D5F24485BB94}"/>
    <hyperlink ref="O109" location="A125970417J" display="A125970417J" xr:uid="{CA5EDFD2-C1C9-4ED5-B031-8C640B591E32}"/>
    <hyperlink ref="M110" location="A125959585K" display="A125959585K" xr:uid="{B6BAEE5F-3F81-4AC6-92E5-E49EBEB807AF}"/>
    <hyperlink ref="N110" location="A125981185L" display="A125981185L" xr:uid="{EB950518-D0F3-4AE5-A4DC-537C17E36AEE}"/>
    <hyperlink ref="O110" location="A125970385A" display="A125970385A" xr:uid="{B9D7155C-F1BA-44D1-A622-7AA8C845579A}"/>
    <hyperlink ref="M111" location="A125959641T" display="A125959641T" xr:uid="{46A0E528-F9D2-4717-BC72-2A160DA2DF2F}"/>
    <hyperlink ref="N111" location="A125981241V" display="A125981241V" xr:uid="{5AB70951-26BB-4BB7-AB1E-4F09E157D694}"/>
    <hyperlink ref="O111" location="A125970441J" display="A125970441J" xr:uid="{082CAF06-C49E-4A6F-A287-8C5EFFC25C75}"/>
    <hyperlink ref="M112" location="A125959513X" display="A125959513X" xr:uid="{CD2C2EBB-1697-426E-B2FC-34424E6CEABD}"/>
    <hyperlink ref="N112" location="A125981113A" display="A125981113A" xr:uid="{5C193D91-C3F4-4434-89A2-B7F07EE45D1A}"/>
    <hyperlink ref="O112" location="A125970313R" display="A125970313R" xr:uid="{5FA1EC62-6C6D-485B-BDDC-81E4913308F7}"/>
    <hyperlink ref="M113" location="A125959465T" display="A125959465T" xr:uid="{E1F29BEB-B437-47BA-B04A-FD80839FF9CC}"/>
    <hyperlink ref="N113" location="A125981065V" display="A125981065V" xr:uid="{55E1652D-1906-4BD1-8E22-55A82EE23CC7}"/>
    <hyperlink ref="O113" location="A125970265J" display="A125970265J" xr:uid="{23419D93-2C78-4D49-9664-BE3E0B9051F3}"/>
    <hyperlink ref="M114" location="A125959481T" display="A125959481T" xr:uid="{318ADAF7-48BC-45F9-82EA-DDCCF6F4A9FD}"/>
    <hyperlink ref="N114" location="A125981081V" display="A125981081V" xr:uid="{F82ED853-089D-4D84-9B56-F10A05B57232}"/>
    <hyperlink ref="O114" location="A125970281J" display="A125970281J" xr:uid="{63B453A0-5DDC-4F02-BC9C-9EFE81251C7B}"/>
    <hyperlink ref="M115" location="A125959553T" display="A125959553T" xr:uid="{3FA309FB-F742-47AF-BAAC-C127B0678438}"/>
    <hyperlink ref="N115" location="A125981153V" display="A125981153V" xr:uid="{9BCE4DF4-B0E5-4C49-B5D1-1D78934CD994}"/>
    <hyperlink ref="O115" location="A125970353J" display="A125970353J" xr:uid="{8CE18514-9C1B-4BCA-83B5-4E90AC518FDA}"/>
    <hyperlink ref="M116" location="A125959489K" display="A125959489K" xr:uid="{BFB4D401-1D78-4B1B-9433-66D13B435317}"/>
    <hyperlink ref="N116" location="A125981089L" display="A125981089L" xr:uid="{E7B240AD-5084-4398-BB9B-89EE7B66CFDE}"/>
    <hyperlink ref="O116" location="A125970289A" display="A125970289A" xr:uid="{8CAC0D34-9372-4990-A290-094AF913A67F}"/>
    <hyperlink ref="M117" location="A125959561T" display="A125959561T" xr:uid="{9A4CFF89-A6BD-40CD-9611-30B6D30CCCCC}"/>
    <hyperlink ref="N117" location="A125981161V" display="A125981161V" xr:uid="{16BD0F79-0055-4B9E-A84A-34385CBD1CE9}"/>
    <hyperlink ref="O117" location="A125970361J" display="A125970361J" xr:uid="{BE9D5A9A-3275-4A49-952D-EEC3EA13298F}"/>
    <hyperlink ref="M119" location="A125959569K" display="A125959569K" xr:uid="{FC708E4D-DDB9-41AE-852E-8B5AC27086D4}"/>
    <hyperlink ref="N119" location="A125981169L" display="A125981169L" xr:uid="{C1A67B22-370F-40AC-A553-B6CDE229981F}"/>
    <hyperlink ref="O119" location="A125970369A" display="A125970369A" xr:uid="{E3A9A159-F68E-47DD-B8AC-B4EBA264B1EF}"/>
    <hyperlink ref="M120" location="A125959649K" display="A125959649K" xr:uid="{D6AEE9EB-0697-4ABD-AF93-1C694F87DC9A}"/>
    <hyperlink ref="N120" location="A125981249L" display="A125981249L" xr:uid="{4C588C35-A150-4882-9F58-2675B257600C}"/>
    <hyperlink ref="O120" location="A125970449A" display="A125970449A" xr:uid="{A35B7A5C-C0FB-40B9-BCC9-77F814E7F2D5}"/>
    <hyperlink ref="M121" location="A125959473T" display="A125959473T" xr:uid="{E220AABE-8D08-405B-A7D7-E7BAE8C4A68A}"/>
    <hyperlink ref="N121" location="A125981073V" display="A125981073V" xr:uid="{3C6DDEFA-DB45-4B97-9B49-673B82587B52}"/>
    <hyperlink ref="O121" location="A125970273J" display="A125970273J" xr:uid="{8757D172-D40F-4BEE-8BB4-363E8364DEE0}"/>
    <hyperlink ref="M122" location="A125959625T" display="A125959625T" xr:uid="{CE9B4902-0538-431C-BCD4-FD4F72FDB345}"/>
    <hyperlink ref="N122" location="A125981225V" display="A125981225V" xr:uid="{CCEFF063-7771-4027-BF91-90E77D500E4F}"/>
    <hyperlink ref="O122" location="A125970425J" display="A125970425J" xr:uid="{41CF1696-DDA3-43B6-867D-EA57438037DA}"/>
    <hyperlink ref="M123" location="A125959633T" display="A125959633T" xr:uid="{7C84B61D-F164-4D81-B3C0-1743542385A5}"/>
    <hyperlink ref="N123" location="A125981233V" display="A125981233V" xr:uid="{8935F79D-60D6-4993-89DC-96BCDACDAC6C}"/>
    <hyperlink ref="O123" location="A125970433J" display="A125970433J" xr:uid="{A39F495E-E9ED-4970-BC3D-D91B6F5A2CC2}"/>
    <hyperlink ref="M124" location="A125959457T" display="A125959457T" xr:uid="{2A255895-DB69-454A-ACC5-2A7654605FB3}"/>
    <hyperlink ref="N124" location="A125981057V" display="A125981057V" xr:uid="{970BA33A-36DD-4075-9149-1C5C9C657C0C}"/>
    <hyperlink ref="O124" location="A125970257J" display="A125970257J" xr:uid="{A860E07A-7C0B-48F4-91C5-7600F8284C4C}"/>
    <hyperlink ref="M125" location="A125959497K" display="A125959497K" xr:uid="{281A7ED2-D899-49D7-B323-4F0C4B20D872}"/>
    <hyperlink ref="N125" location="A125981097L" display="A125981097L" xr:uid="{CF23F3BF-5DA6-4EC9-8F90-9EFCD8E57437}"/>
    <hyperlink ref="O125" location="A125970297A" display="A125970297A" xr:uid="{546E1B0D-B01F-4613-8842-D6FE3E665BDE}"/>
    <hyperlink ref="P126" location="A125958720W" display="A125958720W" xr:uid="{2B07AA29-1348-49A9-8815-AC8DFEC44069}"/>
    <hyperlink ref="Q126" location="A125980320X" display="A125980320X" xr:uid="{B7B1E8DA-71D8-4AEB-AB94-F89F7EB1A165}"/>
    <hyperlink ref="R126" location="A125969520J" display="A125969520J" xr:uid="{956B8D91-9C75-4975-BBCB-48B3DA789F37}"/>
    <hyperlink ref="P101" location="A125958792J" display="A125958792J" xr:uid="{9A8A28F5-9D0D-4A4F-BEA8-A37CBAE58C26}"/>
    <hyperlink ref="Q101" location="A125980392K" display="A125980392K" xr:uid="{86AE7DD1-A96E-439C-B9CF-A6C4D0D5B5E5}"/>
    <hyperlink ref="R101" location="A125969592V" display="A125969592V" xr:uid="{4F3978A2-FD0D-445A-947D-7A8F60800F4E}"/>
    <hyperlink ref="P102" location="A125958728R" display="A125958728R" xr:uid="{71129EF0-2C27-4467-9E61-E5EE616738E2}"/>
    <hyperlink ref="Q102" location="A125980328T" display="A125980328T" xr:uid="{96945E17-8DCA-43FC-BF0F-F106798C8F61}"/>
    <hyperlink ref="R102" location="A125969528A" display="A125969528A" xr:uid="{8C0B6AB2-C2D4-4997-A984-A1BDA4B31DD0}"/>
    <hyperlink ref="P103" location="A125958800W" display="A125958800W" xr:uid="{0EF56104-1701-43E4-9DE3-AEF5A87A246C}"/>
    <hyperlink ref="Q103" location="A125980400X" display="A125980400X" xr:uid="{383F88FC-A566-4CEA-B8F9-2D057DBA827A}"/>
    <hyperlink ref="R103" location="A125969600J" display="A125969600J" xr:uid="{303204E4-74D6-47C1-8C8F-742E0F6EF309}"/>
    <hyperlink ref="P104" location="A125958808R" display="A125958808R" xr:uid="{AEEB59BE-872D-44E8-BFD0-4D5B8B66842F}"/>
    <hyperlink ref="Q104" location="A125980408T" display="A125980408T" xr:uid="{2C3CDB27-8C9A-4B78-9333-800223278671}"/>
    <hyperlink ref="R104" location="A125969608A" display="A125969608A" xr:uid="{4549A1BD-AA76-40D2-A381-20CBBD3EBBA9}"/>
    <hyperlink ref="P105" location="A125958736R" display="A125958736R" xr:uid="{4A1D61FA-6223-4B33-BBF5-C206FC5BE0F2}"/>
    <hyperlink ref="Q105" location="A125980336T" display="A125980336T" xr:uid="{61911C47-4CF5-4A6C-B9A5-A2A425E3036D}"/>
    <hyperlink ref="R105" location="A125969536A" display="A125969536A" xr:uid="{F937B981-CACE-47D0-BC21-72AB65FEF84F}"/>
    <hyperlink ref="P106" location="A125958744R" display="A125958744R" xr:uid="{7C74BA01-155A-45E9-8F97-4CA7A153E904}"/>
    <hyperlink ref="Q106" location="A125980344T" display="A125980344T" xr:uid="{C2535878-EADC-49D0-B2D0-5D4BAB4BC707}"/>
    <hyperlink ref="R106" location="A125969544A" display="A125969544A" xr:uid="{C7766E8F-F9DB-49F7-99B3-8B0E7FFE6DB6}"/>
    <hyperlink ref="P107" location="A125958776J" display="A125958776J" xr:uid="{2B4FCD21-F787-4512-968C-AE7FDAB9859E}"/>
    <hyperlink ref="Q107" location="A125980376K" display="A125980376K" xr:uid="{2B6AB1C2-C87D-443B-B19C-5564A280DDAD}"/>
    <hyperlink ref="R107" location="A125969576V" display="A125969576V" xr:uid="{76268910-EA19-4356-8E8C-CC95E711CE7B}"/>
    <hyperlink ref="P108" location="A125958704W" display="A125958704W" xr:uid="{D1077ED5-498F-4915-B21D-5769C7925282}"/>
    <hyperlink ref="Q108" location="A125980304X" display="A125980304X" xr:uid="{1AB835F2-5B84-4B06-A70B-E83617EE7711}"/>
    <hyperlink ref="R108" location="A125969504J" display="A125969504J" xr:uid="{C22E84FC-BDC6-4230-8FBB-2C721390BD25}"/>
    <hyperlink ref="P109" location="A125958816R" display="A125958816R" xr:uid="{14EDD34D-23D8-4A6A-BED9-89C2850A0DA9}"/>
    <hyperlink ref="Q109" location="A125980416T" display="A125980416T" xr:uid="{E6688067-1D0F-48EE-975B-0A8A8BEEDD7D}"/>
    <hyperlink ref="R109" location="A125969616A" display="A125969616A" xr:uid="{7A2BC1B5-338F-41E6-892D-C268E108B86F}"/>
    <hyperlink ref="P110" location="A125958784J" display="A125958784J" xr:uid="{4AD7E17A-36E1-4458-BF73-3BDA1EECEF56}"/>
    <hyperlink ref="Q110" location="A125980384K" display="A125980384K" xr:uid="{4BCB055A-5BBF-447C-A77F-1613651C583C}"/>
    <hyperlink ref="R110" location="A125969584V" display="A125969584V" xr:uid="{0F5CB8C8-DF14-448F-920C-2F67E4E8FE96}"/>
    <hyperlink ref="P111" location="A125958840R" display="A125958840R" xr:uid="{0CCBF59A-902E-4072-8C0C-3ADABF917AFF}"/>
    <hyperlink ref="Q111" location="A125980440T" display="A125980440T" xr:uid="{2591D7C2-0BB6-4554-9681-50709F5CCD10}"/>
    <hyperlink ref="R111" location="A125969640A" display="A125969640A" xr:uid="{80F5283B-50CD-4F67-B40B-764A22BB1C0D}"/>
    <hyperlink ref="P112" location="A125958712W" display="A125958712W" xr:uid="{0C359FDA-16E5-4F2C-AD7F-D1EF5DE7D5FA}"/>
    <hyperlink ref="Q112" location="A125980312X" display="A125980312X" xr:uid="{10BCE928-F5C5-47DA-BA22-6E09D0AAFD41}"/>
    <hyperlink ref="R112" location="A125969512J" display="A125969512J" xr:uid="{84324214-834A-4158-987E-6D9F4DD3E3D3}"/>
    <hyperlink ref="P113" location="A125958664R" display="A125958664R" xr:uid="{D47CD4DB-844B-4E77-87E1-BB47C48D2056}"/>
    <hyperlink ref="Q113" location="A125980264T" display="A125980264T" xr:uid="{C5BA3856-D915-4DC6-899B-FB863FF43178}"/>
    <hyperlink ref="R113" location="A125969464A" display="A125969464A" xr:uid="{A64C21A0-B578-48C9-B472-76A4A7F6E310}"/>
    <hyperlink ref="P114" location="A125958680R" display="A125958680R" xr:uid="{4BD2C184-8E3F-4A77-90D1-10EA8083342E}"/>
    <hyperlink ref="Q114" location="A125980280T" display="A125980280T" xr:uid="{4368E3C4-8D89-4C8A-B886-3C3E7B40FED1}"/>
    <hyperlink ref="R114" location="A125969480A" display="A125969480A" xr:uid="{DE6127C6-7237-4119-85C9-879B9524B529}"/>
    <hyperlink ref="P115" location="A125958752R" display="A125958752R" xr:uid="{03227562-EB9C-4A10-A8E3-FDF452089291}"/>
    <hyperlink ref="Q115" location="A125980352T" display="A125980352T" xr:uid="{CFF47BF6-3C2F-4C80-A5EE-F841DC003665}"/>
    <hyperlink ref="R115" location="A125969552A" display="A125969552A" xr:uid="{DEE3AB14-2D39-48AE-BFE3-FB93D5F5FC7F}"/>
    <hyperlink ref="P116" location="A125958688J" display="A125958688J" xr:uid="{63E99703-FC46-493D-A947-97AA5DEFE96E}"/>
    <hyperlink ref="Q116" location="A125980288K" display="A125980288K" xr:uid="{4A32AD60-4C52-4692-B468-D65999A3C6EB}"/>
    <hyperlink ref="R116" location="A125969488V" display="A125969488V" xr:uid="{4B2132E4-3F5B-47EB-A64B-701CEFB4C328}"/>
    <hyperlink ref="P117" location="A125958760R" display="A125958760R" xr:uid="{8C52A0BB-6711-432C-9A23-7FC79CDE6AD2}"/>
    <hyperlink ref="Q117" location="A125980360T" display="A125980360T" xr:uid="{AA209CCA-2D67-402F-8AAF-B699F4FCE92F}"/>
    <hyperlink ref="R117" location="A125969560A" display="A125969560A" xr:uid="{7674A906-A26F-4789-ADE6-DC99AB604EDC}"/>
    <hyperlink ref="P119" location="A125958768J" display="A125958768J" xr:uid="{96999170-7B42-4E9B-8943-731726A524CF}"/>
    <hyperlink ref="Q119" location="A125980368K" display="A125980368K" xr:uid="{ED3DE744-53E4-4A52-9D5E-C3B733161D5B}"/>
    <hyperlink ref="R119" location="A125969568V" display="A125969568V" xr:uid="{BF7A4A75-169E-49F7-8A02-717AEF864A95}"/>
    <hyperlink ref="P120" location="A125958848J" display="A125958848J" xr:uid="{D33B7BED-47D9-45EB-A002-266C64C596E8}"/>
    <hyperlink ref="Q120" location="A125980448K" display="A125980448K" xr:uid="{304ED313-BF75-4D64-8102-B30AF057A383}"/>
    <hyperlink ref="R120" location="A125969648V" display="A125969648V" xr:uid="{C980AB99-B87D-4DB7-9562-4C05D66CD9F2}"/>
    <hyperlink ref="P121" location="A125958672R" display="A125958672R" xr:uid="{29CF85B4-7067-48A0-AE7D-2C3847B7AEC5}"/>
    <hyperlink ref="Q121" location="A125980272T" display="A125980272T" xr:uid="{4F37407F-2FFC-46B7-B4FB-28F58155B1CE}"/>
    <hyperlink ref="R121" location="A125969472A" display="A125969472A" xr:uid="{2FB5697D-2172-44E9-BD76-C1E9FEB376D8}"/>
    <hyperlink ref="P122" location="A125958824R" display="A125958824R" xr:uid="{F0E61916-CE1A-4565-99B3-5A18FF1CD18F}"/>
    <hyperlink ref="Q122" location="A125980424T" display="A125980424T" xr:uid="{DC9C091B-2D1F-4614-895F-3A3D97E25A90}"/>
    <hyperlink ref="R122" location="A125969624A" display="A125969624A" xr:uid="{B3D8C61F-4E51-4F56-B008-E7C8D28FDE80}"/>
    <hyperlink ref="P123" location="A125958832R" display="A125958832R" xr:uid="{AAA67EAB-530D-44BB-841A-3A78E1A705BF}"/>
    <hyperlink ref="Q123" location="A125980432T" display="A125980432T" xr:uid="{C15FD71C-021A-4D93-A203-D6B972DD65AC}"/>
    <hyperlink ref="R123" location="A125969632A" display="A125969632A" xr:uid="{709405DD-0811-4050-9B80-C558CC81C81C}"/>
    <hyperlink ref="P124" location="A125958656R" display="A125958656R" xr:uid="{0790E9DD-8693-4180-869E-3E77664BC645}"/>
    <hyperlink ref="Q124" location="A125980256T" display="A125980256T" xr:uid="{0CF29D33-B823-4A49-B148-219AB088F7D3}"/>
    <hyperlink ref="R124" location="A125969456A" display="A125969456A" xr:uid="{42F5093F-07D5-4541-8984-9EB771091B04}"/>
    <hyperlink ref="P125" location="A125958696J" display="A125958696J" xr:uid="{75AF96B2-EBD2-4E57-8B5A-2578A18D0015}"/>
    <hyperlink ref="Q125" location="A125980296K" display="A125980296K" xr:uid="{0CB9102F-A51B-40B9-9EDE-3740E82B8751}"/>
    <hyperlink ref="R125" location="A125969496V" display="A125969496V" xr:uid="{9AAB8A5C-67FE-4A92-8352-5E76BE0AD330}"/>
    <hyperlink ref="S101" location="A125958793K" display="A125958793K" xr:uid="{34B004E1-8C4F-4178-B979-6026985E75BD}"/>
    <hyperlink ref="T101" location="A125980393L" display="A125980393L" xr:uid="{4779512B-EC44-468A-ABF0-B8C4832F545D}"/>
    <hyperlink ref="U101" location="A125969593W" display="A125969593W" xr:uid="{D86A2A64-F9C3-4E09-B322-954E72E6D4A0}"/>
    <hyperlink ref="S102" location="A125958729T" display="A125958729T" xr:uid="{821E4698-FFEF-4161-B2C1-C00E999CCED6}"/>
    <hyperlink ref="T102" location="A125980329V" display="A125980329V" xr:uid="{1D3AF3AC-E1B1-401C-844A-9BC091FC2FCD}"/>
    <hyperlink ref="U102" location="A125969529C" display="A125969529C" xr:uid="{7EA806AF-AF67-4AF0-97D2-9D1414D5DC5F}"/>
    <hyperlink ref="S103" location="A125958801X" display="A125958801X" xr:uid="{2424A0AF-3F25-43F9-86BA-D0F7FCE08C64}"/>
    <hyperlink ref="T103" location="A125980401A" display="A125980401A" xr:uid="{528BC636-8B12-454A-9095-7E3C1DB9EF33}"/>
    <hyperlink ref="U103" location="A125969601K" display="A125969601K" xr:uid="{97F0A602-9548-4575-B377-02EEFC37DF6A}"/>
    <hyperlink ref="S104" location="A125958809T" display="A125958809T" xr:uid="{4366A0E7-285D-44EF-8857-3889F1721806}"/>
    <hyperlink ref="T104" location="A125980409V" display="A125980409V" xr:uid="{89E97080-4EA2-44CB-A5B4-0FE2879C2708}"/>
    <hyperlink ref="U104" location="A125969609C" display="A125969609C" xr:uid="{18B7816A-7A5B-48D3-881B-266E8958B6DD}"/>
    <hyperlink ref="S105" location="A125958737T" display="A125958737T" xr:uid="{309E6FB6-ECE0-4D60-A13E-591DB645C2A1}"/>
    <hyperlink ref="T105" location="A125980337V" display="A125980337V" xr:uid="{17033C8C-3C2B-4BBF-8505-A48A2785B1A7}"/>
    <hyperlink ref="U105" location="A125969537C" display="A125969537C" xr:uid="{5CB42B8C-AE18-4DEF-8EAF-7B67D6994F50}"/>
    <hyperlink ref="S106" location="A125958745T" display="A125958745T" xr:uid="{D4327886-CA10-47EB-931B-B47E89870A9A}"/>
    <hyperlink ref="T106" location="A125980345V" display="A125980345V" xr:uid="{D6ECD7AC-EC01-40C3-9EAA-DAA492D1EF95}"/>
    <hyperlink ref="U106" location="A125969545C" display="A125969545C" xr:uid="{81CD145C-8EB1-4998-8861-1C543B00C0A2}"/>
    <hyperlink ref="S107" location="A125958777K" display="A125958777K" xr:uid="{92E0E1D1-A9CA-4855-B58D-A311C0FC4F11}"/>
    <hyperlink ref="T107" location="A125980377L" display="A125980377L" xr:uid="{BAFF8C55-D5E6-4F45-A3E1-AC4EBE3BBB70}"/>
    <hyperlink ref="U107" location="A125969577W" display="A125969577W" xr:uid="{E2EBEFDE-E24C-4188-96BB-57B8107B9B4E}"/>
    <hyperlink ref="S108" location="A125958705X" display="A125958705X" xr:uid="{049F3D68-B0DF-40C5-9DE4-8AB49D64D9A8}"/>
    <hyperlink ref="T108" location="A125980305A" display="A125980305A" xr:uid="{81398D6D-2179-441A-A3C4-2F059F029541}"/>
    <hyperlink ref="U108" location="A125969505K" display="A125969505K" xr:uid="{34C044B8-105C-4700-9653-F58F5FCB458A}"/>
    <hyperlink ref="S109" location="A125958817T" display="A125958817T" xr:uid="{297582AD-67FD-418C-A3B5-826C5DCEDAC6}"/>
    <hyperlink ref="T109" location="A125980417V" display="A125980417V" xr:uid="{83391DD0-D048-47E5-A311-C36DD6A7DB7F}"/>
    <hyperlink ref="U109" location="A125969617C" display="A125969617C" xr:uid="{6A93EB70-C0E8-41DC-8674-0404DFD2B225}"/>
    <hyperlink ref="S110" location="A125958785K" display="A125958785K" xr:uid="{B177FAC6-E27D-496F-BDFD-660B11078FD4}"/>
    <hyperlink ref="T110" location="A125980385L" display="A125980385L" xr:uid="{11631793-8765-4C79-A7AA-CC349CA9834E}"/>
    <hyperlink ref="U110" location="A125969585W" display="A125969585W" xr:uid="{F832B44B-4281-4CE5-8B9C-69289F13766E}"/>
    <hyperlink ref="S111" location="A125958841T" display="A125958841T" xr:uid="{5DE8CA5D-865E-4B47-83AE-11D8982D58C0}"/>
    <hyperlink ref="T111" location="A125980441V" display="A125980441V" xr:uid="{EE3C6413-8E48-488E-91D9-4B85D69CA4AD}"/>
    <hyperlink ref="U111" location="A125969641C" display="A125969641C" xr:uid="{BE2C84B5-CBDE-45A8-AD1E-A5DA58456DD5}"/>
    <hyperlink ref="S112" location="A125958713X" display="A125958713X" xr:uid="{DA9117BB-1D68-4ED4-842A-AA98D5ACAC0F}"/>
    <hyperlink ref="T112" location="A125980313A" display="A125980313A" xr:uid="{3F480E9C-19F0-4AE7-85D8-E6273A9B9CF1}"/>
    <hyperlink ref="U112" location="A125969513K" display="A125969513K" xr:uid="{C369E231-36D4-4E6C-AC26-2B284B95A63D}"/>
    <hyperlink ref="S113" location="A125958665T" display="A125958665T" xr:uid="{A2800F63-5D0B-483A-9240-2D804537F9BE}"/>
    <hyperlink ref="T113" location="A125980265V" display="A125980265V" xr:uid="{C5C4C7E2-9401-4F32-9CC7-AA6D43C9D2E6}"/>
    <hyperlink ref="U113" location="A125969465C" display="A125969465C" xr:uid="{CC2FD108-80A5-4137-871D-8CF81D7AEA3C}"/>
    <hyperlink ref="S114" location="A125958681T" display="A125958681T" xr:uid="{9BCFDE96-5F47-439D-A69E-BAA228FF2682}"/>
    <hyperlink ref="T114" location="A125980281V" display="A125980281V" xr:uid="{C764DF0E-2939-42C8-ACA4-4B1482E4816C}"/>
    <hyperlink ref="U114" location="A125969481C" display="A125969481C" xr:uid="{A28A3E6F-426B-4ED3-93AC-BF38340C4A15}"/>
    <hyperlink ref="S115" location="A125958753T" display="A125958753T" xr:uid="{56340183-591B-4528-9F70-91735F722C74}"/>
    <hyperlink ref="T115" location="A125980353V" display="A125980353V" xr:uid="{05F4E657-73E7-46C5-9B5B-E675011F6978}"/>
    <hyperlink ref="U115" location="A125969553C" display="A125969553C" xr:uid="{D755285B-2787-4EF6-9820-A9218A122B0E}"/>
    <hyperlink ref="S116" location="A125958689K" display="A125958689K" xr:uid="{3C2126CD-50F9-4A13-AF59-08F267F290B6}"/>
    <hyperlink ref="T116" location="A125980289L" display="A125980289L" xr:uid="{33CBC71A-EFD9-48F0-9218-C044BBB315F2}"/>
    <hyperlink ref="U116" location="A125969489W" display="A125969489W" xr:uid="{B30E9188-F452-470E-B025-BE2AAC4C423B}"/>
    <hyperlink ref="S117" location="A125958761T" display="A125958761T" xr:uid="{108E030F-EB06-488A-B597-1826BF4B8AB2}"/>
    <hyperlink ref="T117" location="A125980361V" display="A125980361V" xr:uid="{D858C517-C32E-463D-90E6-C672B359CBC8}"/>
    <hyperlink ref="U117" location="A125969561C" display="A125969561C" xr:uid="{0901BED5-2FB7-4434-9CBB-18CFFAA3ADAD}"/>
    <hyperlink ref="S119" location="A125958769K" display="A125958769K" xr:uid="{CEFB3A6C-9D8E-42CB-A253-74273B098869}"/>
    <hyperlink ref="T119" location="A125980369L" display="A125980369L" xr:uid="{9B533039-10DA-49DF-AA57-501C2A68161F}"/>
    <hyperlink ref="U119" location="A125969569W" display="A125969569W" xr:uid="{C7463D29-B507-485E-97EB-BD32C5EE05CA}"/>
    <hyperlink ref="S120" location="A125958849K" display="A125958849K" xr:uid="{91FCEA47-BACF-4B79-8CD1-BF5BFE2B2DB9}"/>
    <hyperlink ref="T120" location="A125980449L" display="A125980449L" xr:uid="{FB6BBFFA-C03F-46B2-9CE4-E64227E9E7DF}"/>
    <hyperlink ref="U120" location="A125969649W" display="A125969649W" xr:uid="{2DA10039-E9AA-482B-B7B1-A5242FB6DFD1}"/>
    <hyperlink ref="S121" location="A125958673T" display="A125958673T" xr:uid="{9FF32C49-8B5D-4417-949E-A2819DD4DBED}"/>
    <hyperlink ref="T121" location="A125980273V" display="A125980273V" xr:uid="{2BDEAE76-21BF-4E0D-9B01-319387660694}"/>
    <hyperlink ref="U121" location="A125969473C" display="A125969473C" xr:uid="{2E30908D-5403-4690-BB44-9BC5D4167BB2}"/>
    <hyperlink ref="S122" location="A125958825T" display="A125958825T" xr:uid="{694CC6FB-8031-40A3-A2A0-B02B3DE723B4}"/>
    <hyperlink ref="T122" location="A125980425V" display="A125980425V" xr:uid="{2807DB82-9A99-4FF7-8CBD-87E42F57A8BF}"/>
    <hyperlink ref="U122" location="A125969625C" display="A125969625C" xr:uid="{DF506908-BBF0-475E-BD27-E720AFD1BAC6}"/>
    <hyperlink ref="S123" location="A125958833T" display="A125958833T" xr:uid="{E09573FC-1591-440E-97C2-67AC0056A82B}"/>
    <hyperlink ref="T123" location="A125980433V" display="A125980433V" xr:uid="{4EC33D5E-A45B-4F80-97A5-82A8A08E60FE}"/>
    <hyperlink ref="U123" location="A125969633C" display="A125969633C" xr:uid="{B526BFAD-E261-4095-AC3C-50C810F8FF40}"/>
    <hyperlink ref="S124" location="A125958657T" display="A125958657T" xr:uid="{3567C563-947B-4532-BC5C-218C3FDFB631}"/>
    <hyperlink ref="T124" location="A125980257V" display="A125980257V" xr:uid="{103F0099-5919-49E4-A2F9-3D6F83E0BDC8}"/>
    <hyperlink ref="U124" location="A125969457C" display="A125969457C" xr:uid="{0E3BE0A6-7919-4D7A-9F92-396A394B2022}"/>
    <hyperlink ref="S125" location="A125958697K" display="A125958697K" xr:uid="{BD2D77EE-544F-49D8-9FC3-368C959108A7}"/>
    <hyperlink ref="T125" location="A125980297L" display="A125980297L" xr:uid="{1F9BFCF0-C46A-4DBD-8B87-2BE9406BB251}"/>
    <hyperlink ref="U125" location="A125969497W" display="A125969497W" xr:uid="{885EE219-D39C-4CC5-B1FE-A4BE04272AF5}"/>
    <hyperlink ref="V126" location="A125959720R" display="A125959720R" xr:uid="{27F32FCB-7650-4A71-B68D-E1F2A4EA67FE}"/>
    <hyperlink ref="W126" location="A125981320T" display="A125981320T" xr:uid="{5F9CDBC7-5527-4C09-B391-73A5B62BAE0E}"/>
    <hyperlink ref="X126" location="A125970520F" display="A125970520F" xr:uid="{B25DFA48-0439-47AE-BCA6-4E1547914DBB}"/>
    <hyperlink ref="V101" location="A125959792A" display="A125959792A" xr:uid="{BCBAD9FE-2CCD-46CD-9149-E6E5AC43B487}"/>
    <hyperlink ref="W101" location="A125981392C" display="A125981392C" xr:uid="{BBEE39BB-F7FA-466A-B664-15301691F997}"/>
    <hyperlink ref="X101" location="A125970592T" display="A125970592T" xr:uid="{A21E207C-2AD6-432F-BCCD-0B8A42619A84}"/>
    <hyperlink ref="V102" location="A125959728J" display="A125959728J" xr:uid="{34240872-F8EC-4D0B-A33F-D3A540DD9A26}"/>
    <hyperlink ref="W102" location="A125981328K" display="A125981328K" xr:uid="{D4301DD1-9614-46DF-9E79-3AA109294C17}"/>
    <hyperlink ref="X102" location="A125970528X" display="A125970528X" xr:uid="{88AAA158-373A-4EFB-9CC0-56ABCEA10612}"/>
    <hyperlink ref="V103" location="A125959800R" display="A125959800R" xr:uid="{C91BB9AE-F4EC-4BDF-9B82-50E1B2B2E62D}"/>
    <hyperlink ref="W103" location="A125981400T" display="A125981400T" xr:uid="{0399E6AB-68C0-4AC6-A78D-0B09BB7A538A}"/>
    <hyperlink ref="X103" location="A125970600F" display="A125970600F" xr:uid="{0F1B7854-8147-4764-A817-6C5BEE491EBF}"/>
    <hyperlink ref="V104" location="A125959808J" display="A125959808J" xr:uid="{7DB6E777-1988-4ECF-8AAD-80DE6464183F}"/>
    <hyperlink ref="W104" location="A125981408K" display="A125981408K" xr:uid="{ABC20A9A-0AF2-460B-B2BD-E757C6BF3D47}"/>
    <hyperlink ref="X104" location="A125970608X" display="A125970608X" xr:uid="{C9782FA0-0516-4E6A-84F1-C0E6B422D306}"/>
    <hyperlink ref="V105" location="A125959736J" display="A125959736J" xr:uid="{581E2CCF-1540-442C-B9FD-2FD67B121182}"/>
    <hyperlink ref="W105" location="A125981336K" display="A125981336K" xr:uid="{9A6BFEF4-E6B7-4698-9237-F7865EB4EE64}"/>
    <hyperlink ref="X105" location="A125970536X" display="A125970536X" xr:uid="{9C033D6B-0081-43F5-ABDC-349A019B7921}"/>
    <hyperlink ref="V106" location="A125959744J" display="A125959744J" xr:uid="{FD756F61-1E7E-4231-A668-6E3098758FFC}"/>
    <hyperlink ref="W106" location="A125981344K" display="A125981344K" xr:uid="{0D3CF0B2-71F4-4957-BBCE-735A147D1E5F}"/>
    <hyperlink ref="X106" location="A125970544X" display="A125970544X" xr:uid="{DE8B7C59-8D81-483A-A15C-0DA6C400B16D}"/>
    <hyperlink ref="V107" location="A125959776A" display="A125959776A" xr:uid="{C5CCD52F-4AAD-40DA-8B2B-35BE23EC6446}"/>
    <hyperlink ref="W107" location="A125981376C" display="A125981376C" xr:uid="{7500004A-9173-404E-81ED-BB2217D57F0E}"/>
    <hyperlink ref="X107" location="A125970576T" display="A125970576T" xr:uid="{838EBFA8-5958-4E23-9836-0BEBD29E2CC5}"/>
    <hyperlink ref="V108" location="A125959704R" display="A125959704R" xr:uid="{BD58F5BB-623A-4805-9C2F-6DA860D21340}"/>
    <hyperlink ref="W108" location="A125981304T" display="A125981304T" xr:uid="{AB65A7E0-6161-4C04-B4DE-A0B98A3867ED}"/>
    <hyperlink ref="X108" location="A125970504F" display="A125970504F" xr:uid="{4A6DAD84-D03F-41A9-9550-1C6CFD5BBBFC}"/>
    <hyperlink ref="V109" location="A125959816J" display="A125959816J" xr:uid="{C89D6A3A-974A-4BB7-B737-D3F2A21B1767}"/>
    <hyperlink ref="W109" location="A125981416K" display="A125981416K" xr:uid="{3D645826-7268-4E2B-8CC9-2E26CA4CF0AA}"/>
    <hyperlink ref="X109" location="A125970616X" display="A125970616X" xr:uid="{45C4009E-60A6-4A4B-ACE9-D05E959215D2}"/>
    <hyperlink ref="V110" location="A125959784A" display="A125959784A" xr:uid="{5C62CEA2-F993-4D3D-85DF-6AE47982204F}"/>
    <hyperlink ref="W110" location="A125981384C" display="A125981384C" xr:uid="{9EF53F35-F0DA-488E-AD45-CF4B2D04084D}"/>
    <hyperlink ref="X110" location="A125970584T" display="A125970584T" xr:uid="{66103BB9-9607-4445-80BD-5A35EA63FFE4}"/>
    <hyperlink ref="V111" location="A125959840J" display="A125959840J" xr:uid="{7217DD60-97C2-44E2-ABBA-A997F7C851F2}"/>
    <hyperlink ref="W111" location="A125981440K" display="A125981440K" xr:uid="{A20DDB4C-6B44-47F4-B602-093F29FA2139}"/>
    <hyperlink ref="X111" location="A125970640X" display="A125970640X" xr:uid="{294A4287-9FB0-487E-86F3-9E6FAAC699FE}"/>
    <hyperlink ref="V112" location="A125959712R" display="A125959712R" xr:uid="{F183D56C-6657-4D1B-A5E1-7C4AEF497076}"/>
    <hyperlink ref="W112" location="A125981312T" display="A125981312T" xr:uid="{84B8DE96-7F29-4934-BC8A-0BC62EC19294}"/>
    <hyperlink ref="X112" location="A125970512F" display="A125970512F" xr:uid="{E96F9206-3EC3-4917-94A7-84A085E2F573}"/>
    <hyperlink ref="V113" location="A125959664J" display="A125959664J" xr:uid="{11A0654C-9411-4F21-8B46-A506615BF724}"/>
    <hyperlink ref="W113" location="A125981264K" display="A125981264K" xr:uid="{27231EE2-774B-4A19-9EF4-4D3C9A986013}"/>
    <hyperlink ref="X113" location="A125970464X" display="A125970464X" xr:uid="{5C1D2BAA-BBDC-4C7A-BA5E-E77E95FBF1ED}"/>
    <hyperlink ref="V114" location="A125959680J" display="A125959680J" xr:uid="{78BCC206-FAD2-461E-9DDC-1DC42D2A81C5}"/>
    <hyperlink ref="W114" location="A125981280K" display="A125981280K" xr:uid="{0A3C98CE-F63A-4FFF-8487-30486B53B29B}"/>
    <hyperlink ref="X114" location="A125970480X" display="A125970480X" xr:uid="{EBB36399-C5B7-43B2-8EF7-C5292E40AE95}"/>
    <hyperlink ref="V115" location="A125959752J" display="A125959752J" xr:uid="{23145A7E-FA8B-473E-B7CE-3AEEB2EA2E0A}"/>
    <hyperlink ref="W115" location="A125981352K" display="A125981352K" xr:uid="{6AB5933A-4D17-486B-A9EE-68259AB69AFE}"/>
    <hyperlink ref="X115" location="A125970552X" display="A125970552X" xr:uid="{A69C73FC-38FC-4AF2-9C28-1EE979036D70}"/>
    <hyperlink ref="V116" location="A125959688A" display="A125959688A" xr:uid="{12179754-7113-4038-AA4B-F65F3D02E99F}"/>
    <hyperlink ref="W116" location="A125981288C" display="A125981288C" xr:uid="{1C03FE41-E4A0-41D3-9238-28C509A36A64}"/>
    <hyperlink ref="X116" location="A125970488T" display="A125970488T" xr:uid="{8813FC8F-7C4F-4BC3-A3BC-6EC3DF04600B}"/>
    <hyperlink ref="V117" location="A125959760J" display="A125959760J" xr:uid="{96C1C370-F2F9-4B13-A69E-DEBB6D833A0D}"/>
    <hyperlink ref="W117" location="A125981360K" display="A125981360K" xr:uid="{A7C97FBC-7BE7-4607-9255-72671E3F192C}"/>
    <hyperlink ref="X117" location="A125970560X" display="A125970560X" xr:uid="{A27F2962-C80A-43BB-A35B-3CE0F464D41B}"/>
    <hyperlink ref="V119" location="A125959768A" display="A125959768A" xr:uid="{7F059470-7621-4B26-A677-8E07AB89626B}"/>
    <hyperlink ref="W119" location="A125981368C" display="A125981368C" xr:uid="{23B665EE-49C9-4780-94F6-CB7C491E1D1C}"/>
    <hyperlink ref="X119" location="A125970568T" display="A125970568T" xr:uid="{9B3606AC-4A19-4B6B-9F11-CEC9C245448C}"/>
    <hyperlink ref="V120" location="A125959848A" display="A125959848A" xr:uid="{D755D3AB-E8D5-4385-8614-0DAF97B6A54A}"/>
    <hyperlink ref="W120" location="A125981448C" display="A125981448C" xr:uid="{054FB6A6-9C7E-4D8F-BB5B-BF30E2B905ED}"/>
    <hyperlink ref="X120" location="A125970648T" display="A125970648T" xr:uid="{C9D05EEE-40EA-472D-B6A2-DF26E8F7CF8B}"/>
    <hyperlink ref="V121" location="A125959672J" display="A125959672J" xr:uid="{F2ECBB9E-9D77-425E-ADB1-D60BFABB5FA2}"/>
    <hyperlink ref="W121" location="A125981272K" display="A125981272K" xr:uid="{D398064F-AFBF-4626-A600-C3F2AFCDDCA3}"/>
    <hyperlink ref="X121" location="A125970472X" display="A125970472X" xr:uid="{FA130599-C14F-47FC-952D-15ED90B44BEF}"/>
    <hyperlink ref="V122" location="A125959824J" display="A125959824J" xr:uid="{6E818B03-F73C-46F9-8C0A-6EF4A4C14904}"/>
    <hyperlink ref="W122" location="A125981424K" display="A125981424K" xr:uid="{09E7AE05-E3A5-4C22-BE44-C163B4E23252}"/>
    <hyperlink ref="X122" location="A125970624X" display="A125970624X" xr:uid="{24438C6F-D7D6-4637-AC50-2900B395A23A}"/>
    <hyperlink ref="V123" location="A125959832J" display="A125959832J" xr:uid="{47CC2A4B-4225-4081-89A7-48B56F72B711}"/>
    <hyperlink ref="W123" location="A125981432K" display="A125981432K" xr:uid="{28556369-61BF-4CD1-826C-CF294950FF9A}"/>
    <hyperlink ref="X123" location="A125970632X" display="A125970632X" xr:uid="{014328E2-B9F8-4036-8FA9-37D077DA5C96}"/>
    <hyperlink ref="V124" location="A125959656J" display="A125959656J" xr:uid="{3E1F5D5D-6A42-45EA-9E2B-50593366FAAC}"/>
    <hyperlink ref="W124" location="A125981256K" display="A125981256K" xr:uid="{023CB302-4957-47C7-AAC1-B3D82EEB9BEE}"/>
    <hyperlink ref="X124" location="A125970456X" display="A125970456X" xr:uid="{950F49CF-DB6C-43D6-A31B-4398C5FA404B}"/>
    <hyperlink ref="V125" location="A125959696A" display="A125959696A" xr:uid="{586073C8-7872-49F5-ABAC-5BBC9AEF0E33}"/>
    <hyperlink ref="W125" location="A125981296C" display="A125981296C" xr:uid="{017B51D4-8794-4656-AC7E-2D1FDAC7E568}"/>
    <hyperlink ref="X125" location="A125970496T" display="A125970496T" xr:uid="{F8D079CE-0D0F-47FF-B0BB-E209C48C3260}"/>
    <hyperlink ref="Y101" location="A125959793C" display="A125959793C" xr:uid="{23392A3C-F50D-460E-8DFB-421D6BB2DDD0}"/>
    <hyperlink ref="Z101" location="A125981393F" display="A125981393F" xr:uid="{F0624B3E-0FC5-4A52-826B-2505DD886E07}"/>
    <hyperlink ref="AA101" location="A125970593V" display="A125970593V" xr:uid="{F5D0B254-1DD7-45E1-BE3C-30C65E219084}"/>
    <hyperlink ref="Y102" location="A125959729K" display="A125959729K" xr:uid="{CC399F99-8539-4B72-8FF4-50C1DB23A057}"/>
    <hyperlink ref="Z102" location="A125981329L" display="A125981329L" xr:uid="{9037ECF8-7E1E-4FC3-97B0-DAD392777853}"/>
    <hyperlink ref="AA102" location="A125970529A" display="A125970529A" xr:uid="{C8330A4C-3E13-48A9-993A-71F1257F311E}"/>
    <hyperlink ref="Y103" location="A125959801T" display="A125959801T" xr:uid="{39BD4D08-988D-4D11-A3DB-805389F1343A}"/>
    <hyperlink ref="Z103" location="A125981401V" display="A125981401V" xr:uid="{1D172C9E-B201-45A2-BED5-A250DB673FFA}"/>
    <hyperlink ref="AA103" location="A125970601J" display="A125970601J" xr:uid="{E66FD349-D002-4E6E-A4CA-BC7C0A4D8C00}"/>
    <hyperlink ref="Y104" location="A125959809K" display="A125959809K" xr:uid="{66365DED-FD85-4415-8EFC-7D36C5D235B6}"/>
    <hyperlink ref="Z104" location="A125981409L" display="A125981409L" xr:uid="{5B933D59-A322-45E9-80C9-9E87A94CFABD}"/>
    <hyperlink ref="AA104" location="A125970609A" display="A125970609A" xr:uid="{A908F009-0237-41B5-88D2-0A0BEE6345DD}"/>
    <hyperlink ref="Y105" location="A125959737K" display="A125959737K" xr:uid="{C54B322C-8018-4033-AC04-0B31E9387B65}"/>
    <hyperlink ref="Z105" location="A125981337L" display="A125981337L" xr:uid="{C991996E-D423-47BA-9D4C-8719805FACBE}"/>
    <hyperlink ref="AA105" location="A125970537A" display="A125970537A" xr:uid="{96B362E5-6760-4EAE-BEEC-5E949A21C5E9}"/>
    <hyperlink ref="Y106" location="A125959745K" display="A125959745K" xr:uid="{318BD531-8A0C-46E8-AD65-9F155091FACF}"/>
    <hyperlink ref="Z106" location="A125981345L" display="A125981345L" xr:uid="{5D1B23E2-9338-4AFE-A392-55B98481C21F}"/>
    <hyperlink ref="AA106" location="A125970545A" display="A125970545A" xr:uid="{5BB4B681-912F-4114-B686-9590475E7CD9}"/>
    <hyperlink ref="Y107" location="A125959777C" display="A125959777C" xr:uid="{18203EC4-16F4-48BA-9A69-CD6E1D8E37AB}"/>
    <hyperlink ref="Z107" location="A125981377F" display="A125981377F" xr:uid="{31FF804A-E0C9-4D5B-ACAD-2790CDDDFDFC}"/>
    <hyperlink ref="AA107" location="A125970577V" display="A125970577V" xr:uid="{141CBFB6-FCC7-4C51-8792-2B168922ED75}"/>
    <hyperlink ref="Y108" location="A125959705T" display="A125959705T" xr:uid="{13FDF020-FC37-42DD-8A12-88E9D949DFC7}"/>
    <hyperlink ref="Z108" location="A125981305V" display="A125981305V" xr:uid="{E915E515-4310-442C-BF9C-6AA9D45EF85C}"/>
    <hyperlink ref="AA108" location="A125970505J" display="A125970505J" xr:uid="{A46B815E-41D4-47CB-B294-B397C9CBE0F1}"/>
    <hyperlink ref="Y109" location="A125959817K" display="A125959817K" xr:uid="{66BB7651-C08B-4B07-9C24-1E1C0752958B}"/>
    <hyperlink ref="Z109" location="A125981417L" display="A125981417L" xr:uid="{BBFDEE5F-C615-489D-BBE1-DCA1D88554B2}"/>
    <hyperlink ref="AA109" location="A125970617A" display="A125970617A" xr:uid="{B7ACBBBE-766D-4099-A9BC-6E91EF961DB7}"/>
    <hyperlink ref="Y110" location="A125959785C" display="A125959785C" xr:uid="{73A9171D-8AA6-419D-B082-3652821FE6D4}"/>
    <hyperlink ref="Z110" location="A125981385F" display="A125981385F" xr:uid="{88DD604E-D4C1-4630-85C9-D6E32C16C8A9}"/>
    <hyperlink ref="AA110" location="A125970585V" display="A125970585V" xr:uid="{C2700005-37C1-47EA-BF0C-84CB0143B151}"/>
    <hyperlink ref="Y111" location="A125959841K" display="A125959841K" xr:uid="{6F3E80EA-CA80-458E-8B60-E382D055A3D9}"/>
    <hyperlink ref="Z111" location="A125981441L" display="A125981441L" xr:uid="{2C6D69E4-02DD-4424-87C4-1764C22B640F}"/>
    <hyperlink ref="AA111" location="A125970641A" display="A125970641A" xr:uid="{13D5C04B-585B-4BB4-963B-6968CE2137DA}"/>
    <hyperlink ref="Y112" location="A125959713T" display="A125959713T" xr:uid="{00687740-D9A3-4900-89BB-59ECB2AC5853}"/>
    <hyperlink ref="Z112" location="A125981313V" display="A125981313V" xr:uid="{83F681ED-2D8A-4D00-94B8-E071454C9D52}"/>
    <hyperlink ref="AA112" location="A125970513J" display="A125970513J" xr:uid="{C47394FE-16DE-4352-A887-829C86A5E896}"/>
    <hyperlink ref="Y113" location="A125959665K" display="A125959665K" xr:uid="{2B8326AA-83ED-4D26-B6FE-C90E61BA207D}"/>
    <hyperlink ref="Z113" location="A125981265L" display="A125981265L" xr:uid="{96FE9780-F71C-40DE-A531-53A8029113FB}"/>
    <hyperlink ref="AA113" location="A125970465A" display="A125970465A" xr:uid="{9D068B1B-F227-43D8-BB76-889C99E165DB}"/>
    <hyperlink ref="Y114" location="A125959681K" display="A125959681K" xr:uid="{74BC8056-ECA6-49FC-91DC-D086AA3E81A3}"/>
    <hyperlink ref="Z114" location="A125981281L" display="A125981281L" xr:uid="{83E2D9BE-C760-4585-B38E-0CCB027DC3C4}"/>
    <hyperlink ref="AA114" location="A125970481A" display="A125970481A" xr:uid="{1FD4A4BC-E3C6-4DEA-8F80-AA968CEC4BF3}"/>
    <hyperlink ref="Y115" location="A125959753K" display="A125959753K" xr:uid="{19BA0EED-0B03-46FB-96A8-E1B06CE31ABF}"/>
    <hyperlink ref="Z115" location="A125981353L" display="A125981353L" xr:uid="{4CC3B0CF-1519-401B-9380-4F763AE1A690}"/>
    <hyperlink ref="AA115" location="A125970553A" display="A125970553A" xr:uid="{EA089DB2-8AC6-408A-8D73-89C94FA85AD0}"/>
    <hyperlink ref="Y116" location="A125959689C" display="A125959689C" xr:uid="{17FF6F7C-2778-45B1-97CC-D8FCAFDB2906}"/>
    <hyperlink ref="Z116" location="A125981289F" display="A125981289F" xr:uid="{55E203B1-C5DF-45F7-95C2-B1A9B2EDC68D}"/>
    <hyperlink ref="AA116" location="A125970489V" display="A125970489V" xr:uid="{42F005FF-7DD0-4CC8-BD5B-11A09042C507}"/>
    <hyperlink ref="Y117" location="A125959761K" display="A125959761K" xr:uid="{8C07814E-122D-4ECA-9389-C5E802999541}"/>
    <hyperlink ref="Z117" location="A125981361L" display="A125981361L" xr:uid="{129F39B8-C460-48F2-9946-3A6812E4D42D}"/>
    <hyperlink ref="AA117" location="A125970561A" display="A125970561A" xr:uid="{30CD0D75-5DD2-4BCF-BB79-E62D67D12C76}"/>
    <hyperlink ref="Y119" location="A125959769C" display="A125959769C" xr:uid="{1E286A5F-BCAA-46A4-B104-1602F5892197}"/>
    <hyperlink ref="Z119" location="A125981369F" display="A125981369F" xr:uid="{EDF2A448-F3D3-46D1-BAFB-0205D07C3682}"/>
    <hyperlink ref="AA119" location="A125970569V" display="A125970569V" xr:uid="{57328BC7-CF02-4CA9-B6CF-58CD10928095}"/>
    <hyperlink ref="Y120" location="A125959849C" display="A125959849C" xr:uid="{0B39F935-2B7B-4301-A603-5D9B94189803}"/>
    <hyperlink ref="Z120" location="A125981449F" display="A125981449F" xr:uid="{C73F2449-E1B0-4B5A-9C81-ABAA19FFFE26}"/>
    <hyperlink ref="AA120" location="A125970649V" display="A125970649V" xr:uid="{ABD75667-09F7-40F8-85F8-9F74813DF8C1}"/>
    <hyperlink ref="Y121" location="A125959673K" display="A125959673K" xr:uid="{C282A4A1-DC87-4A95-B0BC-D903D54A2609}"/>
    <hyperlink ref="Z121" location="A125981273L" display="A125981273L" xr:uid="{86AC0750-89F7-4A6E-B2CF-ADFC30DC2797}"/>
    <hyperlink ref="AA121" location="A125970473A" display="A125970473A" xr:uid="{AF4B3607-9961-4FBB-9E4A-6E1BB795B4CB}"/>
    <hyperlink ref="Y122" location="A125959825K" display="A125959825K" xr:uid="{544F243D-B924-4CF2-95F5-39F50595E942}"/>
    <hyperlink ref="Z122" location="A125981425L" display="A125981425L" xr:uid="{C4F8596E-0B8A-42EA-B315-5BEF13BAAB78}"/>
    <hyperlink ref="AA122" location="A125970625A" display="A125970625A" xr:uid="{28C73DB6-06D4-41A5-AAED-81712B8D2C64}"/>
    <hyperlink ref="Y123" location="A125959833K" display="A125959833K" xr:uid="{30033D4A-0187-4DF8-9EB0-BC4B4744B160}"/>
    <hyperlink ref="Z123" location="A125981433L" display="A125981433L" xr:uid="{713DBCDC-DF5B-4F54-B710-79453286B333}"/>
    <hyperlink ref="AA123" location="A125970633A" display="A125970633A" xr:uid="{7E8842A6-82E0-427B-AB21-7454F6C1ABE4}"/>
    <hyperlink ref="Y124" location="A125959657K" display="A125959657K" xr:uid="{6076A030-4932-448A-B22D-B8DC47773AE5}"/>
    <hyperlink ref="Z124" location="A125981257L" display="A125981257L" xr:uid="{3AE3D333-F25E-46AC-9204-B8935C95186B}"/>
    <hyperlink ref="AA124" location="A125970457A" display="A125970457A" xr:uid="{07963FCF-9CC1-49E0-8144-48D1E8D36D86}"/>
    <hyperlink ref="Y125" location="A125959697C" display="A125959697C" xr:uid="{137CED17-1BE7-413E-A7A7-700D3C0D3DE4}"/>
    <hyperlink ref="Z125" location="A125981297F" display="A125981297F" xr:uid="{EE8659CE-0FCE-4458-9600-55E06653C2B3}"/>
    <hyperlink ref="AA125" location="A125970497V" display="A125970497V" xr:uid="{16264D2D-46CA-4F99-A663-97B9A39A0819}"/>
    <hyperlink ref="AB126" location="A125959920J" display="A125959920J" xr:uid="{D2C31D24-C0B7-4A64-B9A4-1719C6B7D29F}"/>
    <hyperlink ref="AC126" location="A125981520K" display="A125981520K" xr:uid="{3CED5366-2D21-4576-A466-2E51814F1B0F}"/>
    <hyperlink ref="AD126" location="A125970720X" display="A125970720X" xr:uid="{B0689469-E8C8-478F-AA91-080C66615EFD}"/>
    <hyperlink ref="AB101" location="A125959992V" display="A125959992V" xr:uid="{7B0851DB-9E9B-4C20-81E1-8392834B4E0C}"/>
    <hyperlink ref="AC101" location="A125981592W" display="A125981592W" xr:uid="{F61ADF4A-8BB8-48BF-A7E9-6C8572767E80}"/>
    <hyperlink ref="AD101" location="A125970792K" display="A125970792K" xr:uid="{BD38AA57-1F97-4854-B28E-7C0E6AF11849}"/>
    <hyperlink ref="AB102" location="A125959928A" display="A125959928A" xr:uid="{45694BE0-43D4-4806-B792-9704E3C08143}"/>
    <hyperlink ref="AC102" location="A125981528C" display="A125981528C" xr:uid="{26E12822-4DCB-4FD1-80E6-6776E6766590}"/>
    <hyperlink ref="AD102" location="A125970728T" display="A125970728T" xr:uid="{BB7BFE00-5721-4DDE-BF71-EAE39883E1B2}"/>
    <hyperlink ref="AB103" location="A125960000R" display="A125960000R" xr:uid="{34CFBAD1-2721-4D21-912F-2E2A17996F75}"/>
    <hyperlink ref="AC103" location="A125981600K" display="A125981600K" xr:uid="{E33A8E15-AEEF-4865-8F48-AC9C514A0992}"/>
    <hyperlink ref="AD103" location="A125970800X" display="A125970800X" xr:uid="{AC76E34D-C2F8-4674-B756-9F6CFD3E668D}"/>
    <hyperlink ref="AB104" location="A125960008J" display="A125960008J" xr:uid="{236C771F-C126-4BE7-B05E-F893B667E0BC}"/>
    <hyperlink ref="AC104" location="A125981608C" display="A125981608C" xr:uid="{45E6E1E8-9104-42EF-A95E-CF840C25616A}"/>
    <hyperlink ref="AD104" location="A125970808T" display="A125970808T" xr:uid="{2E5A6FE6-5962-4CC3-9301-66C9B12384B4}"/>
    <hyperlink ref="AB105" location="A125959936A" display="A125959936A" xr:uid="{69BA7103-92FA-4910-9B45-C0A09580EF1B}"/>
    <hyperlink ref="AC105" location="A125981536C" display="A125981536C" xr:uid="{84BE2854-0768-4EB1-A71E-E8A95A3DBBDE}"/>
    <hyperlink ref="AD105" location="A125970736T" display="A125970736T" xr:uid="{9BD67CB6-F59E-484E-937B-213C1751D458}"/>
    <hyperlink ref="AB106" location="A125959944A" display="A125959944A" xr:uid="{4D522E6C-8398-44A3-B704-4F5BDFC95F8A}"/>
    <hyperlink ref="AC106" location="A125981544C" display="A125981544C" xr:uid="{A00DACD2-C06C-4EC3-B3B3-BB67C47CAE75}"/>
    <hyperlink ref="AD106" location="A125970744T" display="A125970744T" xr:uid="{EC9E6F0A-814B-44C1-B027-3C5A892C6F2C}"/>
    <hyperlink ref="AB107" location="A125959976V" display="A125959976V" xr:uid="{2DA30533-4F27-4DD6-84C6-01654B791EFF}"/>
    <hyperlink ref="AC107" location="A125981576W" display="A125981576W" xr:uid="{29C5BD3C-EEC7-413C-B6CD-6AF9B5A51473}"/>
    <hyperlink ref="AD107" location="A125970776K" display="A125970776K" xr:uid="{E8782D68-025C-4FE8-A27C-6AC433E3AC26}"/>
    <hyperlink ref="AB108" location="A125959904J" display="A125959904J" xr:uid="{0F696C33-18E6-4725-8A0E-25DE6DBC18C8}"/>
    <hyperlink ref="AC108" location="A125981504K" display="A125981504K" xr:uid="{45340D52-29F6-44E9-8941-DD338361A25E}"/>
    <hyperlink ref="AD108" location="A125970704X" display="A125970704X" xr:uid="{A3A45949-5A76-4905-BA9F-0DB13FF512A4}"/>
    <hyperlink ref="AB109" location="A125960016J" display="A125960016J" xr:uid="{05CE9AAE-617E-4827-92AA-F6186BEA99C0}"/>
    <hyperlink ref="AC109" location="A125981616C" display="A125981616C" xr:uid="{5D1D0405-FA18-48AA-B4DB-23FDEAE12818}"/>
    <hyperlink ref="AD109" location="A125970816T" display="A125970816T" xr:uid="{B2B0EAA6-6DED-4273-8D85-FCFF6388AAA5}"/>
    <hyperlink ref="AB110" location="A125959984V" display="A125959984V" xr:uid="{40267A43-7769-4C63-A3F7-4310F22A6B12}"/>
    <hyperlink ref="AC110" location="A125981584W" display="A125981584W" xr:uid="{D712D25B-84A5-4474-BEF1-6F42F1DD7520}"/>
    <hyperlink ref="AD110" location="A125970784K" display="A125970784K" xr:uid="{736AA3DF-B829-43A6-BF3B-A3649FA5B4DB}"/>
    <hyperlink ref="AB111" location="A125960040J" display="A125960040J" xr:uid="{BCF4D906-7982-44D7-AC98-E454E8F60429}"/>
    <hyperlink ref="AC111" location="A125981640C" display="A125981640C" xr:uid="{0126EEE8-EE68-42F6-92D2-4DA0FF8BCF6E}"/>
    <hyperlink ref="AD111" location="A125970840T" display="A125970840T" xr:uid="{AC7F2808-4C68-4E39-8F45-79701CE821A4}"/>
    <hyperlink ref="AB112" location="A125959912J" display="A125959912J" xr:uid="{4545E4A0-2D7D-4341-BD80-83C2A92A8D32}"/>
    <hyperlink ref="AC112" location="A125981512K" display="A125981512K" xr:uid="{34C2CB03-0ACB-4C6B-BB71-BF3407B96D9E}"/>
    <hyperlink ref="AD112" location="A125970712X" display="A125970712X" xr:uid="{D12BE294-7877-4EF0-99E9-9E00F698F984}"/>
    <hyperlink ref="AB113" location="A125959864A" display="A125959864A" xr:uid="{C6011F81-D89E-4AE8-827D-101A690A8111}"/>
    <hyperlink ref="AC113" location="A125981464C" display="A125981464C" xr:uid="{4E506608-F065-4084-9396-F3FAC65BAB18}"/>
    <hyperlink ref="AD113" location="A125970664T" display="A125970664T" xr:uid="{2AD6D1B6-5DD3-4148-BEA2-7132DAAEE0AB}"/>
    <hyperlink ref="AB114" location="A125959880A" display="A125959880A" xr:uid="{56112887-861C-4909-A0C8-16AC56710272}"/>
    <hyperlink ref="AC114" location="A125981480C" display="A125981480C" xr:uid="{445326F1-CE85-47A4-BBE5-C46A8F042332}"/>
    <hyperlink ref="AD114" location="A125970680T" display="A125970680T" xr:uid="{11B68847-13BE-41C0-A0AF-7231E5B576E0}"/>
    <hyperlink ref="AB115" location="A125959952A" display="A125959952A" xr:uid="{9B2A8C6F-AC43-4067-8758-53041A2991C0}"/>
    <hyperlink ref="AC115" location="A125981552C" display="A125981552C" xr:uid="{1A6F1C77-8904-4B6F-9015-CDC1F44F1E6A}"/>
    <hyperlink ref="AD115" location="A125970752T" display="A125970752T" xr:uid="{2A763837-864D-42F0-A260-8E023D373BE4}"/>
    <hyperlink ref="AB116" location="A125959888V" display="A125959888V" xr:uid="{95366513-7E1E-472D-A187-2D5065B3EDE0}"/>
    <hyperlink ref="AC116" location="A125981488W" display="A125981488W" xr:uid="{40E272E6-6E5C-4928-BC62-3630B24A6FA1}"/>
    <hyperlink ref="AD116" location="A125970688K" display="A125970688K" xr:uid="{1CC804FC-C077-41F1-8463-A478D9303B9C}"/>
    <hyperlink ref="AB117" location="A125959960A" display="A125959960A" xr:uid="{4F8B8848-CBB9-4085-BFEB-552A385C5599}"/>
    <hyperlink ref="AC117" location="A125981560C" display="A125981560C" xr:uid="{C0C87C7D-EE56-4E09-9EF7-DB1ACE0A390E}"/>
    <hyperlink ref="AD117" location="A125970760T" display="A125970760T" xr:uid="{F15F8E82-8050-444D-B795-4A611E61C930}"/>
    <hyperlink ref="AB119" location="A125959968V" display="A125959968V" xr:uid="{C591AA16-3E85-4EE6-9276-83650494F6E5}"/>
    <hyperlink ref="AC119" location="A125981568W" display="A125981568W" xr:uid="{2578DC6A-6DF3-46CE-AE94-93120AD32890}"/>
    <hyperlink ref="AD119" location="A125970768K" display="A125970768K" xr:uid="{DC9A004B-74A8-4AF0-86F0-8A953A5BF736}"/>
    <hyperlink ref="AB120" location="A125960048A" display="A125960048A" xr:uid="{B58B4921-7137-4E1B-8B14-3B49DE53613E}"/>
    <hyperlink ref="AC120" location="A125981648W" display="A125981648W" xr:uid="{3512195F-9C09-4639-AA5A-FAF1141FFB64}"/>
    <hyperlink ref="AD120" location="A125970848K" display="A125970848K" xr:uid="{C18FE874-AE74-4178-B9B8-9539F7FA7AEF}"/>
    <hyperlink ref="AB121" location="A125959872A" display="A125959872A" xr:uid="{9D9CE12F-C65F-4E07-B860-A5BD27BB0A24}"/>
    <hyperlink ref="AC121" location="A125981472C" display="A125981472C" xr:uid="{CA6A82DC-FEF6-41B2-9451-8FAC28DD00E9}"/>
    <hyperlink ref="AD121" location="A125970672T" display="A125970672T" xr:uid="{71D8CB2B-6B85-4970-9886-4DF0D78456AF}"/>
    <hyperlink ref="AB122" location="A125960024J" display="A125960024J" xr:uid="{7BBA95AD-DF69-479E-96C4-8E4E94F9D011}"/>
    <hyperlink ref="AC122" location="A125981624C" display="A125981624C" xr:uid="{17F27C7D-7CF5-4463-90ED-81EF3B57576F}"/>
    <hyperlink ref="AD122" location="A125970824T" display="A125970824T" xr:uid="{B2308473-C321-47A4-8DF6-0AC8FD2F6841}"/>
    <hyperlink ref="AB123" location="A125960032J" display="A125960032J" xr:uid="{AB4E45BE-1DDD-49A8-AA98-C3352E0F9BDE}"/>
    <hyperlink ref="AC123" location="A125981632C" display="A125981632C" xr:uid="{D0CF0715-95FF-49FE-A28D-2CB5927E0C16}"/>
    <hyperlink ref="AD123" location="A125970832T" display="A125970832T" xr:uid="{1E1D0149-70FD-4948-837D-00764EC63A16}"/>
    <hyperlink ref="AB124" location="A125959856A" display="A125959856A" xr:uid="{A00B6930-251A-410F-AB08-C7BA64B004DA}"/>
    <hyperlink ref="AC124" location="A125981456C" display="A125981456C" xr:uid="{995FC9D2-0539-4A80-AAE8-09108F833027}"/>
    <hyperlink ref="AD124" location="A125970656T" display="A125970656T" xr:uid="{186F9EC1-8E77-4358-9989-B36A6795E361}"/>
    <hyperlink ref="AB125" location="A125959896V" display="A125959896V" xr:uid="{334362F9-25C4-4ABD-9284-632D3AFB22A4}"/>
    <hyperlink ref="AC125" location="A125981496W" display="A125981496W" xr:uid="{C2C78F86-BE3F-45D9-A029-54B1B2351B51}"/>
    <hyperlink ref="AD125" location="A125970696K" display="A125970696K" xr:uid="{AA9249DD-0329-424C-9CFC-CDDB2A745C12}"/>
    <hyperlink ref="AE101" location="A125959993W" display="A125959993W" xr:uid="{19197266-DDDA-4933-B330-1E4C3C2B48B0}"/>
    <hyperlink ref="AF101" location="A125981593X" display="A125981593X" xr:uid="{EEC9BE43-FA7F-4483-B641-4F26C7F86B32}"/>
    <hyperlink ref="AG101" location="A125970793L" display="A125970793L" xr:uid="{4DD00EFF-F4C7-4968-A30A-0AF64EDD7A21}"/>
    <hyperlink ref="AE102" location="A125959929C" display="A125959929C" xr:uid="{3C704B04-2B9A-4425-B195-31FEE5177FD0}"/>
    <hyperlink ref="AF102" location="A125981529F" display="A125981529F" xr:uid="{94AF7F47-C5BD-4A81-B3FD-E6A25A465443}"/>
    <hyperlink ref="AG102" location="A125970729V" display="A125970729V" xr:uid="{FB48BA7A-115C-44AC-BED6-44495F65CD30}"/>
    <hyperlink ref="AE103" location="A125960001T" display="A125960001T" xr:uid="{59746AC1-0312-4FCF-8EE3-13B22B04F097}"/>
    <hyperlink ref="AF103" location="A125981601L" display="A125981601L" xr:uid="{9CD58A76-9EF2-4EDA-83CB-AEA4216FC889}"/>
    <hyperlink ref="AG103" location="A125970801A" display="A125970801A" xr:uid="{DC60DE6D-F8B4-424C-8C22-64047955D3FB}"/>
    <hyperlink ref="AE104" location="A125960009K" display="A125960009K" xr:uid="{62AEACD3-552B-411E-A583-52A805942A3F}"/>
    <hyperlink ref="AF104" location="A125981609F" display="A125981609F" xr:uid="{97E29095-3897-45F2-A3AB-E1FF3ADCFB42}"/>
    <hyperlink ref="AG104" location="A125970809V" display="A125970809V" xr:uid="{1B135FFC-8229-4204-9C79-4A7D22293153}"/>
    <hyperlink ref="AE105" location="A125959937C" display="A125959937C" xr:uid="{DD2F4769-CAC8-481B-9B01-E0D59D2F9709}"/>
    <hyperlink ref="AF105" location="A125981537F" display="A125981537F" xr:uid="{01870478-8691-478C-8B5D-E26CFF6E0901}"/>
    <hyperlink ref="AG105" location="A125970737V" display="A125970737V" xr:uid="{675BC63C-883C-43C9-AC0D-A6ED69EC4FE5}"/>
    <hyperlink ref="AE106" location="A125959945C" display="A125959945C" xr:uid="{778A5820-B710-4DE9-BD28-F9639A6BD877}"/>
    <hyperlink ref="AF106" location="A125981545F" display="A125981545F" xr:uid="{F78CB799-B7A5-41BD-B8E8-C14ACBD37E0A}"/>
    <hyperlink ref="AG106" location="A125970745V" display="A125970745V" xr:uid="{2FEDB6AB-B841-4A83-940C-7AC58A76066B}"/>
    <hyperlink ref="AE107" location="A125959977W" display="A125959977W" xr:uid="{D0C6BF37-4DA5-4502-AFA7-C77C6F0A155B}"/>
    <hyperlink ref="AF107" location="A125981577X" display="A125981577X" xr:uid="{24E9A88D-0E06-4320-9796-FFEB438C60B0}"/>
    <hyperlink ref="AG107" location="A125970777L" display="A125970777L" xr:uid="{B1802A59-7B70-4391-A14D-4C43AA94F460}"/>
    <hyperlink ref="AE108" location="A125959905K" display="A125959905K" xr:uid="{3B21F135-9E99-47EF-A249-1ED1EDF37306}"/>
    <hyperlink ref="AF108" location="A125981505L" display="A125981505L" xr:uid="{CDCF2E6E-85BD-4D4A-9765-318FFAD077E0}"/>
    <hyperlink ref="AG108" location="A125970705A" display="A125970705A" xr:uid="{E3B8C4E9-E19A-4510-BDF5-09A0A0EA58AA}"/>
    <hyperlink ref="AE109" location="A125960017K" display="A125960017K" xr:uid="{79200B87-310D-473A-AC80-4CA234D83AF8}"/>
    <hyperlink ref="AF109" location="A125981617F" display="A125981617F" xr:uid="{1F5BB49B-ACA5-42CC-8C89-7792ED911FD3}"/>
    <hyperlink ref="AG109" location="A125970817V" display="A125970817V" xr:uid="{AEB63F2D-A77A-4A26-9FB9-7D061781CC1C}"/>
    <hyperlink ref="AE110" location="A125959985W" display="A125959985W" xr:uid="{2337E562-DADE-4DED-996F-08FBE21DCAF4}"/>
    <hyperlink ref="AF110" location="A125981585X" display="A125981585X" xr:uid="{222D2733-B48B-4509-AC54-DB3A0A96B5BF}"/>
    <hyperlink ref="AG110" location="A125970785L" display="A125970785L" xr:uid="{DA87E82B-FB24-4A22-823E-8DA289F29549}"/>
    <hyperlink ref="AE111" location="A125960041K" display="A125960041K" xr:uid="{8B42F9E2-30C8-4F02-93E6-6FC0659727B5}"/>
    <hyperlink ref="AF111" location="A125981641F" display="A125981641F" xr:uid="{454EE566-C123-4F1A-B6F1-DFBB3821A413}"/>
    <hyperlink ref="AG111" location="A125970841V" display="A125970841V" xr:uid="{97A5B100-E57E-47B0-A831-69F3E9EC925C}"/>
    <hyperlink ref="AE112" location="A125959913K" display="A125959913K" xr:uid="{D73602BB-3D9B-444F-8E6B-735D86FFA53B}"/>
    <hyperlink ref="AF112" location="A125981513L" display="A125981513L" xr:uid="{1CBE2406-D639-43FA-AA84-86F9F566A3AE}"/>
    <hyperlink ref="AG112" location="A125970713A" display="A125970713A" xr:uid="{5196D0A0-83EE-4B29-B329-BE1FEB690F00}"/>
    <hyperlink ref="AE113" location="A125959865C" display="A125959865C" xr:uid="{20F332CA-5C94-48E6-9C5E-6AB7DF03FA24}"/>
    <hyperlink ref="AF113" location="A125981465F" display="A125981465F" xr:uid="{68DBE862-2CCA-4B25-A9AB-48D9061C6847}"/>
    <hyperlink ref="AG113" location="A125970665V" display="A125970665V" xr:uid="{633238DE-2B6E-47EE-8D3E-D775A1960B47}"/>
    <hyperlink ref="AE114" location="A125959881C" display="A125959881C" xr:uid="{360501BB-D9F2-4557-8506-53B572922985}"/>
    <hyperlink ref="AF114" location="A125981481F" display="A125981481F" xr:uid="{75956AEF-70CB-4B6A-AB36-1554FDFB97BE}"/>
    <hyperlink ref="AG114" location="A125970681V" display="A125970681V" xr:uid="{AA77F5CB-FAEE-4C91-80F2-FDB797AC6831}"/>
    <hyperlink ref="AE115" location="A125959953C" display="A125959953C" xr:uid="{7B879CE8-05D6-431A-A143-F6426A77934C}"/>
    <hyperlink ref="AF115" location="A125981553F" display="A125981553F" xr:uid="{30AB50B6-515E-4C06-8F43-E0EECAEC41C1}"/>
    <hyperlink ref="AG115" location="A125970753V" display="A125970753V" xr:uid="{546D56FC-5CE1-4DD6-B858-E83EEC8E6599}"/>
    <hyperlink ref="AE116" location="A125959889W" display="A125959889W" xr:uid="{C38B8B3D-5410-4A80-83D5-432D041CE4AA}"/>
    <hyperlink ref="AF116" location="A125981489X" display="A125981489X" xr:uid="{8CADC52B-160B-4310-8C7E-47B7EA52C0FB}"/>
    <hyperlink ref="AG116" location="A125970689L" display="A125970689L" xr:uid="{19612DFB-CCC1-42F4-AED8-2DCD48EAC3B6}"/>
    <hyperlink ref="AE117" location="A125959961C" display="A125959961C" xr:uid="{3D7CFFFA-CFD4-4F64-B5F2-6451F2AFF178}"/>
    <hyperlink ref="AF117" location="A125981561F" display="A125981561F" xr:uid="{46840536-7C1C-4A7C-8620-CBD857D89018}"/>
    <hyperlink ref="AG117" location="A125970761V" display="A125970761V" xr:uid="{DDD25644-F53B-4798-924D-0FBDC8F4347E}"/>
    <hyperlink ref="AE119" location="A125959969W" display="A125959969W" xr:uid="{1A615F13-828F-4B8C-8CE6-12782E944781}"/>
    <hyperlink ref="AF119" location="A125981569X" display="A125981569X" xr:uid="{23225256-BE5D-48F7-961B-3413EE291663}"/>
    <hyperlink ref="AG119" location="A125970769L" display="A125970769L" xr:uid="{F1353CCC-5367-42DE-8EA3-5EC023A07A82}"/>
    <hyperlink ref="AE120" location="A125960049C" display="A125960049C" xr:uid="{E04A23D9-7E84-4617-8D16-C5DFFF08842B}"/>
    <hyperlink ref="AF120" location="A125981649X" display="A125981649X" xr:uid="{906D6157-0C33-4586-8EDF-65423F027531}"/>
    <hyperlink ref="AG120" location="A125970849L" display="A125970849L" xr:uid="{1008841F-A51E-4D89-A3DC-5F02BF6E6848}"/>
    <hyperlink ref="AE121" location="A125959873C" display="A125959873C" xr:uid="{0BBD2119-CBF6-4273-9B61-9317268E456B}"/>
    <hyperlink ref="AF121" location="A125981473F" display="A125981473F" xr:uid="{A6F2DE3F-CA6F-4109-8617-9CC3E4FF6226}"/>
    <hyperlink ref="AG121" location="A125970673V" display="A125970673V" xr:uid="{1A567379-A60F-4426-8665-6CED659A009C}"/>
    <hyperlink ref="AE122" location="A125960025K" display="A125960025K" xr:uid="{5F996270-4F56-44B3-AAFA-46AD224B4808}"/>
    <hyperlink ref="AF122" location="A125981625F" display="A125981625F" xr:uid="{22175E8F-E45D-4687-AA9C-C62772BFFB6E}"/>
    <hyperlink ref="AG122" location="A125970825V" display="A125970825V" xr:uid="{C6237118-1125-459E-BC5C-FC1371632C94}"/>
    <hyperlink ref="AE123" location="A125960033K" display="A125960033K" xr:uid="{4E408C84-EA60-4FDD-B852-531FD2B66BF2}"/>
    <hyperlink ref="AF123" location="A125981633F" display="A125981633F" xr:uid="{2A4763D4-B9F8-4489-9191-6A8C2955030E}"/>
    <hyperlink ref="AG123" location="A125970833V" display="A125970833V" xr:uid="{950180D0-F8C1-4910-BB28-A50DA2F05172}"/>
    <hyperlink ref="AE124" location="A125959857C" display="A125959857C" xr:uid="{41AE02D8-EA88-440B-B168-D7DAEB8E888A}"/>
    <hyperlink ref="AF124" location="A125981457F" display="A125981457F" xr:uid="{49F7A0AB-EC82-4F87-85BA-2AA783BEC3A8}"/>
    <hyperlink ref="AG124" location="A125970657V" display="A125970657V" xr:uid="{04B197FF-C2F7-4639-85E4-D2AAD100E9D2}"/>
    <hyperlink ref="AE125" location="A125959897W" display="A125959897W" xr:uid="{0876AE4D-3769-4281-8BF9-E48A7D5BF9A9}"/>
    <hyperlink ref="AF125" location="A125981497X" display="A125981497X" xr:uid="{7004479D-18D1-4386-BFC0-F8AD0817B9E2}"/>
    <hyperlink ref="AG125" location="A125970697L" display="A125970697L" xr:uid="{312EEB1E-F533-4E36-98BF-F3D242D41546}"/>
    <hyperlink ref="AH126" location="A125958920R" display="A125958920R" xr:uid="{1A4615DB-6D9E-4D86-87D4-84BC677B1480}"/>
    <hyperlink ref="AI126" location="A125980520T" display="A125980520T" xr:uid="{7CCC1932-B95F-413C-980A-40199A2056B3}"/>
    <hyperlink ref="AJ126" location="A125969720A" display="A125969720A" xr:uid="{12B46843-3266-4DB4-B01C-01749A0FE703}"/>
    <hyperlink ref="AH101" location="A125958992A" display="A125958992A" xr:uid="{E6497171-16C8-49D6-ADEF-5DF036ACB2CA}"/>
    <hyperlink ref="AI101" location="A125980592C" display="A125980592C" xr:uid="{67E6AB02-DB9E-4252-89E3-F3C9E9E52AA8}"/>
    <hyperlink ref="AJ101" location="A125969792L" display="A125969792L" xr:uid="{8FE84F41-039A-4CE2-9699-AF56BDCF8117}"/>
    <hyperlink ref="AH102" location="A125958928J" display="A125958928J" xr:uid="{08B4293A-568A-47BB-BAE8-47D0D82B7534}"/>
    <hyperlink ref="AI102" location="A125980528K" display="A125980528K" xr:uid="{28D8E159-6B50-4636-8E5B-38E5E7E29A43}"/>
    <hyperlink ref="AJ102" location="A125969728V" display="A125969728V" xr:uid="{846105BF-D6C9-47E8-BEC1-46EF33600620}"/>
    <hyperlink ref="AH103" location="A125959000T" display="A125959000T" xr:uid="{E6D746B8-0C81-4AB1-AA71-7F26858EC3E1}"/>
    <hyperlink ref="AI103" location="A125980600T" display="A125980600T" xr:uid="{9E4A6062-CA77-4B2B-A331-874AFF735368}"/>
    <hyperlink ref="AJ103" location="A125969800A" display="A125969800A" xr:uid="{61F72DF1-9A0E-4806-86F9-C7289F2D531B}"/>
    <hyperlink ref="AH104" location="A125959008K" display="A125959008K" xr:uid="{7EFFC013-4C0C-4AA0-8FD4-844F77D9E004}"/>
    <hyperlink ref="AI104" location="A125980608K" display="A125980608K" xr:uid="{4B903C1B-3E81-47E8-9D0A-7448912E4584}"/>
    <hyperlink ref="AJ104" location="A125969808V" display="A125969808V" xr:uid="{D0C866C7-48C2-4EF8-9027-7A070F6F63EA}"/>
    <hyperlink ref="AH105" location="A125958936J" display="A125958936J" xr:uid="{D1177925-B0D3-4B91-9362-B320682900FA}"/>
    <hyperlink ref="AI105" location="A125980536K" display="A125980536K" xr:uid="{9154CDEB-3854-4363-9105-6CC2385E4DD9}"/>
    <hyperlink ref="AJ105" location="A125969736V" display="A125969736V" xr:uid="{9DF53E54-8F16-449E-A760-3F68DB978FF0}"/>
    <hyperlink ref="AH106" location="A125958944J" display="A125958944J" xr:uid="{2434213D-6938-40F6-A3B2-CEE8C0CB1A99}"/>
    <hyperlink ref="AI106" location="A125980544K" display="A125980544K" xr:uid="{E8635013-36A8-4073-8FC6-9E47A1994C3E}"/>
    <hyperlink ref="AJ106" location="A125969744V" display="A125969744V" xr:uid="{F459D2A6-51A5-4E87-A216-F846DE01C6ED}"/>
    <hyperlink ref="AH107" location="A125958976A" display="A125958976A" xr:uid="{6D1F7A75-6F03-4CA4-A05C-071159DC4552}"/>
    <hyperlink ref="AI107" location="A125980576C" display="A125980576C" xr:uid="{D7F0D9D1-E502-433D-8510-A0B588C0F65C}"/>
    <hyperlink ref="AJ107" location="A125969776L" display="A125969776L" xr:uid="{D84C24AE-D598-4202-B09D-8605EF1556F2}"/>
    <hyperlink ref="AH108" location="A125958904R" display="A125958904R" xr:uid="{F5DA8AC2-70BB-4C0C-BD80-28696B058A40}"/>
    <hyperlink ref="AI108" location="A125980504T" display="A125980504T" xr:uid="{4FE622E2-8D50-45E1-AF00-514F8143A8DC}"/>
    <hyperlink ref="AJ108" location="A125969704A" display="A125969704A" xr:uid="{AFD053E5-AB7D-4953-9D3A-E745E569AED3}"/>
    <hyperlink ref="AH109" location="A125959016K" display="A125959016K" xr:uid="{14228CFD-19F2-48D4-B2D4-792003794117}"/>
    <hyperlink ref="AI109" location="A125980616K" display="A125980616K" xr:uid="{1D9D5E2F-28E7-43E8-B8B3-AA6C1B4A454D}"/>
    <hyperlink ref="AJ109" location="A125969816V" display="A125969816V" xr:uid="{66D06083-CE3A-4571-99C2-A010D9777DEF}"/>
    <hyperlink ref="AH110" location="A125958984A" display="A125958984A" xr:uid="{ED7C2661-8A23-4531-A75B-482BD1A501F8}"/>
    <hyperlink ref="AI110" location="A125980584C" display="A125980584C" xr:uid="{A4B1487C-C617-4DA6-BD02-CC50E17FB70D}"/>
    <hyperlink ref="AJ110" location="A125969784L" display="A125969784L" xr:uid="{97D0373B-25E6-4DFE-AC40-BCDCA5D189AD}"/>
    <hyperlink ref="AH111" location="A125959040K" display="A125959040K" xr:uid="{342D8AC3-9DCD-405F-A807-0BDFD68EDEF3}"/>
    <hyperlink ref="AI111" location="A125980640K" display="A125980640K" xr:uid="{6EBB52C1-9102-4C57-8BE6-1F6870A688F8}"/>
    <hyperlink ref="AJ111" location="A125969840V" display="A125969840V" xr:uid="{22536416-5604-4F98-BD4B-F5A85A73C8A0}"/>
    <hyperlink ref="AH112" location="A125958912R" display="A125958912R" xr:uid="{C1D5864D-FAD0-41AE-BC3A-571B8298C866}"/>
    <hyperlink ref="AI112" location="A125980512T" display="A125980512T" xr:uid="{9EFA5943-9470-4A4F-806D-3A3DDA8D62C2}"/>
    <hyperlink ref="AJ112" location="A125969712A" display="A125969712A" xr:uid="{88ACDF33-3C4B-43DB-B359-A96BCCD1E933}"/>
    <hyperlink ref="AH113" location="A125958864J" display="A125958864J" xr:uid="{F19E9D5B-197E-48D7-AC57-5D5AE93FE29F}"/>
    <hyperlink ref="AI113" location="A125980464K" display="A125980464K" xr:uid="{3D40B4E7-C8EE-4174-9746-522DF88CD549}"/>
    <hyperlink ref="AJ113" location="A125969664V" display="A125969664V" xr:uid="{02866136-EC17-40B0-99BA-619E3C97151E}"/>
    <hyperlink ref="AH114" location="A125958880J" display="A125958880J" xr:uid="{89000DB4-B728-4FC9-83D6-5AACB6AD4606}"/>
    <hyperlink ref="AI114" location="A125980480K" display="A125980480K" xr:uid="{AAD8C362-62E8-40DF-A10F-84E3F49142ED}"/>
    <hyperlink ref="AJ114" location="A125969680V" display="A125969680V" xr:uid="{03406E6A-734D-4C91-92B5-FA8046586A92}"/>
    <hyperlink ref="AH115" location="A125958952J" display="A125958952J" xr:uid="{B6A46AFF-E982-4F8A-8C55-E50DEB78EA96}"/>
    <hyperlink ref="AI115" location="A125980552K" display="A125980552K" xr:uid="{35B6933F-6B9B-41A9-8B49-FD95EA09EE1D}"/>
    <hyperlink ref="AJ115" location="A125969752V" display="A125969752V" xr:uid="{E7470587-D5B7-4F4E-B240-04D95FC727D6}"/>
    <hyperlink ref="AH116" location="A125958888A" display="A125958888A" xr:uid="{6C8C2DAC-FCC7-4EAC-83FA-21BE82D52C6E}"/>
    <hyperlink ref="AI116" location="A125980488C" display="A125980488C" xr:uid="{6EABBA05-0D98-499C-A931-D5767B2BE808}"/>
    <hyperlink ref="AJ116" location="A125969688L" display="A125969688L" xr:uid="{5430387F-D5AB-426D-B2F0-068DD81B2573}"/>
    <hyperlink ref="AH117" location="A125958960J" display="A125958960J" xr:uid="{04784BD2-35E0-4010-9E33-FCE6716C2142}"/>
    <hyperlink ref="AI117" location="A125980560K" display="A125980560K" xr:uid="{615D6AF5-E13C-4479-80A6-40FC60C3677F}"/>
    <hyperlink ref="AJ117" location="A125969760V" display="A125969760V" xr:uid="{F55A04F1-7EBA-489D-AB5E-B3E95A4750EE}"/>
    <hyperlink ref="AH119" location="A125958968A" display="A125958968A" xr:uid="{C421C2AE-A249-4152-BF91-AEFD20CDD53E}"/>
    <hyperlink ref="AI119" location="A125980568C" display="A125980568C" xr:uid="{0270E94B-D55E-4780-BF35-A7A271050E92}"/>
    <hyperlink ref="AJ119" location="A125969768L" display="A125969768L" xr:uid="{D1BBBDD3-D0CA-4FFD-AD4F-58F98331DB81}"/>
    <hyperlink ref="AH120" location="A125959048C" display="A125959048C" xr:uid="{E5E0A3F6-F520-4498-9082-A0CE2A672648}"/>
    <hyperlink ref="AI120" location="A125980648C" display="A125980648C" xr:uid="{20A5D58B-B145-47A5-9BCF-6CB3EEF6A9D9}"/>
    <hyperlink ref="AJ120" location="A125969848L" display="A125969848L" xr:uid="{236CDE80-A3D7-4119-AF2D-3FAC666605FB}"/>
    <hyperlink ref="AH121" location="A125958872J" display="A125958872J" xr:uid="{F002B6E3-5475-4ACF-8C3D-F40C30D476BC}"/>
    <hyperlink ref="AI121" location="A125980472K" display="A125980472K" xr:uid="{46DB052A-98E2-43A6-948E-6FB8A2EC1AFD}"/>
    <hyperlink ref="AJ121" location="A125969672V" display="A125969672V" xr:uid="{4B1458D6-9EC6-4642-8500-5C4C9EC5ABDF}"/>
    <hyperlink ref="AH122" location="A125959024K" display="A125959024K" xr:uid="{D4A19375-9A63-497D-BB1C-522D610C37EE}"/>
    <hyperlink ref="AI122" location="A125980624K" display="A125980624K" xr:uid="{A7D607EC-3D10-4215-937F-F64BEC7E68D2}"/>
    <hyperlink ref="AJ122" location="A125969824V" display="A125969824V" xr:uid="{A0646C2F-AFCC-40C3-973E-12CBF1DCF6F6}"/>
    <hyperlink ref="AH123" location="A125959032K" display="A125959032K" xr:uid="{20692B91-5BB8-42E7-9F44-1A6F38B285D5}"/>
    <hyperlink ref="AI123" location="A125980632K" display="A125980632K" xr:uid="{04E463A8-6C12-4285-9473-2FE4C6349DB0}"/>
    <hyperlink ref="AJ123" location="A125969832V" display="A125969832V" xr:uid="{C9A01951-7CBC-4CD7-9453-E79974BAD8C2}"/>
    <hyperlink ref="AH124" location="A125958856J" display="A125958856J" xr:uid="{985EC2F9-23CC-4F49-87C1-9CD72C88F85B}"/>
    <hyperlink ref="AI124" location="A125980456K" display="A125980456K" xr:uid="{3E9D48BF-81D1-461C-A7BB-64ED22A87772}"/>
    <hyperlink ref="AJ124" location="A125969656V" display="A125969656V" xr:uid="{1EF297E0-ACE9-4E07-AE55-3B880F4BAD18}"/>
    <hyperlink ref="AH125" location="A125958896A" display="A125958896A" xr:uid="{73F1AC82-1C95-4A1C-9090-57E80D3BBBF6}"/>
    <hyperlink ref="AI125" location="A125980496C" display="A125980496C" xr:uid="{04043DA6-40E3-48BD-9D47-4A11FC5C919F}"/>
    <hyperlink ref="AJ125" location="A125969696L" display="A125969696L" xr:uid="{1164D146-007C-4677-8A4C-E7F38E847963}"/>
    <hyperlink ref="AK101" location="A125958993C" display="A125958993C" xr:uid="{CE642DEF-A822-4BF2-8B5A-2B55DBFAB666}"/>
    <hyperlink ref="AL101" location="A125980593F" display="A125980593F" xr:uid="{07EAECD5-126A-472E-9366-A7BE4D236ABA}"/>
    <hyperlink ref="AM101" location="A125969793R" display="A125969793R" xr:uid="{83133868-73D7-42C5-A163-87CF4F6D12C4}"/>
    <hyperlink ref="AK102" location="A125958929K" display="A125958929K" xr:uid="{FA32DBC5-1D51-40A9-BA1F-9A1E4D2911E2}"/>
    <hyperlink ref="AL102" location="A125980529L" display="A125980529L" xr:uid="{CD95C75C-7FC2-4380-A815-ECFDD0A09880}"/>
    <hyperlink ref="AM102" location="A125969729W" display="A125969729W" xr:uid="{DCF61580-5D2C-4DF4-B99A-16F7381A4FF1}"/>
    <hyperlink ref="AK103" location="A125959001V" display="A125959001V" xr:uid="{130BD6E0-5915-4AC3-9B96-0251B24838A4}"/>
    <hyperlink ref="AL103" location="A125980601V" display="A125980601V" xr:uid="{90343AF6-B64A-40BA-86E1-438F84152B69}"/>
    <hyperlink ref="AM103" location="A125969801C" display="A125969801C" xr:uid="{997B4156-659B-491D-BBBA-383DE89B2562}"/>
    <hyperlink ref="AK104" location="A125959009L" display="A125959009L" xr:uid="{FA09BCE4-1A20-4912-B0E6-2F91212BF5B4}"/>
    <hyperlink ref="AL104" location="A125980609L" display="A125980609L" xr:uid="{AFD7EB03-9E02-4FD7-82FD-7B023A492C0E}"/>
    <hyperlink ref="AM104" location="A125969809W" display="A125969809W" xr:uid="{9EA8DB06-EB56-4BCF-858E-5B06B8BED06A}"/>
    <hyperlink ref="AK105" location="A125958937K" display="A125958937K" xr:uid="{8BF29C8D-2E24-4246-98E8-B8973F77F12B}"/>
    <hyperlink ref="AL105" location="A125980537L" display="A125980537L" xr:uid="{12F5069A-0289-4E4C-8EB9-89169E9622BA}"/>
    <hyperlink ref="AM105" location="A125969737W" display="A125969737W" xr:uid="{B36CDD89-CB55-43BB-9463-76DEB8903836}"/>
    <hyperlink ref="AK106" location="A125958945K" display="A125958945K" xr:uid="{0A655062-169D-4674-BEDA-D6EB83980EDF}"/>
    <hyperlink ref="AL106" location="A125980545L" display="A125980545L" xr:uid="{E1DBA028-E86D-422D-97D9-B5B3FE6BA983}"/>
    <hyperlink ref="AM106" location="A125969745W" display="A125969745W" xr:uid="{7F3637E5-2EF1-4A6D-A800-DE5EE3FFA351}"/>
    <hyperlink ref="AK107" location="A125958977C" display="A125958977C" xr:uid="{2160A143-E8D3-4BFD-A3C9-15DD8FF2F89E}"/>
    <hyperlink ref="AL107" location="A125980577F" display="A125980577F" xr:uid="{A73BABF2-FB5D-4A47-9C4D-AB0E6D5E6D0E}"/>
    <hyperlink ref="AM107" location="A125969777R" display="A125969777R" xr:uid="{D73D6A05-7B98-432A-ADA4-8B2CF7857222}"/>
    <hyperlink ref="AK108" location="A125958905T" display="A125958905T" xr:uid="{AD44350E-09A2-40FF-8953-4C11023E1A93}"/>
    <hyperlink ref="AL108" location="A125980505V" display="A125980505V" xr:uid="{C3F4008F-01F7-4D91-936E-C325A07179ED}"/>
    <hyperlink ref="AM108" location="A125969705C" display="A125969705C" xr:uid="{F0BE532C-B674-4647-AC7B-4FD5EFAD0602}"/>
    <hyperlink ref="AK109" location="A125959017L" display="A125959017L" xr:uid="{EDA1AA3A-3A72-40BC-BFF6-7528375AE740}"/>
    <hyperlink ref="AL109" location="A125980617L" display="A125980617L" xr:uid="{BC5CDB30-AC89-4DEF-9020-F858EA2F2507}"/>
    <hyperlink ref="AM109" location="A125969817W" display="A125969817W" xr:uid="{0D59F0C7-6257-4676-9115-74AA9934E679}"/>
    <hyperlink ref="AK110" location="A125958985C" display="A125958985C" xr:uid="{ABD22245-5061-4B07-BB0F-D2B6B98F8D4D}"/>
    <hyperlink ref="AL110" location="A125980585F" display="A125980585F" xr:uid="{2422E589-5176-47DE-8A16-9C195B91A599}"/>
    <hyperlink ref="AM110" location="A125969785R" display="A125969785R" xr:uid="{3B04ED48-AADB-4F09-973E-7E028A3AF688}"/>
    <hyperlink ref="AK111" location="A125959041L" display="A125959041L" xr:uid="{D64AA4C9-58CA-47F5-94C0-A1CA9ADFDBD2}"/>
    <hyperlink ref="AL111" location="A125980641L" display="A125980641L" xr:uid="{008FCA43-5893-457F-9F06-392CAD57B8C3}"/>
    <hyperlink ref="AM111" location="A125969841W" display="A125969841W" xr:uid="{5B19BDDD-977F-4717-80FF-4CEB5DE997A4}"/>
    <hyperlink ref="AK112" location="A125958913T" display="A125958913T" xr:uid="{5744594F-D106-4D0A-944A-2146D40EA0C9}"/>
    <hyperlink ref="AL112" location="A125980513V" display="A125980513V" xr:uid="{1B5712D4-BE07-47A9-8EFA-8733D3A486BA}"/>
    <hyperlink ref="AM112" location="A125969713C" display="A125969713C" xr:uid="{F187EE1A-7A1C-495D-A3DC-2DCA77987727}"/>
    <hyperlink ref="AK113" location="A125958865K" display="A125958865K" xr:uid="{CAA3A90B-A1AC-4B01-8546-737F3B9C540C}"/>
    <hyperlink ref="AL113" location="A125980465L" display="A125980465L" xr:uid="{76DC2665-0611-4CDB-BE26-18ED35BB8BF4}"/>
    <hyperlink ref="AM113" location="A125969665W" display="A125969665W" xr:uid="{AA5B7FAF-D4DD-4D25-BC30-2B3108D947AC}"/>
    <hyperlink ref="AK114" location="A125958881K" display="A125958881K" xr:uid="{5FCD7149-D181-475F-8B31-8BF6FDB8CE81}"/>
    <hyperlink ref="AL114" location="A125980481L" display="A125980481L" xr:uid="{F7E86C43-AF8E-44ED-8F00-795A969E15F9}"/>
    <hyperlink ref="AM114" location="A125969681W" display="A125969681W" xr:uid="{621B983F-5072-42C5-A8B5-3F3DB22B6EA8}"/>
    <hyperlink ref="AK115" location="A125958953K" display="A125958953K" xr:uid="{34C5D501-FD71-4077-9265-773BBA141186}"/>
    <hyperlink ref="AL115" location="A125980553L" display="A125980553L" xr:uid="{7EC856A0-8827-4B87-8975-63F35467704A}"/>
    <hyperlink ref="AM115" location="A125969753W" display="A125969753W" xr:uid="{50B00C43-C6D7-41E1-BC94-3FB45CA7F6C0}"/>
    <hyperlink ref="AK116" location="A125958889C" display="A125958889C" xr:uid="{A7C52B6A-0BFE-4A8C-834D-6491012D57F4}"/>
    <hyperlink ref="AL116" location="A125980489F" display="A125980489F" xr:uid="{792F5C78-26EF-4C80-A3DA-F95ACC98820F}"/>
    <hyperlink ref="AM116" location="A125969689R" display="A125969689R" xr:uid="{30A810BF-F976-4B65-BCFE-4DA39CD2ACB8}"/>
    <hyperlink ref="AK117" location="A125958961K" display="A125958961K" xr:uid="{5AD34040-85C9-40B5-834E-1831873173EC}"/>
    <hyperlink ref="AL117" location="A125980561L" display="A125980561L" xr:uid="{23F5208B-DA70-41FF-8E90-C8B954455D52}"/>
    <hyperlink ref="AM117" location="A125969761W" display="A125969761W" xr:uid="{1B564CEF-1E90-4AD4-A41E-06DA19BC5012}"/>
    <hyperlink ref="AK119" location="A125958969C" display="A125958969C" xr:uid="{6C86FE5D-A080-4308-9CFE-CEE21AA3241B}"/>
    <hyperlink ref="AL119" location="A125980569F" display="A125980569F" xr:uid="{A13A4B3A-2179-4111-977F-BCF8468F2470}"/>
    <hyperlink ref="AM119" location="A125969769R" display="A125969769R" xr:uid="{FE024CEE-C2AE-4F29-A962-9A49A855210C}"/>
    <hyperlink ref="AK120" location="A125959049F" display="A125959049F" xr:uid="{557AAD9E-5E0C-41F5-8DB2-C04E42C816B6}"/>
    <hyperlink ref="AL120" location="A125980649F" display="A125980649F" xr:uid="{0049137A-1A20-4E3F-89E3-B9ECCCECE539}"/>
    <hyperlink ref="AM120" location="A125969849R" display="A125969849R" xr:uid="{A516FA7F-4A6A-4910-BB40-9056F45F771E}"/>
    <hyperlink ref="AK121" location="A125958873K" display="A125958873K" xr:uid="{59111315-AAE6-4B74-AE2F-6B4EFFDA444E}"/>
    <hyperlink ref="AL121" location="A125980473L" display="A125980473L" xr:uid="{4DB7FDD2-6478-4C31-9D87-EA1FFDAC76CA}"/>
    <hyperlink ref="AM121" location="A125969673W" display="A125969673W" xr:uid="{548D7076-511D-4FFF-B6D8-5E04305ABC32}"/>
    <hyperlink ref="AK122" location="A125959025L" display="A125959025L" xr:uid="{22725FE9-5B6C-44B7-8450-B11993513BE4}"/>
    <hyperlink ref="AL122" location="A125980625L" display="A125980625L" xr:uid="{D1FF8EAE-350A-43D2-9F47-C9D10754AA1A}"/>
    <hyperlink ref="AM122" location="A125969825W" display="A125969825W" xr:uid="{99D4A869-B8A4-4F31-8209-E70141F19FE7}"/>
    <hyperlink ref="AK123" location="A125959033L" display="A125959033L" xr:uid="{EEE72C96-A6BC-4F8E-B403-2BA29ED8E7E0}"/>
    <hyperlink ref="AL123" location="A125980633L" display="A125980633L" xr:uid="{D26D5403-D00A-4068-9632-30989429BCA7}"/>
    <hyperlink ref="AM123" location="A125969833W" display="A125969833W" xr:uid="{99D08B08-19C6-44F4-8DFC-29B21DEF6D9B}"/>
    <hyperlink ref="AK124" location="A125958857K" display="A125958857K" xr:uid="{E88AE447-BE6D-4827-A0D6-BF4420536CB1}"/>
    <hyperlink ref="AL124" location="A125980457L" display="A125980457L" xr:uid="{BF78BB0E-C8F5-47C0-952B-48FB1872A1AA}"/>
    <hyperlink ref="AM124" location="A125969657W" display="A125969657W" xr:uid="{1EF80D84-ACA2-441E-9FF7-579630F8D178}"/>
    <hyperlink ref="AK125" location="A125958897C" display="A125958897C" xr:uid="{31122C69-2BE1-4E20-8D0F-37E7FDD61608}"/>
    <hyperlink ref="AL125" location="A125980497F" display="A125980497F" xr:uid="{63F74F30-CEEB-4935-9C10-3864347C7562}"/>
    <hyperlink ref="AM125" location="A125969697R" display="A125969697R" xr:uid="{78F9EA84-1679-4847-8AB2-B109A15983E0}"/>
    <hyperlink ref="AN126" location="A125959120K" display="A125959120K" xr:uid="{E0D53DE9-0BA8-4CB2-A444-76A4A198CC74}"/>
    <hyperlink ref="AO126" location="A125980720K" display="A125980720K" xr:uid="{F8921CDA-9A69-4610-9AC0-0A7D944400A8}"/>
    <hyperlink ref="AP126" location="A125969920V" display="A125969920V" xr:uid="{75157C05-C9B3-4189-BF68-A59BEAC5B795}"/>
    <hyperlink ref="AN101" location="A125959192W" display="A125959192W" xr:uid="{80F7824A-891A-478E-BF62-EBFED8CD6BF2}"/>
    <hyperlink ref="AO101" location="A125980792W" display="A125980792W" xr:uid="{A47E1A90-F8F8-4649-8DFA-CAAEA5BAAED7}"/>
    <hyperlink ref="AP101" location="A125969992F" display="A125969992F" xr:uid="{145138FE-DCE1-4A92-AFC8-BC8E5BA8162A}"/>
    <hyperlink ref="AN102" location="A125959128C" display="A125959128C" xr:uid="{EFD3EA12-E4B6-4FC7-B131-C86DF226E03E}"/>
    <hyperlink ref="AO102" location="A125980728C" display="A125980728C" xr:uid="{E816B7DA-9DD0-4C38-B8AA-A5DAF3AC866E}"/>
    <hyperlink ref="AP102" location="A125969928L" display="A125969928L" xr:uid="{CB736BA9-B6EB-4DBC-B172-F04C3D574967}"/>
    <hyperlink ref="AN103" location="A125959200K" display="A125959200K" xr:uid="{30E0F5EC-227C-4C32-A3B0-BDFACF0DDAF2}"/>
    <hyperlink ref="AO103" location="A125980800K" display="A125980800K" xr:uid="{ABEB9C3D-C777-4E27-B6F5-7223880A1001}"/>
    <hyperlink ref="AP103" location="A125970000A" display="A125970000A" xr:uid="{FC6430AC-1058-43A6-98EA-F0B67ED682B6}"/>
    <hyperlink ref="AN104" location="A125959208C" display="A125959208C" xr:uid="{AA25AE48-A555-4B16-94A8-FD7DF37856A4}"/>
    <hyperlink ref="AO104" location="A125980808C" display="A125980808C" xr:uid="{0401C652-0A0F-4D8A-B9D7-A7279A6EB6C6}"/>
    <hyperlink ref="AP104" location="A125970008V" display="A125970008V" xr:uid="{47FC7DCB-F9DA-480E-9CD1-ABCDC78547B7}"/>
    <hyperlink ref="AN105" location="A125959136C" display="A125959136C" xr:uid="{9B4FCAE8-757B-4165-A2C0-1AC687FC786F}"/>
    <hyperlink ref="AO105" location="A125980736C" display="A125980736C" xr:uid="{D99991CC-A01E-49A5-8C28-06717830946C}"/>
    <hyperlink ref="AP105" location="A125969936L" display="A125969936L" xr:uid="{FF211D0E-21D2-4E0F-90E1-A156FFDB4F72}"/>
    <hyperlink ref="AN106" location="A125959144C" display="A125959144C" xr:uid="{1D7A2CEF-4A5F-44A7-8E32-D2BD1F22D370}"/>
    <hyperlink ref="AO106" location="A125980744C" display="A125980744C" xr:uid="{D4DD1104-78EC-45E9-9704-E06C50833250}"/>
    <hyperlink ref="AP106" location="A125969944L" display="A125969944L" xr:uid="{596AFB40-2728-41A0-97DE-6A532CFCE5BE}"/>
    <hyperlink ref="AN107" location="A125959176W" display="A125959176W" xr:uid="{885BAE57-8D97-452F-817B-7E55CD660F71}"/>
    <hyperlink ref="AO107" location="A125980776W" display="A125980776W" xr:uid="{676CECA0-A7D9-4CB3-966B-148B854AAE49}"/>
    <hyperlink ref="AP107" location="A125969976F" display="A125969976F" xr:uid="{29C7D617-8534-449E-9628-B4465BA087ED}"/>
    <hyperlink ref="AN108" location="A125959104K" display="A125959104K" xr:uid="{484759B7-FC17-4034-9A46-94A1A96EF96D}"/>
    <hyperlink ref="AO108" location="A125980704K" display="A125980704K" xr:uid="{3CDB028F-423C-427B-B86B-B9F42567EC7A}"/>
    <hyperlink ref="AP108" location="A125969904V" display="A125969904V" xr:uid="{E71B7166-566E-4C11-92D7-9C27C46FA4F5}"/>
    <hyperlink ref="AN109" location="A125959216C" display="A125959216C" xr:uid="{0CB8BA91-9CCD-43DA-ADC4-7EBA3317B2E9}"/>
    <hyperlink ref="AO109" location="A125980816C" display="A125980816C" xr:uid="{8E2BAA19-AB00-4166-ADEF-2F3B9CA32E03}"/>
    <hyperlink ref="AP109" location="A125970016V" display="A125970016V" xr:uid="{5727E95C-B5B9-4495-9ECD-177ADCEA885A}"/>
    <hyperlink ref="AN110" location="A125959184W" display="A125959184W" xr:uid="{5E5AF6A0-384F-4B27-A79F-A751BA4984E2}"/>
    <hyperlink ref="AO110" location="A125980784W" display="A125980784W" xr:uid="{09495871-AEDB-45FE-ACD2-FA699F4A3A88}"/>
    <hyperlink ref="AP110" location="A125969984F" display="A125969984F" xr:uid="{52E4289B-708E-4135-80B0-0C29D5F4686D}"/>
    <hyperlink ref="AN111" location="A125959240C" display="A125959240C" xr:uid="{1AA8B695-77EF-494E-8257-37B4390FFD27}"/>
    <hyperlink ref="AO111" location="A125980840C" display="A125980840C" xr:uid="{313D5F7A-8F6F-4225-87FA-7FA1BA115DA6}"/>
    <hyperlink ref="AP111" location="A125970040V" display="A125970040V" xr:uid="{B06138B8-8FB4-4B37-A39B-216D4661D3B0}"/>
    <hyperlink ref="AN112" location="A125959112K" display="A125959112K" xr:uid="{C0544341-BABC-4971-8A54-40272D0A358D}"/>
    <hyperlink ref="AO112" location="A125980712K" display="A125980712K" xr:uid="{9742811F-1625-4EBF-859F-E553A8B94D7B}"/>
    <hyperlink ref="AP112" location="A125969912V" display="A125969912V" xr:uid="{723DD968-B2D5-4BE2-890A-E5E37DA95CFE}"/>
    <hyperlink ref="AN113" location="A125959064C" display="A125959064C" xr:uid="{5B52EADE-1DC2-42B8-80F1-0EA21E74D5C0}"/>
    <hyperlink ref="AO113" location="A125980664C" display="A125980664C" xr:uid="{CD27499C-D296-4E50-8263-CE8953DA38FD}"/>
    <hyperlink ref="AP113" location="A125969864L" display="A125969864L" xr:uid="{5A612ADB-0E4D-4143-A8EB-39E7D5EB06FE}"/>
    <hyperlink ref="AN114" location="A125959080C" display="A125959080C" xr:uid="{6D846C0A-65F1-4C15-BE76-6ECFEF4A805C}"/>
    <hyperlink ref="AO114" location="A125980680C" display="A125980680C" xr:uid="{726155C6-AE3C-4388-B5E7-01E62000EF75}"/>
    <hyperlink ref="AP114" location="A125969880L" display="A125969880L" xr:uid="{FBA81123-F4B6-4ECE-B327-C572F149AD57}"/>
    <hyperlink ref="AN115" location="A125959152C" display="A125959152C" xr:uid="{0AB2BF5A-E59F-4699-AA7D-BA3A4C906C8A}"/>
    <hyperlink ref="AO115" location="A125980752C" display="A125980752C" xr:uid="{E1B9CC19-C6D1-46A2-9037-B973B8CB609D}"/>
    <hyperlink ref="AP115" location="A125969952L" display="A125969952L" xr:uid="{86F64185-7C30-43AE-B2C0-22FF44A1958B}"/>
    <hyperlink ref="AN116" location="A125959088W" display="A125959088W" xr:uid="{013AE120-7AFA-4DEB-8775-1A109B682BC4}"/>
    <hyperlink ref="AO116" location="A125980688W" display="A125980688W" xr:uid="{AD1E857B-8BC0-4AEA-A50D-DC64A2ABA76C}"/>
    <hyperlink ref="AP116" location="A125969888F" display="A125969888F" xr:uid="{A49C3B00-121C-4D65-9498-5680A697428B}"/>
    <hyperlink ref="AN117" location="A125959160C" display="A125959160C" xr:uid="{6CC16E1A-0F8C-4568-919A-2C210E5DC868}"/>
    <hyperlink ref="AO117" location="A125980760C" display="A125980760C" xr:uid="{D58BB187-DEF2-41CD-9CC2-A0BA1975DC33}"/>
    <hyperlink ref="AP117" location="A125969960L" display="A125969960L" xr:uid="{70D6C65C-F54E-4D12-ABB4-E872D64B1F84}"/>
    <hyperlink ref="AN119" location="A125959168W" display="A125959168W" xr:uid="{727CFEEA-D424-403A-B7B0-2D09E8D0CD4C}"/>
    <hyperlink ref="AO119" location="A125980768W" display="A125980768W" xr:uid="{9ECDA18B-71C0-4DD7-8EB3-04DE8C6789FA}"/>
    <hyperlink ref="AP119" location="A125969968F" display="A125969968F" xr:uid="{52CF46EA-2DF5-41FE-B7B6-210A5A240B8E}"/>
    <hyperlink ref="AN120" location="A125959248W" display="A125959248W" xr:uid="{BD1A0C63-CE3B-4154-A5C0-9DC5652CD53B}"/>
    <hyperlink ref="AO120" location="A125980848W" display="A125980848W" xr:uid="{A828A863-8516-4F4A-A47C-20C740580A19}"/>
    <hyperlink ref="AP120" location="A125970048L" display="A125970048L" xr:uid="{64EBDB8F-CA04-4999-9DA3-95E01330A74A}"/>
    <hyperlink ref="AN121" location="A125959072C" display="A125959072C" xr:uid="{FB03A0A3-64B7-46C3-B100-CFF75F83B277}"/>
    <hyperlink ref="AO121" location="A125980672C" display="A125980672C" xr:uid="{115ECFF9-AF43-4EA9-86BA-D2733E8B6134}"/>
    <hyperlink ref="AP121" location="A125969872L" display="A125969872L" xr:uid="{53AA9D1C-8B20-4132-847C-FBCBCF44A97A}"/>
    <hyperlink ref="AN122" location="A125959224C" display="A125959224C" xr:uid="{3401B050-E3B9-4A2F-806A-2CCA5E1A934F}"/>
    <hyperlink ref="AO122" location="A125980824C" display="A125980824C" xr:uid="{D1B3A1BC-B221-4B6C-AE2C-E0297253BEE2}"/>
    <hyperlink ref="AP122" location="A125970024V" display="A125970024V" xr:uid="{F2EBB6B0-2162-45C5-9F82-D691A4E5286B}"/>
    <hyperlink ref="AN123" location="A125959232C" display="A125959232C" xr:uid="{D4606ACC-B925-4EFA-B9AC-10F799F5E5C3}"/>
    <hyperlink ref="AO123" location="A125980832C" display="A125980832C" xr:uid="{E9F6A8D5-5696-4333-864E-EAC9DF84F67E}"/>
    <hyperlink ref="AP123" location="A125970032V" display="A125970032V" xr:uid="{DEF36199-E177-4097-94DC-BD5B5BA4D4C0}"/>
    <hyperlink ref="AN124" location="A125959056C" display="A125959056C" xr:uid="{CE278837-96A3-4F8B-B32B-FA490001FB7F}"/>
    <hyperlink ref="AO124" location="A125980656C" display="A125980656C" xr:uid="{EDB73B9F-E935-4AED-88B9-A3ADC51C5EBC}"/>
    <hyperlink ref="AP124" location="A125969856L" display="A125969856L" xr:uid="{B1DEB2FC-934B-4FA6-807F-657EE924B39C}"/>
    <hyperlink ref="AN125" location="A125959096W" display="A125959096W" xr:uid="{93EAE386-4EA0-4166-9877-48D13264F6FC}"/>
    <hyperlink ref="AO125" location="A125980696W" display="A125980696W" xr:uid="{B1B59A60-F90B-4EA9-8822-E1669465ECCD}"/>
    <hyperlink ref="AP125" location="A125969896F" display="A125969896F" xr:uid="{2BA0074A-C1F3-4C8E-9497-99E7F28B1A12}"/>
    <hyperlink ref="AQ101" location="A125959193X" display="A125959193X" xr:uid="{A46015F2-CFB1-4487-B386-3D688F45F38C}"/>
    <hyperlink ref="AR101" location="A125980793X" display="A125980793X" xr:uid="{E37EC815-6F71-4D96-83A3-9F4CAD1F82AE}"/>
    <hyperlink ref="AS101" location="A125969993J" display="A125969993J" xr:uid="{D20A0175-7E6B-47FD-9C30-6BDB01EEF48B}"/>
    <hyperlink ref="AQ102" location="A125959129F" display="A125959129F" xr:uid="{F0B47A42-6B0A-4A15-B248-6EA63351BEE9}"/>
    <hyperlink ref="AR102" location="A125980729F" display="A125980729F" xr:uid="{D9E9C47F-77A0-49A3-8CF6-5E26F03DBFC1}"/>
    <hyperlink ref="AS102" location="A125969929R" display="A125969929R" xr:uid="{BE23146B-1075-4152-B250-7042868C8A7F}"/>
    <hyperlink ref="AQ103" location="A125959201L" display="A125959201L" xr:uid="{389B7DEA-ECB1-49F9-B4BE-F068B6F8B5A4}"/>
    <hyperlink ref="AR103" location="A125980801L" display="A125980801L" xr:uid="{F6C4B4EC-957C-4DC3-B89B-5F0AE00B0777}"/>
    <hyperlink ref="AS103" location="A125970001C" display="A125970001C" xr:uid="{9CFBE340-5811-4251-8080-5B197956D4AC}"/>
    <hyperlink ref="AQ104" location="A125959209F" display="A125959209F" xr:uid="{DFCBEEB9-A527-4765-89FA-017798749EC8}"/>
    <hyperlink ref="AR104" location="A125980809F" display="A125980809F" xr:uid="{1A437992-CA8B-4DD1-953E-AF6C02BBAAC9}"/>
    <hyperlink ref="AS104" location="A125970009W" display="A125970009W" xr:uid="{1758EFAB-0B34-4E6F-BF54-0077C214671F}"/>
    <hyperlink ref="AQ105" location="A125959137F" display="A125959137F" xr:uid="{B400699F-7DCC-4C48-8547-065DA67EA359}"/>
    <hyperlink ref="AR105" location="A125980737F" display="A125980737F" xr:uid="{DC3973DA-0AF4-4FD8-8302-A136956A3003}"/>
    <hyperlink ref="AS105" location="A125969937R" display="A125969937R" xr:uid="{DD5EE98E-4185-449F-B80E-F6F6A3E25614}"/>
    <hyperlink ref="AQ106" location="A125959145F" display="A125959145F" xr:uid="{A39AD743-246A-43DA-9798-38CC6ED0731D}"/>
    <hyperlink ref="AR106" location="A125980745F" display="A125980745F" xr:uid="{140F264C-0668-4355-B1D0-885879CD3A27}"/>
    <hyperlink ref="AS106" location="A125969945R" display="A125969945R" xr:uid="{E1955D3F-C114-4663-AA5A-BF2A5400BBE4}"/>
    <hyperlink ref="AQ107" location="A125959177X" display="A125959177X" xr:uid="{F562D179-AB45-49E5-8F72-6A4D49E472C0}"/>
    <hyperlink ref="AR107" location="A125980777X" display="A125980777X" xr:uid="{3D5A67A4-6CA6-4AB7-8336-C3F60A829C7F}"/>
    <hyperlink ref="AS107" location="A125969977J" display="A125969977J" xr:uid="{C0D6CA30-F7DF-4A1D-B8B1-3B73999E4CDC}"/>
    <hyperlink ref="AQ108" location="A125959105L" display="A125959105L" xr:uid="{24686451-DFA1-4776-9654-F8ECDEDEE92A}"/>
    <hyperlink ref="AR108" location="A125980705L" display="A125980705L" xr:uid="{416F5315-82F5-459F-BCD1-CD5340746614}"/>
    <hyperlink ref="AS108" location="A125969905W" display="A125969905W" xr:uid="{3C39573B-9365-4D66-B82E-848F10A89839}"/>
    <hyperlink ref="AQ109" location="A125959217F" display="A125959217F" xr:uid="{777FB7FA-763F-400B-A51C-E545CCFD0D00}"/>
    <hyperlink ref="AR109" location="A125980817F" display="A125980817F" xr:uid="{365633DE-BF11-4733-B389-0D2C4BA7B469}"/>
    <hyperlink ref="AS109" location="A125970017W" display="A125970017W" xr:uid="{FDA51EE3-A581-47B7-BEFE-4B4BCD6FD88A}"/>
    <hyperlink ref="AQ110" location="A125959185X" display="A125959185X" xr:uid="{F507D2B1-5B8B-4A7A-A598-EAC0E28D272C}"/>
    <hyperlink ref="AR110" location="A125980785X" display="A125980785X" xr:uid="{DDFB49AF-3B77-4A4F-B9DA-EE5202B1D6CB}"/>
    <hyperlink ref="AS110" location="A125969985J" display="A125969985J" xr:uid="{8986929C-FBC3-4535-9106-CD60CFB8EEA3}"/>
    <hyperlink ref="AQ111" location="A125959241F" display="A125959241F" xr:uid="{1238484F-AE94-4AAB-954A-D161F647A6BC}"/>
    <hyperlink ref="AR111" location="A125980841F" display="A125980841F" xr:uid="{A8541F5C-CFFC-4BC4-B345-BE53509D8D41}"/>
    <hyperlink ref="AS111" location="A125970041W" display="A125970041W" xr:uid="{1F401E19-84FD-4568-8675-2D7CC7E67342}"/>
    <hyperlink ref="AQ112" location="A125959113L" display="A125959113L" xr:uid="{6926ACE2-A68D-4ABA-B4C9-41E0612C1F09}"/>
    <hyperlink ref="AR112" location="A125980713L" display="A125980713L" xr:uid="{D0AD83B3-75E5-4C61-B874-9D4CF904BB8F}"/>
    <hyperlink ref="AS112" location="A125969913W" display="A125969913W" xr:uid="{4958CFB6-A1F6-4CA6-81E0-C686BFD499CD}"/>
    <hyperlink ref="AQ113" location="A125959065F" display="A125959065F" xr:uid="{4BA67CC0-A6DD-4738-AF4D-03A92F14D703}"/>
    <hyperlink ref="AR113" location="A125980665F" display="A125980665F" xr:uid="{AA4B6081-0115-4E23-9E22-08D64AD42E06}"/>
    <hyperlink ref="AS113" location="A125969865R" display="A125969865R" xr:uid="{1D24D1E7-FF13-43C8-9A04-2D0390031C4A}"/>
    <hyperlink ref="AQ114" location="A125959081F" display="A125959081F" xr:uid="{0795A05A-64C7-490B-A98E-72B501863491}"/>
    <hyperlink ref="AR114" location="A125980681F" display="A125980681F" xr:uid="{912AA464-3201-4BEE-AA3C-290F543F08D6}"/>
    <hyperlink ref="AS114" location="A125969881R" display="A125969881R" xr:uid="{F61FCC9F-5E7F-4D2F-82DA-E99F7B4E9243}"/>
    <hyperlink ref="AQ115" location="A125959153F" display="A125959153F" xr:uid="{C6DE022D-5D4D-480C-A699-25D13E7E9962}"/>
    <hyperlink ref="AR115" location="A125980753F" display="A125980753F" xr:uid="{39725622-059A-4799-A20D-FFDADB049F5B}"/>
    <hyperlink ref="AS115" location="A125969953R" display="A125969953R" xr:uid="{8F8DCD56-1CDE-4AA5-9FF0-7DA78251A80A}"/>
    <hyperlink ref="AQ116" location="A125959089X" display="A125959089X" xr:uid="{3E998E26-1DDE-49E6-A8AF-BC4746D1F57E}"/>
    <hyperlink ref="AR116" location="A125980689X" display="A125980689X" xr:uid="{F9E7F61B-4F50-4E8B-AA6D-2FA2924C2F6B}"/>
    <hyperlink ref="AS116" location="A125969889J" display="A125969889J" xr:uid="{CA26B959-3E5E-4750-801E-04CDA1135D66}"/>
    <hyperlink ref="AQ117" location="A125959161F" display="A125959161F" xr:uid="{12C4EB5E-92DF-42BE-A66C-DD9BAA2FBA3F}"/>
    <hyperlink ref="AR117" location="A125980761F" display="A125980761F" xr:uid="{B1D98E28-5B83-4A9E-BAA7-63C90D24750A}"/>
    <hyperlink ref="AS117" location="A125969961R" display="A125969961R" xr:uid="{61B6D197-D9DD-402F-AE05-DFD059C38576}"/>
    <hyperlink ref="AQ119" location="A125959169X" display="A125959169X" xr:uid="{29DF3F13-E3DB-4593-834E-0C91A64F0890}"/>
    <hyperlink ref="AR119" location="A125980769X" display="A125980769X" xr:uid="{26146FFE-9F46-4733-A06D-E43263BF7E24}"/>
    <hyperlink ref="AS119" location="A125969969J" display="A125969969J" xr:uid="{D4A30FEA-7E3E-4E41-A8D8-661DBD9008AC}"/>
    <hyperlink ref="AQ120" location="A125959249X" display="A125959249X" xr:uid="{A4290EE3-BF1B-4EA3-8F9D-51363060E73D}"/>
    <hyperlink ref="AR120" location="A125980849X" display="A125980849X" xr:uid="{A2AB4ADD-6EE0-41CF-BD57-B8FA0D0108E9}"/>
    <hyperlink ref="AS120" location="A125970049R" display="A125970049R" xr:uid="{3E488D25-31AF-4639-878C-B6CB269A0F0F}"/>
    <hyperlink ref="AQ121" location="A125959073F" display="A125959073F" xr:uid="{92AF2DF6-819E-434D-A94B-79F9D8B95EA6}"/>
    <hyperlink ref="AR121" location="A125980673F" display="A125980673F" xr:uid="{2ACA1419-0F60-4A21-AAAC-D4B19BDADA48}"/>
    <hyperlink ref="AS121" location="A125969873R" display="A125969873R" xr:uid="{6C77D6EA-CA68-4F1A-949B-488EDF3C8D95}"/>
    <hyperlink ref="AQ122" location="A125959225F" display="A125959225F" xr:uid="{049073B3-2A98-44E6-BBAC-AF554580F3D3}"/>
    <hyperlink ref="AR122" location="A125980825F" display="A125980825F" xr:uid="{DBF3CB58-B7EC-4CE1-B1CF-6A2496C73873}"/>
    <hyperlink ref="AS122" location="A125970025W" display="A125970025W" xr:uid="{F03A053A-9F80-4EFB-BA50-6C5A52A9E7F9}"/>
    <hyperlink ref="AQ123" location="A125959233F" display="A125959233F" xr:uid="{FC3AAB0B-DECD-49DA-8E35-D5ADD44BECCB}"/>
    <hyperlink ref="AR123" location="A125980833F" display="A125980833F" xr:uid="{C1639550-1A86-4CFA-9D7A-170DA457D945}"/>
    <hyperlink ref="AS123" location="A125970033W" display="A125970033W" xr:uid="{922DF729-CE7D-48B5-826C-29B46E171295}"/>
    <hyperlink ref="AQ124" location="A125959057F" display="A125959057F" xr:uid="{C0411D29-C4E8-4504-95EB-913CF70CF312}"/>
    <hyperlink ref="AR124" location="A125980657F" display="A125980657F" xr:uid="{1AB1CD81-D670-435B-8D1D-0014EC08372D}"/>
    <hyperlink ref="AS124" location="A125969857R" display="A125969857R" xr:uid="{E42B5B00-5A5E-42A8-A546-81EF676E7804}"/>
    <hyperlink ref="AQ125" location="A125959097X" display="A125959097X" xr:uid="{2A195EDD-6B2B-454B-B696-840C3815481E}"/>
    <hyperlink ref="AR125" location="A125980697X" display="A125980697X" xr:uid="{455CFE9E-E12F-4767-BDC3-4C3D0651CD87}"/>
    <hyperlink ref="AS125" location="A125969897J" display="A125969897J" xr:uid="{CE2291F9-AFB5-4F6E-90E8-13463192FE57}"/>
    <hyperlink ref="AT126" location="A125959320C" display="A125959320C" xr:uid="{F282728D-EFFD-4881-8B25-4DFBFB0ADC3A}"/>
    <hyperlink ref="AU126" location="A125980920C" display="A125980920C" xr:uid="{4733F3B4-F469-4201-87C5-91BBCC718567}"/>
    <hyperlink ref="AV126" location="A125970120V" display="A125970120V" xr:uid="{590C6747-5A75-4E42-9422-1E70E4606BF1}"/>
    <hyperlink ref="AT101" location="A125959392R" display="A125959392R" xr:uid="{D483811A-E01A-4747-9C10-1273242AA4A1}"/>
    <hyperlink ref="AU101" location="A125980992R" display="A125980992R" xr:uid="{2C6DBEF9-4C91-484D-8AE0-A917BF9B6A22}"/>
    <hyperlink ref="AV101" location="A125970192F" display="A125970192F" xr:uid="{ABC95469-303B-4DD0-AF91-73069EAAC472}"/>
    <hyperlink ref="AT102" location="A125959328W" display="A125959328W" xr:uid="{BA9B484F-C623-478F-ADFE-028A536AA009}"/>
    <hyperlink ref="AU102" location="A125980928W" display="A125980928W" xr:uid="{A5B136C2-F8C2-460C-B9AE-B98F361AD492}"/>
    <hyperlink ref="AV102" location="A125970128L" display="A125970128L" xr:uid="{B08599D4-1BB1-44DC-9BAB-C950FB62D936}"/>
    <hyperlink ref="AT103" location="A125959400C" display="A125959400C" xr:uid="{A8FB276A-F9E5-4C36-9144-D7783BA162E0}"/>
    <hyperlink ref="AU103" location="A125981000F" display="A125981000F" xr:uid="{FAFF8504-671E-45CC-BDE0-FE7A9C98E2E0}"/>
    <hyperlink ref="AV103" location="A125970200V" display="A125970200V" xr:uid="{B9DC8DEC-F01F-4689-A933-29C4888050D1}"/>
    <hyperlink ref="AT104" location="A125959408W" display="A125959408W" xr:uid="{08CFF148-5A70-44FD-80D5-B1E18A1144D7}"/>
    <hyperlink ref="AU104" location="A125981008X" display="A125981008X" xr:uid="{5A015A3C-FA0D-478D-B196-448316AC5107}"/>
    <hyperlink ref="AV104" location="A125970208L" display="A125970208L" xr:uid="{9445E39C-A17E-462C-A90F-E234093AE334}"/>
    <hyperlink ref="AT105" location="A125959336W" display="A125959336W" xr:uid="{C964E84B-1219-4C46-806F-DD3D1A319270}"/>
    <hyperlink ref="AU105" location="A125980936W" display="A125980936W" xr:uid="{D2CDECC2-287F-431E-92AA-92FE3C3D8C46}"/>
    <hyperlink ref="AV105" location="A125970136L" display="A125970136L" xr:uid="{7C4F5E86-26E7-404A-A51F-5B3A7F16CFB5}"/>
    <hyperlink ref="AT106" location="A125959344W" display="A125959344W" xr:uid="{FCA6A57C-D57D-40C2-A260-ABB4F0EB0E97}"/>
    <hyperlink ref="AU106" location="A125980944W" display="A125980944W" xr:uid="{3F80185A-DD61-4424-BC7B-BC00DF58D6CF}"/>
    <hyperlink ref="AV106" location="A125970144L" display="A125970144L" xr:uid="{BC8260F9-C6F0-4851-A345-E861797CE681}"/>
    <hyperlink ref="AT107" location="A125959376R" display="A125959376R" xr:uid="{460730C6-9D07-44A1-98DA-9825D3421951}"/>
    <hyperlink ref="AU107" location="A125980976R" display="A125980976R" xr:uid="{3F99136F-8467-477A-A36F-C66B78252C45}"/>
    <hyperlink ref="AV107" location="A125970176F" display="A125970176F" xr:uid="{366AD18B-B474-4EC6-B26F-DFB92D66887B}"/>
    <hyperlink ref="AT108" location="A125959304C" display="A125959304C" xr:uid="{48590961-19A5-4735-AAF5-28AD5B052DCA}"/>
    <hyperlink ref="AU108" location="A125980904C" display="A125980904C" xr:uid="{C4E85FF1-8015-4FF6-A0EC-764341D985FB}"/>
    <hyperlink ref="AV108" location="A125970104V" display="A125970104V" xr:uid="{9777BA5D-8920-474A-BF7D-118B05EBFD59}"/>
    <hyperlink ref="AT109" location="A125959416W" display="A125959416W" xr:uid="{5B99A7D5-37A5-4C04-BC3A-EB1EA1D97A63}"/>
    <hyperlink ref="AU109" location="A125981016X" display="A125981016X" xr:uid="{2AABBC77-0849-4016-A0CD-9291D45F7595}"/>
    <hyperlink ref="AV109" location="A125970216L" display="A125970216L" xr:uid="{776D3005-C7EE-4E72-8637-E1B22AA107DC}"/>
    <hyperlink ref="AT110" location="A125959384R" display="A125959384R" xr:uid="{014E44C0-2A61-4EA0-AC01-86B60335AEE7}"/>
    <hyperlink ref="AU110" location="A125980984R" display="A125980984R" xr:uid="{052B5DD9-777E-460D-A82C-8212D3306C86}"/>
    <hyperlink ref="AV110" location="A125970184F" display="A125970184F" xr:uid="{4B7876FA-55DE-4B16-848B-604A299022D5}"/>
    <hyperlink ref="AT111" location="A125959440W" display="A125959440W" xr:uid="{761FB47B-2C23-43D5-BE80-00E7D29CB9BA}"/>
    <hyperlink ref="AU111" location="A125981040X" display="A125981040X" xr:uid="{99B6C14A-FF18-4F86-8B4A-8D2D3CA96987}"/>
    <hyperlink ref="AV111" location="A125970240L" display="A125970240L" xr:uid="{09FB604C-F499-4E79-B9F1-FC95D1E70BAC}"/>
    <hyperlink ref="AT112" location="A125959312C" display="A125959312C" xr:uid="{0851D914-80AF-4CFE-A5A6-88E17FA53A36}"/>
    <hyperlink ref="AU112" location="A125980912C" display="A125980912C" xr:uid="{54D5E212-0A2F-48E5-952F-B181F9FD61F0}"/>
    <hyperlink ref="AV112" location="A125970112V" display="A125970112V" xr:uid="{3B38B7BC-4C24-42A2-AC36-0DF454A998D1}"/>
    <hyperlink ref="AT113" location="A125959264W" display="A125959264W" xr:uid="{62EF4458-65D5-4121-A9A8-73506D650A69}"/>
    <hyperlink ref="AU113" location="A125980864W" display="A125980864W" xr:uid="{5A2596CC-EE9F-4DD0-9DEF-25E12E44D78F}"/>
    <hyperlink ref="AV113" location="A125970064L" display="A125970064L" xr:uid="{F9A65918-5D11-4FE0-BD87-41FFCDAEE04D}"/>
    <hyperlink ref="AT114" location="A125959280W" display="A125959280W" xr:uid="{E54E69EB-6A35-4342-84AD-60AF56666586}"/>
    <hyperlink ref="AU114" location="A125980880W" display="A125980880W" xr:uid="{F470EFA9-C6C9-43B4-B8AE-B1D6323249C9}"/>
    <hyperlink ref="AV114" location="A125970080L" display="A125970080L" xr:uid="{56300349-1BF3-481A-89C4-F60DACDC8A20}"/>
    <hyperlink ref="AT115" location="A125959352W" display="A125959352W" xr:uid="{1BD22ACE-792E-46CF-AF99-232DCADA72F1}"/>
    <hyperlink ref="AU115" location="A125980952W" display="A125980952W" xr:uid="{90F99264-66AC-403F-BF09-7D06E12FE346}"/>
    <hyperlink ref="AV115" location="A125970152L" display="A125970152L" xr:uid="{EFDAC542-02E5-40DE-8954-48306D430DF7}"/>
    <hyperlink ref="AT116" location="A125959288R" display="A125959288R" xr:uid="{18E22553-6F6E-4B42-9250-C162303D88E7}"/>
    <hyperlink ref="AU116" location="A125980888R" display="A125980888R" xr:uid="{5680E60F-42EA-4AFC-B21E-161A0C76EB9D}"/>
    <hyperlink ref="AV116" location="A125970088F" display="A125970088F" xr:uid="{068D1C62-6D9E-42E0-8E5F-EA628D2EB20A}"/>
    <hyperlink ref="AT117" location="A125959360W" display="A125959360W" xr:uid="{5EFCFEFD-EF4E-44C5-B7B8-0E30C7230450}"/>
    <hyperlink ref="AU117" location="A125980960W" display="A125980960W" xr:uid="{875B05B2-797F-4B5F-8ED0-0ECB215A65E8}"/>
    <hyperlink ref="AV117" location="A125970160L" display="A125970160L" xr:uid="{2E1BBB17-9C42-4CBB-BF07-74B5290BE67C}"/>
    <hyperlink ref="AT119" location="A125959368R" display="A125959368R" xr:uid="{2130E4CA-FF01-4778-961A-8CD2133DCD9D}"/>
    <hyperlink ref="AU119" location="A125980968R" display="A125980968R" xr:uid="{72E5893E-6E0D-4224-B946-7BE237A87D7C}"/>
    <hyperlink ref="AV119" location="A125970168F" display="A125970168F" xr:uid="{1EC77C11-19EE-4DC7-AF21-6CE5B7B9BF18}"/>
    <hyperlink ref="AT120" location="A125959448R" display="A125959448R" xr:uid="{33A1AB03-A986-479F-AF18-707F5CD8C54A}"/>
    <hyperlink ref="AU120" location="A125981048T" display="A125981048T" xr:uid="{CB6F09A8-9F83-448C-8674-44D7547B13B2}"/>
    <hyperlink ref="AV120" location="A125970248F" display="A125970248F" xr:uid="{151195A8-7DBA-49D7-9C86-5859095005FC}"/>
    <hyperlink ref="AT121" location="A125959272W" display="A125959272W" xr:uid="{2B9B2C28-F545-4B08-A8B1-EAE5341415B7}"/>
    <hyperlink ref="AU121" location="A125980872W" display="A125980872W" xr:uid="{8DE1158A-7509-4FE6-878F-6A998A2718AF}"/>
    <hyperlink ref="AV121" location="A125970072L" display="A125970072L" xr:uid="{812D0334-F999-4C1F-B065-D6B0B285A7FF}"/>
    <hyperlink ref="AT122" location="A125959424W" display="A125959424W" xr:uid="{E6E79E41-5BD1-4683-8CC9-0089F4259E73}"/>
    <hyperlink ref="AU122" location="A125981024X" display="A125981024X" xr:uid="{509F014A-515A-4F45-A1E9-1BA2C1E3797B}"/>
    <hyperlink ref="AV122" location="A125970224L" display="A125970224L" xr:uid="{17E55251-892E-47E1-B978-B17A6A41B6A7}"/>
    <hyperlink ref="AT123" location="A125959432W" display="A125959432W" xr:uid="{F20D0956-FD3F-4033-AB52-D75C10ECF153}"/>
    <hyperlink ref="AU123" location="A125981032X" display="A125981032X" xr:uid="{3ADAC084-DB4F-4B89-9457-86473134E06D}"/>
    <hyperlink ref="AV123" location="A125970232L" display="A125970232L" xr:uid="{4C384017-A912-4919-B013-A9BD87D4A61A}"/>
    <hyperlink ref="AT124" location="A125959256W" display="A125959256W" xr:uid="{35668ECF-ADBF-46D4-9729-00CBCAF4198A}"/>
    <hyperlink ref="AU124" location="A125980856W" display="A125980856W" xr:uid="{AD49D8EB-D00F-4B6B-95FA-A744C2282A77}"/>
    <hyperlink ref="AV124" location="A125970056L" display="A125970056L" xr:uid="{F0816608-5F82-4CB7-8ABB-7DA35B94A8B6}"/>
    <hyperlink ref="AT125" location="A125959296R" display="A125959296R" xr:uid="{3DAD3737-B9DC-4FAB-A1A5-372A733CC7B2}"/>
    <hyperlink ref="AU125" location="A125980896R" display="A125980896R" xr:uid="{5691F12A-8774-42AF-B71C-752AB811338A}"/>
    <hyperlink ref="AV125" location="A125970096F" display="A125970096F" xr:uid="{1F897A6C-E40D-4471-B6C9-A6D4D52CC295}"/>
    <hyperlink ref="AW101" location="A125959393T" display="A125959393T" xr:uid="{893E7CCD-F41C-4DDF-9341-B1B7485B3695}"/>
    <hyperlink ref="AX101" location="A125980993T" display="A125980993T" xr:uid="{7B0205A8-927B-4FFC-8E16-36DEF02FF3E6}"/>
    <hyperlink ref="AY101" location="A125970193J" display="A125970193J" xr:uid="{EDED9B54-386B-4C88-8D3F-6063C13816C5}"/>
    <hyperlink ref="AW102" location="A125959329X" display="A125959329X" xr:uid="{BEF67ABD-872E-4331-ACF5-919D9652F691}"/>
    <hyperlink ref="AX102" location="A125980929X" display="A125980929X" xr:uid="{13AC4E19-85E7-4EB7-A5F0-FD2C246F5738}"/>
    <hyperlink ref="AY102" location="A125970129R" display="A125970129R" xr:uid="{09212736-DC2C-4A0C-8EA7-8640498ECBAA}"/>
    <hyperlink ref="AW103" location="A125959401F" display="A125959401F" xr:uid="{3BA2B9B4-1E3E-4CA5-AF58-F0C172DDEB85}"/>
    <hyperlink ref="AX103" location="A125981001J" display="A125981001J" xr:uid="{FA094F46-2B60-4E40-BE51-D741357BCD92}"/>
    <hyperlink ref="AY103" location="A125970201W" display="A125970201W" xr:uid="{2A50A40F-4F24-439F-A1DC-E3495106AEC7}"/>
    <hyperlink ref="AW104" location="A125959409X" display="A125959409X" xr:uid="{2B6659BA-AEB0-408F-AE54-96E8DF142585}"/>
    <hyperlink ref="AX104" location="A125981009A" display="A125981009A" xr:uid="{6029726E-2959-4D46-9383-E74CA5E4134B}"/>
    <hyperlink ref="AY104" location="A125970209R" display="A125970209R" xr:uid="{8F9E9A76-7448-4603-8D43-D2C37881B67C}"/>
    <hyperlink ref="AW105" location="A125959337X" display="A125959337X" xr:uid="{9510ECEF-5E24-4A39-BCCD-A7FB0ABF0243}"/>
    <hyperlink ref="AX105" location="A125980937X" display="A125980937X" xr:uid="{62811434-E8A3-4556-897A-14D8235ACE31}"/>
    <hyperlink ref="AY105" location="A125970137R" display="A125970137R" xr:uid="{EEF10DBD-D992-4A92-8D46-F27D9738BD78}"/>
    <hyperlink ref="AW106" location="A125959345X" display="A125959345X" xr:uid="{9B9042E4-9812-4A96-AE70-20F2B3FF2B8D}"/>
    <hyperlink ref="AX106" location="A125980945X" display="A125980945X" xr:uid="{120C48B1-B2D2-4D7E-9A67-DC776BF0761F}"/>
    <hyperlink ref="AY106" location="A125970145R" display="A125970145R" xr:uid="{77DE42DD-5D49-4401-AD33-5CB0A917F7CF}"/>
    <hyperlink ref="AW107" location="A125959377T" display="A125959377T" xr:uid="{E365641F-D89A-4667-A338-D4869C9F11BF}"/>
    <hyperlink ref="AX107" location="A125980977T" display="A125980977T" xr:uid="{7D884E5B-1E55-4475-90A3-F0601E69CE56}"/>
    <hyperlink ref="AY107" location="A125970177J" display="A125970177J" xr:uid="{2B8B6F44-2F94-47D2-81FC-45867D86A9BA}"/>
    <hyperlink ref="AW108" location="A125959305F" display="A125959305F" xr:uid="{B6980EA0-1A99-48F8-A12E-FFF3543AE177}"/>
    <hyperlink ref="AX108" location="A125980905F" display="A125980905F" xr:uid="{0194F3B8-0FE9-42B6-AE50-2A2A1E08ADC7}"/>
    <hyperlink ref="AY108" location="A125970105W" display="A125970105W" xr:uid="{1D25B2F4-28DB-4228-AC37-6F9B8AE442B1}"/>
    <hyperlink ref="AW109" location="A125959417X" display="A125959417X" xr:uid="{49A94B9D-1012-4A95-A216-2B0F8C0912FC}"/>
    <hyperlink ref="AX109" location="A125981017A" display="A125981017A" xr:uid="{3884E448-A525-493C-AAED-B5FDA77CE754}"/>
    <hyperlink ref="AY109" location="A125970217R" display="A125970217R" xr:uid="{8A3450D1-EFDB-4A45-ACFB-2409DF65D9AF}"/>
    <hyperlink ref="AW110" location="A125959385T" display="A125959385T" xr:uid="{6A4E3B99-D989-444A-A3F8-8CE16183E622}"/>
    <hyperlink ref="AX110" location="A125980985T" display="A125980985T" xr:uid="{583ED56C-70B7-4B2F-88C2-69BC51AB0CDE}"/>
    <hyperlink ref="AY110" location="A125970185J" display="A125970185J" xr:uid="{9E980985-9F58-44AB-AD77-0FAC9B5C8AB6}"/>
    <hyperlink ref="AW111" location="A125959441X" display="A125959441X" xr:uid="{E75615DC-31DA-46A4-89BE-9E7BDED4434F}"/>
    <hyperlink ref="AX111" location="A125981041A" display="A125981041A" xr:uid="{D0148737-2A62-4020-8A5A-B41774442F01}"/>
    <hyperlink ref="AY111" location="A125970241R" display="A125970241R" xr:uid="{E23CBAB0-732F-48AB-AD47-45260FC956AE}"/>
    <hyperlink ref="AW112" location="A125959313F" display="A125959313F" xr:uid="{168EF0A5-4E30-4168-ACE3-26D9A53E0D4D}"/>
    <hyperlink ref="AX112" location="A125980913F" display="A125980913F" xr:uid="{DDD4AC5C-60B6-4872-A014-8508BE1E919B}"/>
    <hyperlink ref="AY112" location="A125970113W" display="A125970113W" xr:uid="{6C52ECD2-BDC9-4BDC-BA7B-A7C74EE40885}"/>
    <hyperlink ref="AW113" location="A125959265X" display="A125959265X" xr:uid="{BF92BE1C-BA57-4173-B99E-713A7A989F10}"/>
    <hyperlink ref="AX113" location="A125980865X" display="A125980865X" xr:uid="{29B5D752-3D5C-438A-BDD5-C59D07B0407E}"/>
    <hyperlink ref="AY113" location="A125970065R" display="A125970065R" xr:uid="{3615D2EC-91A6-4317-B7D2-16169BCCE4AE}"/>
    <hyperlink ref="AW114" location="A125959281X" display="A125959281X" xr:uid="{ED86FD19-2B24-405E-8852-82247D8D95C7}"/>
    <hyperlink ref="AX114" location="A125980881X" display="A125980881X" xr:uid="{023FE733-9740-4AA8-9152-2E9B7AF62A2D}"/>
    <hyperlink ref="AY114" location="A125970081R" display="A125970081R" xr:uid="{57DBA4F7-F4A3-4DD4-BC68-379263C2A457}"/>
    <hyperlink ref="AW115" location="A125959353X" display="A125959353X" xr:uid="{29158A28-21AB-4C13-ADF7-E3C9CCA67F0E}"/>
    <hyperlink ref="AX115" location="A125980953X" display="A125980953X" xr:uid="{04B566FC-0694-4106-ACD5-13E487DAFB9D}"/>
    <hyperlink ref="AY115" location="A125970153R" display="A125970153R" xr:uid="{0288C12B-1F9B-4096-96FF-6FE8A6F67080}"/>
    <hyperlink ref="AW116" location="A125959289T" display="A125959289T" xr:uid="{F06E511A-59DC-450F-BA8C-354D5CBD2665}"/>
    <hyperlink ref="AX116" location="A125980889T" display="A125980889T" xr:uid="{1A06B737-326F-49E6-9D78-464D1AF009BA}"/>
    <hyperlink ref="AY116" location="A125970089J" display="A125970089J" xr:uid="{1121EF76-7FD5-40DC-BE40-664F4883AB53}"/>
    <hyperlink ref="AW117" location="A125959361X" display="A125959361X" xr:uid="{73E821AB-8F7D-46DF-83C6-D1CF6A6C3EAA}"/>
    <hyperlink ref="AX117" location="A125980961X" display="A125980961X" xr:uid="{9DAC642C-28C0-4EED-9515-A5034ABFE7D9}"/>
    <hyperlink ref="AY117" location="A125970161R" display="A125970161R" xr:uid="{1CD85CF8-0934-497E-BFDB-D6B9F09E60C9}"/>
    <hyperlink ref="AW119" location="A125959369T" display="A125959369T" xr:uid="{30B45A9C-DE43-4395-AE77-71BAE9ABA206}"/>
    <hyperlink ref="AX119" location="A125980969T" display="A125980969T" xr:uid="{3F979006-D9E2-41E8-A67E-8DB4E401EF96}"/>
    <hyperlink ref="AY119" location="A125970169J" display="A125970169J" xr:uid="{E8AEE207-645B-45A1-9AD6-04C91593A84F}"/>
    <hyperlink ref="AW120" location="A125959449T" display="A125959449T" xr:uid="{9C10571A-CA71-45E4-9EC5-E7163CF1AEC4}"/>
    <hyperlink ref="AX120" location="A125981049V" display="A125981049V" xr:uid="{BC8B857D-3833-47E3-88E1-4688FD8E040D}"/>
    <hyperlink ref="AY120" location="A125970249J" display="A125970249J" xr:uid="{2C1EB111-05DB-42F8-AEC8-72703E077C18}"/>
    <hyperlink ref="AW121" location="A125959273X" display="A125959273X" xr:uid="{3322CA8D-BA19-4558-9D6D-12E84D213782}"/>
    <hyperlink ref="AX121" location="A125980873X" display="A125980873X" xr:uid="{351B6DC2-F015-490F-86ED-10709A995D0C}"/>
    <hyperlink ref="AY121" location="A125970073R" display="A125970073R" xr:uid="{62C9627E-B5F6-49C8-9FA5-D35E01AD98E9}"/>
    <hyperlink ref="AW122" location="A125959425X" display="A125959425X" xr:uid="{A2878914-93BF-4680-B4B7-FB8750125B70}"/>
    <hyperlink ref="AX122" location="A125981025A" display="A125981025A" xr:uid="{B6F0354F-C6E3-4F4E-AD43-247CC2E0A872}"/>
    <hyperlink ref="AY122" location="A125970225R" display="A125970225R" xr:uid="{8AC2D4E8-81C7-4A7E-9115-6D8E38203AAF}"/>
    <hyperlink ref="AW123" location="A125959433X" display="A125959433X" xr:uid="{63E7BBBE-5B15-4D61-9F47-E500B8FD10F4}"/>
    <hyperlink ref="AX123" location="A125981033A" display="A125981033A" xr:uid="{FDF45FFF-572C-4365-8158-2C252E108D5C}"/>
    <hyperlink ref="AY123" location="A125970233R" display="A125970233R" xr:uid="{D9FB5843-7913-41F1-9EDC-CEF063245A1C}"/>
    <hyperlink ref="AW124" location="A125959257X" display="A125959257X" xr:uid="{F225F266-1E5A-400E-88E0-8692043E7388}"/>
    <hyperlink ref="AX124" location="A125980857X" display="A125980857X" xr:uid="{2F2EE192-FBD7-442B-A8B9-F6472593A96E}"/>
    <hyperlink ref="AY124" location="A125970057R" display="A125970057R" xr:uid="{61FF770F-9F5C-4FA4-8553-30D5E0946D34}"/>
    <hyperlink ref="AW125" location="A125959297T" display="A125959297T" xr:uid="{C955E8B3-FA3B-49A5-8A03-C8046DCF72E7}"/>
    <hyperlink ref="AX125" location="A125980897T" display="A125980897T" xr:uid="{8D2E5426-7FC5-4F28-9085-37BC81E8FB48}"/>
    <hyperlink ref="AY125" location="A125970097J" display="A125970097J" xr:uid="{61E087BE-1AC2-4A09-83FB-6F37C7CA875B}"/>
    <hyperlink ref="AZ126" location="A125958520C" display="A125958520C" xr:uid="{43A10F8C-2CC6-4689-A67D-7E5EE880F71C}"/>
    <hyperlink ref="BA126" location="A125980120F" display="A125980120F" xr:uid="{95561C46-4236-4CB7-A7AD-D6CB2AB22587}"/>
    <hyperlink ref="BB126" location="A125969320R" display="A125969320R" xr:uid="{402C1BDA-43C8-4B5A-A17F-FB57D6A41BD6}"/>
    <hyperlink ref="AZ101" location="A125958592R" display="A125958592R" xr:uid="{DEE02674-E376-49A5-BD08-10E2534F45BC}"/>
    <hyperlink ref="BA101" location="A125980192T" display="A125980192T" xr:uid="{E48753CD-60D8-471F-8BC3-20F56220A7D9}"/>
    <hyperlink ref="BB101" location="A125969392A" display="A125969392A" xr:uid="{7F3C6807-D6A7-4E1B-AF12-1FBB0CE45C3C}"/>
    <hyperlink ref="AZ102" location="A125958528W" display="A125958528W" xr:uid="{7D4944B8-1C7C-4DC9-90DC-F225A882CD8C}"/>
    <hyperlink ref="BA102" location="A125980128X" display="A125980128X" xr:uid="{0C13C6EC-7DFD-4D7E-A381-BE2862435448}"/>
    <hyperlink ref="BB102" location="A125969328J" display="A125969328J" xr:uid="{6705BA83-AF3B-42E5-8923-30D23BF4FAE7}"/>
    <hyperlink ref="AZ103" location="A125958600C" display="A125958600C" xr:uid="{59089CA0-CFD6-4414-84A1-F3A0704BB43E}"/>
    <hyperlink ref="BA103" location="A125980200F" display="A125980200F" xr:uid="{EE9ADDE8-FC78-4A55-8B97-85456023F326}"/>
    <hyperlink ref="BB103" location="A125969400R" display="A125969400R" xr:uid="{CCD16B19-D6AF-47F1-BAE7-0A889EC54D14}"/>
    <hyperlink ref="AZ104" location="A125958608W" display="A125958608W" xr:uid="{1C5455F4-D940-4099-B2C4-5723C874823F}"/>
    <hyperlink ref="BA104" location="A125980208X" display="A125980208X" xr:uid="{BD5C4C31-DD6A-4CA0-9464-767B8CBF2FC0}"/>
    <hyperlink ref="BB104" location="A125969408J" display="A125969408J" xr:uid="{2FBAAB37-7A0A-498E-BA83-D308E2551989}"/>
    <hyperlink ref="AZ105" location="A125958536W" display="A125958536W" xr:uid="{7FBC469E-0817-45A6-890F-FFF89C5B00EA}"/>
    <hyperlink ref="BA105" location="A125980136X" display="A125980136X" xr:uid="{3CC3495A-6384-4330-8AC2-834614279FE7}"/>
    <hyperlink ref="BB105" location="A125969336J" display="A125969336J" xr:uid="{29A48702-115E-4883-920E-6B3406579BAC}"/>
    <hyperlink ref="AZ106" location="A125958544W" display="A125958544W" xr:uid="{60A36850-626E-4F8F-9C04-577AED62F1F5}"/>
    <hyperlink ref="BA106" location="A125980144X" display="A125980144X" xr:uid="{D2994486-1D8F-4EDB-B487-792B255D45F8}"/>
    <hyperlink ref="BB106" location="A125969344J" display="A125969344J" xr:uid="{9A5DAA8A-66DB-4DC3-BE11-E969D1FBCB53}"/>
    <hyperlink ref="AZ107" location="A125958576R" display="A125958576R" xr:uid="{651550AA-D686-4FA0-B821-33B82CD7A6B4}"/>
    <hyperlink ref="BA107" location="A125980176T" display="A125980176T" xr:uid="{5C611709-4F49-4CE6-855F-41E302E5C296}"/>
    <hyperlink ref="BB107" location="A125969376A" display="A125969376A" xr:uid="{E1EBDEC5-10E0-4DBF-B469-9463020990F1}"/>
    <hyperlink ref="AZ108" location="A125958504C" display="A125958504C" xr:uid="{032409FD-2348-4616-8D98-CFF2A15ED65B}"/>
    <hyperlink ref="BA108" location="A125980104F" display="A125980104F" xr:uid="{B3AFF2D2-C475-47D6-B82E-B64BF5EFCB58}"/>
    <hyperlink ref="BB108" location="A125969304R" display="A125969304R" xr:uid="{7E2B4CEC-C03A-4438-887D-AC62A0975F62}"/>
    <hyperlink ref="AZ109" location="A125958616W" display="A125958616W" xr:uid="{EEBE9A87-9C19-4D53-9D18-ED397898E77B}"/>
    <hyperlink ref="BA109" location="A125980216X" display="A125980216X" xr:uid="{9AF8BA6B-A194-487B-8040-FB161194615B}"/>
    <hyperlink ref="BB109" location="A125969416J" display="A125969416J" xr:uid="{835FB30A-2616-4056-B753-70747DEB021E}"/>
    <hyperlink ref="AZ110" location="A125958584R" display="A125958584R" xr:uid="{A16950B0-01C0-4E61-9FE8-130889D98E6B}"/>
    <hyperlink ref="BA110" location="A125980184T" display="A125980184T" xr:uid="{E44F4485-76D5-4F50-B203-98CA12E9D728}"/>
    <hyperlink ref="BB110" location="A125969384A" display="A125969384A" xr:uid="{DA39F905-28C8-40FE-B42A-13B0DD42B14F}"/>
    <hyperlink ref="AZ111" location="A125958640W" display="A125958640W" xr:uid="{7015481D-CDD4-4E3E-A713-599DE7E5DE32}"/>
    <hyperlink ref="BA111" location="A125980240X" display="A125980240X" xr:uid="{8F008A75-9B57-4BE0-A1EA-78451645CEBD}"/>
    <hyperlink ref="BB111" location="A125969440J" display="A125969440J" xr:uid="{69277C69-235C-44FB-B22B-072668F4E6F2}"/>
    <hyperlink ref="AZ112" location="A125958512C" display="A125958512C" xr:uid="{5B591A5D-9F8F-4601-8C9E-E2997BAF6940}"/>
    <hyperlink ref="BA112" location="A125980112F" display="A125980112F" xr:uid="{B0BEFFE1-96E7-42B3-8481-D4A0EBEA310D}"/>
    <hyperlink ref="BB112" location="A125969312R" display="A125969312R" xr:uid="{692563ED-4C1A-4B41-BCEA-C80081DE2C19}"/>
    <hyperlink ref="AZ113" location="A125958464W" display="A125958464W" xr:uid="{A9FD06F6-AFAF-47C6-A9E5-5406C0D30375}"/>
    <hyperlink ref="BA113" location="A125980064X" display="A125980064X" xr:uid="{F37F0D9E-EB87-41B6-86E1-AE8D1D34791D}"/>
    <hyperlink ref="BB113" location="A125969264J" display="A125969264J" xr:uid="{BA61865C-E6BD-446C-A11D-D3ABDD930CE2}"/>
    <hyperlink ref="AZ114" location="A125958480W" display="A125958480W" xr:uid="{6AA0FA5D-C338-453D-A3A1-B05150D99AFA}"/>
    <hyperlink ref="BA114" location="A125980080X" display="A125980080X" xr:uid="{DAF63E7D-1D8D-4FC2-881C-64CEA8763EE1}"/>
    <hyperlink ref="BB114" location="A125969280J" display="A125969280J" xr:uid="{723CDE52-50A7-4435-B8C4-4EAD4E74CA07}"/>
    <hyperlink ref="AZ115" location="A125958552W" display="A125958552W" xr:uid="{7E32DE07-B6A0-4CB5-A843-52D471D43391}"/>
    <hyperlink ref="BA115" location="A125980152X" display="A125980152X" xr:uid="{8B15DE2F-FB01-48DC-B087-18CAF30A91FC}"/>
    <hyperlink ref="BB115" location="A125969352J" display="A125969352J" xr:uid="{6882BF70-953B-4D49-AB4F-BFB2E8567685}"/>
    <hyperlink ref="AZ116" location="A125958488R" display="A125958488R" xr:uid="{4096443B-FB95-4C97-8B49-5796767229A9}"/>
    <hyperlink ref="BA116" location="A125980088T" display="A125980088T" xr:uid="{CB8BEAA1-02C1-4EE8-BFBE-69C863F57813}"/>
    <hyperlink ref="BB116" location="A125969288A" display="A125969288A" xr:uid="{1DB169C6-0ADC-4312-A3E7-D698734B7628}"/>
    <hyperlink ref="AZ117" location="A125958560W" display="A125958560W" xr:uid="{D98E286B-F310-4A4C-903B-69249C61370D}"/>
    <hyperlink ref="BA117" location="A125980160X" display="A125980160X" xr:uid="{8F24DAD2-6FE1-4C83-A05D-72D2746C8EA1}"/>
    <hyperlink ref="BB117" location="A125969360J" display="A125969360J" xr:uid="{F5CC8224-6C0F-4B5A-BC26-39FE25DCE0CB}"/>
    <hyperlink ref="AZ119" location="A125958568R" display="A125958568R" xr:uid="{F2A6AEB2-4C62-40E2-997D-FA8DA606C1E5}"/>
    <hyperlink ref="BA119" location="A125980168T" display="A125980168T" xr:uid="{7AF80BEE-3EF8-413B-AE6A-691F63B0069A}"/>
    <hyperlink ref="BB119" location="A125969368A" display="A125969368A" xr:uid="{2EAE22DB-16AA-493A-9DBE-E96CDAD20CAB}"/>
    <hyperlink ref="AZ120" location="A125958648R" display="A125958648R" xr:uid="{AD783E99-5685-4703-9F32-BAD38BB00FCF}"/>
    <hyperlink ref="BA120" location="A125980248T" display="A125980248T" xr:uid="{26AFB028-F80A-4447-B236-D4BF1162D597}"/>
    <hyperlink ref="BB120" location="A125969448A" display="A125969448A" xr:uid="{782C9B0B-8D7D-441F-8FE3-2602B95E3BB7}"/>
    <hyperlink ref="AZ121" location="A125958472W" display="A125958472W" xr:uid="{A68D0B54-3467-46E3-8754-5A0ED3D14D43}"/>
    <hyperlink ref="BA121" location="A125980072X" display="A125980072X" xr:uid="{10B5297D-4225-4802-ADFB-3A51D77AC8CE}"/>
    <hyperlink ref="BB121" location="A125969272J" display="A125969272J" xr:uid="{B3A52A31-FCE2-41B1-AAC2-11AB211BA23B}"/>
    <hyperlink ref="AZ122" location="A125958624W" display="A125958624W" xr:uid="{CDAA1DC2-76AB-48F1-8B04-3A32B3160562}"/>
    <hyperlink ref="BA122" location="A125980224X" display="A125980224X" xr:uid="{9762F0CB-1ABA-42D5-AC7E-B6EEA3CD1F7A}"/>
    <hyperlink ref="BB122" location="A125969424J" display="A125969424J" xr:uid="{73492042-A7BE-40A4-9DBE-D5A652A1C840}"/>
    <hyperlink ref="AZ123" location="A125958632W" display="A125958632W" xr:uid="{97688359-405D-4727-88D8-2BBBC9A32561}"/>
    <hyperlink ref="BA123" location="A125980232X" display="A125980232X" xr:uid="{9676B72C-5CC1-4593-BD53-BE1482A1E8D0}"/>
    <hyperlink ref="BB123" location="A125969432J" display="A125969432J" xr:uid="{3FA483D2-37EC-4CD0-B7FB-DCA501A466C6}"/>
    <hyperlink ref="AZ124" location="A125958456W" display="A125958456W" xr:uid="{39EA567D-C058-40B8-833F-477373A28EE8}"/>
    <hyperlink ref="BA124" location="A125980056X" display="A125980056X" xr:uid="{D9AD7FC1-3B64-4AC7-912D-B947597DE5FD}"/>
    <hyperlink ref="BB124" location="A125969256J" display="A125969256J" xr:uid="{B69E9460-098F-455B-AC3E-B561154D5B90}"/>
    <hyperlink ref="AZ125" location="A125958496R" display="A125958496R" xr:uid="{F8436BCD-16D3-4DE9-80A1-1ED75AA2C301}"/>
    <hyperlink ref="BA125" location="A125980096T" display="A125980096T" xr:uid="{42EE6D06-D374-4F03-A138-97F17B7927B0}"/>
    <hyperlink ref="BB125" location="A125969296A" display="A125969296A" xr:uid="{E1B7C9F4-1FAF-4E2F-883E-67700EAF48F9}"/>
    <hyperlink ref="BC101" location="A125958593T" display="A125958593T" xr:uid="{336AA402-BFA1-4280-8BCA-1ADF9F396AF1}"/>
    <hyperlink ref="BD101" location="A125980193V" display="A125980193V" xr:uid="{87A46F51-39EE-44C3-9053-4EE8E045D515}"/>
    <hyperlink ref="BE101" location="A125969393C" display="A125969393C" xr:uid="{7BFF5DE2-9B92-48D2-99AB-F005E082D13A}"/>
    <hyperlink ref="BC102" location="A125958529X" display="A125958529X" xr:uid="{F04C1DAB-8FAA-4837-9A96-B5FFA2E7E4DC}"/>
    <hyperlink ref="BD102" location="A125980129A" display="A125980129A" xr:uid="{EA8E81DE-7BF4-4DE4-9705-9FF7E1C28C9C}"/>
    <hyperlink ref="BE102" location="A125969329K" display="A125969329K" xr:uid="{643A609D-4BFB-4944-A1E8-D1E16FD50C3D}"/>
    <hyperlink ref="BC103" location="A125958601F" display="A125958601F" xr:uid="{387B00C1-FC97-4E25-8AE4-41DF2CA748B6}"/>
    <hyperlink ref="BD103" location="A125980201J" display="A125980201J" xr:uid="{08617937-A177-4B44-BFB2-23E09EC09972}"/>
    <hyperlink ref="BE103" location="A125969401T" display="A125969401T" xr:uid="{36328EAC-94FC-4FCB-BD71-4633417171B2}"/>
    <hyperlink ref="BC104" location="A125958609X" display="A125958609X" xr:uid="{330253EC-737E-4F40-859A-1D3AA7E667C7}"/>
    <hyperlink ref="BD104" location="A125980209A" display="A125980209A" xr:uid="{0331DAF2-F297-4B9F-81E1-B6D0E016DE8C}"/>
    <hyperlink ref="BE104" location="A125969409K" display="A125969409K" xr:uid="{6AE7E908-85B5-428E-AA93-B98E983D007B}"/>
    <hyperlink ref="BC105" location="A125958537X" display="A125958537X" xr:uid="{FD39D649-53E1-4EEE-B709-7AF29C7625F1}"/>
    <hyperlink ref="BD105" location="A125980137A" display="A125980137A" xr:uid="{7D13A647-1594-439B-B7B4-34B2D4DB637D}"/>
    <hyperlink ref="BE105" location="A125969337K" display="A125969337K" xr:uid="{DEE30C8F-1945-4C07-B0E3-08466BE8C975}"/>
    <hyperlink ref="BC106" location="A125958545X" display="A125958545X" xr:uid="{C964D029-93AB-438E-8770-496596E7A173}"/>
    <hyperlink ref="BD106" location="A125980145A" display="A125980145A" xr:uid="{8A1E237B-5B26-45DA-9E7B-6F2BDC924BED}"/>
    <hyperlink ref="BE106" location="A125969345K" display="A125969345K" xr:uid="{32F5FF73-3DB9-40B5-A230-B27D91B3B609}"/>
    <hyperlink ref="BC107" location="A125958577T" display="A125958577T" xr:uid="{DB7B1878-146F-440C-93CD-91F8DF7CA546}"/>
    <hyperlink ref="BD107" location="A125980177V" display="A125980177V" xr:uid="{1899D2F3-394E-4CAE-9FCE-7EBDDCB03602}"/>
    <hyperlink ref="BE107" location="A125969377C" display="A125969377C" xr:uid="{5713CCFF-BD28-4569-9467-49341C2285F2}"/>
    <hyperlink ref="BC108" location="A125958505F" display="A125958505F" xr:uid="{AB14FCF9-9CAB-47B4-8FEF-7CAA6522D739}"/>
    <hyperlink ref="BD108" location="A125980105J" display="A125980105J" xr:uid="{78FF9EBF-662F-4A99-8A84-20DB49B62FD5}"/>
    <hyperlink ref="BE108" location="A125969305T" display="A125969305T" xr:uid="{78C13147-9911-43F1-B389-B93CB8BDFC04}"/>
    <hyperlink ref="BC109" location="A125958617X" display="A125958617X" xr:uid="{5BFAF657-31C6-445B-A51C-5FECDE5F20B1}"/>
    <hyperlink ref="BD109" location="A125980217A" display="A125980217A" xr:uid="{A9FB6625-C821-4F3B-90E3-50F578FB9ECC}"/>
    <hyperlink ref="BE109" location="A125969417K" display="A125969417K" xr:uid="{F3337C3D-2A48-479E-825E-D0242C2D5BC7}"/>
    <hyperlink ref="BC110" location="A125958585T" display="A125958585T" xr:uid="{4ED1CF5E-9452-4EFC-87E0-EDC233FBB69E}"/>
    <hyperlink ref="BD110" location="A125980185V" display="A125980185V" xr:uid="{23BD381A-C1E0-410F-994F-6AFD2771AFF0}"/>
    <hyperlink ref="BE110" location="A125969385C" display="A125969385C" xr:uid="{F60EC5D2-7CB0-427E-9D7E-00BB9EEFA1D5}"/>
    <hyperlink ref="BC111" location="A125958641X" display="A125958641X" xr:uid="{530DA0F2-166A-4122-9B59-D8C5457CA103}"/>
    <hyperlink ref="BD111" location="A125980241A" display="A125980241A" xr:uid="{9859A9A1-45CD-4841-A0D4-6F98303F4C3D}"/>
    <hyperlink ref="BE111" location="A125969441K" display="A125969441K" xr:uid="{37442D72-7455-4903-849E-38082F52FA3D}"/>
    <hyperlink ref="BC112" location="A125958513F" display="A125958513F" xr:uid="{0AE67C47-9574-4A12-8D80-C0D31E4A8C23}"/>
    <hyperlink ref="BD112" location="A125980113J" display="A125980113J" xr:uid="{83BF7A14-7ADB-411B-A9B1-971E2796810F}"/>
    <hyperlink ref="BE112" location="A125969313T" display="A125969313T" xr:uid="{E43109D7-2A27-43BE-82BC-9047C5E88B70}"/>
    <hyperlink ref="BC113" location="A125958465X" display="A125958465X" xr:uid="{0CA8172B-D0C0-4ACB-A791-905A5A6D0B9F}"/>
    <hyperlink ref="BD113" location="A125980065A" display="A125980065A" xr:uid="{8131B86F-F768-472D-AE43-74BACC227373}"/>
    <hyperlink ref="BE113" location="A125969265K" display="A125969265K" xr:uid="{3A3E3DA5-757D-49FF-8AF6-8CBD4B4BB509}"/>
    <hyperlink ref="BC114" location="A125958481X" display="A125958481X" xr:uid="{B24163F6-EDA4-4636-9BBF-8968D3045B02}"/>
    <hyperlink ref="BD114" location="A125980081A" display="A125980081A" xr:uid="{72E33339-E3AC-49E2-A7D9-D2F7405C75C9}"/>
    <hyperlink ref="BE114" location="A125969281K" display="A125969281K" xr:uid="{F2793FE6-3E77-4B21-B91B-AFEF0A2A36DA}"/>
    <hyperlink ref="BC115" location="A125958553X" display="A125958553X" xr:uid="{37B7BDBA-57FE-4412-81F1-318027919366}"/>
    <hyperlink ref="BD115" location="A125980153A" display="A125980153A" xr:uid="{995AB950-71B1-460A-B253-3C65D3FD35DF}"/>
    <hyperlink ref="BE115" location="A125969353K" display="A125969353K" xr:uid="{FAC78A6B-FE12-4CC7-948F-94E3500ABB26}"/>
    <hyperlink ref="BC116" location="A125958489T" display="A125958489T" xr:uid="{F473E10A-EB2E-41C8-82F1-2BDEA7FCC92D}"/>
    <hyperlink ref="BD116" location="A125980089V" display="A125980089V" xr:uid="{06BF8234-06CB-4783-AF0F-C722C6437B32}"/>
    <hyperlink ref="BE116" location="A125969289C" display="A125969289C" xr:uid="{349BD423-A1C2-44F0-92AE-A3C8067C7157}"/>
    <hyperlink ref="BC117" location="A125958561X" display="A125958561X" xr:uid="{90E13538-7B80-4723-A521-434A08A26305}"/>
    <hyperlink ref="BD117" location="A125980161A" display="A125980161A" xr:uid="{AA6E1C0D-8FC6-44F9-9339-007EF9ED17F8}"/>
    <hyperlink ref="BE117" location="A125969361K" display="A125969361K" xr:uid="{0729B4CD-B691-43A2-8320-FF9A222B5127}"/>
    <hyperlink ref="BC119" location="A125958569T" display="A125958569T" xr:uid="{6DDC2FFF-1CEF-4692-A696-2991CFC7499E}"/>
    <hyperlink ref="BD119" location="A125980169V" display="A125980169V" xr:uid="{9ADD8062-A87A-433B-8C47-16B44BD5BB39}"/>
    <hyperlink ref="BE119" location="A125969369C" display="A125969369C" xr:uid="{2128D874-792A-41C8-B2C3-71DA3B4D6E7B}"/>
    <hyperlink ref="BC120" location="A125958649T" display="A125958649T" xr:uid="{2BBBA49F-DC96-4689-9B03-2AF7457737F1}"/>
    <hyperlink ref="BD120" location="A125980249V" display="A125980249V" xr:uid="{9A4164F9-1547-4E0B-A95C-BF3DE72BFA36}"/>
    <hyperlink ref="BE120" location="A125969449C" display="A125969449C" xr:uid="{1F3CB2EE-311B-4B05-8C7F-7B593EBFA529}"/>
    <hyperlink ref="BC121" location="A125958473X" display="A125958473X" xr:uid="{6B23794F-507F-4BDA-890B-7AEAF64CF6DE}"/>
    <hyperlink ref="BD121" location="A125980073A" display="A125980073A" xr:uid="{1F334614-EED5-4E12-8662-C92887FA79F0}"/>
    <hyperlink ref="BE121" location="A125969273K" display="A125969273K" xr:uid="{DF16E696-B394-4FBE-B9CA-8D6ABF288E5A}"/>
    <hyperlink ref="BC122" location="A125958625X" display="A125958625X" xr:uid="{44532A0C-BFA3-4327-A82D-19E1AB2C5F3E}"/>
    <hyperlink ref="BD122" location="A125980225A" display="A125980225A" xr:uid="{CA90AEDE-2F6E-414E-B891-FD8ADBF8B1D8}"/>
    <hyperlink ref="BE122" location="A125969425K" display="A125969425K" xr:uid="{AF7E1946-1268-4297-95C4-16BF526817C2}"/>
    <hyperlink ref="BC123" location="A125958633X" display="A125958633X" xr:uid="{7538D5FD-4303-4B83-A082-EDCBB336ABCE}"/>
    <hyperlink ref="BD123" location="A125980233A" display="A125980233A" xr:uid="{45617322-D4C6-4E21-B7A5-C03FD1A71431}"/>
    <hyperlink ref="BE123" location="A125969433K" display="A125969433K" xr:uid="{CF5975B2-B59D-4A11-BE3C-158A69F90E96}"/>
    <hyperlink ref="BC124" location="A125958457X" display="A125958457X" xr:uid="{C16DFD16-64A3-40CF-8272-64BF5F12F155}"/>
    <hyperlink ref="BD124" location="A125980057A" display="A125980057A" xr:uid="{C706B8F9-E0E0-4891-A612-374DD9150F4D}"/>
    <hyperlink ref="BE124" location="A125969257K" display="A125969257K" xr:uid="{688DDB8B-B480-419D-A39D-18C6B97E63CD}"/>
    <hyperlink ref="BC125" location="A125958497T" display="A125958497T" xr:uid="{35105E20-A163-46F8-8029-4F98717BD2E8}"/>
    <hyperlink ref="BD125" location="A125980097V" display="A125980097V" xr:uid="{BD5C5CD2-8744-476C-B974-AC3538C3CC37}"/>
    <hyperlink ref="BE125" location="A125969297C" display="A125969297C" xr:uid="{111CE9BC-C8CD-427F-84BA-8DAB4A168154}"/>
    <hyperlink ref="D126" location="A125958320K" display="A125958320K" xr:uid="{D873381C-F46C-4D9B-B34C-86013F511B52}"/>
    <hyperlink ref="E126" location="A125979920F" display="A125979920F" xr:uid="{B4DAF97A-71E6-4DC2-B100-5E02BDC08171}"/>
    <hyperlink ref="F126" location="A125969120W" display="A125969120W" xr:uid="{3C023F2D-BD37-442D-AE30-C75E3FF29E70}"/>
    <hyperlink ref="D101" location="A125958392W" display="A125958392W" xr:uid="{1462DD48-1535-4D3B-93DE-0E136D54D519}"/>
    <hyperlink ref="E101" location="A125979992T" display="A125979992T" xr:uid="{7474724B-FD54-456C-8C41-0DA113A7D478}"/>
    <hyperlink ref="F101" location="A125969192J" display="A125969192J" xr:uid="{3721EB97-4BD1-431E-92F8-5F9E063C4567}"/>
    <hyperlink ref="D102" location="A125958328C" display="A125958328C" xr:uid="{086FF5EB-9329-4C5A-AC94-A7405A558EE9}"/>
    <hyperlink ref="E102" location="A125979928X" display="A125979928X" xr:uid="{B52A04F0-FD5E-4CA8-8051-7EAA9538D1E1}"/>
    <hyperlink ref="F102" location="A125969128R" display="A125969128R" xr:uid="{84559738-62C8-4E3D-A2CD-827D0E7F1EBE}"/>
    <hyperlink ref="D103" location="A125958400K" display="A125958400K" xr:uid="{A4816CDF-4FAA-4A71-A8E6-36C119D13EF0}"/>
    <hyperlink ref="E103" location="A125980000L" display="A125980000L" xr:uid="{6516A25A-1079-4AD3-8494-CB5336DBD4A1}"/>
    <hyperlink ref="F103" location="A125969200W" display="A125969200W" xr:uid="{F2571EF7-53EC-445F-80D1-C8BCF3A3DC8D}"/>
    <hyperlink ref="D104" location="A125958408C" display="A125958408C" xr:uid="{BC4CCA11-840B-49D6-8835-300794F94EE9}"/>
    <hyperlink ref="E104" location="A125980008F" display="A125980008F" xr:uid="{A974B3A7-7B2E-42B1-9891-813C8DB3044E}"/>
    <hyperlink ref="F104" location="A125969208R" display="A125969208R" xr:uid="{4F22FABB-EE06-408D-8C0E-F3C67A30292E}"/>
    <hyperlink ref="D105" location="A125958336C" display="A125958336C" xr:uid="{3A35BC1F-ADAD-4662-8289-5F8AC5B89202}"/>
    <hyperlink ref="E105" location="A125979936X" display="A125979936X" xr:uid="{074D0827-15E0-4584-80CF-B66FE2B1053A}"/>
    <hyperlink ref="F105" location="A125969136R" display="A125969136R" xr:uid="{04560A5C-9053-4397-B901-D76A08701932}"/>
    <hyperlink ref="D106" location="A125958344C" display="A125958344C" xr:uid="{F888320C-453B-47D1-A319-3870700842DF}"/>
    <hyperlink ref="E106" location="A125979944X" display="A125979944X" xr:uid="{7E1B196C-CF8B-43D8-96F7-1F18A28AFA9E}"/>
    <hyperlink ref="F106" location="A125969144R" display="A125969144R" xr:uid="{81475380-E6B7-4BA1-953F-2063E4698DCD}"/>
    <hyperlink ref="D107" location="A125958376W" display="A125958376W" xr:uid="{BF637EB6-BCFF-4EBE-921B-05484D16AE6D}"/>
    <hyperlink ref="E107" location="A125979976T" display="A125979976T" xr:uid="{4C4B49C4-E5F6-4764-8004-2EF323E5FAF0}"/>
    <hyperlink ref="F107" location="A125969176J" display="A125969176J" xr:uid="{F22C7DEF-C37E-4876-AB7B-9E051DD3EBC4}"/>
    <hyperlink ref="D108" location="A125958304K" display="A125958304K" xr:uid="{CE3AC13A-2E88-4749-AEBB-176E8747D21D}"/>
    <hyperlink ref="E108" location="A125979904F" display="A125979904F" xr:uid="{EF82E5D8-0854-4D4C-894F-F93AA5893818}"/>
    <hyperlink ref="F108" location="A125969104W" display="A125969104W" xr:uid="{7F1BAA40-8153-44B4-80C2-D285B159437E}"/>
    <hyperlink ref="D109" location="A125958416C" display="A125958416C" xr:uid="{2B0C5AD9-C4A3-4453-8D37-5876776A00B2}"/>
    <hyperlink ref="E109" location="A125980016F" display="A125980016F" xr:uid="{24F5200E-5BF4-4291-8DB9-5EC76C2DBB48}"/>
    <hyperlink ref="F109" location="A125969216R" display="A125969216R" xr:uid="{DFDB6A79-D793-411D-B8AC-D682A208D0F5}"/>
    <hyperlink ref="D110" location="A125958384W" display="A125958384W" xr:uid="{812220C9-1F1C-4F44-B26F-3B7BA51581F8}"/>
    <hyperlink ref="E110" location="A125979984T" display="A125979984T" xr:uid="{83C7187F-947E-41DD-A607-9BD65BCC52DD}"/>
    <hyperlink ref="F110" location="A125969184J" display="A125969184J" xr:uid="{A38DC1C6-0A10-4823-913E-AB5623A26D09}"/>
    <hyperlink ref="D111" location="A125958440C" display="A125958440C" xr:uid="{C0275B3A-DBEC-40B9-A073-C59F29271146}"/>
    <hyperlink ref="E111" location="A125980040F" display="A125980040F" xr:uid="{582EF0F0-83EB-41AC-B2F1-02A5F7551BB3}"/>
    <hyperlink ref="F111" location="A125969240R" display="A125969240R" xr:uid="{CB9C8564-69D3-4462-A7FA-659712B85D46}"/>
    <hyperlink ref="D112" location="A125958312K" display="A125958312K" xr:uid="{532C6E1E-A4DD-4E36-AC38-B5273226DA24}"/>
    <hyperlink ref="E112" location="A125979912F" display="A125979912F" xr:uid="{552D316F-2BF8-45AA-835B-5C334C5970A0}"/>
    <hyperlink ref="F112" location="A125969112W" display="A125969112W" xr:uid="{27918694-F927-413E-992D-DE868097B9EC}"/>
    <hyperlink ref="D113" location="A125958264C" display="A125958264C" xr:uid="{AD84B3E8-3DB9-447B-8088-1E3D0A910926}"/>
    <hyperlink ref="E113" location="A125979864X" display="A125979864X" xr:uid="{7A94211A-DFCF-48BD-B8AA-129D8F6EF7C8}"/>
    <hyperlink ref="F113" location="A125969064R" display="A125969064R" xr:uid="{B4954CDC-6425-4211-86F0-019EDC7F61F5}"/>
    <hyperlink ref="D114" location="A125958280C" display="A125958280C" xr:uid="{0822C2D1-C4FD-417E-9826-8CDD4777964B}"/>
    <hyperlink ref="E114" location="A125979880X" display="A125979880X" xr:uid="{A0C3EC8F-DC4A-429A-987B-084C1F7347DF}"/>
    <hyperlink ref="F114" location="A125969080R" display="A125969080R" xr:uid="{F46061B1-1DB0-49DC-A478-F9308443780E}"/>
    <hyperlink ref="D115" location="A125958352C" display="A125958352C" xr:uid="{C659D808-6090-4CB1-862D-D1BEB6BD2468}"/>
    <hyperlink ref="E115" location="A125979952X" display="A125979952X" xr:uid="{3CA7D622-7F0C-4F82-8A69-BBB728DE79F2}"/>
    <hyperlink ref="F115" location="A125969152R" display="A125969152R" xr:uid="{B9D8DB79-43F9-420A-910A-2656BBD23AA6}"/>
    <hyperlink ref="D116" location="A125958288W" display="A125958288W" xr:uid="{82264E6F-EC9F-43FE-B1E9-1EE03AD05B65}"/>
    <hyperlink ref="E116" location="A125979888T" display="A125979888T" xr:uid="{8C9F5F4A-3B73-4C5B-B9A8-9E7EE2F81656}"/>
    <hyperlink ref="F116" location="A125969088J" display="A125969088J" xr:uid="{2414C848-0E9F-4861-962D-BD1AF66DD245}"/>
    <hyperlink ref="D117" location="A125958360C" display="A125958360C" xr:uid="{11C8E996-E539-4EC2-8C77-1F6A49BDE88A}"/>
    <hyperlink ref="E117" location="A125979960X" display="A125979960X" xr:uid="{17914D5A-3934-4225-835A-A0439E7EE91E}"/>
    <hyperlink ref="F117" location="A125969160R" display="A125969160R" xr:uid="{ACF86B57-6FE4-4BFF-807C-522DBA99C69B}"/>
    <hyperlink ref="D119" location="A125958368W" display="A125958368W" xr:uid="{1CD339A8-233C-4D27-B4BA-B9C97CEF4DFD}"/>
    <hyperlink ref="E119" location="A125979968T" display="A125979968T" xr:uid="{4DEEE1EE-392A-4CFF-83F2-5F7F7DFA0B1D}"/>
    <hyperlink ref="F119" location="A125969168J" display="A125969168J" xr:uid="{A0477CB9-DB6C-4950-863E-C06C5411D3BF}"/>
    <hyperlink ref="D120" location="A125958448W" display="A125958448W" xr:uid="{49208512-D905-4141-937C-A86A2AE12720}"/>
    <hyperlink ref="E120" location="A125980048X" display="A125980048X" xr:uid="{FD052519-1F21-42CC-AFFF-56FB088C3B82}"/>
    <hyperlink ref="F120" location="A125969248J" display="A125969248J" xr:uid="{D282D962-C8B5-463B-869D-D65639FB60CA}"/>
    <hyperlink ref="D121" location="A125958272C" display="A125958272C" xr:uid="{406E68A3-A4B3-4675-8D19-7518EA76391C}"/>
    <hyperlink ref="E121" location="A125979872X" display="A125979872X" xr:uid="{9CDE2744-94E8-413B-B36B-375E64408C3A}"/>
    <hyperlink ref="F121" location="A125969072R" display="A125969072R" xr:uid="{3A162653-798A-4B7C-B04A-131CABDC12C1}"/>
    <hyperlink ref="D122" location="A125958424C" display="A125958424C" xr:uid="{D802043C-0BB8-45FC-B7F0-AE5F8B65DC4B}"/>
    <hyperlink ref="E122" location="A125980024F" display="A125980024F" xr:uid="{A34A5ACA-D361-4645-8AFB-2456BF7A5519}"/>
    <hyperlink ref="F122" location="A125969224R" display="A125969224R" xr:uid="{24230C6B-90FF-435A-9C4D-F5D88E2154C8}"/>
    <hyperlink ref="D123" location="A125958432C" display="A125958432C" xr:uid="{0A1A1B1B-E487-4459-BE36-6FD624BF35DE}"/>
    <hyperlink ref="E123" location="A125980032F" display="A125980032F" xr:uid="{97DD72AC-95F3-46C3-9FDE-2020F56C7E34}"/>
    <hyperlink ref="F123" location="A125969232R" display="A125969232R" xr:uid="{0373B501-ED27-409A-9CDC-8749DC3D8FF8}"/>
    <hyperlink ref="D124" location="A125958256C" display="A125958256C" xr:uid="{DF63B15A-2644-4DD2-989F-7CD4E8EE2DD2}"/>
    <hyperlink ref="E124" location="A125979856X" display="A125979856X" xr:uid="{ED2F7BE2-5924-4969-9337-0166E7F6E352}"/>
    <hyperlink ref="F124" location="A125969056R" display="A125969056R" xr:uid="{F551F023-FED9-4898-9F74-B4277F266558}"/>
    <hyperlink ref="D125" location="A125958296W" display="A125958296W" xr:uid="{E3C5933C-2CE2-4A03-95D7-7AD2C1F18878}"/>
    <hyperlink ref="E125" location="A125979896T" display="A125979896T" xr:uid="{7088350B-997C-4D75-BF16-14F5E370FA91}"/>
    <hyperlink ref="F125" location="A125969096J" display="A125969096J" xr:uid="{ABB21823-31A5-4986-A720-40574FA4E228}"/>
    <hyperlink ref="G101" location="A125958393X" display="A125958393X" xr:uid="{FBF819F0-B41C-4636-AEE9-34B96D97ACAF}"/>
    <hyperlink ref="H101" location="A125979993V" display="A125979993V" xr:uid="{C7FC2CF7-5E6C-4CA5-8006-B1D8F94179D6}"/>
    <hyperlink ref="I101" location="A125969193K" display="A125969193K" xr:uid="{B6FD7D3D-47AD-4B5F-B07D-7FDEE5A69BA9}"/>
    <hyperlink ref="G102" location="A125958329F" display="A125958329F" xr:uid="{A43DFB28-48BD-4150-9F00-29190F840A2E}"/>
    <hyperlink ref="H102" location="A125979929A" display="A125979929A" xr:uid="{BCB5881A-863F-4DC9-ABFD-3DD9103E807F}"/>
    <hyperlink ref="I102" location="A125969129T" display="A125969129T" xr:uid="{7139A1C6-31CC-432D-AE40-F8BDB5F5770B}"/>
    <hyperlink ref="G103" location="A125958401L" display="A125958401L" xr:uid="{C24CDE9C-358D-46D6-B918-7CE6539E5BB9}"/>
    <hyperlink ref="H103" location="A125980001R" display="A125980001R" xr:uid="{18F7D29B-D4E5-486D-A6A6-6AC9939DED97}"/>
    <hyperlink ref="I103" location="A125969201X" display="A125969201X" xr:uid="{D258D87E-369B-4943-82C1-6C15DBF49116}"/>
    <hyperlink ref="G104" location="A125958409F" display="A125958409F" xr:uid="{BA4C8178-3A5F-46D2-AF95-6F341C728ACD}"/>
    <hyperlink ref="H104" location="A125980009J" display="A125980009J" xr:uid="{BD0F1CBF-7F3E-46A0-BBA9-32DCC08C06F6}"/>
    <hyperlink ref="I104" location="A125969209T" display="A125969209T" xr:uid="{6794D485-1DC0-4673-B016-9AEBA47AEC78}"/>
    <hyperlink ref="G105" location="A125958337F" display="A125958337F" xr:uid="{7E5230C9-A8A2-4F31-A669-E7B8D4BE5C65}"/>
    <hyperlink ref="H105" location="A125979937A" display="A125979937A" xr:uid="{2DB75AC7-E261-44E7-B70B-80D4D8B56C84}"/>
    <hyperlink ref="I105" location="A125969137T" display="A125969137T" xr:uid="{1CD3D753-F07D-4ACF-91DC-E8EBA19AF61C}"/>
    <hyperlink ref="G106" location="A125958345F" display="A125958345F" xr:uid="{742EEF62-D77D-4129-8B06-5F4604273D3E}"/>
    <hyperlink ref="H106" location="A125979945A" display="A125979945A" xr:uid="{7FE18A59-E684-4ECD-A88C-042837025E7E}"/>
    <hyperlink ref="I106" location="A125969145T" display="A125969145T" xr:uid="{E6BCB42C-3CF0-410B-8DE2-668166A04CB9}"/>
    <hyperlink ref="G107" location="A125958377X" display="A125958377X" xr:uid="{3D64179C-A887-4C85-A289-A4B134303C2C}"/>
    <hyperlink ref="H107" location="A125979977V" display="A125979977V" xr:uid="{0C9DFA2E-D833-4BAB-9855-C4A130F0E02E}"/>
    <hyperlink ref="I107" location="A125969177K" display="A125969177K" xr:uid="{7F441442-65CE-47D3-B910-0AE6BECA12B5}"/>
    <hyperlink ref="G108" location="A125958305L" display="A125958305L" xr:uid="{D6971311-8B45-44DD-BAB0-81BFF373DD92}"/>
    <hyperlink ref="H108" location="A125979905J" display="A125979905J" xr:uid="{1708EF7B-2ABF-42CF-9D74-2C2D0A9F9F63}"/>
    <hyperlink ref="I108" location="A125969105X" display="A125969105X" xr:uid="{E47063C4-8C0C-462A-9A6D-B94AFF5B8133}"/>
    <hyperlink ref="G109" location="A125958417F" display="A125958417F" xr:uid="{70AA46CE-FE13-45B6-821D-EFEA60D76B6B}"/>
    <hyperlink ref="H109" location="A125980017J" display="A125980017J" xr:uid="{A3D945CC-1683-4793-A694-419980F7B274}"/>
    <hyperlink ref="I109" location="A125969217T" display="A125969217T" xr:uid="{A031EA07-CA3F-43CA-8C69-7E6064D2BCB9}"/>
    <hyperlink ref="G110" location="A125958385X" display="A125958385X" xr:uid="{824B2D5A-7287-4DF9-B913-F6458A2605E3}"/>
    <hyperlink ref="H110" location="A125979985V" display="A125979985V" xr:uid="{2A546B43-A0F2-42E2-9375-170551CEEF49}"/>
    <hyperlink ref="I110" location="A125969185K" display="A125969185K" xr:uid="{D4B00963-D6F5-4E20-9233-5C8D760F77A9}"/>
    <hyperlink ref="G111" location="A125958441F" display="A125958441F" xr:uid="{80995136-41EA-4FDA-8D0E-CDBC54F42204}"/>
    <hyperlink ref="H111" location="A125980041J" display="A125980041J" xr:uid="{1789394E-598B-4FA0-92B4-BF6C6D4DB1E3}"/>
    <hyperlink ref="I111" location="A125969241T" display="A125969241T" xr:uid="{5E4C4F60-DA9E-4AD9-8F42-F83C5DBD5A93}"/>
    <hyperlink ref="G112" location="A125958313L" display="A125958313L" xr:uid="{21AC53D7-5D10-4173-AF2C-BCCF4959C5C3}"/>
    <hyperlink ref="H112" location="A125979913J" display="A125979913J" xr:uid="{3DAAA57D-187D-4629-AF94-306E717305E2}"/>
    <hyperlink ref="I112" location="A125969113X" display="A125969113X" xr:uid="{C2125F60-1730-43FD-A0BA-9977A19CDD3D}"/>
    <hyperlink ref="G113" location="A125958265F" display="A125958265F" xr:uid="{FC752CB2-2664-4007-9A5C-5B7A99870434}"/>
    <hyperlink ref="H113" location="A125979865A" display="A125979865A" xr:uid="{65951D0B-3A29-46B1-AB51-251CCFEE9F89}"/>
    <hyperlink ref="I113" location="A125969065T" display="A125969065T" xr:uid="{945B54D9-D9EA-4CA9-A407-EB9693A394A5}"/>
    <hyperlink ref="G114" location="A125958281F" display="A125958281F" xr:uid="{35D97F20-A7EE-44D8-A208-662B1FA834C4}"/>
    <hyperlink ref="H114" location="A125979881A" display="A125979881A" xr:uid="{721C3923-9F97-4080-B2EB-BCB2EAA29647}"/>
    <hyperlink ref="I114" location="A125969081T" display="A125969081T" xr:uid="{30698918-B0B2-4A36-BE33-97B11B630FEF}"/>
    <hyperlink ref="G115" location="A125958353F" display="A125958353F" xr:uid="{C7DB56D9-FD7B-491A-A317-F78433CBACB6}"/>
    <hyperlink ref="H115" location="A125979953A" display="A125979953A" xr:uid="{ECE3AD8C-C8B7-44AA-9F83-3F236740B7DE}"/>
    <hyperlink ref="I115" location="A125969153T" display="A125969153T" xr:uid="{05137CAC-CC74-4FCC-A347-12B13B8F0807}"/>
    <hyperlink ref="G116" location="A125958289X" display="A125958289X" xr:uid="{A0F63C5B-FD87-4666-9EEC-0032BA7C6733}"/>
    <hyperlink ref="H116" location="A125979889V" display="A125979889V" xr:uid="{54F101DE-9151-474E-AA48-54FE490B85C3}"/>
    <hyperlink ref="I116" location="A125969089K" display="A125969089K" xr:uid="{EEEB0923-1AE1-417A-98F0-90D84A0EF651}"/>
    <hyperlink ref="G117" location="A125958361F" display="A125958361F" xr:uid="{20454F84-CDA1-4D67-A157-637EDEC11314}"/>
    <hyperlink ref="H117" location="A125979961A" display="A125979961A" xr:uid="{ADF776D6-DBED-451C-9F37-F261FFACFEC4}"/>
    <hyperlink ref="I117" location="A125969161T" display="A125969161T" xr:uid="{7F91ACD0-8AC3-4639-81A3-DB260CF01C51}"/>
    <hyperlink ref="G119" location="A125958369X" display="A125958369X" xr:uid="{DC85EC65-9641-4E7A-99FC-BBE50F20D406}"/>
    <hyperlink ref="H119" location="A125979969V" display="A125979969V" xr:uid="{AF04B08A-170F-462F-BC08-920616E0D099}"/>
    <hyperlink ref="I119" location="A125969169K" display="A125969169K" xr:uid="{95E95EFF-9725-4BC9-ADFA-EE21CCE0853B}"/>
    <hyperlink ref="G120" location="A125958449X" display="A125958449X" xr:uid="{F713587C-1192-4A67-85DD-52385ED87F04}"/>
    <hyperlink ref="H120" location="A125980049A" display="A125980049A" xr:uid="{B6C6F576-7E20-4312-AADA-3F83E698532D}"/>
    <hyperlink ref="I120" location="A125969249K" display="A125969249K" xr:uid="{6F6C9291-6AF0-494C-9BFD-4DC152761496}"/>
    <hyperlink ref="G121" location="A125958273F" display="A125958273F" xr:uid="{B11199CE-08A7-4B9A-918E-2895D01DD063}"/>
    <hyperlink ref="H121" location="A125979873A" display="A125979873A" xr:uid="{34993BB7-D7F3-45EB-859F-42595E5CED45}"/>
    <hyperlink ref="I121" location="A125969073T" display="A125969073T" xr:uid="{E9A34F4D-9E7F-44D7-8E1A-4BE746108581}"/>
    <hyperlink ref="G122" location="A125958425F" display="A125958425F" xr:uid="{4C8C87CC-EC08-4A8F-A8F9-2E4A7826DA34}"/>
    <hyperlink ref="H122" location="A125980025J" display="A125980025J" xr:uid="{3BFB1C75-05B1-4330-BA57-23093E5C13D6}"/>
    <hyperlink ref="I122" location="A125969225T" display="A125969225T" xr:uid="{B6330667-04D9-4D20-B60A-85CD82864DB1}"/>
    <hyperlink ref="G123" location="A125958433F" display="A125958433F" xr:uid="{0A60FEFA-DAC1-40E4-BCCA-1551F9F74ABE}"/>
    <hyperlink ref="H123" location="A125980033J" display="A125980033J" xr:uid="{8B815165-E1E2-4A34-866B-A86828F3F302}"/>
    <hyperlink ref="I123" location="A125969233T" display="A125969233T" xr:uid="{15B31572-F8B9-4ECA-8928-FD40E3632D4A}"/>
    <hyperlink ref="G124" location="A125958257F" display="A125958257F" xr:uid="{DB981785-20FF-482C-9F2B-FFFA14BDF922}"/>
    <hyperlink ref="H124" location="A125979857A" display="A125979857A" xr:uid="{29F1EA26-E0D2-44FC-A769-A3A73DF922C5}"/>
    <hyperlink ref="I124" location="A125969057T" display="A125969057T" xr:uid="{27E35EF2-63B9-4F0D-8182-F08F2C368BCF}"/>
    <hyperlink ref="G125" location="A125958297X" display="A125958297X" xr:uid="{77F188FD-858F-493B-8E2D-81ED6183D5B2}"/>
    <hyperlink ref="H125" location="A125979897V" display="A125979897V" xr:uid="{48BD95D0-F558-4B52-9FB9-72FF46312974}"/>
    <hyperlink ref="I125" location="A125969097K" display="A125969097K" xr:uid="{5B8FA753-2484-461D-B4BE-929B605A1DE3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M2071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4130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4131</v>
      </c>
    </row>
    <row r="6" spans="1:13" ht="15.75" customHeight="1">
      <c r="B6" s="70" t="s">
        <v>4132</v>
      </c>
      <c r="C6" s="70"/>
      <c r="D6" s="70"/>
      <c r="E6" s="70"/>
      <c r="F6" s="70"/>
      <c r="G6" s="70"/>
      <c r="H6" s="70"/>
      <c r="I6" s="70"/>
      <c r="J6" s="70"/>
      <c r="K6" s="70"/>
      <c r="L6" s="70"/>
    </row>
    <row r="8" spans="1:13" ht="15">
      <c r="D8" s="16" t="s">
        <v>4134</v>
      </c>
    </row>
    <row r="9" spans="1:13" s="17" customFormat="1"/>
    <row r="10" spans="1:13" ht="22.5" customHeight="1">
      <c r="A10" s="18" t="s">
        <v>4135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4136</v>
      </c>
      <c r="I10" s="18" t="s">
        <v>250</v>
      </c>
      <c r="J10" s="18" t="s">
        <v>252</v>
      </c>
      <c r="K10" s="18" t="s">
        <v>4137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44958</v>
      </c>
      <c r="H12" s="11">
        <v>9</v>
      </c>
      <c r="I12" s="20" t="s">
        <v>259</v>
      </c>
      <c r="J12" s="11" t="s">
        <v>261</v>
      </c>
      <c r="K12" s="11" t="s">
        <v>4139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44958</v>
      </c>
      <c r="H13" s="11">
        <v>9</v>
      </c>
      <c r="I13" s="20" t="s">
        <v>259</v>
      </c>
      <c r="J13" s="11" t="s">
        <v>261</v>
      </c>
      <c r="K13" s="11" t="s">
        <v>4139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44958</v>
      </c>
      <c r="H14" s="11">
        <v>9</v>
      </c>
      <c r="I14" s="20" t="s">
        <v>259</v>
      </c>
      <c r="J14" s="11" t="s">
        <v>261</v>
      </c>
      <c r="K14" s="11" t="s">
        <v>4139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44958</v>
      </c>
      <c r="H15" s="11">
        <v>9</v>
      </c>
      <c r="I15" s="20" t="s">
        <v>259</v>
      </c>
      <c r="J15" s="11" t="s">
        <v>261</v>
      </c>
      <c r="K15" s="11" t="s">
        <v>4139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44958</v>
      </c>
      <c r="H16" s="11">
        <v>9</v>
      </c>
      <c r="I16" s="20" t="s">
        <v>259</v>
      </c>
      <c r="J16" s="11" t="s">
        <v>261</v>
      </c>
      <c r="K16" s="11" t="s">
        <v>4139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44958</v>
      </c>
      <c r="H17" s="11">
        <v>9</v>
      </c>
      <c r="I17" s="20" t="s">
        <v>259</v>
      </c>
      <c r="J17" s="11" t="s">
        <v>261</v>
      </c>
      <c r="K17" s="11" t="s">
        <v>4139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44958</v>
      </c>
      <c r="H18" s="11">
        <v>9</v>
      </c>
      <c r="I18" s="20" t="s">
        <v>259</v>
      </c>
      <c r="J18" s="11" t="s">
        <v>261</v>
      </c>
      <c r="K18" s="11" t="s">
        <v>4139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44958</v>
      </c>
      <c r="H19" s="11">
        <v>9</v>
      </c>
      <c r="I19" s="20" t="s">
        <v>259</v>
      </c>
      <c r="J19" s="11" t="s">
        <v>261</v>
      </c>
      <c r="K19" s="11" t="s">
        <v>4139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44958</v>
      </c>
      <c r="H20" s="11">
        <v>9</v>
      </c>
      <c r="I20" s="20" t="s">
        <v>259</v>
      </c>
      <c r="J20" s="11" t="s">
        <v>261</v>
      </c>
      <c r="K20" s="11" t="s">
        <v>4139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44958</v>
      </c>
      <c r="H21" s="11">
        <v>9</v>
      </c>
      <c r="I21" s="20" t="s">
        <v>259</v>
      </c>
      <c r="J21" s="11" t="s">
        <v>261</v>
      </c>
      <c r="K21" s="11" t="s">
        <v>4139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44958</v>
      </c>
      <c r="H22" s="11">
        <v>9</v>
      </c>
      <c r="I22" s="20" t="s">
        <v>259</v>
      </c>
      <c r="J22" s="11" t="s">
        <v>261</v>
      </c>
      <c r="K22" s="11" t="s">
        <v>4139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44958</v>
      </c>
      <c r="H23" s="11">
        <v>9</v>
      </c>
      <c r="I23" s="20" t="s">
        <v>259</v>
      </c>
      <c r="J23" s="11" t="s">
        <v>261</v>
      </c>
      <c r="K23" s="11" t="s">
        <v>4139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44958</v>
      </c>
      <c r="H24" s="11">
        <v>9</v>
      </c>
      <c r="I24" s="20" t="s">
        <v>259</v>
      </c>
      <c r="J24" s="11" t="s">
        <v>261</v>
      </c>
      <c r="K24" s="11" t="s">
        <v>4139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44958</v>
      </c>
      <c r="H25" s="11">
        <v>9</v>
      </c>
      <c r="I25" s="20" t="s">
        <v>259</v>
      </c>
      <c r="J25" s="11" t="s">
        <v>261</v>
      </c>
      <c r="K25" s="11" t="s">
        <v>4139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44958</v>
      </c>
      <c r="H26" s="11">
        <v>9</v>
      </c>
      <c r="I26" s="20" t="s">
        <v>259</v>
      </c>
      <c r="J26" s="11" t="s">
        <v>261</v>
      </c>
      <c r="K26" s="11" t="s">
        <v>4139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44958</v>
      </c>
      <c r="H27" s="11">
        <v>9</v>
      </c>
      <c r="I27" s="20" t="s">
        <v>259</v>
      </c>
      <c r="J27" s="11" t="s">
        <v>261</v>
      </c>
      <c r="K27" s="11" t="s">
        <v>4139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44958</v>
      </c>
      <c r="H28" s="11">
        <v>9</v>
      </c>
      <c r="I28" s="20" t="s">
        <v>259</v>
      </c>
      <c r="J28" s="11" t="s">
        <v>261</v>
      </c>
      <c r="K28" s="11" t="s">
        <v>4139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44958</v>
      </c>
      <c r="H29" s="11">
        <v>9</v>
      </c>
      <c r="I29" s="20" t="s">
        <v>259</v>
      </c>
      <c r="J29" s="11" t="s">
        <v>261</v>
      </c>
      <c r="K29" s="11" t="s">
        <v>4139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44958</v>
      </c>
      <c r="H30" s="11">
        <v>9</v>
      </c>
      <c r="I30" s="20" t="s">
        <v>259</v>
      </c>
      <c r="J30" s="11" t="s">
        <v>261</v>
      </c>
      <c r="K30" s="11" t="s">
        <v>4139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44958</v>
      </c>
      <c r="H31" s="11">
        <v>9</v>
      </c>
      <c r="I31" s="20" t="s">
        <v>259</v>
      </c>
      <c r="J31" s="11" t="s">
        <v>261</v>
      </c>
      <c r="K31" s="11" t="s">
        <v>4139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44958</v>
      </c>
      <c r="H32" s="11">
        <v>9</v>
      </c>
      <c r="I32" s="20" t="s">
        <v>259</v>
      </c>
      <c r="J32" s="11" t="s">
        <v>261</v>
      </c>
      <c r="K32" s="11" t="s">
        <v>4139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44958</v>
      </c>
      <c r="H33" s="11">
        <v>9</v>
      </c>
      <c r="I33" s="20" t="s">
        <v>259</v>
      </c>
      <c r="J33" s="11" t="s">
        <v>261</v>
      </c>
      <c r="K33" s="11" t="s">
        <v>4139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44958</v>
      </c>
      <c r="H34" s="11">
        <v>9</v>
      </c>
      <c r="I34" s="20" t="s">
        <v>259</v>
      </c>
      <c r="J34" s="11" t="s">
        <v>261</v>
      </c>
      <c r="K34" s="11" t="s">
        <v>4139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44958</v>
      </c>
      <c r="H35" s="11">
        <v>9</v>
      </c>
      <c r="I35" s="20" t="s">
        <v>259</v>
      </c>
      <c r="J35" s="11" t="s">
        <v>261</v>
      </c>
      <c r="K35" s="11" t="s">
        <v>4139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44958</v>
      </c>
      <c r="H36" s="11">
        <v>9</v>
      </c>
      <c r="I36" s="20" t="s">
        <v>259</v>
      </c>
      <c r="J36" s="11" t="s">
        <v>261</v>
      </c>
      <c r="K36" s="11" t="s">
        <v>4139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44958</v>
      </c>
      <c r="H37" s="11">
        <v>9</v>
      </c>
      <c r="I37" s="20" t="s">
        <v>259</v>
      </c>
      <c r="J37" s="11" t="s">
        <v>261</v>
      </c>
      <c r="K37" s="11" t="s">
        <v>4139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44958</v>
      </c>
      <c r="H38" s="11">
        <v>9</v>
      </c>
      <c r="I38" s="20" t="s">
        <v>259</v>
      </c>
      <c r="J38" s="11" t="s">
        <v>261</v>
      </c>
      <c r="K38" s="11" t="s">
        <v>4139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44958</v>
      </c>
      <c r="H39" s="11">
        <v>9</v>
      </c>
      <c r="I39" s="20" t="s">
        <v>259</v>
      </c>
      <c r="J39" s="11" t="s">
        <v>261</v>
      </c>
      <c r="K39" s="11" t="s">
        <v>4139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44958</v>
      </c>
      <c r="H40" s="11">
        <v>9</v>
      </c>
      <c r="I40" s="20" t="s">
        <v>259</v>
      </c>
      <c r="J40" s="11" t="s">
        <v>261</v>
      </c>
      <c r="K40" s="11" t="s">
        <v>4139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44958</v>
      </c>
      <c r="H41" s="11">
        <v>9</v>
      </c>
      <c r="I41" s="20" t="s">
        <v>259</v>
      </c>
      <c r="J41" s="11" t="s">
        <v>261</v>
      </c>
      <c r="K41" s="11" t="s">
        <v>4139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44958</v>
      </c>
      <c r="H42" s="11">
        <v>9</v>
      </c>
      <c r="I42" s="20" t="s">
        <v>259</v>
      </c>
      <c r="J42" s="11" t="s">
        <v>261</v>
      </c>
      <c r="K42" s="11" t="s">
        <v>4139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44958</v>
      </c>
      <c r="H43" s="11">
        <v>9</v>
      </c>
      <c r="I43" s="20" t="s">
        <v>259</v>
      </c>
      <c r="J43" s="11" t="s">
        <v>261</v>
      </c>
      <c r="K43" s="11" t="s">
        <v>4139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44958</v>
      </c>
      <c r="H44" s="11">
        <v>9</v>
      </c>
      <c r="I44" s="20" t="s">
        <v>259</v>
      </c>
      <c r="J44" s="11" t="s">
        <v>261</v>
      </c>
      <c r="K44" s="11" t="s">
        <v>4139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44958</v>
      </c>
      <c r="H45" s="11">
        <v>9</v>
      </c>
      <c r="I45" s="20" t="s">
        <v>259</v>
      </c>
      <c r="J45" s="11" t="s">
        <v>261</v>
      </c>
      <c r="K45" s="11" t="s">
        <v>4139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44958</v>
      </c>
      <c r="H46" s="11">
        <v>9</v>
      </c>
      <c r="I46" s="20" t="s">
        <v>259</v>
      </c>
      <c r="J46" s="11" t="s">
        <v>261</v>
      </c>
      <c r="K46" s="11" t="s">
        <v>4139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44958</v>
      </c>
      <c r="H47" s="11">
        <v>9</v>
      </c>
      <c r="I47" s="20" t="s">
        <v>259</v>
      </c>
      <c r="J47" s="11" t="s">
        <v>261</v>
      </c>
      <c r="K47" s="11" t="s">
        <v>4139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44958</v>
      </c>
      <c r="H48" s="11">
        <v>9</v>
      </c>
      <c r="I48" s="20" t="s">
        <v>259</v>
      </c>
      <c r="J48" s="11" t="s">
        <v>261</v>
      </c>
      <c r="K48" s="11" t="s">
        <v>4139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44958</v>
      </c>
      <c r="H49" s="11">
        <v>9</v>
      </c>
      <c r="I49" s="20" t="s">
        <v>259</v>
      </c>
      <c r="J49" s="11" t="s">
        <v>261</v>
      </c>
      <c r="K49" s="11" t="s">
        <v>4139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44958</v>
      </c>
      <c r="H50" s="11">
        <v>9</v>
      </c>
      <c r="I50" s="20" t="s">
        <v>259</v>
      </c>
      <c r="J50" s="11" t="s">
        <v>261</v>
      </c>
      <c r="K50" s="11" t="s">
        <v>4139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44958</v>
      </c>
      <c r="H51" s="11">
        <v>9</v>
      </c>
      <c r="I51" s="20" t="s">
        <v>259</v>
      </c>
      <c r="J51" s="11" t="s">
        <v>261</v>
      </c>
      <c r="K51" s="11" t="s">
        <v>4139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44958</v>
      </c>
      <c r="H52" s="11">
        <v>9</v>
      </c>
      <c r="I52" s="20" t="s">
        <v>259</v>
      </c>
      <c r="J52" s="11" t="s">
        <v>261</v>
      </c>
      <c r="K52" s="11" t="s">
        <v>4139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44958</v>
      </c>
      <c r="H53" s="11">
        <v>9</v>
      </c>
      <c r="I53" s="20" t="s">
        <v>259</v>
      </c>
      <c r="J53" s="11" t="s">
        <v>261</v>
      </c>
      <c r="K53" s="11" t="s">
        <v>4139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44958</v>
      </c>
      <c r="H54" s="11">
        <v>9</v>
      </c>
      <c r="I54" s="20" t="s">
        <v>259</v>
      </c>
      <c r="J54" s="11" t="s">
        <v>261</v>
      </c>
      <c r="K54" s="11" t="s">
        <v>4139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44958</v>
      </c>
      <c r="H55" s="11">
        <v>9</v>
      </c>
      <c r="I55" s="20" t="s">
        <v>259</v>
      </c>
      <c r="J55" s="11" t="s">
        <v>261</v>
      </c>
      <c r="K55" s="11" t="s">
        <v>4139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44958</v>
      </c>
      <c r="H56" s="11">
        <v>9</v>
      </c>
      <c r="I56" s="20" t="s">
        <v>259</v>
      </c>
      <c r="J56" s="11" t="s">
        <v>261</v>
      </c>
      <c r="K56" s="11" t="s">
        <v>4139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44958</v>
      </c>
      <c r="H57" s="11">
        <v>9</v>
      </c>
      <c r="I57" s="20" t="s">
        <v>259</v>
      </c>
      <c r="J57" s="11" t="s">
        <v>261</v>
      </c>
      <c r="K57" s="11" t="s">
        <v>4139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44958</v>
      </c>
      <c r="H58" s="11">
        <v>9</v>
      </c>
      <c r="I58" s="20" t="s">
        <v>259</v>
      </c>
      <c r="J58" s="11" t="s">
        <v>261</v>
      </c>
      <c r="K58" s="11" t="s">
        <v>4139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44958</v>
      </c>
      <c r="H59" s="11">
        <v>9</v>
      </c>
      <c r="I59" s="20" t="s">
        <v>259</v>
      </c>
      <c r="J59" s="11" t="s">
        <v>261</v>
      </c>
      <c r="K59" s="11" t="s">
        <v>4139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44958</v>
      </c>
      <c r="H60" s="11">
        <v>9</v>
      </c>
      <c r="I60" s="20" t="s">
        <v>259</v>
      </c>
      <c r="J60" s="11" t="s">
        <v>261</v>
      </c>
      <c r="K60" s="11" t="s">
        <v>4139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44958</v>
      </c>
      <c r="H61" s="11">
        <v>9</v>
      </c>
      <c r="I61" s="20" t="s">
        <v>259</v>
      </c>
      <c r="J61" s="11" t="s">
        <v>261</v>
      </c>
      <c r="K61" s="11" t="s">
        <v>4139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44958</v>
      </c>
      <c r="H62" s="11">
        <v>9</v>
      </c>
      <c r="I62" s="20" t="s">
        <v>259</v>
      </c>
      <c r="J62" s="11" t="s">
        <v>261</v>
      </c>
      <c r="K62" s="11" t="s">
        <v>4139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44958</v>
      </c>
      <c r="H63" s="11">
        <v>9</v>
      </c>
      <c r="I63" s="20" t="s">
        <v>259</v>
      </c>
      <c r="J63" s="11" t="s">
        <v>261</v>
      </c>
      <c r="K63" s="11" t="s">
        <v>4139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44958</v>
      </c>
      <c r="H64" s="11">
        <v>9</v>
      </c>
      <c r="I64" s="20" t="s">
        <v>259</v>
      </c>
      <c r="J64" s="11" t="s">
        <v>261</v>
      </c>
      <c r="K64" s="11" t="s">
        <v>4139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44958</v>
      </c>
      <c r="H65" s="11">
        <v>9</v>
      </c>
      <c r="I65" s="20" t="s">
        <v>259</v>
      </c>
      <c r="J65" s="11" t="s">
        <v>261</v>
      </c>
      <c r="K65" s="11" t="s">
        <v>4139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44958</v>
      </c>
      <c r="H66" s="11">
        <v>9</v>
      </c>
      <c r="I66" s="20" t="s">
        <v>259</v>
      </c>
      <c r="J66" s="11" t="s">
        <v>261</v>
      </c>
      <c r="K66" s="11" t="s">
        <v>4139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44958</v>
      </c>
      <c r="H67" s="11">
        <v>9</v>
      </c>
      <c r="I67" s="20" t="s">
        <v>259</v>
      </c>
      <c r="J67" s="11" t="s">
        <v>261</v>
      </c>
      <c r="K67" s="11" t="s">
        <v>4139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44958</v>
      </c>
      <c r="H68" s="11">
        <v>9</v>
      </c>
      <c r="I68" s="20" t="s">
        <v>259</v>
      </c>
      <c r="J68" s="11" t="s">
        <v>261</v>
      </c>
      <c r="K68" s="11" t="s">
        <v>4139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44958</v>
      </c>
      <c r="H69" s="11">
        <v>9</v>
      </c>
      <c r="I69" s="20" t="s">
        <v>259</v>
      </c>
      <c r="J69" s="11" t="s">
        <v>261</v>
      </c>
      <c r="K69" s="11" t="s">
        <v>4139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44958</v>
      </c>
      <c r="H70" s="11">
        <v>9</v>
      </c>
      <c r="I70" s="20" t="s">
        <v>259</v>
      </c>
      <c r="J70" s="11" t="s">
        <v>261</v>
      </c>
      <c r="K70" s="11" t="s">
        <v>4139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44958</v>
      </c>
      <c r="H71" s="11">
        <v>9</v>
      </c>
      <c r="I71" s="20" t="s">
        <v>259</v>
      </c>
      <c r="J71" s="11" t="s">
        <v>261</v>
      </c>
      <c r="K71" s="11" t="s">
        <v>4139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44958</v>
      </c>
      <c r="H72" s="11">
        <v>9</v>
      </c>
      <c r="I72" s="20" t="s">
        <v>259</v>
      </c>
      <c r="J72" s="11" t="s">
        <v>261</v>
      </c>
      <c r="K72" s="11" t="s">
        <v>4139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44958</v>
      </c>
      <c r="H73" s="11">
        <v>9</v>
      </c>
      <c r="I73" s="20" t="s">
        <v>259</v>
      </c>
      <c r="J73" s="11" t="s">
        <v>261</v>
      </c>
      <c r="K73" s="11" t="s">
        <v>4139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44958</v>
      </c>
      <c r="H74" s="11">
        <v>9</v>
      </c>
      <c r="I74" s="20" t="s">
        <v>259</v>
      </c>
      <c r="J74" s="11" t="s">
        <v>261</v>
      </c>
      <c r="K74" s="11" t="s">
        <v>4139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44958</v>
      </c>
      <c r="H75" s="11">
        <v>9</v>
      </c>
      <c r="I75" s="20" t="s">
        <v>259</v>
      </c>
      <c r="J75" s="11" t="s">
        <v>261</v>
      </c>
      <c r="K75" s="11" t="s">
        <v>4139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44958</v>
      </c>
      <c r="H76" s="11">
        <v>9</v>
      </c>
      <c r="I76" s="20" t="s">
        <v>259</v>
      </c>
      <c r="J76" s="11" t="s">
        <v>261</v>
      </c>
      <c r="K76" s="11" t="s">
        <v>4139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44958</v>
      </c>
      <c r="H77" s="11">
        <v>9</v>
      </c>
      <c r="I77" s="20" t="s">
        <v>259</v>
      </c>
      <c r="J77" s="11" t="s">
        <v>261</v>
      </c>
      <c r="K77" s="11" t="s">
        <v>4139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44958</v>
      </c>
      <c r="H78" s="11">
        <v>9</v>
      </c>
      <c r="I78" s="20" t="s">
        <v>259</v>
      </c>
      <c r="J78" s="11" t="s">
        <v>261</v>
      </c>
      <c r="K78" s="11" t="s">
        <v>4139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44958</v>
      </c>
      <c r="H79" s="11">
        <v>9</v>
      </c>
      <c r="I79" s="20" t="s">
        <v>259</v>
      </c>
      <c r="J79" s="11" t="s">
        <v>261</v>
      </c>
      <c r="K79" s="11" t="s">
        <v>4139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44958</v>
      </c>
      <c r="H80" s="11">
        <v>9</v>
      </c>
      <c r="I80" s="20" t="s">
        <v>259</v>
      </c>
      <c r="J80" s="11" t="s">
        <v>261</v>
      </c>
      <c r="K80" s="11" t="s">
        <v>4139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44958</v>
      </c>
      <c r="H81" s="11">
        <v>9</v>
      </c>
      <c r="I81" s="20" t="s">
        <v>259</v>
      </c>
      <c r="J81" s="11" t="s">
        <v>261</v>
      </c>
      <c r="K81" s="11" t="s">
        <v>4139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44958</v>
      </c>
      <c r="H82" s="11">
        <v>9</v>
      </c>
      <c r="I82" s="20" t="s">
        <v>259</v>
      </c>
      <c r="J82" s="11" t="s">
        <v>261</v>
      </c>
      <c r="K82" s="11" t="s">
        <v>4139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44958</v>
      </c>
      <c r="H83" s="11">
        <v>9</v>
      </c>
      <c r="I83" s="20" t="s">
        <v>259</v>
      </c>
      <c r="J83" s="11" t="s">
        <v>261</v>
      </c>
      <c r="K83" s="11" t="s">
        <v>4139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44958</v>
      </c>
      <c r="H84" s="11">
        <v>9</v>
      </c>
      <c r="I84" s="20" t="s">
        <v>259</v>
      </c>
      <c r="J84" s="11" t="s">
        <v>261</v>
      </c>
      <c r="K84" s="11" t="s">
        <v>4139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44958</v>
      </c>
      <c r="H85" s="11">
        <v>9</v>
      </c>
      <c r="I85" s="20" t="s">
        <v>259</v>
      </c>
      <c r="J85" s="11" t="s">
        <v>261</v>
      </c>
      <c r="K85" s="11" t="s">
        <v>4139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44958</v>
      </c>
      <c r="H86" s="11">
        <v>9</v>
      </c>
      <c r="I86" s="20" t="s">
        <v>259</v>
      </c>
      <c r="J86" s="11" t="s">
        <v>261</v>
      </c>
      <c r="K86" s="11" t="s">
        <v>4139</v>
      </c>
      <c r="L86" s="11">
        <v>2</v>
      </c>
    </row>
    <row r="87" spans="1:12">
      <c r="A87" s="11" t="s">
        <v>75</v>
      </c>
      <c r="D87" s="11" t="s">
        <v>260</v>
      </c>
      <c r="E87" s="19" t="s">
        <v>339</v>
      </c>
      <c r="F87" s="10">
        <v>42036</v>
      </c>
      <c r="G87" s="10">
        <v>44958</v>
      </c>
      <c r="H87" s="11">
        <v>9</v>
      </c>
      <c r="I87" s="11" t="s">
        <v>337</v>
      </c>
      <c r="J87" s="11" t="s">
        <v>338</v>
      </c>
      <c r="K87" s="11" t="s">
        <v>4139</v>
      </c>
      <c r="L87" s="11">
        <v>2</v>
      </c>
    </row>
    <row r="88" spans="1:12">
      <c r="A88" s="11" t="s">
        <v>76</v>
      </c>
      <c r="D88" s="11" t="s">
        <v>260</v>
      </c>
      <c r="E88" s="19" t="s">
        <v>340</v>
      </c>
      <c r="F88" s="10">
        <v>42036</v>
      </c>
      <c r="G88" s="10">
        <v>44958</v>
      </c>
      <c r="H88" s="11">
        <v>9</v>
      </c>
      <c r="I88" s="11" t="s">
        <v>337</v>
      </c>
      <c r="J88" s="11" t="s">
        <v>338</v>
      </c>
      <c r="K88" s="11" t="s">
        <v>4139</v>
      </c>
      <c r="L88" s="11">
        <v>2</v>
      </c>
    </row>
    <row r="89" spans="1:12">
      <c r="A89" s="11" t="s">
        <v>77</v>
      </c>
      <c r="D89" s="11" t="s">
        <v>260</v>
      </c>
      <c r="E89" s="19" t="s">
        <v>341</v>
      </c>
      <c r="F89" s="10">
        <v>42036</v>
      </c>
      <c r="G89" s="10">
        <v>44958</v>
      </c>
      <c r="H89" s="11">
        <v>9</v>
      </c>
      <c r="I89" s="11" t="s">
        <v>337</v>
      </c>
      <c r="J89" s="11" t="s">
        <v>338</v>
      </c>
      <c r="K89" s="11" t="s">
        <v>4139</v>
      </c>
      <c r="L89" s="11">
        <v>2</v>
      </c>
    </row>
    <row r="90" spans="1:12">
      <c r="A90" s="11" t="s">
        <v>78</v>
      </c>
      <c r="D90" s="11" t="s">
        <v>260</v>
      </c>
      <c r="E90" s="19" t="s">
        <v>342</v>
      </c>
      <c r="F90" s="10">
        <v>42036</v>
      </c>
      <c r="G90" s="10">
        <v>44958</v>
      </c>
      <c r="H90" s="11">
        <v>9</v>
      </c>
      <c r="I90" s="11" t="s">
        <v>337</v>
      </c>
      <c r="J90" s="11" t="s">
        <v>338</v>
      </c>
      <c r="K90" s="11" t="s">
        <v>4139</v>
      </c>
      <c r="L90" s="11">
        <v>2</v>
      </c>
    </row>
    <row r="91" spans="1:12">
      <c r="A91" s="11" t="s">
        <v>79</v>
      </c>
      <c r="D91" s="11" t="s">
        <v>260</v>
      </c>
      <c r="E91" s="19" t="s">
        <v>343</v>
      </c>
      <c r="F91" s="10">
        <v>42036</v>
      </c>
      <c r="G91" s="10">
        <v>44958</v>
      </c>
      <c r="H91" s="11">
        <v>9</v>
      </c>
      <c r="I91" s="11" t="s">
        <v>337</v>
      </c>
      <c r="J91" s="11" t="s">
        <v>338</v>
      </c>
      <c r="K91" s="11" t="s">
        <v>4139</v>
      </c>
      <c r="L91" s="11">
        <v>2</v>
      </c>
    </row>
    <row r="92" spans="1:12">
      <c r="A92" s="11" t="s">
        <v>80</v>
      </c>
      <c r="D92" s="11" t="s">
        <v>260</v>
      </c>
      <c r="E92" s="19" t="s">
        <v>344</v>
      </c>
      <c r="F92" s="10">
        <v>42036</v>
      </c>
      <c r="G92" s="10">
        <v>44958</v>
      </c>
      <c r="H92" s="11">
        <v>9</v>
      </c>
      <c r="I92" s="11" t="s">
        <v>337</v>
      </c>
      <c r="J92" s="11" t="s">
        <v>338</v>
      </c>
      <c r="K92" s="11" t="s">
        <v>4139</v>
      </c>
      <c r="L92" s="11">
        <v>2</v>
      </c>
    </row>
    <row r="93" spans="1:12">
      <c r="A93" s="11" t="s">
        <v>81</v>
      </c>
      <c r="D93" s="11" t="s">
        <v>260</v>
      </c>
      <c r="E93" s="19" t="s">
        <v>345</v>
      </c>
      <c r="F93" s="10">
        <v>42036</v>
      </c>
      <c r="G93" s="10">
        <v>44958</v>
      </c>
      <c r="H93" s="11">
        <v>9</v>
      </c>
      <c r="I93" s="11" t="s">
        <v>337</v>
      </c>
      <c r="J93" s="11" t="s">
        <v>338</v>
      </c>
      <c r="K93" s="11" t="s">
        <v>4139</v>
      </c>
      <c r="L93" s="11">
        <v>2</v>
      </c>
    </row>
    <row r="94" spans="1:12">
      <c r="A94" s="11" t="s">
        <v>82</v>
      </c>
      <c r="D94" s="11" t="s">
        <v>260</v>
      </c>
      <c r="E94" s="19" t="s">
        <v>346</v>
      </c>
      <c r="F94" s="10">
        <v>42036</v>
      </c>
      <c r="G94" s="10">
        <v>44958</v>
      </c>
      <c r="H94" s="11">
        <v>9</v>
      </c>
      <c r="I94" s="11" t="s">
        <v>337</v>
      </c>
      <c r="J94" s="11" t="s">
        <v>338</v>
      </c>
      <c r="K94" s="11" t="s">
        <v>4139</v>
      </c>
      <c r="L94" s="11">
        <v>2</v>
      </c>
    </row>
    <row r="95" spans="1:12">
      <c r="A95" s="11" t="s">
        <v>83</v>
      </c>
      <c r="D95" s="11" t="s">
        <v>260</v>
      </c>
      <c r="E95" s="19" t="s">
        <v>347</v>
      </c>
      <c r="F95" s="10">
        <v>42036</v>
      </c>
      <c r="G95" s="10">
        <v>44958</v>
      </c>
      <c r="H95" s="11">
        <v>9</v>
      </c>
      <c r="I95" s="11" t="s">
        <v>337</v>
      </c>
      <c r="J95" s="11" t="s">
        <v>338</v>
      </c>
      <c r="K95" s="11" t="s">
        <v>4139</v>
      </c>
      <c r="L95" s="11">
        <v>2</v>
      </c>
    </row>
    <row r="96" spans="1:12">
      <c r="A96" s="11" t="s">
        <v>84</v>
      </c>
      <c r="D96" s="11" t="s">
        <v>260</v>
      </c>
      <c r="E96" s="19" t="s">
        <v>348</v>
      </c>
      <c r="F96" s="10">
        <v>42036</v>
      </c>
      <c r="G96" s="10">
        <v>44958</v>
      </c>
      <c r="H96" s="11">
        <v>9</v>
      </c>
      <c r="I96" s="11" t="s">
        <v>337</v>
      </c>
      <c r="J96" s="11" t="s">
        <v>338</v>
      </c>
      <c r="K96" s="11" t="s">
        <v>4139</v>
      </c>
      <c r="L96" s="11">
        <v>2</v>
      </c>
    </row>
    <row r="97" spans="1:12">
      <c r="A97" s="11" t="s">
        <v>85</v>
      </c>
      <c r="D97" s="11" t="s">
        <v>260</v>
      </c>
      <c r="E97" s="19" t="s">
        <v>349</v>
      </c>
      <c r="F97" s="10">
        <v>42036</v>
      </c>
      <c r="G97" s="10">
        <v>44958</v>
      </c>
      <c r="H97" s="11">
        <v>9</v>
      </c>
      <c r="I97" s="11" t="s">
        <v>337</v>
      </c>
      <c r="J97" s="11" t="s">
        <v>338</v>
      </c>
      <c r="K97" s="11" t="s">
        <v>4139</v>
      </c>
      <c r="L97" s="11">
        <v>2</v>
      </c>
    </row>
    <row r="98" spans="1:12">
      <c r="A98" s="11" t="s">
        <v>86</v>
      </c>
      <c r="D98" s="11" t="s">
        <v>260</v>
      </c>
      <c r="E98" s="19" t="s">
        <v>350</v>
      </c>
      <c r="F98" s="10">
        <v>42036</v>
      </c>
      <c r="G98" s="10">
        <v>44958</v>
      </c>
      <c r="H98" s="11">
        <v>9</v>
      </c>
      <c r="I98" s="11" t="s">
        <v>337</v>
      </c>
      <c r="J98" s="11" t="s">
        <v>338</v>
      </c>
      <c r="K98" s="11" t="s">
        <v>4139</v>
      </c>
      <c r="L98" s="11">
        <v>2</v>
      </c>
    </row>
    <row r="99" spans="1:12">
      <c r="A99" s="11" t="s">
        <v>87</v>
      </c>
      <c r="D99" s="11" t="s">
        <v>260</v>
      </c>
      <c r="E99" s="19" t="s">
        <v>351</v>
      </c>
      <c r="F99" s="10">
        <v>42036</v>
      </c>
      <c r="G99" s="10">
        <v>44958</v>
      </c>
      <c r="H99" s="11">
        <v>9</v>
      </c>
      <c r="I99" s="11" t="s">
        <v>337</v>
      </c>
      <c r="J99" s="11" t="s">
        <v>338</v>
      </c>
      <c r="K99" s="11" t="s">
        <v>4139</v>
      </c>
      <c r="L99" s="11">
        <v>2</v>
      </c>
    </row>
    <row r="100" spans="1:12">
      <c r="A100" s="11" t="s">
        <v>88</v>
      </c>
      <c r="D100" s="11" t="s">
        <v>260</v>
      </c>
      <c r="E100" s="19" t="s">
        <v>352</v>
      </c>
      <c r="F100" s="10">
        <v>42036</v>
      </c>
      <c r="G100" s="10">
        <v>44958</v>
      </c>
      <c r="H100" s="11">
        <v>9</v>
      </c>
      <c r="I100" s="11" t="s">
        <v>337</v>
      </c>
      <c r="J100" s="11" t="s">
        <v>338</v>
      </c>
      <c r="K100" s="11" t="s">
        <v>4139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353</v>
      </c>
      <c r="F101" s="10">
        <v>42036</v>
      </c>
      <c r="G101" s="10">
        <v>44958</v>
      </c>
      <c r="H101" s="11">
        <v>9</v>
      </c>
      <c r="I101" s="11" t="s">
        <v>337</v>
      </c>
      <c r="J101" s="11" t="s">
        <v>338</v>
      </c>
      <c r="K101" s="11" t="s">
        <v>4139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354</v>
      </c>
      <c r="F102" s="10">
        <v>42036</v>
      </c>
      <c r="G102" s="10">
        <v>44958</v>
      </c>
      <c r="H102" s="11">
        <v>9</v>
      </c>
      <c r="I102" s="11" t="s">
        <v>337</v>
      </c>
      <c r="J102" s="11" t="s">
        <v>338</v>
      </c>
      <c r="K102" s="11" t="s">
        <v>4139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355</v>
      </c>
      <c r="F103" s="10">
        <v>42036</v>
      </c>
      <c r="G103" s="10">
        <v>44958</v>
      </c>
      <c r="H103" s="11">
        <v>9</v>
      </c>
      <c r="I103" s="11" t="s">
        <v>337</v>
      </c>
      <c r="J103" s="11" t="s">
        <v>338</v>
      </c>
      <c r="K103" s="11" t="s">
        <v>4139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356</v>
      </c>
      <c r="F104" s="10">
        <v>42036</v>
      </c>
      <c r="G104" s="10">
        <v>44958</v>
      </c>
      <c r="H104" s="11">
        <v>9</v>
      </c>
      <c r="I104" s="11" t="s">
        <v>337</v>
      </c>
      <c r="J104" s="11" t="s">
        <v>338</v>
      </c>
      <c r="K104" s="11" t="s">
        <v>4139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357</v>
      </c>
      <c r="F105" s="10">
        <v>42036</v>
      </c>
      <c r="G105" s="10">
        <v>44958</v>
      </c>
      <c r="H105" s="11">
        <v>9</v>
      </c>
      <c r="I105" s="11" t="s">
        <v>337</v>
      </c>
      <c r="J105" s="11" t="s">
        <v>338</v>
      </c>
      <c r="K105" s="11" t="s">
        <v>4139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358</v>
      </c>
      <c r="F106" s="10">
        <v>42036</v>
      </c>
      <c r="G106" s="10">
        <v>44958</v>
      </c>
      <c r="H106" s="11">
        <v>9</v>
      </c>
      <c r="I106" s="11" t="s">
        <v>337</v>
      </c>
      <c r="J106" s="11" t="s">
        <v>338</v>
      </c>
      <c r="K106" s="11" t="s">
        <v>4139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359</v>
      </c>
      <c r="F107" s="10">
        <v>42036</v>
      </c>
      <c r="G107" s="10">
        <v>44958</v>
      </c>
      <c r="H107" s="11">
        <v>9</v>
      </c>
      <c r="I107" s="11" t="s">
        <v>337</v>
      </c>
      <c r="J107" s="11" t="s">
        <v>338</v>
      </c>
      <c r="K107" s="11" t="s">
        <v>4139</v>
      </c>
      <c r="L107" s="11">
        <v>2</v>
      </c>
    </row>
    <row r="108" spans="1:12">
      <c r="A108" s="11" t="s">
        <v>96</v>
      </c>
      <c r="D108" s="11" t="s">
        <v>260</v>
      </c>
      <c r="E108" s="19" t="s">
        <v>360</v>
      </c>
      <c r="F108" s="10">
        <v>42036</v>
      </c>
      <c r="G108" s="10">
        <v>44958</v>
      </c>
      <c r="H108" s="11">
        <v>9</v>
      </c>
      <c r="I108" s="11" t="s">
        <v>337</v>
      </c>
      <c r="J108" s="11" t="s">
        <v>338</v>
      </c>
      <c r="K108" s="11" t="s">
        <v>4139</v>
      </c>
      <c r="L108" s="11">
        <v>2</v>
      </c>
    </row>
    <row r="109" spans="1:12">
      <c r="A109" s="11" t="s">
        <v>97</v>
      </c>
      <c r="D109" s="11" t="s">
        <v>260</v>
      </c>
      <c r="E109" s="19" t="s">
        <v>361</v>
      </c>
      <c r="F109" s="10">
        <v>42036</v>
      </c>
      <c r="G109" s="10">
        <v>44958</v>
      </c>
      <c r="H109" s="11">
        <v>9</v>
      </c>
      <c r="I109" s="11" t="s">
        <v>337</v>
      </c>
      <c r="J109" s="11" t="s">
        <v>338</v>
      </c>
      <c r="K109" s="11" t="s">
        <v>4139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362</v>
      </c>
      <c r="F110" s="10">
        <v>42036</v>
      </c>
      <c r="G110" s="10">
        <v>44958</v>
      </c>
      <c r="H110" s="11">
        <v>9</v>
      </c>
      <c r="I110" s="11" t="s">
        <v>337</v>
      </c>
      <c r="J110" s="11" t="s">
        <v>338</v>
      </c>
      <c r="K110" s="11" t="s">
        <v>4139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363</v>
      </c>
      <c r="F111" s="10">
        <v>42036</v>
      </c>
      <c r="G111" s="10">
        <v>44958</v>
      </c>
      <c r="H111" s="11">
        <v>9</v>
      </c>
      <c r="I111" s="11" t="s">
        <v>337</v>
      </c>
      <c r="J111" s="11" t="s">
        <v>338</v>
      </c>
      <c r="K111" s="11" t="s">
        <v>4139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364</v>
      </c>
      <c r="F112" s="10">
        <v>42036</v>
      </c>
      <c r="G112" s="10">
        <v>44958</v>
      </c>
      <c r="H112" s="11">
        <v>9</v>
      </c>
      <c r="I112" s="11" t="s">
        <v>337</v>
      </c>
      <c r="J112" s="11" t="s">
        <v>338</v>
      </c>
      <c r="K112" s="11" t="s">
        <v>4139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365</v>
      </c>
      <c r="F113" s="10">
        <v>42036</v>
      </c>
      <c r="G113" s="10">
        <v>44958</v>
      </c>
      <c r="H113" s="11">
        <v>9</v>
      </c>
      <c r="I113" s="11" t="s">
        <v>337</v>
      </c>
      <c r="J113" s="11" t="s">
        <v>338</v>
      </c>
      <c r="K113" s="11" t="s">
        <v>4139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366</v>
      </c>
      <c r="F114" s="10">
        <v>42036</v>
      </c>
      <c r="G114" s="10">
        <v>44958</v>
      </c>
      <c r="H114" s="11">
        <v>9</v>
      </c>
      <c r="I114" s="11" t="s">
        <v>337</v>
      </c>
      <c r="J114" s="11" t="s">
        <v>338</v>
      </c>
      <c r="K114" s="11" t="s">
        <v>4139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367</v>
      </c>
      <c r="F115" s="10">
        <v>42036</v>
      </c>
      <c r="G115" s="10">
        <v>44958</v>
      </c>
      <c r="H115" s="11">
        <v>9</v>
      </c>
      <c r="I115" s="11" t="s">
        <v>337</v>
      </c>
      <c r="J115" s="11" t="s">
        <v>338</v>
      </c>
      <c r="K115" s="11" t="s">
        <v>4139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368</v>
      </c>
      <c r="F116" s="10">
        <v>42036</v>
      </c>
      <c r="G116" s="10">
        <v>44958</v>
      </c>
      <c r="H116" s="11">
        <v>9</v>
      </c>
      <c r="I116" s="11" t="s">
        <v>337</v>
      </c>
      <c r="J116" s="11" t="s">
        <v>338</v>
      </c>
      <c r="K116" s="11" t="s">
        <v>4139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369</v>
      </c>
      <c r="F117" s="10">
        <v>42036</v>
      </c>
      <c r="G117" s="10">
        <v>44958</v>
      </c>
      <c r="H117" s="11">
        <v>9</v>
      </c>
      <c r="I117" s="11" t="s">
        <v>337</v>
      </c>
      <c r="J117" s="11" t="s">
        <v>338</v>
      </c>
      <c r="K117" s="11" t="s">
        <v>4139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370</v>
      </c>
      <c r="F118" s="10">
        <v>42036</v>
      </c>
      <c r="G118" s="10">
        <v>44958</v>
      </c>
      <c r="H118" s="11">
        <v>9</v>
      </c>
      <c r="I118" s="11" t="s">
        <v>337</v>
      </c>
      <c r="J118" s="11" t="s">
        <v>338</v>
      </c>
      <c r="K118" s="11" t="s">
        <v>4139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371</v>
      </c>
      <c r="F119" s="10">
        <v>42036</v>
      </c>
      <c r="G119" s="10">
        <v>44958</v>
      </c>
      <c r="H119" s="11">
        <v>9</v>
      </c>
      <c r="I119" s="11" t="s">
        <v>337</v>
      </c>
      <c r="J119" s="11" t="s">
        <v>338</v>
      </c>
      <c r="K119" s="11" t="s">
        <v>4139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372</v>
      </c>
      <c r="F120" s="10">
        <v>42036</v>
      </c>
      <c r="G120" s="10">
        <v>44958</v>
      </c>
      <c r="H120" s="11">
        <v>9</v>
      </c>
      <c r="I120" s="11" t="s">
        <v>337</v>
      </c>
      <c r="J120" s="11" t="s">
        <v>338</v>
      </c>
      <c r="K120" s="11" t="s">
        <v>4139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373</v>
      </c>
      <c r="F121" s="10">
        <v>42036</v>
      </c>
      <c r="G121" s="10">
        <v>44958</v>
      </c>
      <c r="H121" s="11">
        <v>9</v>
      </c>
      <c r="I121" s="11" t="s">
        <v>337</v>
      </c>
      <c r="J121" s="11" t="s">
        <v>338</v>
      </c>
      <c r="K121" s="11" t="s">
        <v>4139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374</v>
      </c>
      <c r="F122" s="10">
        <v>42036</v>
      </c>
      <c r="G122" s="10">
        <v>44958</v>
      </c>
      <c r="H122" s="11">
        <v>9</v>
      </c>
      <c r="I122" s="11" t="s">
        <v>337</v>
      </c>
      <c r="J122" s="11" t="s">
        <v>338</v>
      </c>
      <c r="K122" s="11" t="s">
        <v>4139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375</v>
      </c>
      <c r="F123" s="10">
        <v>42036</v>
      </c>
      <c r="G123" s="10">
        <v>44958</v>
      </c>
      <c r="H123" s="11">
        <v>9</v>
      </c>
      <c r="I123" s="11" t="s">
        <v>337</v>
      </c>
      <c r="J123" s="11" t="s">
        <v>338</v>
      </c>
      <c r="K123" s="11" t="s">
        <v>4139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376</v>
      </c>
      <c r="F124" s="10">
        <v>42036</v>
      </c>
      <c r="G124" s="10">
        <v>44958</v>
      </c>
      <c r="H124" s="11">
        <v>9</v>
      </c>
      <c r="I124" s="11" t="s">
        <v>337</v>
      </c>
      <c r="J124" s="11" t="s">
        <v>338</v>
      </c>
      <c r="K124" s="11" t="s">
        <v>4139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377</v>
      </c>
      <c r="F125" s="10">
        <v>42036</v>
      </c>
      <c r="G125" s="10">
        <v>44958</v>
      </c>
      <c r="H125" s="11">
        <v>9</v>
      </c>
      <c r="I125" s="11" t="s">
        <v>337</v>
      </c>
      <c r="J125" s="11" t="s">
        <v>338</v>
      </c>
      <c r="K125" s="11" t="s">
        <v>4139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378</v>
      </c>
      <c r="F126" s="10">
        <v>42036</v>
      </c>
      <c r="G126" s="10">
        <v>44958</v>
      </c>
      <c r="H126" s="11">
        <v>9</v>
      </c>
      <c r="I126" s="11" t="s">
        <v>337</v>
      </c>
      <c r="J126" s="11" t="s">
        <v>338</v>
      </c>
      <c r="K126" s="11" t="s">
        <v>4139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379</v>
      </c>
      <c r="F127" s="10">
        <v>42036</v>
      </c>
      <c r="G127" s="10">
        <v>44958</v>
      </c>
      <c r="H127" s="11">
        <v>9</v>
      </c>
      <c r="I127" s="11" t="s">
        <v>337</v>
      </c>
      <c r="J127" s="11" t="s">
        <v>338</v>
      </c>
      <c r="K127" s="11" t="s">
        <v>4139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380</v>
      </c>
      <c r="F128" s="10">
        <v>42036</v>
      </c>
      <c r="G128" s="10">
        <v>44958</v>
      </c>
      <c r="H128" s="11">
        <v>9</v>
      </c>
      <c r="I128" s="11" t="s">
        <v>337</v>
      </c>
      <c r="J128" s="11" t="s">
        <v>338</v>
      </c>
      <c r="K128" s="11" t="s">
        <v>4139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381</v>
      </c>
      <c r="F129" s="10">
        <v>42036</v>
      </c>
      <c r="G129" s="10">
        <v>44958</v>
      </c>
      <c r="H129" s="11">
        <v>9</v>
      </c>
      <c r="I129" s="11" t="s">
        <v>337</v>
      </c>
      <c r="J129" s="11" t="s">
        <v>338</v>
      </c>
      <c r="K129" s="11" t="s">
        <v>4139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382</v>
      </c>
      <c r="F130" s="10">
        <v>42036</v>
      </c>
      <c r="G130" s="10">
        <v>44958</v>
      </c>
      <c r="H130" s="11">
        <v>9</v>
      </c>
      <c r="I130" s="11" t="s">
        <v>337</v>
      </c>
      <c r="J130" s="11" t="s">
        <v>338</v>
      </c>
      <c r="K130" s="11" t="s">
        <v>4139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383</v>
      </c>
      <c r="F131" s="10">
        <v>42036</v>
      </c>
      <c r="G131" s="10">
        <v>44958</v>
      </c>
      <c r="H131" s="11">
        <v>9</v>
      </c>
      <c r="I131" s="11" t="s">
        <v>337</v>
      </c>
      <c r="J131" s="11" t="s">
        <v>338</v>
      </c>
      <c r="K131" s="11" t="s">
        <v>4139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384</v>
      </c>
      <c r="F132" s="10">
        <v>42036</v>
      </c>
      <c r="G132" s="10">
        <v>44958</v>
      </c>
      <c r="H132" s="11">
        <v>9</v>
      </c>
      <c r="I132" s="11" t="s">
        <v>337</v>
      </c>
      <c r="J132" s="11" t="s">
        <v>338</v>
      </c>
      <c r="K132" s="11" t="s">
        <v>4139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385</v>
      </c>
      <c r="F133" s="10">
        <v>42036</v>
      </c>
      <c r="G133" s="10">
        <v>44958</v>
      </c>
      <c r="H133" s="11">
        <v>9</v>
      </c>
      <c r="I133" s="11" t="s">
        <v>337</v>
      </c>
      <c r="J133" s="11" t="s">
        <v>338</v>
      </c>
      <c r="K133" s="11" t="s">
        <v>4139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386</v>
      </c>
      <c r="F134" s="10">
        <v>42036</v>
      </c>
      <c r="G134" s="10">
        <v>44958</v>
      </c>
      <c r="H134" s="11">
        <v>9</v>
      </c>
      <c r="I134" s="11" t="s">
        <v>337</v>
      </c>
      <c r="J134" s="11" t="s">
        <v>338</v>
      </c>
      <c r="K134" s="11" t="s">
        <v>4139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387</v>
      </c>
      <c r="F135" s="10">
        <v>42036</v>
      </c>
      <c r="G135" s="10">
        <v>44958</v>
      </c>
      <c r="H135" s="11">
        <v>9</v>
      </c>
      <c r="I135" s="11" t="s">
        <v>337</v>
      </c>
      <c r="J135" s="11" t="s">
        <v>338</v>
      </c>
      <c r="K135" s="11" t="s">
        <v>4139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388</v>
      </c>
      <c r="F136" s="10">
        <v>42036</v>
      </c>
      <c r="G136" s="10">
        <v>44958</v>
      </c>
      <c r="H136" s="11">
        <v>9</v>
      </c>
      <c r="I136" s="11" t="s">
        <v>337</v>
      </c>
      <c r="J136" s="11" t="s">
        <v>338</v>
      </c>
      <c r="K136" s="11" t="s">
        <v>4139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389</v>
      </c>
      <c r="F137" s="10">
        <v>42036</v>
      </c>
      <c r="G137" s="10">
        <v>44958</v>
      </c>
      <c r="H137" s="11">
        <v>9</v>
      </c>
      <c r="I137" s="11" t="s">
        <v>337</v>
      </c>
      <c r="J137" s="11" t="s">
        <v>338</v>
      </c>
      <c r="K137" s="11" t="s">
        <v>4139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390</v>
      </c>
      <c r="F138" s="10">
        <v>42036</v>
      </c>
      <c r="G138" s="10">
        <v>44958</v>
      </c>
      <c r="H138" s="11">
        <v>9</v>
      </c>
      <c r="I138" s="11" t="s">
        <v>337</v>
      </c>
      <c r="J138" s="11" t="s">
        <v>338</v>
      </c>
      <c r="K138" s="11" t="s">
        <v>4139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391</v>
      </c>
      <c r="F139" s="10">
        <v>42036</v>
      </c>
      <c r="G139" s="10">
        <v>44958</v>
      </c>
      <c r="H139" s="11">
        <v>9</v>
      </c>
      <c r="I139" s="11" t="s">
        <v>337</v>
      </c>
      <c r="J139" s="11" t="s">
        <v>338</v>
      </c>
      <c r="K139" s="11" t="s">
        <v>4139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392</v>
      </c>
      <c r="F140" s="10">
        <v>42036</v>
      </c>
      <c r="G140" s="10">
        <v>44958</v>
      </c>
      <c r="H140" s="11">
        <v>9</v>
      </c>
      <c r="I140" s="11" t="s">
        <v>337</v>
      </c>
      <c r="J140" s="11" t="s">
        <v>338</v>
      </c>
      <c r="K140" s="11" t="s">
        <v>4139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393</v>
      </c>
      <c r="F141" s="10">
        <v>42036</v>
      </c>
      <c r="G141" s="10">
        <v>44958</v>
      </c>
      <c r="H141" s="11">
        <v>9</v>
      </c>
      <c r="I141" s="11" t="s">
        <v>337</v>
      </c>
      <c r="J141" s="11" t="s">
        <v>338</v>
      </c>
      <c r="K141" s="11" t="s">
        <v>4139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394</v>
      </c>
      <c r="F142" s="10">
        <v>42036</v>
      </c>
      <c r="G142" s="10">
        <v>44958</v>
      </c>
      <c r="H142" s="11">
        <v>9</v>
      </c>
      <c r="I142" s="11" t="s">
        <v>337</v>
      </c>
      <c r="J142" s="11" t="s">
        <v>338</v>
      </c>
      <c r="K142" s="11" t="s">
        <v>4139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395</v>
      </c>
      <c r="F143" s="10">
        <v>42036</v>
      </c>
      <c r="G143" s="10">
        <v>44958</v>
      </c>
      <c r="H143" s="11">
        <v>9</v>
      </c>
      <c r="I143" s="11" t="s">
        <v>337</v>
      </c>
      <c r="J143" s="11" t="s">
        <v>338</v>
      </c>
      <c r="K143" s="11" t="s">
        <v>4139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396</v>
      </c>
      <c r="F144" s="10">
        <v>42036</v>
      </c>
      <c r="G144" s="10">
        <v>44958</v>
      </c>
      <c r="H144" s="11">
        <v>9</v>
      </c>
      <c r="I144" s="11" t="s">
        <v>337</v>
      </c>
      <c r="J144" s="11" t="s">
        <v>338</v>
      </c>
      <c r="K144" s="11" t="s">
        <v>4139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397</v>
      </c>
      <c r="F145" s="10">
        <v>42036</v>
      </c>
      <c r="G145" s="10">
        <v>44958</v>
      </c>
      <c r="H145" s="11">
        <v>9</v>
      </c>
      <c r="I145" s="11" t="s">
        <v>337</v>
      </c>
      <c r="J145" s="11" t="s">
        <v>338</v>
      </c>
      <c r="K145" s="11" t="s">
        <v>4139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398</v>
      </c>
      <c r="F146" s="10">
        <v>42036</v>
      </c>
      <c r="G146" s="10">
        <v>44958</v>
      </c>
      <c r="H146" s="11">
        <v>9</v>
      </c>
      <c r="I146" s="11" t="s">
        <v>337</v>
      </c>
      <c r="J146" s="11" t="s">
        <v>338</v>
      </c>
      <c r="K146" s="11" t="s">
        <v>4139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399</v>
      </c>
      <c r="F147" s="10">
        <v>42036</v>
      </c>
      <c r="G147" s="10">
        <v>44958</v>
      </c>
      <c r="H147" s="11">
        <v>9</v>
      </c>
      <c r="I147" s="11" t="s">
        <v>337</v>
      </c>
      <c r="J147" s="11" t="s">
        <v>338</v>
      </c>
      <c r="K147" s="11" t="s">
        <v>4139</v>
      </c>
      <c r="L147" s="11">
        <v>2</v>
      </c>
    </row>
    <row r="148" spans="1:12">
      <c r="A148" s="11" t="s">
        <v>136</v>
      </c>
      <c r="D148" s="11" t="s">
        <v>260</v>
      </c>
      <c r="E148" s="19" t="s">
        <v>400</v>
      </c>
      <c r="F148" s="10">
        <v>42036</v>
      </c>
      <c r="G148" s="10">
        <v>44958</v>
      </c>
      <c r="H148" s="11">
        <v>9</v>
      </c>
      <c r="I148" s="11" t="s">
        <v>337</v>
      </c>
      <c r="J148" s="11" t="s">
        <v>338</v>
      </c>
      <c r="K148" s="11" t="s">
        <v>4139</v>
      </c>
      <c r="L148" s="11">
        <v>2</v>
      </c>
    </row>
    <row r="149" spans="1:12">
      <c r="A149" s="11" t="s">
        <v>137</v>
      </c>
      <c r="D149" s="11" t="s">
        <v>260</v>
      </c>
      <c r="E149" s="19" t="s">
        <v>401</v>
      </c>
      <c r="F149" s="10">
        <v>42036</v>
      </c>
      <c r="G149" s="10">
        <v>44958</v>
      </c>
      <c r="H149" s="11">
        <v>9</v>
      </c>
      <c r="I149" s="11" t="s">
        <v>337</v>
      </c>
      <c r="J149" s="11" t="s">
        <v>338</v>
      </c>
      <c r="K149" s="11" t="s">
        <v>4139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402</v>
      </c>
      <c r="F150" s="10">
        <v>42036</v>
      </c>
      <c r="G150" s="10">
        <v>44958</v>
      </c>
      <c r="H150" s="11">
        <v>9</v>
      </c>
      <c r="I150" s="11" t="s">
        <v>337</v>
      </c>
      <c r="J150" s="11" t="s">
        <v>338</v>
      </c>
      <c r="K150" s="11" t="s">
        <v>4139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403</v>
      </c>
      <c r="F151" s="10">
        <v>42036</v>
      </c>
      <c r="G151" s="10">
        <v>44958</v>
      </c>
      <c r="H151" s="11">
        <v>9</v>
      </c>
      <c r="I151" s="11" t="s">
        <v>337</v>
      </c>
      <c r="J151" s="11" t="s">
        <v>338</v>
      </c>
      <c r="K151" s="11" t="s">
        <v>4139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404</v>
      </c>
      <c r="F152" s="10">
        <v>42036</v>
      </c>
      <c r="G152" s="10">
        <v>44958</v>
      </c>
      <c r="H152" s="11">
        <v>9</v>
      </c>
      <c r="I152" s="11" t="s">
        <v>337</v>
      </c>
      <c r="J152" s="11" t="s">
        <v>338</v>
      </c>
      <c r="K152" s="11" t="s">
        <v>4139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405</v>
      </c>
      <c r="F153" s="10">
        <v>42036</v>
      </c>
      <c r="G153" s="10">
        <v>44958</v>
      </c>
      <c r="H153" s="11">
        <v>9</v>
      </c>
      <c r="I153" s="11" t="s">
        <v>337</v>
      </c>
      <c r="J153" s="11" t="s">
        <v>338</v>
      </c>
      <c r="K153" s="11" t="s">
        <v>4139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406</v>
      </c>
      <c r="F154" s="10">
        <v>42036</v>
      </c>
      <c r="G154" s="10">
        <v>44958</v>
      </c>
      <c r="H154" s="11">
        <v>9</v>
      </c>
      <c r="I154" s="11" t="s">
        <v>337</v>
      </c>
      <c r="J154" s="11" t="s">
        <v>338</v>
      </c>
      <c r="K154" s="11" t="s">
        <v>4139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407</v>
      </c>
      <c r="F155" s="10">
        <v>42036</v>
      </c>
      <c r="G155" s="10">
        <v>44958</v>
      </c>
      <c r="H155" s="11">
        <v>9</v>
      </c>
      <c r="I155" s="11" t="s">
        <v>337</v>
      </c>
      <c r="J155" s="11" t="s">
        <v>338</v>
      </c>
      <c r="K155" s="11" t="s">
        <v>4139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408</v>
      </c>
      <c r="F156" s="10">
        <v>42036</v>
      </c>
      <c r="G156" s="10">
        <v>44958</v>
      </c>
      <c r="H156" s="11">
        <v>9</v>
      </c>
      <c r="I156" s="11" t="s">
        <v>337</v>
      </c>
      <c r="J156" s="11" t="s">
        <v>338</v>
      </c>
      <c r="K156" s="11" t="s">
        <v>4139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409</v>
      </c>
      <c r="F157" s="10">
        <v>42036</v>
      </c>
      <c r="G157" s="10">
        <v>44958</v>
      </c>
      <c r="H157" s="11">
        <v>9</v>
      </c>
      <c r="I157" s="11" t="s">
        <v>337</v>
      </c>
      <c r="J157" s="11" t="s">
        <v>338</v>
      </c>
      <c r="K157" s="11" t="s">
        <v>4139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410</v>
      </c>
      <c r="F158" s="10">
        <v>42036</v>
      </c>
      <c r="G158" s="10">
        <v>44958</v>
      </c>
      <c r="H158" s="11">
        <v>9</v>
      </c>
      <c r="I158" s="11" t="s">
        <v>337</v>
      </c>
      <c r="J158" s="11" t="s">
        <v>338</v>
      </c>
      <c r="K158" s="11" t="s">
        <v>4139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411</v>
      </c>
      <c r="F159" s="10">
        <v>42036</v>
      </c>
      <c r="G159" s="10">
        <v>44958</v>
      </c>
      <c r="H159" s="11">
        <v>9</v>
      </c>
      <c r="I159" s="20" t="s">
        <v>259</v>
      </c>
      <c r="J159" s="11" t="s">
        <v>261</v>
      </c>
      <c r="K159" s="11" t="s">
        <v>4139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412</v>
      </c>
      <c r="F160" s="10">
        <v>42036</v>
      </c>
      <c r="G160" s="10">
        <v>44958</v>
      </c>
      <c r="H160" s="11">
        <v>9</v>
      </c>
      <c r="I160" s="20" t="s">
        <v>259</v>
      </c>
      <c r="J160" s="11" t="s">
        <v>261</v>
      </c>
      <c r="K160" s="11" t="s">
        <v>4139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413</v>
      </c>
      <c r="F161" s="10">
        <v>42036</v>
      </c>
      <c r="G161" s="10">
        <v>44958</v>
      </c>
      <c r="H161" s="11">
        <v>9</v>
      </c>
      <c r="I161" s="20" t="s">
        <v>259</v>
      </c>
      <c r="J161" s="11" t="s">
        <v>261</v>
      </c>
      <c r="K161" s="11" t="s">
        <v>4139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414</v>
      </c>
      <c r="F162" s="10">
        <v>42036</v>
      </c>
      <c r="G162" s="10">
        <v>44958</v>
      </c>
      <c r="H162" s="11">
        <v>9</v>
      </c>
      <c r="I162" s="20" t="s">
        <v>259</v>
      </c>
      <c r="J162" s="11" t="s">
        <v>261</v>
      </c>
      <c r="K162" s="11" t="s">
        <v>4139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415</v>
      </c>
      <c r="F163" s="10">
        <v>42036</v>
      </c>
      <c r="G163" s="10">
        <v>44958</v>
      </c>
      <c r="H163" s="11">
        <v>9</v>
      </c>
      <c r="I163" s="20" t="s">
        <v>259</v>
      </c>
      <c r="J163" s="11" t="s">
        <v>261</v>
      </c>
      <c r="K163" s="11" t="s">
        <v>4139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416</v>
      </c>
      <c r="F164" s="10">
        <v>42036</v>
      </c>
      <c r="G164" s="10">
        <v>44958</v>
      </c>
      <c r="H164" s="11">
        <v>9</v>
      </c>
      <c r="I164" s="20" t="s">
        <v>259</v>
      </c>
      <c r="J164" s="11" t="s">
        <v>261</v>
      </c>
      <c r="K164" s="11" t="s">
        <v>4139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417</v>
      </c>
      <c r="F165" s="10">
        <v>42036</v>
      </c>
      <c r="G165" s="10">
        <v>44958</v>
      </c>
      <c r="H165" s="11">
        <v>9</v>
      </c>
      <c r="I165" s="20" t="s">
        <v>259</v>
      </c>
      <c r="J165" s="11" t="s">
        <v>261</v>
      </c>
      <c r="K165" s="11" t="s">
        <v>4139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418</v>
      </c>
      <c r="F166" s="10">
        <v>42036</v>
      </c>
      <c r="G166" s="10">
        <v>44958</v>
      </c>
      <c r="H166" s="11">
        <v>9</v>
      </c>
      <c r="I166" s="20" t="s">
        <v>259</v>
      </c>
      <c r="J166" s="11" t="s">
        <v>261</v>
      </c>
      <c r="K166" s="11" t="s">
        <v>4139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419</v>
      </c>
      <c r="F167" s="10">
        <v>42036</v>
      </c>
      <c r="G167" s="10">
        <v>44958</v>
      </c>
      <c r="H167" s="11">
        <v>9</v>
      </c>
      <c r="I167" s="20" t="s">
        <v>259</v>
      </c>
      <c r="J167" s="11" t="s">
        <v>261</v>
      </c>
      <c r="K167" s="11" t="s">
        <v>4139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420</v>
      </c>
      <c r="F168" s="10">
        <v>42036</v>
      </c>
      <c r="G168" s="10">
        <v>44958</v>
      </c>
      <c r="H168" s="11">
        <v>9</v>
      </c>
      <c r="I168" s="20" t="s">
        <v>259</v>
      </c>
      <c r="J168" s="11" t="s">
        <v>261</v>
      </c>
      <c r="K168" s="11" t="s">
        <v>4139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421</v>
      </c>
      <c r="F169" s="10">
        <v>42036</v>
      </c>
      <c r="G169" s="10">
        <v>44958</v>
      </c>
      <c r="H169" s="11">
        <v>9</v>
      </c>
      <c r="I169" s="20" t="s">
        <v>259</v>
      </c>
      <c r="J169" s="11" t="s">
        <v>261</v>
      </c>
      <c r="K169" s="11" t="s">
        <v>4139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422</v>
      </c>
      <c r="F170" s="10">
        <v>42036</v>
      </c>
      <c r="G170" s="10">
        <v>44958</v>
      </c>
      <c r="H170" s="11">
        <v>9</v>
      </c>
      <c r="I170" s="20" t="s">
        <v>259</v>
      </c>
      <c r="J170" s="11" t="s">
        <v>261</v>
      </c>
      <c r="K170" s="11" t="s">
        <v>4139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423</v>
      </c>
      <c r="F171" s="10">
        <v>42036</v>
      </c>
      <c r="G171" s="10">
        <v>44958</v>
      </c>
      <c r="H171" s="11">
        <v>9</v>
      </c>
      <c r="I171" s="20" t="s">
        <v>259</v>
      </c>
      <c r="J171" s="11" t="s">
        <v>261</v>
      </c>
      <c r="K171" s="11" t="s">
        <v>4139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424</v>
      </c>
      <c r="F172" s="10">
        <v>42036</v>
      </c>
      <c r="G172" s="10">
        <v>44958</v>
      </c>
      <c r="H172" s="11">
        <v>9</v>
      </c>
      <c r="I172" s="20" t="s">
        <v>259</v>
      </c>
      <c r="J172" s="11" t="s">
        <v>261</v>
      </c>
      <c r="K172" s="11" t="s">
        <v>4139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425</v>
      </c>
      <c r="F173" s="10">
        <v>42036</v>
      </c>
      <c r="G173" s="10">
        <v>44958</v>
      </c>
      <c r="H173" s="11">
        <v>9</v>
      </c>
      <c r="I173" s="20" t="s">
        <v>259</v>
      </c>
      <c r="J173" s="11" t="s">
        <v>261</v>
      </c>
      <c r="K173" s="11" t="s">
        <v>4139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426</v>
      </c>
      <c r="F174" s="10">
        <v>42036</v>
      </c>
      <c r="G174" s="10">
        <v>44958</v>
      </c>
      <c r="H174" s="11">
        <v>9</v>
      </c>
      <c r="I174" s="20" t="s">
        <v>259</v>
      </c>
      <c r="J174" s="11" t="s">
        <v>261</v>
      </c>
      <c r="K174" s="11" t="s">
        <v>4139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427</v>
      </c>
      <c r="F175" s="10">
        <v>42036</v>
      </c>
      <c r="G175" s="10">
        <v>44958</v>
      </c>
      <c r="H175" s="11">
        <v>9</v>
      </c>
      <c r="I175" s="20" t="s">
        <v>259</v>
      </c>
      <c r="J175" s="11" t="s">
        <v>261</v>
      </c>
      <c r="K175" s="11" t="s">
        <v>4139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428</v>
      </c>
      <c r="F176" s="10">
        <v>42036</v>
      </c>
      <c r="G176" s="10">
        <v>44958</v>
      </c>
      <c r="H176" s="11">
        <v>9</v>
      </c>
      <c r="I176" s="20" t="s">
        <v>259</v>
      </c>
      <c r="J176" s="11" t="s">
        <v>261</v>
      </c>
      <c r="K176" s="11" t="s">
        <v>4139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429</v>
      </c>
      <c r="F177" s="10">
        <v>42036</v>
      </c>
      <c r="G177" s="10">
        <v>44958</v>
      </c>
      <c r="H177" s="11">
        <v>9</v>
      </c>
      <c r="I177" s="20" t="s">
        <v>259</v>
      </c>
      <c r="J177" s="11" t="s">
        <v>261</v>
      </c>
      <c r="K177" s="11" t="s">
        <v>4139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430</v>
      </c>
      <c r="F178" s="10">
        <v>42036</v>
      </c>
      <c r="G178" s="10">
        <v>44958</v>
      </c>
      <c r="H178" s="11">
        <v>9</v>
      </c>
      <c r="I178" s="20" t="s">
        <v>259</v>
      </c>
      <c r="J178" s="11" t="s">
        <v>261</v>
      </c>
      <c r="K178" s="11" t="s">
        <v>4139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431</v>
      </c>
      <c r="F179" s="10">
        <v>42036</v>
      </c>
      <c r="G179" s="10">
        <v>44958</v>
      </c>
      <c r="H179" s="11">
        <v>9</v>
      </c>
      <c r="I179" s="20" t="s">
        <v>259</v>
      </c>
      <c r="J179" s="11" t="s">
        <v>261</v>
      </c>
      <c r="K179" s="11" t="s">
        <v>4139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432</v>
      </c>
      <c r="F180" s="10">
        <v>42036</v>
      </c>
      <c r="G180" s="10">
        <v>44958</v>
      </c>
      <c r="H180" s="11">
        <v>9</v>
      </c>
      <c r="I180" s="20" t="s">
        <v>259</v>
      </c>
      <c r="J180" s="11" t="s">
        <v>261</v>
      </c>
      <c r="K180" s="11" t="s">
        <v>4139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433</v>
      </c>
      <c r="F181" s="10">
        <v>42036</v>
      </c>
      <c r="G181" s="10">
        <v>44958</v>
      </c>
      <c r="H181" s="11">
        <v>9</v>
      </c>
      <c r="I181" s="20" t="s">
        <v>259</v>
      </c>
      <c r="J181" s="11" t="s">
        <v>261</v>
      </c>
      <c r="K181" s="11" t="s">
        <v>4139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434</v>
      </c>
      <c r="F182" s="10">
        <v>42036</v>
      </c>
      <c r="G182" s="10">
        <v>44958</v>
      </c>
      <c r="H182" s="11">
        <v>9</v>
      </c>
      <c r="I182" s="20" t="s">
        <v>259</v>
      </c>
      <c r="J182" s="11" t="s">
        <v>261</v>
      </c>
      <c r="K182" s="11" t="s">
        <v>4139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435</v>
      </c>
      <c r="F183" s="10">
        <v>42036</v>
      </c>
      <c r="G183" s="10">
        <v>44958</v>
      </c>
      <c r="H183" s="11">
        <v>9</v>
      </c>
      <c r="I183" s="20" t="s">
        <v>259</v>
      </c>
      <c r="J183" s="11" t="s">
        <v>261</v>
      </c>
      <c r="K183" s="11" t="s">
        <v>4139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436</v>
      </c>
      <c r="F184" s="10">
        <v>42036</v>
      </c>
      <c r="G184" s="10">
        <v>44958</v>
      </c>
      <c r="H184" s="11">
        <v>9</v>
      </c>
      <c r="I184" s="20" t="s">
        <v>259</v>
      </c>
      <c r="J184" s="11" t="s">
        <v>261</v>
      </c>
      <c r="K184" s="11" t="s">
        <v>4139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437</v>
      </c>
      <c r="F185" s="10">
        <v>42036</v>
      </c>
      <c r="G185" s="10">
        <v>44958</v>
      </c>
      <c r="H185" s="11">
        <v>9</v>
      </c>
      <c r="I185" s="20" t="s">
        <v>259</v>
      </c>
      <c r="J185" s="11" t="s">
        <v>261</v>
      </c>
      <c r="K185" s="11" t="s">
        <v>4139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438</v>
      </c>
      <c r="F186" s="10">
        <v>42036</v>
      </c>
      <c r="G186" s="10">
        <v>44958</v>
      </c>
      <c r="H186" s="11">
        <v>9</v>
      </c>
      <c r="I186" s="20" t="s">
        <v>259</v>
      </c>
      <c r="J186" s="11" t="s">
        <v>261</v>
      </c>
      <c r="K186" s="11" t="s">
        <v>4139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439</v>
      </c>
      <c r="F187" s="10">
        <v>42036</v>
      </c>
      <c r="G187" s="10">
        <v>44958</v>
      </c>
      <c r="H187" s="11">
        <v>9</v>
      </c>
      <c r="I187" s="20" t="s">
        <v>259</v>
      </c>
      <c r="J187" s="11" t="s">
        <v>261</v>
      </c>
      <c r="K187" s="11" t="s">
        <v>4139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440</v>
      </c>
      <c r="F188" s="10">
        <v>42036</v>
      </c>
      <c r="G188" s="10">
        <v>44958</v>
      </c>
      <c r="H188" s="11">
        <v>9</v>
      </c>
      <c r="I188" s="20" t="s">
        <v>259</v>
      </c>
      <c r="J188" s="11" t="s">
        <v>261</v>
      </c>
      <c r="K188" s="11" t="s">
        <v>4139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441</v>
      </c>
      <c r="F189" s="10">
        <v>42036</v>
      </c>
      <c r="G189" s="10">
        <v>44958</v>
      </c>
      <c r="H189" s="11">
        <v>9</v>
      </c>
      <c r="I189" s="20" t="s">
        <v>259</v>
      </c>
      <c r="J189" s="11" t="s">
        <v>261</v>
      </c>
      <c r="K189" s="11" t="s">
        <v>4139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442</v>
      </c>
      <c r="F190" s="10">
        <v>42036</v>
      </c>
      <c r="G190" s="10">
        <v>44958</v>
      </c>
      <c r="H190" s="11">
        <v>9</v>
      </c>
      <c r="I190" s="20" t="s">
        <v>259</v>
      </c>
      <c r="J190" s="11" t="s">
        <v>261</v>
      </c>
      <c r="K190" s="11" t="s">
        <v>4139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443</v>
      </c>
      <c r="F191" s="10">
        <v>42036</v>
      </c>
      <c r="G191" s="10">
        <v>44958</v>
      </c>
      <c r="H191" s="11">
        <v>9</v>
      </c>
      <c r="I191" s="20" t="s">
        <v>259</v>
      </c>
      <c r="J191" s="11" t="s">
        <v>261</v>
      </c>
      <c r="K191" s="11" t="s">
        <v>4139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444</v>
      </c>
      <c r="F192" s="10">
        <v>42036</v>
      </c>
      <c r="G192" s="10">
        <v>44958</v>
      </c>
      <c r="H192" s="11">
        <v>9</v>
      </c>
      <c r="I192" s="20" t="s">
        <v>259</v>
      </c>
      <c r="J192" s="11" t="s">
        <v>261</v>
      </c>
      <c r="K192" s="11" t="s">
        <v>4139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445</v>
      </c>
      <c r="F193" s="10">
        <v>42036</v>
      </c>
      <c r="G193" s="10">
        <v>44958</v>
      </c>
      <c r="H193" s="11">
        <v>9</v>
      </c>
      <c r="I193" s="20" t="s">
        <v>259</v>
      </c>
      <c r="J193" s="11" t="s">
        <v>261</v>
      </c>
      <c r="K193" s="11" t="s">
        <v>4139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446</v>
      </c>
      <c r="F194" s="10">
        <v>42036</v>
      </c>
      <c r="G194" s="10">
        <v>44958</v>
      </c>
      <c r="H194" s="11">
        <v>9</v>
      </c>
      <c r="I194" s="20" t="s">
        <v>259</v>
      </c>
      <c r="J194" s="11" t="s">
        <v>261</v>
      </c>
      <c r="K194" s="11" t="s">
        <v>4139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447</v>
      </c>
      <c r="F195" s="10">
        <v>42036</v>
      </c>
      <c r="G195" s="10">
        <v>44958</v>
      </c>
      <c r="H195" s="11">
        <v>9</v>
      </c>
      <c r="I195" s="20" t="s">
        <v>259</v>
      </c>
      <c r="J195" s="11" t="s">
        <v>261</v>
      </c>
      <c r="K195" s="11" t="s">
        <v>4139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448</v>
      </c>
      <c r="F196" s="10">
        <v>42036</v>
      </c>
      <c r="G196" s="10">
        <v>44958</v>
      </c>
      <c r="H196" s="11">
        <v>9</v>
      </c>
      <c r="I196" s="20" t="s">
        <v>259</v>
      </c>
      <c r="J196" s="11" t="s">
        <v>261</v>
      </c>
      <c r="K196" s="11" t="s">
        <v>4139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449</v>
      </c>
      <c r="F197" s="10">
        <v>42036</v>
      </c>
      <c r="G197" s="10">
        <v>44958</v>
      </c>
      <c r="H197" s="11">
        <v>9</v>
      </c>
      <c r="I197" s="20" t="s">
        <v>259</v>
      </c>
      <c r="J197" s="11" t="s">
        <v>261</v>
      </c>
      <c r="K197" s="11" t="s">
        <v>4139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450</v>
      </c>
      <c r="F198" s="10">
        <v>42036</v>
      </c>
      <c r="G198" s="10">
        <v>44958</v>
      </c>
      <c r="H198" s="11">
        <v>9</v>
      </c>
      <c r="I198" s="20" t="s">
        <v>259</v>
      </c>
      <c r="J198" s="11" t="s">
        <v>261</v>
      </c>
      <c r="K198" s="11" t="s">
        <v>4139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451</v>
      </c>
      <c r="F199" s="10">
        <v>42036</v>
      </c>
      <c r="G199" s="10">
        <v>44958</v>
      </c>
      <c r="H199" s="11">
        <v>9</v>
      </c>
      <c r="I199" s="20" t="s">
        <v>259</v>
      </c>
      <c r="J199" s="11" t="s">
        <v>261</v>
      </c>
      <c r="K199" s="11" t="s">
        <v>4139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452</v>
      </c>
      <c r="F200" s="10">
        <v>42036</v>
      </c>
      <c r="G200" s="10">
        <v>44958</v>
      </c>
      <c r="H200" s="11">
        <v>9</v>
      </c>
      <c r="I200" s="20" t="s">
        <v>259</v>
      </c>
      <c r="J200" s="11" t="s">
        <v>261</v>
      </c>
      <c r="K200" s="11" t="s">
        <v>4139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453</v>
      </c>
      <c r="F201" s="10">
        <v>42036</v>
      </c>
      <c r="G201" s="10">
        <v>44958</v>
      </c>
      <c r="H201" s="11">
        <v>9</v>
      </c>
      <c r="I201" s="20" t="s">
        <v>259</v>
      </c>
      <c r="J201" s="11" t="s">
        <v>261</v>
      </c>
      <c r="K201" s="11" t="s">
        <v>4139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454</v>
      </c>
      <c r="F202" s="10">
        <v>42036</v>
      </c>
      <c r="G202" s="10">
        <v>44958</v>
      </c>
      <c r="H202" s="11">
        <v>9</v>
      </c>
      <c r="I202" s="20" t="s">
        <v>259</v>
      </c>
      <c r="J202" s="11" t="s">
        <v>261</v>
      </c>
      <c r="K202" s="11" t="s">
        <v>4139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455</v>
      </c>
      <c r="F203" s="10">
        <v>42036</v>
      </c>
      <c r="G203" s="10">
        <v>44958</v>
      </c>
      <c r="H203" s="11">
        <v>9</v>
      </c>
      <c r="I203" s="20" t="s">
        <v>259</v>
      </c>
      <c r="J203" s="11" t="s">
        <v>261</v>
      </c>
      <c r="K203" s="11" t="s">
        <v>4139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456</v>
      </c>
      <c r="F204" s="10">
        <v>42036</v>
      </c>
      <c r="G204" s="10">
        <v>44958</v>
      </c>
      <c r="H204" s="11">
        <v>9</v>
      </c>
      <c r="I204" s="20" t="s">
        <v>259</v>
      </c>
      <c r="J204" s="11" t="s">
        <v>261</v>
      </c>
      <c r="K204" s="11" t="s">
        <v>4139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457</v>
      </c>
      <c r="F205" s="10">
        <v>42036</v>
      </c>
      <c r="G205" s="10">
        <v>44958</v>
      </c>
      <c r="H205" s="11">
        <v>9</v>
      </c>
      <c r="I205" s="20" t="s">
        <v>259</v>
      </c>
      <c r="J205" s="11" t="s">
        <v>261</v>
      </c>
      <c r="K205" s="11" t="s">
        <v>4139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458</v>
      </c>
      <c r="F206" s="10">
        <v>42036</v>
      </c>
      <c r="G206" s="10">
        <v>44958</v>
      </c>
      <c r="H206" s="11">
        <v>9</v>
      </c>
      <c r="I206" s="20" t="s">
        <v>259</v>
      </c>
      <c r="J206" s="11" t="s">
        <v>261</v>
      </c>
      <c r="K206" s="11" t="s">
        <v>4139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459</v>
      </c>
      <c r="F207" s="10">
        <v>42036</v>
      </c>
      <c r="G207" s="10">
        <v>44958</v>
      </c>
      <c r="H207" s="11">
        <v>9</v>
      </c>
      <c r="I207" s="20" t="s">
        <v>259</v>
      </c>
      <c r="J207" s="11" t="s">
        <v>261</v>
      </c>
      <c r="K207" s="11" t="s">
        <v>4139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460</v>
      </c>
      <c r="F208" s="10">
        <v>42036</v>
      </c>
      <c r="G208" s="10">
        <v>44958</v>
      </c>
      <c r="H208" s="11">
        <v>9</v>
      </c>
      <c r="I208" s="20" t="s">
        <v>259</v>
      </c>
      <c r="J208" s="11" t="s">
        <v>261</v>
      </c>
      <c r="K208" s="11" t="s">
        <v>4139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461</v>
      </c>
      <c r="F209" s="10">
        <v>42036</v>
      </c>
      <c r="G209" s="10">
        <v>44958</v>
      </c>
      <c r="H209" s="11">
        <v>9</v>
      </c>
      <c r="I209" s="20" t="s">
        <v>259</v>
      </c>
      <c r="J209" s="11" t="s">
        <v>261</v>
      </c>
      <c r="K209" s="11" t="s">
        <v>4139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462</v>
      </c>
      <c r="F210" s="10">
        <v>42036</v>
      </c>
      <c r="G210" s="10">
        <v>44958</v>
      </c>
      <c r="H210" s="11">
        <v>9</v>
      </c>
      <c r="I210" s="20" t="s">
        <v>259</v>
      </c>
      <c r="J210" s="11" t="s">
        <v>261</v>
      </c>
      <c r="K210" s="11" t="s">
        <v>4139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463</v>
      </c>
      <c r="F211" s="10">
        <v>42036</v>
      </c>
      <c r="G211" s="10">
        <v>44958</v>
      </c>
      <c r="H211" s="11">
        <v>9</v>
      </c>
      <c r="I211" s="20" t="s">
        <v>259</v>
      </c>
      <c r="J211" s="11" t="s">
        <v>261</v>
      </c>
      <c r="K211" s="11" t="s">
        <v>4139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464</v>
      </c>
      <c r="F212" s="10">
        <v>42036</v>
      </c>
      <c r="G212" s="10">
        <v>44958</v>
      </c>
      <c r="H212" s="11">
        <v>9</v>
      </c>
      <c r="I212" s="20" t="s">
        <v>259</v>
      </c>
      <c r="J212" s="11" t="s">
        <v>261</v>
      </c>
      <c r="K212" s="11" t="s">
        <v>4139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465</v>
      </c>
      <c r="F213" s="10">
        <v>42036</v>
      </c>
      <c r="G213" s="10">
        <v>44958</v>
      </c>
      <c r="H213" s="11">
        <v>9</v>
      </c>
      <c r="I213" s="20" t="s">
        <v>259</v>
      </c>
      <c r="J213" s="11" t="s">
        <v>261</v>
      </c>
      <c r="K213" s="11" t="s">
        <v>4139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466</v>
      </c>
      <c r="F214" s="10">
        <v>42036</v>
      </c>
      <c r="G214" s="10">
        <v>44958</v>
      </c>
      <c r="H214" s="11">
        <v>9</v>
      </c>
      <c r="I214" s="20" t="s">
        <v>259</v>
      </c>
      <c r="J214" s="11" t="s">
        <v>261</v>
      </c>
      <c r="K214" s="11" t="s">
        <v>4139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467</v>
      </c>
      <c r="F215" s="10">
        <v>42036</v>
      </c>
      <c r="G215" s="10">
        <v>44958</v>
      </c>
      <c r="H215" s="11">
        <v>9</v>
      </c>
      <c r="I215" s="20" t="s">
        <v>259</v>
      </c>
      <c r="J215" s="11" t="s">
        <v>261</v>
      </c>
      <c r="K215" s="11" t="s">
        <v>4139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468</v>
      </c>
      <c r="F216" s="10">
        <v>42036</v>
      </c>
      <c r="G216" s="10">
        <v>44958</v>
      </c>
      <c r="H216" s="11">
        <v>9</v>
      </c>
      <c r="I216" s="20" t="s">
        <v>259</v>
      </c>
      <c r="J216" s="11" t="s">
        <v>261</v>
      </c>
      <c r="K216" s="11" t="s">
        <v>4139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469</v>
      </c>
      <c r="F217" s="10">
        <v>42036</v>
      </c>
      <c r="G217" s="10">
        <v>44958</v>
      </c>
      <c r="H217" s="11">
        <v>9</v>
      </c>
      <c r="I217" s="20" t="s">
        <v>259</v>
      </c>
      <c r="J217" s="11" t="s">
        <v>261</v>
      </c>
      <c r="K217" s="11" t="s">
        <v>4139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470</v>
      </c>
      <c r="F218" s="10">
        <v>42036</v>
      </c>
      <c r="G218" s="10">
        <v>44958</v>
      </c>
      <c r="H218" s="11">
        <v>9</v>
      </c>
      <c r="I218" s="20" t="s">
        <v>259</v>
      </c>
      <c r="J218" s="11" t="s">
        <v>261</v>
      </c>
      <c r="K218" s="11" t="s">
        <v>4139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471</v>
      </c>
      <c r="F219" s="10">
        <v>42036</v>
      </c>
      <c r="G219" s="10">
        <v>44958</v>
      </c>
      <c r="H219" s="11">
        <v>9</v>
      </c>
      <c r="I219" s="20" t="s">
        <v>259</v>
      </c>
      <c r="J219" s="11" t="s">
        <v>261</v>
      </c>
      <c r="K219" s="11" t="s">
        <v>4139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472</v>
      </c>
      <c r="F220" s="10">
        <v>42036</v>
      </c>
      <c r="G220" s="10">
        <v>44958</v>
      </c>
      <c r="H220" s="11">
        <v>9</v>
      </c>
      <c r="I220" s="20" t="s">
        <v>259</v>
      </c>
      <c r="J220" s="11" t="s">
        <v>261</v>
      </c>
      <c r="K220" s="11" t="s">
        <v>4139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473</v>
      </c>
      <c r="F221" s="10">
        <v>42036</v>
      </c>
      <c r="G221" s="10">
        <v>44958</v>
      </c>
      <c r="H221" s="11">
        <v>9</v>
      </c>
      <c r="I221" s="20" t="s">
        <v>259</v>
      </c>
      <c r="J221" s="11" t="s">
        <v>261</v>
      </c>
      <c r="K221" s="11" t="s">
        <v>4139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474</v>
      </c>
      <c r="F222" s="10">
        <v>42036</v>
      </c>
      <c r="G222" s="10">
        <v>44958</v>
      </c>
      <c r="H222" s="11">
        <v>9</v>
      </c>
      <c r="I222" s="20" t="s">
        <v>259</v>
      </c>
      <c r="J222" s="11" t="s">
        <v>261</v>
      </c>
      <c r="K222" s="11" t="s">
        <v>4139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475</v>
      </c>
      <c r="F223" s="10">
        <v>42036</v>
      </c>
      <c r="G223" s="10">
        <v>44958</v>
      </c>
      <c r="H223" s="11">
        <v>9</v>
      </c>
      <c r="I223" s="20" t="s">
        <v>259</v>
      </c>
      <c r="J223" s="11" t="s">
        <v>261</v>
      </c>
      <c r="K223" s="11" t="s">
        <v>4139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476</v>
      </c>
      <c r="F224" s="10">
        <v>42036</v>
      </c>
      <c r="G224" s="10">
        <v>44958</v>
      </c>
      <c r="H224" s="11">
        <v>9</v>
      </c>
      <c r="I224" s="20" t="s">
        <v>259</v>
      </c>
      <c r="J224" s="11" t="s">
        <v>261</v>
      </c>
      <c r="K224" s="11" t="s">
        <v>4139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477</v>
      </c>
      <c r="F225" s="10">
        <v>42036</v>
      </c>
      <c r="G225" s="10">
        <v>44958</v>
      </c>
      <c r="H225" s="11">
        <v>9</v>
      </c>
      <c r="I225" s="20" t="s">
        <v>259</v>
      </c>
      <c r="J225" s="11" t="s">
        <v>261</v>
      </c>
      <c r="K225" s="11" t="s">
        <v>4139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478</v>
      </c>
      <c r="F226" s="10">
        <v>42036</v>
      </c>
      <c r="G226" s="10">
        <v>44958</v>
      </c>
      <c r="H226" s="11">
        <v>9</v>
      </c>
      <c r="I226" s="20" t="s">
        <v>259</v>
      </c>
      <c r="J226" s="11" t="s">
        <v>261</v>
      </c>
      <c r="K226" s="11" t="s">
        <v>4139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479</v>
      </c>
      <c r="F227" s="10">
        <v>42036</v>
      </c>
      <c r="G227" s="10">
        <v>44958</v>
      </c>
      <c r="H227" s="11">
        <v>9</v>
      </c>
      <c r="I227" s="20" t="s">
        <v>259</v>
      </c>
      <c r="J227" s="11" t="s">
        <v>261</v>
      </c>
      <c r="K227" s="11" t="s">
        <v>4139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480</v>
      </c>
      <c r="F228" s="10">
        <v>42036</v>
      </c>
      <c r="G228" s="10">
        <v>44958</v>
      </c>
      <c r="H228" s="11">
        <v>9</v>
      </c>
      <c r="I228" s="20" t="s">
        <v>259</v>
      </c>
      <c r="J228" s="11" t="s">
        <v>261</v>
      </c>
      <c r="K228" s="11" t="s">
        <v>4139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481</v>
      </c>
      <c r="F229" s="10">
        <v>42036</v>
      </c>
      <c r="G229" s="10">
        <v>44958</v>
      </c>
      <c r="H229" s="11">
        <v>9</v>
      </c>
      <c r="I229" s="20" t="s">
        <v>259</v>
      </c>
      <c r="J229" s="11" t="s">
        <v>261</v>
      </c>
      <c r="K229" s="11" t="s">
        <v>4139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482</v>
      </c>
      <c r="F230" s="10">
        <v>42036</v>
      </c>
      <c r="G230" s="10">
        <v>44958</v>
      </c>
      <c r="H230" s="11">
        <v>9</v>
      </c>
      <c r="I230" s="20" t="s">
        <v>259</v>
      </c>
      <c r="J230" s="11" t="s">
        <v>261</v>
      </c>
      <c r="K230" s="11" t="s">
        <v>4139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483</v>
      </c>
      <c r="F231" s="10">
        <v>42036</v>
      </c>
      <c r="G231" s="10">
        <v>44958</v>
      </c>
      <c r="H231" s="11">
        <v>9</v>
      </c>
      <c r="I231" s="20" t="s">
        <v>259</v>
      </c>
      <c r="J231" s="11" t="s">
        <v>261</v>
      </c>
      <c r="K231" s="11" t="s">
        <v>4139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484</v>
      </c>
      <c r="F232" s="10">
        <v>42036</v>
      </c>
      <c r="G232" s="10">
        <v>44958</v>
      </c>
      <c r="H232" s="11">
        <v>9</v>
      </c>
      <c r="I232" s="20" t="s">
        <v>259</v>
      </c>
      <c r="J232" s="11" t="s">
        <v>261</v>
      </c>
      <c r="K232" s="11" t="s">
        <v>4139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485</v>
      </c>
      <c r="F233" s="10">
        <v>42036</v>
      </c>
      <c r="G233" s="10">
        <v>44958</v>
      </c>
      <c r="H233" s="11">
        <v>9</v>
      </c>
      <c r="I233" s="20" t="s">
        <v>259</v>
      </c>
      <c r="J233" s="11" t="s">
        <v>261</v>
      </c>
      <c r="K233" s="11" t="s">
        <v>4139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486</v>
      </c>
      <c r="F234" s="10">
        <v>42036</v>
      </c>
      <c r="G234" s="10">
        <v>44958</v>
      </c>
      <c r="H234" s="11">
        <v>9</v>
      </c>
      <c r="I234" s="11" t="s">
        <v>337</v>
      </c>
      <c r="J234" s="11" t="s">
        <v>338</v>
      </c>
      <c r="K234" s="11" t="s">
        <v>4139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487</v>
      </c>
      <c r="F235" s="10">
        <v>42036</v>
      </c>
      <c r="G235" s="10">
        <v>44958</v>
      </c>
      <c r="H235" s="11">
        <v>9</v>
      </c>
      <c r="I235" s="11" t="s">
        <v>337</v>
      </c>
      <c r="J235" s="11" t="s">
        <v>338</v>
      </c>
      <c r="K235" s="11" t="s">
        <v>4139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488</v>
      </c>
      <c r="F236" s="10">
        <v>42036</v>
      </c>
      <c r="G236" s="10">
        <v>44958</v>
      </c>
      <c r="H236" s="11">
        <v>9</v>
      </c>
      <c r="I236" s="11" t="s">
        <v>337</v>
      </c>
      <c r="J236" s="11" t="s">
        <v>338</v>
      </c>
      <c r="K236" s="11" t="s">
        <v>4139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489</v>
      </c>
      <c r="F237" s="10">
        <v>42036</v>
      </c>
      <c r="G237" s="10">
        <v>44958</v>
      </c>
      <c r="H237" s="11">
        <v>9</v>
      </c>
      <c r="I237" s="11" t="s">
        <v>337</v>
      </c>
      <c r="J237" s="11" t="s">
        <v>338</v>
      </c>
      <c r="K237" s="11" t="s">
        <v>4139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490</v>
      </c>
      <c r="F238" s="10">
        <v>42036</v>
      </c>
      <c r="G238" s="10">
        <v>44958</v>
      </c>
      <c r="H238" s="11">
        <v>9</v>
      </c>
      <c r="I238" s="11" t="s">
        <v>337</v>
      </c>
      <c r="J238" s="11" t="s">
        <v>338</v>
      </c>
      <c r="K238" s="11" t="s">
        <v>4139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491</v>
      </c>
      <c r="F239" s="10">
        <v>42036</v>
      </c>
      <c r="G239" s="10">
        <v>44958</v>
      </c>
      <c r="H239" s="11">
        <v>9</v>
      </c>
      <c r="I239" s="11" t="s">
        <v>337</v>
      </c>
      <c r="J239" s="11" t="s">
        <v>338</v>
      </c>
      <c r="K239" s="11" t="s">
        <v>4139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492</v>
      </c>
      <c r="F240" s="10">
        <v>42036</v>
      </c>
      <c r="G240" s="10">
        <v>44958</v>
      </c>
      <c r="H240" s="11">
        <v>9</v>
      </c>
      <c r="I240" s="11" t="s">
        <v>337</v>
      </c>
      <c r="J240" s="11" t="s">
        <v>338</v>
      </c>
      <c r="K240" s="11" t="s">
        <v>4139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493</v>
      </c>
      <c r="F241" s="10">
        <v>42036</v>
      </c>
      <c r="G241" s="10">
        <v>44958</v>
      </c>
      <c r="H241" s="11">
        <v>9</v>
      </c>
      <c r="I241" s="11" t="s">
        <v>337</v>
      </c>
      <c r="J241" s="11" t="s">
        <v>338</v>
      </c>
      <c r="K241" s="11" t="s">
        <v>4139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494</v>
      </c>
      <c r="F242" s="10">
        <v>42036</v>
      </c>
      <c r="G242" s="10">
        <v>44958</v>
      </c>
      <c r="H242" s="11">
        <v>9</v>
      </c>
      <c r="I242" s="11" t="s">
        <v>337</v>
      </c>
      <c r="J242" s="11" t="s">
        <v>338</v>
      </c>
      <c r="K242" s="11" t="s">
        <v>4139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495</v>
      </c>
      <c r="F243" s="10">
        <v>42036</v>
      </c>
      <c r="G243" s="10">
        <v>44958</v>
      </c>
      <c r="H243" s="11">
        <v>9</v>
      </c>
      <c r="I243" s="11" t="s">
        <v>337</v>
      </c>
      <c r="J243" s="11" t="s">
        <v>338</v>
      </c>
      <c r="K243" s="11" t="s">
        <v>4139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496</v>
      </c>
      <c r="F244" s="10">
        <v>42036</v>
      </c>
      <c r="G244" s="10">
        <v>44958</v>
      </c>
      <c r="H244" s="11">
        <v>9</v>
      </c>
      <c r="I244" s="11" t="s">
        <v>337</v>
      </c>
      <c r="J244" s="11" t="s">
        <v>338</v>
      </c>
      <c r="K244" s="11" t="s">
        <v>4139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497</v>
      </c>
      <c r="F245" s="10">
        <v>42036</v>
      </c>
      <c r="G245" s="10">
        <v>44958</v>
      </c>
      <c r="H245" s="11">
        <v>9</v>
      </c>
      <c r="I245" s="11" t="s">
        <v>337</v>
      </c>
      <c r="J245" s="11" t="s">
        <v>338</v>
      </c>
      <c r="K245" s="11" t="s">
        <v>4139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498</v>
      </c>
      <c r="F246" s="10">
        <v>42036</v>
      </c>
      <c r="G246" s="10">
        <v>44958</v>
      </c>
      <c r="H246" s="11">
        <v>9</v>
      </c>
      <c r="I246" s="11" t="s">
        <v>337</v>
      </c>
      <c r="J246" s="11" t="s">
        <v>338</v>
      </c>
      <c r="K246" s="11" t="s">
        <v>4139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499</v>
      </c>
      <c r="F247" s="10">
        <v>42036</v>
      </c>
      <c r="G247" s="10">
        <v>44958</v>
      </c>
      <c r="H247" s="11">
        <v>9</v>
      </c>
      <c r="I247" s="11" t="s">
        <v>337</v>
      </c>
      <c r="J247" s="11" t="s">
        <v>338</v>
      </c>
      <c r="K247" s="11" t="s">
        <v>4139</v>
      </c>
      <c r="L247" s="11">
        <v>2</v>
      </c>
    </row>
    <row r="248" spans="1:12">
      <c r="A248" s="11" t="s">
        <v>236</v>
      </c>
      <c r="D248" s="11" t="s">
        <v>260</v>
      </c>
      <c r="E248" s="19" t="s">
        <v>500</v>
      </c>
      <c r="F248" s="10">
        <v>42036</v>
      </c>
      <c r="G248" s="10">
        <v>44958</v>
      </c>
      <c r="H248" s="11">
        <v>9</v>
      </c>
      <c r="I248" s="11" t="s">
        <v>337</v>
      </c>
      <c r="J248" s="11" t="s">
        <v>338</v>
      </c>
      <c r="K248" s="11" t="s">
        <v>4139</v>
      </c>
      <c r="L248" s="11">
        <v>2</v>
      </c>
    </row>
    <row r="249" spans="1:12">
      <c r="A249" s="11" t="s">
        <v>237</v>
      </c>
      <c r="D249" s="11" t="s">
        <v>260</v>
      </c>
      <c r="E249" s="19" t="s">
        <v>501</v>
      </c>
      <c r="F249" s="10">
        <v>42036</v>
      </c>
      <c r="G249" s="10">
        <v>44958</v>
      </c>
      <c r="H249" s="11">
        <v>9</v>
      </c>
      <c r="I249" s="11" t="s">
        <v>337</v>
      </c>
      <c r="J249" s="11" t="s">
        <v>338</v>
      </c>
      <c r="K249" s="11" t="s">
        <v>4139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502</v>
      </c>
      <c r="F250" s="10">
        <v>42036</v>
      </c>
      <c r="G250" s="10">
        <v>44958</v>
      </c>
      <c r="H250" s="11">
        <v>9</v>
      </c>
      <c r="I250" s="11" t="s">
        <v>337</v>
      </c>
      <c r="J250" s="11" t="s">
        <v>338</v>
      </c>
      <c r="K250" s="11" t="s">
        <v>4139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503</v>
      </c>
      <c r="F251" s="10">
        <v>42036</v>
      </c>
      <c r="G251" s="10">
        <v>44958</v>
      </c>
      <c r="H251" s="11">
        <v>9</v>
      </c>
      <c r="I251" s="11" t="s">
        <v>337</v>
      </c>
      <c r="J251" s="11" t="s">
        <v>338</v>
      </c>
      <c r="K251" s="11" t="s">
        <v>4139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504</v>
      </c>
      <c r="F252" s="10">
        <v>42036</v>
      </c>
      <c r="G252" s="10">
        <v>44958</v>
      </c>
      <c r="H252" s="11">
        <v>9</v>
      </c>
      <c r="I252" s="11" t="s">
        <v>337</v>
      </c>
      <c r="J252" s="11" t="s">
        <v>338</v>
      </c>
      <c r="K252" s="11" t="s">
        <v>4139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505</v>
      </c>
      <c r="F253" s="10">
        <v>42036</v>
      </c>
      <c r="G253" s="10">
        <v>44958</v>
      </c>
      <c r="H253" s="11">
        <v>9</v>
      </c>
      <c r="I253" s="11" t="s">
        <v>337</v>
      </c>
      <c r="J253" s="11" t="s">
        <v>338</v>
      </c>
      <c r="K253" s="11" t="s">
        <v>4139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506</v>
      </c>
      <c r="F254" s="10">
        <v>42036</v>
      </c>
      <c r="G254" s="10">
        <v>44958</v>
      </c>
      <c r="H254" s="11">
        <v>9</v>
      </c>
      <c r="I254" s="11" t="s">
        <v>337</v>
      </c>
      <c r="J254" s="11" t="s">
        <v>338</v>
      </c>
      <c r="K254" s="11" t="s">
        <v>4139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507</v>
      </c>
      <c r="F255" s="10">
        <v>42036</v>
      </c>
      <c r="G255" s="10">
        <v>44958</v>
      </c>
      <c r="H255" s="11">
        <v>9</v>
      </c>
      <c r="I255" s="11" t="s">
        <v>337</v>
      </c>
      <c r="J255" s="11" t="s">
        <v>338</v>
      </c>
      <c r="K255" s="11" t="s">
        <v>4139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508</v>
      </c>
      <c r="F256" s="10">
        <v>42036</v>
      </c>
      <c r="G256" s="10">
        <v>44958</v>
      </c>
      <c r="H256" s="11">
        <v>9</v>
      </c>
      <c r="I256" s="11" t="s">
        <v>337</v>
      </c>
      <c r="J256" s="11" t="s">
        <v>338</v>
      </c>
      <c r="K256" s="11" t="s">
        <v>4139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509</v>
      </c>
      <c r="F257" s="10">
        <v>42036</v>
      </c>
      <c r="G257" s="10">
        <v>44958</v>
      </c>
      <c r="H257" s="11">
        <v>9</v>
      </c>
      <c r="I257" s="11" t="s">
        <v>337</v>
      </c>
      <c r="J257" s="11" t="s">
        <v>338</v>
      </c>
      <c r="K257" s="11" t="s">
        <v>4139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510</v>
      </c>
      <c r="F258" s="10">
        <v>42036</v>
      </c>
      <c r="G258" s="10">
        <v>44958</v>
      </c>
      <c r="H258" s="11">
        <v>9</v>
      </c>
      <c r="I258" s="11" t="s">
        <v>337</v>
      </c>
      <c r="J258" s="11" t="s">
        <v>338</v>
      </c>
      <c r="K258" s="11" t="s">
        <v>4139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511</v>
      </c>
      <c r="F259" s="10">
        <v>42036</v>
      </c>
      <c r="G259" s="10">
        <v>44958</v>
      </c>
      <c r="H259" s="11">
        <v>9</v>
      </c>
      <c r="I259" s="11" t="s">
        <v>337</v>
      </c>
      <c r="J259" s="11" t="s">
        <v>338</v>
      </c>
      <c r="K259" s="11" t="s">
        <v>4139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512</v>
      </c>
      <c r="F260" s="10">
        <v>42036</v>
      </c>
      <c r="G260" s="10">
        <v>44958</v>
      </c>
      <c r="H260" s="11">
        <v>9</v>
      </c>
      <c r="I260" s="11" t="s">
        <v>337</v>
      </c>
      <c r="J260" s="11" t="s">
        <v>338</v>
      </c>
      <c r="K260" s="11" t="s">
        <v>4139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513</v>
      </c>
      <c r="F261" s="10">
        <v>42036</v>
      </c>
      <c r="G261" s="10">
        <v>44958</v>
      </c>
      <c r="H261" s="11">
        <v>9</v>
      </c>
      <c r="I261" s="11" t="s">
        <v>337</v>
      </c>
      <c r="J261" s="11" t="s">
        <v>338</v>
      </c>
      <c r="K261" s="11" t="s">
        <v>4139</v>
      </c>
      <c r="L261" s="11">
        <v>2</v>
      </c>
    </row>
    <row r="262" spans="1:12">
      <c r="A262" s="11" t="s">
        <v>514</v>
      </c>
      <c r="D262" s="11" t="s">
        <v>260</v>
      </c>
      <c r="E262" s="19" t="s">
        <v>764</v>
      </c>
      <c r="F262" s="10">
        <v>42036</v>
      </c>
      <c r="G262" s="10">
        <v>44958</v>
      </c>
      <c r="H262" s="11">
        <v>9</v>
      </c>
      <c r="I262" s="11" t="s">
        <v>337</v>
      </c>
      <c r="J262" s="11" t="s">
        <v>338</v>
      </c>
      <c r="K262" s="11" t="s">
        <v>4139</v>
      </c>
      <c r="L262" s="11">
        <v>2</v>
      </c>
    </row>
    <row r="263" spans="1:12">
      <c r="A263" s="11" t="s">
        <v>515</v>
      </c>
      <c r="D263" s="11" t="s">
        <v>260</v>
      </c>
      <c r="E263" s="19" t="s">
        <v>765</v>
      </c>
      <c r="F263" s="10">
        <v>42036</v>
      </c>
      <c r="G263" s="10">
        <v>44958</v>
      </c>
      <c r="H263" s="11">
        <v>9</v>
      </c>
      <c r="I263" s="11" t="s">
        <v>337</v>
      </c>
      <c r="J263" s="11" t="s">
        <v>338</v>
      </c>
      <c r="K263" s="11" t="s">
        <v>4139</v>
      </c>
      <c r="L263" s="11">
        <v>2</v>
      </c>
    </row>
    <row r="264" spans="1:12">
      <c r="A264" s="11" t="s">
        <v>516</v>
      </c>
      <c r="D264" s="11" t="s">
        <v>260</v>
      </c>
      <c r="E264" s="19" t="s">
        <v>766</v>
      </c>
      <c r="F264" s="10">
        <v>42036</v>
      </c>
      <c r="G264" s="10">
        <v>44958</v>
      </c>
      <c r="H264" s="11">
        <v>9</v>
      </c>
      <c r="I264" s="11" t="s">
        <v>337</v>
      </c>
      <c r="J264" s="11" t="s">
        <v>338</v>
      </c>
      <c r="K264" s="11" t="s">
        <v>4139</v>
      </c>
      <c r="L264" s="11">
        <v>2</v>
      </c>
    </row>
    <row r="265" spans="1:12">
      <c r="A265" s="11" t="s">
        <v>517</v>
      </c>
      <c r="D265" s="11" t="s">
        <v>260</v>
      </c>
      <c r="E265" s="19" t="s">
        <v>767</v>
      </c>
      <c r="F265" s="10">
        <v>42036</v>
      </c>
      <c r="G265" s="10">
        <v>44958</v>
      </c>
      <c r="H265" s="11">
        <v>9</v>
      </c>
      <c r="I265" s="11" t="s">
        <v>337</v>
      </c>
      <c r="J265" s="11" t="s">
        <v>338</v>
      </c>
      <c r="K265" s="11" t="s">
        <v>4139</v>
      </c>
      <c r="L265" s="11">
        <v>2</v>
      </c>
    </row>
    <row r="266" spans="1:12">
      <c r="A266" s="11" t="s">
        <v>518</v>
      </c>
      <c r="D266" s="11" t="s">
        <v>260</v>
      </c>
      <c r="E266" s="19" t="s">
        <v>768</v>
      </c>
      <c r="F266" s="10">
        <v>42036</v>
      </c>
      <c r="G266" s="10">
        <v>44958</v>
      </c>
      <c r="H266" s="11">
        <v>9</v>
      </c>
      <c r="I266" s="11" t="s">
        <v>337</v>
      </c>
      <c r="J266" s="11" t="s">
        <v>338</v>
      </c>
      <c r="K266" s="11" t="s">
        <v>4139</v>
      </c>
      <c r="L266" s="11">
        <v>2</v>
      </c>
    </row>
    <row r="267" spans="1:12">
      <c r="A267" s="11" t="s">
        <v>519</v>
      </c>
      <c r="D267" s="11" t="s">
        <v>260</v>
      </c>
      <c r="E267" s="19" t="s">
        <v>769</v>
      </c>
      <c r="F267" s="10">
        <v>42036</v>
      </c>
      <c r="G267" s="10">
        <v>44958</v>
      </c>
      <c r="H267" s="11">
        <v>9</v>
      </c>
      <c r="I267" s="11" t="s">
        <v>337</v>
      </c>
      <c r="J267" s="11" t="s">
        <v>338</v>
      </c>
      <c r="K267" s="11" t="s">
        <v>4139</v>
      </c>
      <c r="L267" s="11">
        <v>2</v>
      </c>
    </row>
    <row r="268" spans="1:12">
      <c r="A268" s="11" t="s">
        <v>520</v>
      </c>
      <c r="D268" s="11" t="s">
        <v>260</v>
      </c>
      <c r="E268" s="19" t="s">
        <v>770</v>
      </c>
      <c r="F268" s="10">
        <v>42036</v>
      </c>
      <c r="G268" s="10">
        <v>44958</v>
      </c>
      <c r="H268" s="11">
        <v>9</v>
      </c>
      <c r="I268" s="11" t="s">
        <v>337</v>
      </c>
      <c r="J268" s="11" t="s">
        <v>338</v>
      </c>
      <c r="K268" s="11" t="s">
        <v>4139</v>
      </c>
      <c r="L268" s="11">
        <v>2</v>
      </c>
    </row>
    <row r="269" spans="1:12">
      <c r="A269" s="11" t="s">
        <v>521</v>
      </c>
      <c r="D269" s="11" t="s">
        <v>260</v>
      </c>
      <c r="E269" s="19" t="s">
        <v>771</v>
      </c>
      <c r="F269" s="10">
        <v>42036</v>
      </c>
      <c r="G269" s="10">
        <v>44958</v>
      </c>
      <c r="H269" s="11">
        <v>9</v>
      </c>
      <c r="I269" s="11" t="s">
        <v>337</v>
      </c>
      <c r="J269" s="11" t="s">
        <v>338</v>
      </c>
      <c r="K269" s="11" t="s">
        <v>4139</v>
      </c>
      <c r="L269" s="11">
        <v>2</v>
      </c>
    </row>
    <row r="270" spans="1:12">
      <c r="A270" s="11" t="s">
        <v>522</v>
      </c>
      <c r="D270" s="11" t="s">
        <v>260</v>
      </c>
      <c r="E270" s="19" t="s">
        <v>772</v>
      </c>
      <c r="F270" s="10">
        <v>42036</v>
      </c>
      <c r="G270" s="10">
        <v>44958</v>
      </c>
      <c r="H270" s="11">
        <v>9</v>
      </c>
      <c r="I270" s="11" t="s">
        <v>337</v>
      </c>
      <c r="J270" s="11" t="s">
        <v>338</v>
      </c>
      <c r="K270" s="11" t="s">
        <v>4139</v>
      </c>
      <c r="L270" s="11">
        <v>2</v>
      </c>
    </row>
    <row r="271" spans="1:12">
      <c r="A271" s="11" t="s">
        <v>523</v>
      </c>
      <c r="D271" s="11" t="s">
        <v>260</v>
      </c>
      <c r="E271" s="19" t="s">
        <v>773</v>
      </c>
      <c r="F271" s="10">
        <v>42036</v>
      </c>
      <c r="G271" s="10">
        <v>44958</v>
      </c>
      <c r="H271" s="11">
        <v>9</v>
      </c>
      <c r="I271" s="11" t="s">
        <v>337</v>
      </c>
      <c r="J271" s="11" t="s">
        <v>338</v>
      </c>
      <c r="K271" s="11" t="s">
        <v>4139</v>
      </c>
      <c r="L271" s="11">
        <v>2</v>
      </c>
    </row>
    <row r="272" spans="1:12">
      <c r="A272" s="11" t="s">
        <v>524</v>
      </c>
      <c r="D272" s="11" t="s">
        <v>260</v>
      </c>
      <c r="E272" s="19" t="s">
        <v>774</v>
      </c>
      <c r="F272" s="10">
        <v>42036</v>
      </c>
      <c r="G272" s="10">
        <v>44958</v>
      </c>
      <c r="H272" s="11">
        <v>9</v>
      </c>
      <c r="I272" s="11" t="s">
        <v>337</v>
      </c>
      <c r="J272" s="11" t="s">
        <v>338</v>
      </c>
      <c r="K272" s="11" t="s">
        <v>4139</v>
      </c>
      <c r="L272" s="11">
        <v>2</v>
      </c>
    </row>
    <row r="273" spans="1:12">
      <c r="A273" s="11" t="s">
        <v>525</v>
      </c>
      <c r="D273" s="11" t="s">
        <v>260</v>
      </c>
      <c r="E273" s="19" t="s">
        <v>775</v>
      </c>
      <c r="F273" s="10">
        <v>42036</v>
      </c>
      <c r="G273" s="10">
        <v>44958</v>
      </c>
      <c r="H273" s="11">
        <v>9</v>
      </c>
      <c r="I273" s="11" t="s">
        <v>337</v>
      </c>
      <c r="J273" s="11" t="s">
        <v>338</v>
      </c>
      <c r="K273" s="11" t="s">
        <v>4139</v>
      </c>
      <c r="L273" s="11">
        <v>2</v>
      </c>
    </row>
    <row r="274" spans="1:12">
      <c r="A274" s="11" t="s">
        <v>526</v>
      </c>
      <c r="D274" s="11" t="s">
        <v>260</v>
      </c>
      <c r="E274" s="19" t="s">
        <v>776</v>
      </c>
      <c r="F274" s="10">
        <v>42036</v>
      </c>
      <c r="G274" s="10">
        <v>44958</v>
      </c>
      <c r="H274" s="11">
        <v>9</v>
      </c>
      <c r="I274" s="11" t="s">
        <v>337</v>
      </c>
      <c r="J274" s="11" t="s">
        <v>338</v>
      </c>
      <c r="K274" s="11" t="s">
        <v>4139</v>
      </c>
      <c r="L274" s="11">
        <v>2</v>
      </c>
    </row>
    <row r="275" spans="1:12">
      <c r="A275" s="11" t="s">
        <v>527</v>
      </c>
      <c r="D275" s="11" t="s">
        <v>260</v>
      </c>
      <c r="E275" s="19" t="s">
        <v>777</v>
      </c>
      <c r="F275" s="10">
        <v>42036</v>
      </c>
      <c r="G275" s="10">
        <v>44958</v>
      </c>
      <c r="H275" s="11">
        <v>9</v>
      </c>
      <c r="I275" s="11" t="s">
        <v>337</v>
      </c>
      <c r="J275" s="11" t="s">
        <v>338</v>
      </c>
      <c r="K275" s="11" t="s">
        <v>4139</v>
      </c>
      <c r="L275" s="11">
        <v>2</v>
      </c>
    </row>
    <row r="276" spans="1:12">
      <c r="A276" s="11" t="s">
        <v>528</v>
      </c>
      <c r="D276" s="11" t="s">
        <v>260</v>
      </c>
      <c r="E276" s="19" t="s">
        <v>778</v>
      </c>
      <c r="F276" s="10">
        <v>42036</v>
      </c>
      <c r="G276" s="10">
        <v>44958</v>
      </c>
      <c r="H276" s="11">
        <v>9</v>
      </c>
      <c r="I276" s="11" t="s">
        <v>337</v>
      </c>
      <c r="J276" s="11" t="s">
        <v>338</v>
      </c>
      <c r="K276" s="11" t="s">
        <v>4139</v>
      </c>
      <c r="L276" s="11">
        <v>2</v>
      </c>
    </row>
    <row r="277" spans="1:12">
      <c r="A277" s="11" t="s">
        <v>529</v>
      </c>
      <c r="D277" s="11" t="s">
        <v>260</v>
      </c>
      <c r="E277" s="19" t="s">
        <v>779</v>
      </c>
      <c r="F277" s="10">
        <v>42036</v>
      </c>
      <c r="G277" s="10">
        <v>44958</v>
      </c>
      <c r="H277" s="11">
        <v>9</v>
      </c>
      <c r="I277" s="11" t="s">
        <v>337</v>
      </c>
      <c r="J277" s="11" t="s">
        <v>338</v>
      </c>
      <c r="K277" s="11" t="s">
        <v>4139</v>
      </c>
      <c r="L277" s="11">
        <v>2</v>
      </c>
    </row>
    <row r="278" spans="1:12">
      <c r="A278" s="11" t="s">
        <v>530</v>
      </c>
      <c r="D278" s="11" t="s">
        <v>260</v>
      </c>
      <c r="E278" s="19" t="s">
        <v>780</v>
      </c>
      <c r="F278" s="10">
        <v>42036</v>
      </c>
      <c r="G278" s="10">
        <v>44958</v>
      </c>
      <c r="H278" s="11">
        <v>9</v>
      </c>
      <c r="I278" s="11" t="s">
        <v>337</v>
      </c>
      <c r="J278" s="11" t="s">
        <v>338</v>
      </c>
      <c r="K278" s="11" t="s">
        <v>4139</v>
      </c>
      <c r="L278" s="11">
        <v>2</v>
      </c>
    </row>
    <row r="279" spans="1:12">
      <c r="A279" s="11" t="s">
        <v>531</v>
      </c>
      <c r="D279" s="11" t="s">
        <v>260</v>
      </c>
      <c r="E279" s="19" t="s">
        <v>781</v>
      </c>
      <c r="F279" s="10">
        <v>42036</v>
      </c>
      <c r="G279" s="10">
        <v>44958</v>
      </c>
      <c r="H279" s="11">
        <v>9</v>
      </c>
      <c r="I279" s="11" t="s">
        <v>337</v>
      </c>
      <c r="J279" s="11" t="s">
        <v>338</v>
      </c>
      <c r="K279" s="11" t="s">
        <v>4139</v>
      </c>
      <c r="L279" s="11">
        <v>2</v>
      </c>
    </row>
    <row r="280" spans="1:12">
      <c r="A280" s="11" t="s">
        <v>532</v>
      </c>
      <c r="D280" s="11" t="s">
        <v>260</v>
      </c>
      <c r="E280" s="19" t="s">
        <v>782</v>
      </c>
      <c r="F280" s="10">
        <v>42036</v>
      </c>
      <c r="G280" s="10">
        <v>44958</v>
      </c>
      <c r="H280" s="11">
        <v>9</v>
      </c>
      <c r="I280" s="11" t="s">
        <v>337</v>
      </c>
      <c r="J280" s="11" t="s">
        <v>338</v>
      </c>
      <c r="K280" s="11" t="s">
        <v>4139</v>
      </c>
      <c r="L280" s="11">
        <v>2</v>
      </c>
    </row>
    <row r="281" spans="1:12">
      <c r="A281" s="11" t="s">
        <v>533</v>
      </c>
      <c r="D281" s="11" t="s">
        <v>260</v>
      </c>
      <c r="E281" s="19" t="s">
        <v>783</v>
      </c>
      <c r="F281" s="10">
        <v>42036</v>
      </c>
      <c r="G281" s="10">
        <v>44958</v>
      </c>
      <c r="H281" s="11">
        <v>9</v>
      </c>
      <c r="I281" s="11" t="s">
        <v>337</v>
      </c>
      <c r="J281" s="11" t="s">
        <v>338</v>
      </c>
      <c r="K281" s="11" t="s">
        <v>4139</v>
      </c>
      <c r="L281" s="11">
        <v>2</v>
      </c>
    </row>
    <row r="282" spans="1:12">
      <c r="A282" s="11" t="s">
        <v>534</v>
      </c>
      <c r="D282" s="11" t="s">
        <v>260</v>
      </c>
      <c r="E282" s="19" t="s">
        <v>784</v>
      </c>
      <c r="F282" s="10">
        <v>42036</v>
      </c>
      <c r="G282" s="10">
        <v>44958</v>
      </c>
      <c r="H282" s="11">
        <v>9</v>
      </c>
      <c r="I282" s="11" t="s">
        <v>337</v>
      </c>
      <c r="J282" s="11" t="s">
        <v>338</v>
      </c>
      <c r="K282" s="11" t="s">
        <v>4139</v>
      </c>
      <c r="L282" s="11">
        <v>2</v>
      </c>
    </row>
    <row r="283" spans="1:12">
      <c r="A283" s="11" t="s">
        <v>535</v>
      </c>
      <c r="D283" s="11" t="s">
        <v>260</v>
      </c>
      <c r="E283" s="19" t="s">
        <v>785</v>
      </c>
      <c r="F283" s="10">
        <v>42036</v>
      </c>
      <c r="G283" s="10">
        <v>44958</v>
      </c>
      <c r="H283" s="11">
        <v>9</v>
      </c>
      <c r="I283" s="11" t="s">
        <v>337</v>
      </c>
      <c r="J283" s="11" t="s">
        <v>338</v>
      </c>
      <c r="K283" s="11" t="s">
        <v>4139</v>
      </c>
      <c r="L283" s="11">
        <v>2</v>
      </c>
    </row>
    <row r="284" spans="1:12">
      <c r="A284" s="11" t="s">
        <v>536</v>
      </c>
      <c r="D284" s="11" t="s">
        <v>260</v>
      </c>
      <c r="E284" s="19" t="s">
        <v>786</v>
      </c>
      <c r="F284" s="10">
        <v>42036</v>
      </c>
      <c r="G284" s="10">
        <v>44958</v>
      </c>
      <c r="H284" s="11">
        <v>9</v>
      </c>
      <c r="I284" s="11" t="s">
        <v>337</v>
      </c>
      <c r="J284" s="11" t="s">
        <v>338</v>
      </c>
      <c r="K284" s="11" t="s">
        <v>4139</v>
      </c>
      <c r="L284" s="11">
        <v>2</v>
      </c>
    </row>
    <row r="285" spans="1:12">
      <c r="A285" s="11" t="s">
        <v>537</v>
      </c>
      <c r="D285" s="11" t="s">
        <v>260</v>
      </c>
      <c r="E285" s="19" t="s">
        <v>787</v>
      </c>
      <c r="F285" s="10">
        <v>42036</v>
      </c>
      <c r="G285" s="10">
        <v>44958</v>
      </c>
      <c r="H285" s="11">
        <v>9</v>
      </c>
      <c r="I285" s="11" t="s">
        <v>337</v>
      </c>
      <c r="J285" s="11" t="s">
        <v>338</v>
      </c>
      <c r="K285" s="11" t="s">
        <v>4139</v>
      </c>
      <c r="L285" s="11">
        <v>2</v>
      </c>
    </row>
    <row r="286" spans="1:12">
      <c r="A286" s="11" t="s">
        <v>538</v>
      </c>
      <c r="D286" s="11" t="s">
        <v>260</v>
      </c>
      <c r="E286" s="19" t="s">
        <v>788</v>
      </c>
      <c r="F286" s="10">
        <v>42036</v>
      </c>
      <c r="G286" s="10">
        <v>44958</v>
      </c>
      <c r="H286" s="11">
        <v>9</v>
      </c>
      <c r="I286" s="11" t="s">
        <v>337</v>
      </c>
      <c r="J286" s="11" t="s">
        <v>338</v>
      </c>
      <c r="K286" s="11" t="s">
        <v>4139</v>
      </c>
      <c r="L286" s="11">
        <v>2</v>
      </c>
    </row>
    <row r="287" spans="1:12">
      <c r="A287" s="11" t="s">
        <v>539</v>
      </c>
      <c r="D287" s="11" t="s">
        <v>260</v>
      </c>
      <c r="E287" s="19" t="s">
        <v>789</v>
      </c>
      <c r="F287" s="10">
        <v>42036</v>
      </c>
      <c r="G287" s="10">
        <v>44958</v>
      </c>
      <c r="H287" s="11">
        <v>9</v>
      </c>
      <c r="I287" s="11" t="s">
        <v>337</v>
      </c>
      <c r="J287" s="11" t="s">
        <v>338</v>
      </c>
      <c r="K287" s="11" t="s">
        <v>4139</v>
      </c>
      <c r="L287" s="11">
        <v>2</v>
      </c>
    </row>
    <row r="288" spans="1:12">
      <c r="A288" s="11" t="s">
        <v>540</v>
      </c>
      <c r="D288" s="11" t="s">
        <v>260</v>
      </c>
      <c r="E288" s="19" t="s">
        <v>790</v>
      </c>
      <c r="F288" s="10">
        <v>42036</v>
      </c>
      <c r="G288" s="10">
        <v>44958</v>
      </c>
      <c r="H288" s="11">
        <v>9</v>
      </c>
      <c r="I288" s="11" t="s">
        <v>337</v>
      </c>
      <c r="J288" s="11" t="s">
        <v>338</v>
      </c>
      <c r="K288" s="11" t="s">
        <v>4139</v>
      </c>
      <c r="L288" s="11">
        <v>2</v>
      </c>
    </row>
    <row r="289" spans="1:12">
      <c r="A289" s="11" t="s">
        <v>541</v>
      </c>
      <c r="D289" s="11" t="s">
        <v>260</v>
      </c>
      <c r="E289" s="19" t="s">
        <v>791</v>
      </c>
      <c r="F289" s="10">
        <v>42036</v>
      </c>
      <c r="G289" s="10">
        <v>44958</v>
      </c>
      <c r="H289" s="11">
        <v>9</v>
      </c>
      <c r="I289" s="11" t="s">
        <v>337</v>
      </c>
      <c r="J289" s="11" t="s">
        <v>338</v>
      </c>
      <c r="K289" s="11" t="s">
        <v>4139</v>
      </c>
      <c r="L289" s="11">
        <v>2</v>
      </c>
    </row>
    <row r="290" spans="1:12">
      <c r="A290" s="11" t="s">
        <v>542</v>
      </c>
      <c r="D290" s="11" t="s">
        <v>260</v>
      </c>
      <c r="E290" s="19" t="s">
        <v>792</v>
      </c>
      <c r="F290" s="10">
        <v>42036</v>
      </c>
      <c r="G290" s="10">
        <v>44958</v>
      </c>
      <c r="H290" s="11">
        <v>9</v>
      </c>
      <c r="I290" s="11" t="s">
        <v>337</v>
      </c>
      <c r="J290" s="11" t="s">
        <v>338</v>
      </c>
      <c r="K290" s="11" t="s">
        <v>4139</v>
      </c>
      <c r="L290" s="11">
        <v>2</v>
      </c>
    </row>
    <row r="291" spans="1:12">
      <c r="A291" s="11" t="s">
        <v>543</v>
      </c>
      <c r="D291" s="11" t="s">
        <v>260</v>
      </c>
      <c r="E291" s="19" t="s">
        <v>793</v>
      </c>
      <c r="F291" s="10">
        <v>42036</v>
      </c>
      <c r="G291" s="10">
        <v>44958</v>
      </c>
      <c r="H291" s="11">
        <v>9</v>
      </c>
      <c r="I291" s="11" t="s">
        <v>337</v>
      </c>
      <c r="J291" s="11" t="s">
        <v>338</v>
      </c>
      <c r="K291" s="11" t="s">
        <v>4139</v>
      </c>
      <c r="L291" s="11">
        <v>2</v>
      </c>
    </row>
    <row r="292" spans="1:12">
      <c r="A292" s="11" t="s">
        <v>544</v>
      </c>
      <c r="D292" s="11" t="s">
        <v>260</v>
      </c>
      <c r="E292" s="19" t="s">
        <v>794</v>
      </c>
      <c r="F292" s="10">
        <v>42036</v>
      </c>
      <c r="G292" s="10">
        <v>44958</v>
      </c>
      <c r="H292" s="11">
        <v>9</v>
      </c>
      <c r="I292" s="11" t="s">
        <v>337</v>
      </c>
      <c r="J292" s="11" t="s">
        <v>338</v>
      </c>
      <c r="K292" s="11" t="s">
        <v>4139</v>
      </c>
      <c r="L292" s="11">
        <v>2</v>
      </c>
    </row>
    <row r="293" spans="1:12">
      <c r="A293" s="11" t="s">
        <v>545</v>
      </c>
      <c r="D293" s="11" t="s">
        <v>260</v>
      </c>
      <c r="E293" s="19" t="s">
        <v>795</v>
      </c>
      <c r="F293" s="10">
        <v>42036</v>
      </c>
      <c r="G293" s="10">
        <v>44958</v>
      </c>
      <c r="H293" s="11">
        <v>9</v>
      </c>
      <c r="I293" s="11" t="s">
        <v>337</v>
      </c>
      <c r="J293" s="11" t="s">
        <v>338</v>
      </c>
      <c r="K293" s="11" t="s">
        <v>4139</v>
      </c>
      <c r="L293" s="11">
        <v>2</v>
      </c>
    </row>
    <row r="294" spans="1:12">
      <c r="A294" s="11" t="s">
        <v>546</v>
      </c>
      <c r="D294" s="11" t="s">
        <v>260</v>
      </c>
      <c r="E294" s="19" t="s">
        <v>796</v>
      </c>
      <c r="F294" s="10">
        <v>42036</v>
      </c>
      <c r="G294" s="10">
        <v>44958</v>
      </c>
      <c r="H294" s="11">
        <v>9</v>
      </c>
      <c r="I294" s="11" t="s">
        <v>337</v>
      </c>
      <c r="J294" s="11" t="s">
        <v>338</v>
      </c>
      <c r="K294" s="11" t="s">
        <v>4139</v>
      </c>
      <c r="L294" s="11">
        <v>2</v>
      </c>
    </row>
    <row r="295" spans="1:12">
      <c r="A295" s="11" t="s">
        <v>547</v>
      </c>
      <c r="D295" s="11" t="s">
        <v>260</v>
      </c>
      <c r="E295" s="19" t="s">
        <v>797</v>
      </c>
      <c r="F295" s="10">
        <v>42036</v>
      </c>
      <c r="G295" s="10">
        <v>44958</v>
      </c>
      <c r="H295" s="11">
        <v>9</v>
      </c>
      <c r="I295" s="11" t="s">
        <v>337</v>
      </c>
      <c r="J295" s="11" t="s">
        <v>338</v>
      </c>
      <c r="K295" s="11" t="s">
        <v>4139</v>
      </c>
      <c r="L295" s="11">
        <v>2</v>
      </c>
    </row>
    <row r="296" spans="1:12">
      <c r="A296" s="11" t="s">
        <v>548</v>
      </c>
      <c r="D296" s="11" t="s">
        <v>260</v>
      </c>
      <c r="E296" s="19" t="s">
        <v>798</v>
      </c>
      <c r="F296" s="10">
        <v>42036</v>
      </c>
      <c r="G296" s="10">
        <v>44958</v>
      </c>
      <c r="H296" s="11">
        <v>9</v>
      </c>
      <c r="I296" s="11" t="s">
        <v>337</v>
      </c>
      <c r="J296" s="11" t="s">
        <v>338</v>
      </c>
      <c r="K296" s="11" t="s">
        <v>4139</v>
      </c>
      <c r="L296" s="11">
        <v>2</v>
      </c>
    </row>
    <row r="297" spans="1:12">
      <c r="A297" s="11" t="s">
        <v>549</v>
      </c>
      <c r="D297" s="11" t="s">
        <v>260</v>
      </c>
      <c r="E297" s="19" t="s">
        <v>799</v>
      </c>
      <c r="F297" s="10">
        <v>42036</v>
      </c>
      <c r="G297" s="10">
        <v>44958</v>
      </c>
      <c r="H297" s="11">
        <v>9</v>
      </c>
      <c r="I297" s="11" t="s">
        <v>337</v>
      </c>
      <c r="J297" s="11" t="s">
        <v>338</v>
      </c>
      <c r="K297" s="11" t="s">
        <v>4139</v>
      </c>
      <c r="L297" s="11">
        <v>2</v>
      </c>
    </row>
    <row r="298" spans="1:12">
      <c r="A298" s="11" t="s">
        <v>550</v>
      </c>
      <c r="D298" s="11" t="s">
        <v>260</v>
      </c>
      <c r="E298" s="19" t="s">
        <v>800</v>
      </c>
      <c r="F298" s="10">
        <v>42036</v>
      </c>
      <c r="G298" s="10">
        <v>44958</v>
      </c>
      <c r="H298" s="11">
        <v>9</v>
      </c>
      <c r="I298" s="11" t="s">
        <v>337</v>
      </c>
      <c r="J298" s="11" t="s">
        <v>338</v>
      </c>
      <c r="K298" s="11" t="s">
        <v>4139</v>
      </c>
      <c r="L298" s="11">
        <v>2</v>
      </c>
    </row>
    <row r="299" spans="1:12">
      <c r="A299" s="11" t="s">
        <v>551</v>
      </c>
      <c r="D299" s="11" t="s">
        <v>260</v>
      </c>
      <c r="E299" s="19" t="s">
        <v>801</v>
      </c>
      <c r="F299" s="10">
        <v>42036</v>
      </c>
      <c r="G299" s="10">
        <v>44958</v>
      </c>
      <c r="H299" s="11">
        <v>9</v>
      </c>
      <c r="I299" s="11" t="s">
        <v>337</v>
      </c>
      <c r="J299" s="11" t="s">
        <v>338</v>
      </c>
      <c r="K299" s="11" t="s">
        <v>4139</v>
      </c>
      <c r="L299" s="11">
        <v>2</v>
      </c>
    </row>
    <row r="300" spans="1:12">
      <c r="A300" s="11" t="s">
        <v>552</v>
      </c>
      <c r="D300" s="11" t="s">
        <v>260</v>
      </c>
      <c r="E300" s="19" t="s">
        <v>802</v>
      </c>
      <c r="F300" s="10">
        <v>42036</v>
      </c>
      <c r="G300" s="10">
        <v>44958</v>
      </c>
      <c r="H300" s="11">
        <v>9</v>
      </c>
      <c r="I300" s="11" t="s">
        <v>337</v>
      </c>
      <c r="J300" s="11" t="s">
        <v>338</v>
      </c>
      <c r="K300" s="11" t="s">
        <v>4139</v>
      </c>
      <c r="L300" s="11">
        <v>2</v>
      </c>
    </row>
    <row r="301" spans="1:12">
      <c r="A301" s="11" t="s">
        <v>553</v>
      </c>
      <c r="D301" s="11" t="s">
        <v>260</v>
      </c>
      <c r="E301" s="19" t="s">
        <v>803</v>
      </c>
      <c r="F301" s="10">
        <v>42036</v>
      </c>
      <c r="G301" s="10">
        <v>44958</v>
      </c>
      <c r="H301" s="11">
        <v>9</v>
      </c>
      <c r="I301" s="11" t="s">
        <v>337</v>
      </c>
      <c r="J301" s="11" t="s">
        <v>338</v>
      </c>
      <c r="K301" s="11" t="s">
        <v>4139</v>
      </c>
      <c r="L301" s="11">
        <v>2</v>
      </c>
    </row>
    <row r="302" spans="1:12">
      <c r="A302" s="11" t="s">
        <v>554</v>
      </c>
      <c r="D302" s="11" t="s">
        <v>260</v>
      </c>
      <c r="E302" s="19" t="s">
        <v>804</v>
      </c>
      <c r="F302" s="10">
        <v>42036</v>
      </c>
      <c r="G302" s="10">
        <v>44958</v>
      </c>
      <c r="H302" s="11">
        <v>9</v>
      </c>
      <c r="I302" s="11" t="s">
        <v>337</v>
      </c>
      <c r="J302" s="11" t="s">
        <v>338</v>
      </c>
      <c r="K302" s="11" t="s">
        <v>4139</v>
      </c>
      <c r="L302" s="11">
        <v>2</v>
      </c>
    </row>
    <row r="303" spans="1:12">
      <c r="A303" s="11" t="s">
        <v>555</v>
      </c>
      <c r="D303" s="11" t="s">
        <v>260</v>
      </c>
      <c r="E303" s="19" t="s">
        <v>805</v>
      </c>
      <c r="F303" s="10">
        <v>42036</v>
      </c>
      <c r="G303" s="10">
        <v>44958</v>
      </c>
      <c r="H303" s="11">
        <v>9</v>
      </c>
      <c r="I303" s="11" t="s">
        <v>337</v>
      </c>
      <c r="J303" s="11" t="s">
        <v>338</v>
      </c>
      <c r="K303" s="11" t="s">
        <v>4139</v>
      </c>
      <c r="L303" s="11">
        <v>2</v>
      </c>
    </row>
    <row r="304" spans="1:12">
      <c r="A304" s="11" t="s">
        <v>556</v>
      </c>
      <c r="D304" s="11" t="s">
        <v>260</v>
      </c>
      <c r="E304" s="19" t="s">
        <v>806</v>
      </c>
      <c r="F304" s="10">
        <v>42036</v>
      </c>
      <c r="G304" s="10">
        <v>44958</v>
      </c>
      <c r="H304" s="11">
        <v>9</v>
      </c>
      <c r="I304" s="11" t="s">
        <v>337</v>
      </c>
      <c r="J304" s="11" t="s">
        <v>338</v>
      </c>
      <c r="K304" s="11" t="s">
        <v>4139</v>
      </c>
      <c r="L304" s="11">
        <v>2</v>
      </c>
    </row>
    <row r="305" spans="1:12">
      <c r="A305" s="11" t="s">
        <v>557</v>
      </c>
      <c r="D305" s="11" t="s">
        <v>260</v>
      </c>
      <c r="E305" s="19" t="s">
        <v>807</v>
      </c>
      <c r="F305" s="10">
        <v>42036</v>
      </c>
      <c r="G305" s="10">
        <v>44958</v>
      </c>
      <c r="H305" s="11">
        <v>9</v>
      </c>
      <c r="I305" s="11" t="s">
        <v>337</v>
      </c>
      <c r="J305" s="11" t="s">
        <v>338</v>
      </c>
      <c r="K305" s="11" t="s">
        <v>4139</v>
      </c>
      <c r="L305" s="11">
        <v>2</v>
      </c>
    </row>
    <row r="306" spans="1:12">
      <c r="A306" s="11" t="s">
        <v>558</v>
      </c>
      <c r="D306" s="11" t="s">
        <v>260</v>
      </c>
      <c r="E306" s="19" t="s">
        <v>808</v>
      </c>
      <c r="F306" s="10">
        <v>42036</v>
      </c>
      <c r="G306" s="10">
        <v>44958</v>
      </c>
      <c r="H306" s="11">
        <v>9</v>
      </c>
      <c r="I306" s="20" t="s">
        <v>259</v>
      </c>
      <c r="J306" s="11" t="s">
        <v>261</v>
      </c>
      <c r="K306" s="11" t="s">
        <v>4139</v>
      </c>
      <c r="L306" s="11">
        <v>2</v>
      </c>
    </row>
    <row r="307" spans="1:12">
      <c r="A307" s="11" t="s">
        <v>559</v>
      </c>
      <c r="D307" s="11" t="s">
        <v>260</v>
      </c>
      <c r="E307" s="19" t="s">
        <v>809</v>
      </c>
      <c r="F307" s="10">
        <v>42036</v>
      </c>
      <c r="G307" s="10">
        <v>44958</v>
      </c>
      <c r="H307" s="11">
        <v>9</v>
      </c>
      <c r="I307" s="20" t="s">
        <v>259</v>
      </c>
      <c r="J307" s="11" t="s">
        <v>261</v>
      </c>
      <c r="K307" s="11" t="s">
        <v>4139</v>
      </c>
      <c r="L307" s="11">
        <v>2</v>
      </c>
    </row>
    <row r="308" spans="1:12">
      <c r="A308" s="11" t="s">
        <v>560</v>
      </c>
      <c r="D308" s="11" t="s">
        <v>260</v>
      </c>
      <c r="E308" s="19" t="s">
        <v>810</v>
      </c>
      <c r="F308" s="10">
        <v>42036</v>
      </c>
      <c r="G308" s="10">
        <v>44958</v>
      </c>
      <c r="H308" s="11">
        <v>9</v>
      </c>
      <c r="I308" s="20" t="s">
        <v>259</v>
      </c>
      <c r="J308" s="11" t="s">
        <v>261</v>
      </c>
      <c r="K308" s="11" t="s">
        <v>4139</v>
      </c>
      <c r="L308" s="11">
        <v>2</v>
      </c>
    </row>
    <row r="309" spans="1:12">
      <c r="A309" s="11" t="s">
        <v>561</v>
      </c>
      <c r="D309" s="11" t="s">
        <v>260</v>
      </c>
      <c r="E309" s="19" t="s">
        <v>811</v>
      </c>
      <c r="F309" s="10">
        <v>42036</v>
      </c>
      <c r="G309" s="10">
        <v>44958</v>
      </c>
      <c r="H309" s="11">
        <v>9</v>
      </c>
      <c r="I309" s="20" t="s">
        <v>259</v>
      </c>
      <c r="J309" s="11" t="s">
        <v>261</v>
      </c>
      <c r="K309" s="11" t="s">
        <v>4139</v>
      </c>
      <c r="L309" s="11">
        <v>2</v>
      </c>
    </row>
    <row r="310" spans="1:12">
      <c r="A310" s="11" t="s">
        <v>562</v>
      </c>
      <c r="D310" s="11" t="s">
        <v>260</v>
      </c>
      <c r="E310" s="19" t="s">
        <v>812</v>
      </c>
      <c r="F310" s="10">
        <v>42036</v>
      </c>
      <c r="G310" s="10">
        <v>44958</v>
      </c>
      <c r="H310" s="11">
        <v>9</v>
      </c>
      <c r="I310" s="20" t="s">
        <v>259</v>
      </c>
      <c r="J310" s="11" t="s">
        <v>261</v>
      </c>
      <c r="K310" s="11" t="s">
        <v>4139</v>
      </c>
      <c r="L310" s="11">
        <v>2</v>
      </c>
    </row>
    <row r="311" spans="1:12">
      <c r="A311" s="11" t="s">
        <v>563</v>
      </c>
      <c r="D311" s="11" t="s">
        <v>260</v>
      </c>
      <c r="E311" s="19" t="s">
        <v>813</v>
      </c>
      <c r="F311" s="10">
        <v>42036</v>
      </c>
      <c r="G311" s="10">
        <v>44958</v>
      </c>
      <c r="H311" s="11">
        <v>9</v>
      </c>
      <c r="I311" s="20" t="s">
        <v>259</v>
      </c>
      <c r="J311" s="11" t="s">
        <v>261</v>
      </c>
      <c r="K311" s="11" t="s">
        <v>4139</v>
      </c>
      <c r="L311" s="11">
        <v>2</v>
      </c>
    </row>
    <row r="312" spans="1:12">
      <c r="A312" s="11" t="s">
        <v>564</v>
      </c>
      <c r="D312" s="11" t="s">
        <v>260</v>
      </c>
      <c r="E312" s="19" t="s">
        <v>814</v>
      </c>
      <c r="F312" s="10">
        <v>42036</v>
      </c>
      <c r="G312" s="10">
        <v>44958</v>
      </c>
      <c r="H312" s="11">
        <v>9</v>
      </c>
      <c r="I312" s="20" t="s">
        <v>259</v>
      </c>
      <c r="J312" s="11" t="s">
        <v>261</v>
      </c>
      <c r="K312" s="11" t="s">
        <v>4139</v>
      </c>
      <c r="L312" s="11">
        <v>2</v>
      </c>
    </row>
    <row r="313" spans="1:12">
      <c r="A313" s="11" t="s">
        <v>565</v>
      </c>
      <c r="D313" s="11" t="s">
        <v>260</v>
      </c>
      <c r="E313" s="19" t="s">
        <v>815</v>
      </c>
      <c r="F313" s="10">
        <v>42036</v>
      </c>
      <c r="G313" s="10">
        <v>44958</v>
      </c>
      <c r="H313" s="11">
        <v>9</v>
      </c>
      <c r="I313" s="20" t="s">
        <v>259</v>
      </c>
      <c r="J313" s="11" t="s">
        <v>261</v>
      </c>
      <c r="K313" s="11" t="s">
        <v>4139</v>
      </c>
      <c r="L313" s="11">
        <v>2</v>
      </c>
    </row>
    <row r="314" spans="1:12">
      <c r="A314" s="11" t="s">
        <v>566</v>
      </c>
      <c r="D314" s="11" t="s">
        <v>260</v>
      </c>
      <c r="E314" s="19" t="s">
        <v>816</v>
      </c>
      <c r="F314" s="10">
        <v>42036</v>
      </c>
      <c r="G314" s="10">
        <v>44958</v>
      </c>
      <c r="H314" s="11">
        <v>9</v>
      </c>
      <c r="I314" s="20" t="s">
        <v>259</v>
      </c>
      <c r="J314" s="11" t="s">
        <v>261</v>
      </c>
      <c r="K314" s="11" t="s">
        <v>4139</v>
      </c>
      <c r="L314" s="11">
        <v>2</v>
      </c>
    </row>
    <row r="315" spans="1:12">
      <c r="A315" s="11" t="s">
        <v>567</v>
      </c>
      <c r="D315" s="11" t="s">
        <v>260</v>
      </c>
      <c r="E315" s="19" t="s">
        <v>817</v>
      </c>
      <c r="F315" s="10">
        <v>42036</v>
      </c>
      <c r="G315" s="10">
        <v>44958</v>
      </c>
      <c r="H315" s="11">
        <v>9</v>
      </c>
      <c r="I315" s="20" t="s">
        <v>259</v>
      </c>
      <c r="J315" s="11" t="s">
        <v>261</v>
      </c>
      <c r="K315" s="11" t="s">
        <v>4139</v>
      </c>
      <c r="L315" s="11">
        <v>2</v>
      </c>
    </row>
    <row r="316" spans="1:12">
      <c r="A316" s="11" t="s">
        <v>568</v>
      </c>
      <c r="D316" s="11" t="s">
        <v>260</v>
      </c>
      <c r="E316" s="19" t="s">
        <v>818</v>
      </c>
      <c r="F316" s="10">
        <v>42036</v>
      </c>
      <c r="G316" s="10">
        <v>44958</v>
      </c>
      <c r="H316" s="11">
        <v>9</v>
      </c>
      <c r="I316" s="20" t="s">
        <v>259</v>
      </c>
      <c r="J316" s="11" t="s">
        <v>261</v>
      </c>
      <c r="K316" s="11" t="s">
        <v>4139</v>
      </c>
      <c r="L316" s="11">
        <v>2</v>
      </c>
    </row>
    <row r="317" spans="1:12">
      <c r="A317" s="11" t="s">
        <v>569</v>
      </c>
      <c r="D317" s="11" t="s">
        <v>260</v>
      </c>
      <c r="E317" s="19" t="s">
        <v>819</v>
      </c>
      <c r="F317" s="10">
        <v>42036</v>
      </c>
      <c r="G317" s="10">
        <v>44958</v>
      </c>
      <c r="H317" s="11">
        <v>9</v>
      </c>
      <c r="I317" s="20" t="s">
        <v>259</v>
      </c>
      <c r="J317" s="11" t="s">
        <v>261</v>
      </c>
      <c r="K317" s="11" t="s">
        <v>4139</v>
      </c>
      <c r="L317" s="11">
        <v>2</v>
      </c>
    </row>
    <row r="318" spans="1:12">
      <c r="A318" s="11" t="s">
        <v>570</v>
      </c>
      <c r="D318" s="11" t="s">
        <v>260</v>
      </c>
      <c r="E318" s="19" t="s">
        <v>820</v>
      </c>
      <c r="F318" s="10">
        <v>42036</v>
      </c>
      <c r="G318" s="10">
        <v>44958</v>
      </c>
      <c r="H318" s="11">
        <v>9</v>
      </c>
      <c r="I318" s="20" t="s">
        <v>259</v>
      </c>
      <c r="J318" s="11" t="s">
        <v>261</v>
      </c>
      <c r="K318" s="11" t="s">
        <v>4139</v>
      </c>
      <c r="L318" s="11">
        <v>2</v>
      </c>
    </row>
    <row r="319" spans="1:12">
      <c r="A319" s="11" t="s">
        <v>571</v>
      </c>
      <c r="D319" s="11" t="s">
        <v>260</v>
      </c>
      <c r="E319" s="19" t="s">
        <v>821</v>
      </c>
      <c r="F319" s="10">
        <v>42036</v>
      </c>
      <c r="G319" s="10">
        <v>44958</v>
      </c>
      <c r="H319" s="11">
        <v>9</v>
      </c>
      <c r="I319" s="20" t="s">
        <v>259</v>
      </c>
      <c r="J319" s="11" t="s">
        <v>261</v>
      </c>
      <c r="K319" s="11" t="s">
        <v>4139</v>
      </c>
      <c r="L319" s="11">
        <v>2</v>
      </c>
    </row>
    <row r="320" spans="1:12">
      <c r="A320" s="11" t="s">
        <v>572</v>
      </c>
      <c r="D320" s="11" t="s">
        <v>260</v>
      </c>
      <c r="E320" s="19" t="s">
        <v>822</v>
      </c>
      <c r="F320" s="10">
        <v>42036</v>
      </c>
      <c r="G320" s="10">
        <v>44958</v>
      </c>
      <c r="H320" s="11">
        <v>9</v>
      </c>
      <c r="I320" s="20" t="s">
        <v>259</v>
      </c>
      <c r="J320" s="11" t="s">
        <v>261</v>
      </c>
      <c r="K320" s="11" t="s">
        <v>4139</v>
      </c>
      <c r="L320" s="11">
        <v>2</v>
      </c>
    </row>
    <row r="321" spans="1:12">
      <c r="A321" s="11" t="s">
        <v>573</v>
      </c>
      <c r="D321" s="11" t="s">
        <v>260</v>
      </c>
      <c r="E321" s="19" t="s">
        <v>823</v>
      </c>
      <c r="F321" s="10">
        <v>42036</v>
      </c>
      <c r="G321" s="10">
        <v>44958</v>
      </c>
      <c r="H321" s="11">
        <v>9</v>
      </c>
      <c r="I321" s="20" t="s">
        <v>259</v>
      </c>
      <c r="J321" s="11" t="s">
        <v>261</v>
      </c>
      <c r="K321" s="11" t="s">
        <v>4139</v>
      </c>
      <c r="L321" s="11">
        <v>2</v>
      </c>
    </row>
    <row r="322" spans="1:12">
      <c r="A322" s="11" t="s">
        <v>574</v>
      </c>
      <c r="D322" s="11" t="s">
        <v>260</v>
      </c>
      <c r="E322" s="19" t="s">
        <v>824</v>
      </c>
      <c r="F322" s="10">
        <v>42036</v>
      </c>
      <c r="G322" s="10">
        <v>44958</v>
      </c>
      <c r="H322" s="11">
        <v>9</v>
      </c>
      <c r="I322" s="20" t="s">
        <v>259</v>
      </c>
      <c r="J322" s="11" t="s">
        <v>261</v>
      </c>
      <c r="K322" s="11" t="s">
        <v>4139</v>
      </c>
      <c r="L322" s="11">
        <v>2</v>
      </c>
    </row>
    <row r="323" spans="1:12">
      <c r="A323" s="11" t="s">
        <v>575</v>
      </c>
      <c r="D323" s="11" t="s">
        <v>260</v>
      </c>
      <c r="E323" s="19" t="s">
        <v>825</v>
      </c>
      <c r="F323" s="10">
        <v>42036</v>
      </c>
      <c r="G323" s="10">
        <v>44958</v>
      </c>
      <c r="H323" s="11">
        <v>9</v>
      </c>
      <c r="I323" s="20" t="s">
        <v>259</v>
      </c>
      <c r="J323" s="11" t="s">
        <v>261</v>
      </c>
      <c r="K323" s="11" t="s">
        <v>4139</v>
      </c>
      <c r="L323" s="11">
        <v>2</v>
      </c>
    </row>
    <row r="324" spans="1:12">
      <c r="A324" s="11" t="s">
        <v>576</v>
      </c>
      <c r="D324" s="11" t="s">
        <v>260</v>
      </c>
      <c r="E324" s="19" t="s">
        <v>826</v>
      </c>
      <c r="F324" s="10">
        <v>42036</v>
      </c>
      <c r="G324" s="10">
        <v>44958</v>
      </c>
      <c r="H324" s="11">
        <v>9</v>
      </c>
      <c r="I324" s="20" t="s">
        <v>259</v>
      </c>
      <c r="J324" s="11" t="s">
        <v>261</v>
      </c>
      <c r="K324" s="11" t="s">
        <v>4139</v>
      </c>
      <c r="L324" s="11">
        <v>2</v>
      </c>
    </row>
    <row r="325" spans="1:12">
      <c r="A325" s="11" t="s">
        <v>577</v>
      </c>
      <c r="D325" s="11" t="s">
        <v>260</v>
      </c>
      <c r="E325" s="19" t="s">
        <v>827</v>
      </c>
      <c r="F325" s="10">
        <v>42036</v>
      </c>
      <c r="G325" s="10">
        <v>44958</v>
      </c>
      <c r="H325" s="11">
        <v>9</v>
      </c>
      <c r="I325" s="20" t="s">
        <v>259</v>
      </c>
      <c r="J325" s="11" t="s">
        <v>261</v>
      </c>
      <c r="K325" s="11" t="s">
        <v>4139</v>
      </c>
      <c r="L325" s="11">
        <v>2</v>
      </c>
    </row>
    <row r="326" spans="1:12">
      <c r="A326" s="11" t="s">
        <v>578</v>
      </c>
      <c r="D326" s="11" t="s">
        <v>260</v>
      </c>
      <c r="E326" s="19" t="s">
        <v>828</v>
      </c>
      <c r="F326" s="10">
        <v>42036</v>
      </c>
      <c r="G326" s="10">
        <v>44958</v>
      </c>
      <c r="H326" s="11">
        <v>9</v>
      </c>
      <c r="I326" s="20" t="s">
        <v>259</v>
      </c>
      <c r="J326" s="11" t="s">
        <v>261</v>
      </c>
      <c r="K326" s="11" t="s">
        <v>4139</v>
      </c>
      <c r="L326" s="11">
        <v>2</v>
      </c>
    </row>
    <row r="327" spans="1:12">
      <c r="A327" s="11" t="s">
        <v>579</v>
      </c>
      <c r="D327" s="11" t="s">
        <v>260</v>
      </c>
      <c r="E327" s="19" t="s">
        <v>829</v>
      </c>
      <c r="F327" s="10">
        <v>42036</v>
      </c>
      <c r="G327" s="10">
        <v>44958</v>
      </c>
      <c r="H327" s="11">
        <v>9</v>
      </c>
      <c r="I327" s="20" t="s">
        <v>259</v>
      </c>
      <c r="J327" s="11" t="s">
        <v>261</v>
      </c>
      <c r="K327" s="11" t="s">
        <v>4139</v>
      </c>
      <c r="L327" s="11">
        <v>2</v>
      </c>
    </row>
    <row r="328" spans="1:12">
      <c r="A328" s="11" t="s">
        <v>580</v>
      </c>
      <c r="D328" s="11" t="s">
        <v>260</v>
      </c>
      <c r="E328" s="19" t="s">
        <v>830</v>
      </c>
      <c r="F328" s="10">
        <v>42036</v>
      </c>
      <c r="G328" s="10">
        <v>44958</v>
      </c>
      <c r="H328" s="11">
        <v>9</v>
      </c>
      <c r="I328" s="20" t="s">
        <v>259</v>
      </c>
      <c r="J328" s="11" t="s">
        <v>261</v>
      </c>
      <c r="K328" s="11" t="s">
        <v>4139</v>
      </c>
      <c r="L328" s="11">
        <v>2</v>
      </c>
    </row>
    <row r="329" spans="1:12">
      <c r="A329" s="11" t="s">
        <v>581</v>
      </c>
      <c r="D329" s="11" t="s">
        <v>260</v>
      </c>
      <c r="E329" s="19" t="s">
        <v>831</v>
      </c>
      <c r="F329" s="10">
        <v>42036</v>
      </c>
      <c r="G329" s="10">
        <v>44958</v>
      </c>
      <c r="H329" s="11">
        <v>9</v>
      </c>
      <c r="I329" s="20" t="s">
        <v>259</v>
      </c>
      <c r="J329" s="11" t="s">
        <v>261</v>
      </c>
      <c r="K329" s="11" t="s">
        <v>4139</v>
      </c>
      <c r="L329" s="11">
        <v>2</v>
      </c>
    </row>
    <row r="330" spans="1:12">
      <c r="A330" s="11" t="s">
        <v>582</v>
      </c>
      <c r="D330" s="11" t="s">
        <v>260</v>
      </c>
      <c r="E330" s="19" t="s">
        <v>832</v>
      </c>
      <c r="F330" s="10">
        <v>42036</v>
      </c>
      <c r="G330" s="10">
        <v>44958</v>
      </c>
      <c r="H330" s="11">
        <v>9</v>
      </c>
      <c r="I330" s="20" t="s">
        <v>259</v>
      </c>
      <c r="J330" s="11" t="s">
        <v>261</v>
      </c>
      <c r="K330" s="11" t="s">
        <v>4139</v>
      </c>
      <c r="L330" s="11">
        <v>2</v>
      </c>
    </row>
    <row r="331" spans="1:12">
      <c r="A331" s="11" t="s">
        <v>583</v>
      </c>
      <c r="D331" s="11" t="s">
        <v>260</v>
      </c>
      <c r="E331" s="19" t="s">
        <v>833</v>
      </c>
      <c r="F331" s="10">
        <v>42036</v>
      </c>
      <c r="G331" s="10">
        <v>44958</v>
      </c>
      <c r="H331" s="11">
        <v>9</v>
      </c>
      <c r="I331" s="20" t="s">
        <v>259</v>
      </c>
      <c r="J331" s="11" t="s">
        <v>261</v>
      </c>
      <c r="K331" s="11" t="s">
        <v>4139</v>
      </c>
      <c r="L331" s="11">
        <v>2</v>
      </c>
    </row>
    <row r="332" spans="1:12">
      <c r="A332" s="11" t="s">
        <v>584</v>
      </c>
      <c r="D332" s="11" t="s">
        <v>260</v>
      </c>
      <c r="E332" s="19" t="s">
        <v>834</v>
      </c>
      <c r="F332" s="10">
        <v>42036</v>
      </c>
      <c r="G332" s="10">
        <v>44958</v>
      </c>
      <c r="H332" s="11">
        <v>9</v>
      </c>
      <c r="I332" s="20" t="s">
        <v>259</v>
      </c>
      <c r="J332" s="11" t="s">
        <v>261</v>
      </c>
      <c r="K332" s="11" t="s">
        <v>4139</v>
      </c>
      <c r="L332" s="11">
        <v>2</v>
      </c>
    </row>
    <row r="333" spans="1:12">
      <c r="A333" s="11" t="s">
        <v>585</v>
      </c>
      <c r="D333" s="11" t="s">
        <v>260</v>
      </c>
      <c r="E333" s="19" t="s">
        <v>835</v>
      </c>
      <c r="F333" s="10">
        <v>42036</v>
      </c>
      <c r="G333" s="10">
        <v>44958</v>
      </c>
      <c r="H333" s="11">
        <v>9</v>
      </c>
      <c r="I333" s="20" t="s">
        <v>259</v>
      </c>
      <c r="J333" s="11" t="s">
        <v>261</v>
      </c>
      <c r="K333" s="11" t="s">
        <v>4139</v>
      </c>
      <c r="L333" s="11">
        <v>2</v>
      </c>
    </row>
    <row r="334" spans="1:12">
      <c r="A334" s="11" t="s">
        <v>586</v>
      </c>
      <c r="D334" s="11" t="s">
        <v>260</v>
      </c>
      <c r="E334" s="19" t="s">
        <v>836</v>
      </c>
      <c r="F334" s="10">
        <v>42036</v>
      </c>
      <c r="G334" s="10">
        <v>44958</v>
      </c>
      <c r="H334" s="11">
        <v>9</v>
      </c>
      <c r="I334" s="20" t="s">
        <v>259</v>
      </c>
      <c r="J334" s="11" t="s">
        <v>261</v>
      </c>
      <c r="K334" s="11" t="s">
        <v>4139</v>
      </c>
      <c r="L334" s="11">
        <v>2</v>
      </c>
    </row>
    <row r="335" spans="1:12">
      <c r="A335" s="11" t="s">
        <v>587</v>
      </c>
      <c r="D335" s="11" t="s">
        <v>260</v>
      </c>
      <c r="E335" s="19" t="s">
        <v>837</v>
      </c>
      <c r="F335" s="10">
        <v>42036</v>
      </c>
      <c r="G335" s="10">
        <v>44958</v>
      </c>
      <c r="H335" s="11">
        <v>9</v>
      </c>
      <c r="I335" s="20" t="s">
        <v>259</v>
      </c>
      <c r="J335" s="11" t="s">
        <v>261</v>
      </c>
      <c r="K335" s="11" t="s">
        <v>4139</v>
      </c>
      <c r="L335" s="11">
        <v>2</v>
      </c>
    </row>
    <row r="336" spans="1:12">
      <c r="A336" s="11" t="s">
        <v>588</v>
      </c>
      <c r="D336" s="11" t="s">
        <v>260</v>
      </c>
      <c r="E336" s="19" t="s">
        <v>838</v>
      </c>
      <c r="F336" s="10">
        <v>42036</v>
      </c>
      <c r="G336" s="10">
        <v>44958</v>
      </c>
      <c r="H336" s="11">
        <v>9</v>
      </c>
      <c r="I336" s="20" t="s">
        <v>259</v>
      </c>
      <c r="J336" s="11" t="s">
        <v>261</v>
      </c>
      <c r="K336" s="11" t="s">
        <v>4139</v>
      </c>
      <c r="L336" s="11">
        <v>2</v>
      </c>
    </row>
    <row r="337" spans="1:12">
      <c r="A337" s="11" t="s">
        <v>589</v>
      </c>
      <c r="D337" s="11" t="s">
        <v>260</v>
      </c>
      <c r="E337" s="19" t="s">
        <v>839</v>
      </c>
      <c r="F337" s="10">
        <v>42036</v>
      </c>
      <c r="G337" s="10">
        <v>44958</v>
      </c>
      <c r="H337" s="11">
        <v>9</v>
      </c>
      <c r="I337" s="20" t="s">
        <v>259</v>
      </c>
      <c r="J337" s="11" t="s">
        <v>261</v>
      </c>
      <c r="K337" s="11" t="s">
        <v>4139</v>
      </c>
      <c r="L337" s="11">
        <v>2</v>
      </c>
    </row>
    <row r="338" spans="1:12">
      <c r="A338" s="11" t="s">
        <v>590</v>
      </c>
      <c r="D338" s="11" t="s">
        <v>260</v>
      </c>
      <c r="E338" s="19" t="s">
        <v>840</v>
      </c>
      <c r="F338" s="10">
        <v>42036</v>
      </c>
      <c r="G338" s="10">
        <v>44958</v>
      </c>
      <c r="H338" s="11">
        <v>9</v>
      </c>
      <c r="I338" s="20" t="s">
        <v>259</v>
      </c>
      <c r="J338" s="11" t="s">
        <v>261</v>
      </c>
      <c r="K338" s="11" t="s">
        <v>4139</v>
      </c>
      <c r="L338" s="11">
        <v>2</v>
      </c>
    </row>
    <row r="339" spans="1:12">
      <c r="A339" s="11" t="s">
        <v>591</v>
      </c>
      <c r="D339" s="11" t="s">
        <v>260</v>
      </c>
      <c r="E339" s="19" t="s">
        <v>841</v>
      </c>
      <c r="F339" s="10">
        <v>42036</v>
      </c>
      <c r="G339" s="10">
        <v>44958</v>
      </c>
      <c r="H339" s="11">
        <v>9</v>
      </c>
      <c r="I339" s="20" t="s">
        <v>259</v>
      </c>
      <c r="J339" s="11" t="s">
        <v>261</v>
      </c>
      <c r="K339" s="11" t="s">
        <v>4139</v>
      </c>
      <c r="L339" s="11">
        <v>2</v>
      </c>
    </row>
    <row r="340" spans="1:12">
      <c r="A340" s="11" t="s">
        <v>592</v>
      </c>
      <c r="D340" s="11" t="s">
        <v>260</v>
      </c>
      <c r="E340" s="19" t="s">
        <v>842</v>
      </c>
      <c r="F340" s="10">
        <v>42036</v>
      </c>
      <c r="G340" s="10">
        <v>44958</v>
      </c>
      <c r="H340" s="11">
        <v>9</v>
      </c>
      <c r="I340" s="20" t="s">
        <v>259</v>
      </c>
      <c r="J340" s="11" t="s">
        <v>261</v>
      </c>
      <c r="K340" s="11" t="s">
        <v>4139</v>
      </c>
      <c r="L340" s="11">
        <v>2</v>
      </c>
    </row>
    <row r="341" spans="1:12">
      <c r="A341" s="11" t="s">
        <v>593</v>
      </c>
      <c r="D341" s="11" t="s">
        <v>260</v>
      </c>
      <c r="E341" s="19" t="s">
        <v>843</v>
      </c>
      <c r="F341" s="10">
        <v>42036</v>
      </c>
      <c r="G341" s="10">
        <v>44958</v>
      </c>
      <c r="H341" s="11">
        <v>9</v>
      </c>
      <c r="I341" s="20" t="s">
        <v>259</v>
      </c>
      <c r="J341" s="11" t="s">
        <v>261</v>
      </c>
      <c r="K341" s="11" t="s">
        <v>4139</v>
      </c>
      <c r="L341" s="11">
        <v>2</v>
      </c>
    </row>
    <row r="342" spans="1:12">
      <c r="A342" s="11" t="s">
        <v>594</v>
      </c>
      <c r="D342" s="11" t="s">
        <v>260</v>
      </c>
      <c r="E342" s="19" t="s">
        <v>844</v>
      </c>
      <c r="F342" s="10">
        <v>42036</v>
      </c>
      <c r="G342" s="10">
        <v>44958</v>
      </c>
      <c r="H342" s="11">
        <v>9</v>
      </c>
      <c r="I342" s="20" t="s">
        <v>259</v>
      </c>
      <c r="J342" s="11" t="s">
        <v>261</v>
      </c>
      <c r="K342" s="11" t="s">
        <v>4139</v>
      </c>
      <c r="L342" s="11">
        <v>2</v>
      </c>
    </row>
    <row r="343" spans="1:12">
      <c r="A343" s="11" t="s">
        <v>595</v>
      </c>
      <c r="D343" s="11" t="s">
        <v>260</v>
      </c>
      <c r="E343" s="19" t="s">
        <v>845</v>
      </c>
      <c r="F343" s="10">
        <v>42036</v>
      </c>
      <c r="G343" s="10">
        <v>44958</v>
      </c>
      <c r="H343" s="11">
        <v>9</v>
      </c>
      <c r="I343" s="20" t="s">
        <v>259</v>
      </c>
      <c r="J343" s="11" t="s">
        <v>261</v>
      </c>
      <c r="K343" s="11" t="s">
        <v>4139</v>
      </c>
      <c r="L343" s="11">
        <v>2</v>
      </c>
    </row>
    <row r="344" spans="1:12">
      <c r="A344" s="11" t="s">
        <v>596</v>
      </c>
      <c r="D344" s="11" t="s">
        <v>260</v>
      </c>
      <c r="E344" s="19" t="s">
        <v>846</v>
      </c>
      <c r="F344" s="10">
        <v>42036</v>
      </c>
      <c r="G344" s="10">
        <v>44958</v>
      </c>
      <c r="H344" s="11">
        <v>9</v>
      </c>
      <c r="I344" s="20" t="s">
        <v>259</v>
      </c>
      <c r="J344" s="11" t="s">
        <v>261</v>
      </c>
      <c r="K344" s="11" t="s">
        <v>4139</v>
      </c>
      <c r="L344" s="11">
        <v>2</v>
      </c>
    </row>
    <row r="345" spans="1:12">
      <c r="A345" s="11" t="s">
        <v>597</v>
      </c>
      <c r="D345" s="11" t="s">
        <v>260</v>
      </c>
      <c r="E345" s="19" t="s">
        <v>847</v>
      </c>
      <c r="F345" s="10">
        <v>42036</v>
      </c>
      <c r="G345" s="10">
        <v>44958</v>
      </c>
      <c r="H345" s="11">
        <v>9</v>
      </c>
      <c r="I345" s="20" t="s">
        <v>259</v>
      </c>
      <c r="J345" s="11" t="s">
        <v>261</v>
      </c>
      <c r="K345" s="11" t="s">
        <v>4139</v>
      </c>
      <c r="L345" s="11">
        <v>2</v>
      </c>
    </row>
    <row r="346" spans="1:12">
      <c r="A346" s="11" t="s">
        <v>598</v>
      </c>
      <c r="D346" s="11" t="s">
        <v>260</v>
      </c>
      <c r="E346" s="19" t="s">
        <v>848</v>
      </c>
      <c r="F346" s="10">
        <v>42036</v>
      </c>
      <c r="G346" s="10">
        <v>44958</v>
      </c>
      <c r="H346" s="11">
        <v>9</v>
      </c>
      <c r="I346" s="20" t="s">
        <v>259</v>
      </c>
      <c r="J346" s="11" t="s">
        <v>261</v>
      </c>
      <c r="K346" s="11" t="s">
        <v>4139</v>
      </c>
      <c r="L346" s="11">
        <v>2</v>
      </c>
    </row>
    <row r="347" spans="1:12">
      <c r="A347" s="11" t="s">
        <v>599</v>
      </c>
      <c r="D347" s="11" t="s">
        <v>260</v>
      </c>
      <c r="E347" s="19" t="s">
        <v>849</v>
      </c>
      <c r="F347" s="10">
        <v>42036</v>
      </c>
      <c r="G347" s="10">
        <v>44958</v>
      </c>
      <c r="H347" s="11">
        <v>9</v>
      </c>
      <c r="I347" s="20" t="s">
        <v>259</v>
      </c>
      <c r="J347" s="11" t="s">
        <v>261</v>
      </c>
      <c r="K347" s="11" t="s">
        <v>4139</v>
      </c>
      <c r="L347" s="11">
        <v>2</v>
      </c>
    </row>
    <row r="348" spans="1:12">
      <c r="A348" s="11" t="s">
        <v>600</v>
      </c>
      <c r="D348" s="11" t="s">
        <v>260</v>
      </c>
      <c r="E348" s="19" t="s">
        <v>850</v>
      </c>
      <c r="F348" s="10">
        <v>42036</v>
      </c>
      <c r="G348" s="10">
        <v>44958</v>
      </c>
      <c r="H348" s="11">
        <v>9</v>
      </c>
      <c r="I348" s="20" t="s">
        <v>259</v>
      </c>
      <c r="J348" s="11" t="s">
        <v>261</v>
      </c>
      <c r="K348" s="11" t="s">
        <v>4139</v>
      </c>
      <c r="L348" s="11">
        <v>2</v>
      </c>
    </row>
    <row r="349" spans="1:12">
      <c r="A349" s="11" t="s">
        <v>601</v>
      </c>
      <c r="D349" s="11" t="s">
        <v>260</v>
      </c>
      <c r="E349" s="19" t="s">
        <v>851</v>
      </c>
      <c r="F349" s="10">
        <v>42036</v>
      </c>
      <c r="G349" s="10">
        <v>44958</v>
      </c>
      <c r="H349" s="11">
        <v>9</v>
      </c>
      <c r="I349" s="20" t="s">
        <v>259</v>
      </c>
      <c r="J349" s="11" t="s">
        <v>261</v>
      </c>
      <c r="K349" s="11" t="s">
        <v>4139</v>
      </c>
      <c r="L349" s="11">
        <v>2</v>
      </c>
    </row>
    <row r="350" spans="1:12">
      <c r="A350" s="11" t="s">
        <v>602</v>
      </c>
      <c r="D350" s="11" t="s">
        <v>260</v>
      </c>
      <c r="E350" s="19" t="s">
        <v>852</v>
      </c>
      <c r="F350" s="10">
        <v>42036</v>
      </c>
      <c r="G350" s="10">
        <v>44958</v>
      </c>
      <c r="H350" s="11">
        <v>9</v>
      </c>
      <c r="I350" s="20" t="s">
        <v>259</v>
      </c>
      <c r="J350" s="11" t="s">
        <v>261</v>
      </c>
      <c r="K350" s="11" t="s">
        <v>4139</v>
      </c>
      <c r="L350" s="11">
        <v>2</v>
      </c>
    </row>
    <row r="351" spans="1:12">
      <c r="A351" s="11" t="s">
        <v>603</v>
      </c>
      <c r="D351" s="11" t="s">
        <v>260</v>
      </c>
      <c r="E351" s="19" t="s">
        <v>853</v>
      </c>
      <c r="F351" s="10">
        <v>42036</v>
      </c>
      <c r="G351" s="10">
        <v>44958</v>
      </c>
      <c r="H351" s="11">
        <v>9</v>
      </c>
      <c r="I351" s="20" t="s">
        <v>259</v>
      </c>
      <c r="J351" s="11" t="s">
        <v>261</v>
      </c>
      <c r="K351" s="11" t="s">
        <v>4139</v>
      </c>
      <c r="L351" s="11">
        <v>2</v>
      </c>
    </row>
    <row r="352" spans="1:12">
      <c r="A352" s="11" t="s">
        <v>604</v>
      </c>
      <c r="D352" s="11" t="s">
        <v>260</v>
      </c>
      <c r="E352" s="19" t="s">
        <v>854</v>
      </c>
      <c r="F352" s="10">
        <v>42036</v>
      </c>
      <c r="G352" s="10">
        <v>44958</v>
      </c>
      <c r="H352" s="11">
        <v>9</v>
      </c>
      <c r="I352" s="20" t="s">
        <v>259</v>
      </c>
      <c r="J352" s="11" t="s">
        <v>261</v>
      </c>
      <c r="K352" s="11" t="s">
        <v>4139</v>
      </c>
      <c r="L352" s="11">
        <v>2</v>
      </c>
    </row>
    <row r="353" spans="1:12">
      <c r="A353" s="11" t="s">
        <v>605</v>
      </c>
      <c r="D353" s="11" t="s">
        <v>260</v>
      </c>
      <c r="E353" s="19" t="s">
        <v>855</v>
      </c>
      <c r="F353" s="10">
        <v>42036</v>
      </c>
      <c r="G353" s="10">
        <v>44958</v>
      </c>
      <c r="H353" s="11">
        <v>9</v>
      </c>
      <c r="I353" s="20" t="s">
        <v>259</v>
      </c>
      <c r="J353" s="11" t="s">
        <v>261</v>
      </c>
      <c r="K353" s="11" t="s">
        <v>4139</v>
      </c>
      <c r="L353" s="11">
        <v>2</v>
      </c>
    </row>
    <row r="354" spans="1:12">
      <c r="A354" s="11" t="s">
        <v>606</v>
      </c>
      <c r="D354" s="11" t="s">
        <v>260</v>
      </c>
      <c r="E354" s="19" t="s">
        <v>856</v>
      </c>
      <c r="F354" s="10">
        <v>42036</v>
      </c>
      <c r="G354" s="10">
        <v>44958</v>
      </c>
      <c r="H354" s="11">
        <v>9</v>
      </c>
      <c r="I354" s="20" t="s">
        <v>259</v>
      </c>
      <c r="J354" s="11" t="s">
        <v>261</v>
      </c>
      <c r="K354" s="11" t="s">
        <v>4139</v>
      </c>
      <c r="L354" s="11">
        <v>2</v>
      </c>
    </row>
    <row r="355" spans="1:12">
      <c r="A355" s="11" t="s">
        <v>607</v>
      </c>
      <c r="D355" s="11" t="s">
        <v>260</v>
      </c>
      <c r="E355" s="19" t="s">
        <v>857</v>
      </c>
      <c r="F355" s="10">
        <v>42036</v>
      </c>
      <c r="G355" s="10">
        <v>44958</v>
      </c>
      <c r="H355" s="11">
        <v>9</v>
      </c>
      <c r="I355" s="20" t="s">
        <v>259</v>
      </c>
      <c r="J355" s="11" t="s">
        <v>261</v>
      </c>
      <c r="K355" s="11" t="s">
        <v>4139</v>
      </c>
      <c r="L355" s="11">
        <v>2</v>
      </c>
    </row>
    <row r="356" spans="1:12">
      <c r="A356" s="11" t="s">
        <v>608</v>
      </c>
      <c r="D356" s="11" t="s">
        <v>260</v>
      </c>
      <c r="E356" s="19" t="s">
        <v>858</v>
      </c>
      <c r="F356" s="10">
        <v>42036</v>
      </c>
      <c r="G356" s="10">
        <v>44958</v>
      </c>
      <c r="H356" s="11">
        <v>9</v>
      </c>
      <c r="I356" s="20" t="s">
        <v>259</v>
      </c>
      <c r="J356" s="11" t="s">
        <v>261</v>
      </c>
      <c r="K356" s="11" t="s">
        <v>4139</v>
      </c>
      <c r="L356" s="11">
        <v>2</v>
      </c>
    </row>
    <row r="357" spans="1:12">
      <c r="A357" s="11" t="s">
        <v>609</v>
      </c>
      <c r="D357" s="11" t="s">
        <v>260</v>
      </c>
      <c r="E357" s="19" t="s">
        <v>859</v>
      </c>
      <c r="F357" s="10">
        <v>42036</v>
      </c>
      <c r="G357" s="10">
        <v>44958</v>
      </c>
      <c r="H357" s="11">
        <v>9</v>
      </c>
      <c r="I357" s="20" t="s">
        <v>259</v>
      </c>
      <c r="J357" s="11" t="s">
        <v>261</v>
      </c>
      <c r="K357" s="11" t="s">
        <v>4139</v>
      </c>
      <c r="L357" s="11">
        <v>2</v>
      </c>
    </row>
    <row r="358" spans="1:12">
      <c r="A358" s="11" t="s">
        <v>610</v>
      </c>
      <c r="D358" s="11" t="s">
        <v>260</v>
      </c>
      <c r="E358" s="19" t="s">
        <v>860</v>
      </c>
      <c r="F358" s="10">
        <v>42036</v>
      </c>
      <c r="G358" s="10">
        <v>44958</v>
      </c>
      <c r="H358" s="11">
        <v>9</v>
      </c>
      <c r="I358" s="20" t="s">
        <v>259</v>
      </c>
      <c r="J358" s="11" t="s">
        <v>261</v>
      </c>
      <c r="K358" s="11" t="s">
        <v>4139</v>
      </c>
      <c r="L358" s="11">
        <v>2</v>
      </c>
    </row>
    <row r="359" spans="1:12">
      <c r="A359" s="11" t="s">
        <v>611</v>
      </c>
      <c r="D359" s="11" t="s">
        <v>260</v>
      </c>
      <c r="E359" s="19" t="s">
        <v>861</v>
      </c>
      <c r="F359" s="10">
        <v>42036</v>
      </c>
      <c r="G359" s="10">
        <v>44958</v>
      </c>
      <c r="H359" s="11">
        <v>9</v>
      </c>
      <c r="I359" s="20" t="s">
        <v>259</v>
      </c>
      <c r="J359" s="11" t="s">
        <v>261</v>
      </c>
      <c r="K359" s="11" t="s">
        <v>4139</v>
      </c>
      <c r="L359" s="11">
        <v>2</v>
      </c>
    </row>
    <row r="360" spans="1:12">
      <c r="A360" s="11" t="s">
        <v>612</v>
      </c>
      <c r="D360" s="11" t="s">
        <v>260</v>
      </c>
      <c r="E360" s="19" t="s">
        <v>862</v>
      </c>
      <c r="F360" s="10">
        <v>42036</v>
      </c>
      <c r="G360" s="10">
        <v>44958</v>
      </c>
      <c r="H360" s="11">
        <v>9</v>
      </c>
      <c r="I360" s="20" t="s">
        <v>259</v>
      </c>
      <c r="J360" s="11" t="s">
        <v>261</v>
      </c>
      <c r="K360" s="11" t="s">
        <v>4139</v>
      </c>
      <c r="L360" s="11">
        <v>2</v>
      </c>
    </row>
    <row r="361" spans="1:12">
      <c r="A361" s="11" t="s">
        <v>613</v>
      </c>
      <c r="D361" s="11" t="s">
        <v>260</v>
      </c>
      <c r="E361" s="19" t="s">
        <v>863</v>
      </c>
      <c r="F361" s="10">
        <v>42036</v>
      </c>
      <c r="G361" s="10">
        <v>44958</v>
      </c>
      <c r="H361" s="11">
        <v>9</v>
      </c>
      <c r="I361" s="20" t="s">
        <v>259</v>
      </c>
      <c r="J361" s="11" t="s">
        <v>261</v>
      </c>
      <c r="K361" s="11" t="s">
        <v>4139</v>
      </c>
      <c r="L361" s="11">
        <v>2</v>
      </c>
    </row>
    <row r="362" spans="1:12">
      <c r="A362" s="11" t="s">
        <v>614</v>
      </c>
      <c r="D362" s="11" t="s">
        <v>260</v>
      </c>
      <c r="E362" s="19" t="s">
        <v>864</v>
      </c>
      <c r="F362" s="10">
        <v>42036</v>
      </c>
      <c r="G362" s="10">
        <v>44958</v>
      </c>
      <c r="H362" s="11">
        <v>9</v>
      </c>
      <c r="I362" s="20" t="s">
        <v>259</v>
      </c>
      <c r="J362" s="11" t="s">
        <v>261</v>
      </c>
      <c r="K362" s="11" t="s">
        <v>4139</v>
      </c>
      <c r="L362" s="11">
        <v>2</v>
      </c>
    </row>
    <row r="363" spans="1:12">
      <c r="A363" s="11" t="s">
        <v>615</v>
      </c>
      <c r="D363" s="11" t="s">
        <v>260</v>
      </c>
      <c r="E363" s="19" t="s">
        <v>865</v>
      </c>
      <c r="F363" s="10">
        <v>42036</v>
      </c>
      <c r="G363" s="10">
        <v>44958</v>
      </c>
      <c r="H363" s="11">
        <v>9</v>
      </c>
      <c r="I363" s="20" t="s">
        <v>259</v>
      </c>
      <c r="J363" s="11" t="s">
        <v>261</v>
      </c>
      <c r="K363" s="11" t="s">
        <v>4139</v>
      </c>
      <c r="L363" s="11">
        <v>2</v>
      </c>
    </row>
    <row r="364" spans="1:12">
      <c r="A364" s="11" t="s">
        <v>616</v>
      </c>
      <c r="D364" s="11" t="s">
        <v>260</v>
      </c>
      <c r="E364" s="19" t="s">
        <v>866</v>
      </c>
      <c r="F364" s="10">
        <v>42036</v>
      </c>
      <c r="G364" s="10">
        <v>44958</v>
      </c>
      <c r="H364" s="11">
        <v>9</v>
      </c>
      <c r="I364" s="20" t="s">
        <v>259</v>
      </c>
      <c r="J364" s="11" t="s">
        <v>261</v>
      </c>
      <c r="K364" s="11" t="s">
        <v>4139</v>
      </c>
      <c r="L364" s="11">
        <v>2</v>
      </c>
    </row>
    <row r="365" spans="1:12">
      <c r="A365" s="11" t="s">
        <v>617</v>
      </c>
      <c r="D365" s="11" t="s">
        <v>260</v>
      </c>
      <c r="E365" s="19" t="s">
        <v>867</v>
      </c>
      <c r="F365" s="10">
        <v>42036</v>
      </c>
      <c r="G365" s="10">
        <v>44958</v>
      </c>
      <c r="H365" s="11">
        <v>9</v>
      </c>
      <c r="I365" s="20" t="s">
        <v>259</v>
      </c>
      <c r="J365" s="11" t="s">
        <v>261</v>
      </c>
      <c r="K365" s="11" t="s">
        <v>4139</v>
      </c>
      <c r="L365" s="11">
        <v>2</v>
      </c>
    </row>
    <row r="366" spans="1:12">
      <c r="A366" s="11" t="s">
        <v>618</v>
      </c>
      <c r="D366" s="11" t="s">
        <v>260</v>
      </c>
      <c r="E366" s="19" t="s">
        <v>868</v>
      </c>
      <c r="F366" s="10">
        <v>42036</v>
      </c>
      <c r="G366" s="10">
        <v>44958</v>
      </c>
      <c r="H366" s="11">
        <v>9</v>
      </c>
      <c r="I366" s="20" t="s">
        <v>259</v>
      </c>
      <c r="J366" s="11" t="s">
        <v>261</v>
      </c>
      <c r="K366" s="11" t="s">
        <v>4139</v>
      </c>
      <c r="L366" s="11">
        <v>2</v>
      </c>
    </row>
    <row r="367" spans="1:12">
      <c r="A367" s="11" t="s">
        <v>619</v>
      </c>
      <c r="D367" s="11" t="s">
        <v>260</v>
      </c>
      <c r="E367" s="19" t="s">
        <v>869</v>
      </c>
      <c r="F367" s="10">
        <v>42036</v>
      </c>
      <c r="G367" s="10">
        <v>44958</v>
      </c>
      <c r="H367" s="11">
        <v>9</v>
      </c>
      <c r="I367" s="20" t="s">
        <v>259</v>
      </c>
      <c r="J367" s="11" t="s">
        <v>261</v>
      </c>
      <c r="K367" s="11" t="s">
        <v>4139</v>
      </c>
      <c r="L367" s="11">
        <v>2</v>
      </c>
    </row>
    <row r="368" spans="1:12">
      <c r="A368" s="11" t="s">
        <v>620</v>
      </c>
      <c r="D368" s="11" t="s">
        <v>260</v>
      </c>
      <c r="E368" s="19" t="s">
        <v>870</v>
      </c>
      <c r="F368" s="10">
        <v>42036</v>
      </c>
      <c r="G368" s="10">
        <v>44958</v>
      </c>
      <c r="H368" s="11">
        <v>9</v>
      </c>
      <c r="I368" s="20" t="s">
        <v>259</v>
      </c>
      <c r="J368" s="11" t="s">
        <v>261</v>
      </c>
      <c r="K368" s="11" t="s">
        <v>4139</v>
      </c>
      <c r="L368" s="11">
        <v>2</v>
      </c>
    </row>
    <row r="369" spans="1:12">
      <c r="A369" s="11" t="s">
        <v>621</v>
      </c>
      <c r="D369" s="11" t="s">
        <v>260</v>
      </c>
      <c r="E369" s="19" t="s">
        <v>871</v>
      </c>
      <c r="F369" s="10">
        <v>42036</v>
      </c>
      <c r="G369" s="10">
        <v>44958</v>
      </c>
      <c r="H369" s="11">
        <v>9</v>
      </c>
      <c r="I369" s="20" t="s">
        <v>259</v>
      </c>
      <c r="J369" s="11" t="s">
        <v>261</v>
      </c>
      <c r="K369" s="11" t="s">
        <v>4139</v>
      </c>
      <c r="L369" s="11">
        <v>2</v>
      </c>
    </row>
    <row r="370" spans="1:12">
      <c r="A370" s="11" t="s">
        <v>622</v>
      </c>
      <c r="D370" s="11" t="s">
        <v>260</v>
      </c>
      <c r="E370" s="19" t="s">
        <v>872</v>
      </c>
      <c r="F370" s="10">
        <v>42036</v>
      </c>
      <c r="G370" s="10">
        <v>44958</v>
      </c>
      <c r="H370" s="11">
        <v>9</v>
      </c>
      <c r="I370" s="20" t="s">
        <v>259</v>
      </c>
      <c r="J370" s="11" t="s">
        <v>261</v>
      </c>
      <c r="K370" s="11" t="s">
        <v>4139</v>
      </c>
      <c r="L370" s="11">
        <v>2</v>
      </c>
    </row>
    <row r="371" spans="1:12">
      <c r="A371" s="11" t="s">
        <v>623</v>
      </c>
      <c r="D371" s="11" t="s">
        <v>260</v>
      </c>
      <c r="E371" s="19" t="s">
        <v>873</v>
      </c>
      <c r="F371" s="10">
        <v>42036</v>
      </c>
      <c r="G371" s="10">
        <v>44958</v>
      </c>
      <c r="H371" s="11">
        <v>9</v>
      </c>
      <c r="I371" s="20" t="s">
        <v>259</v>
      </c>
      <c r="J371" s="11" t="s">
        <v>261</v>
      </c>
      <c r="K371" s="11" t="s">
        <v>4139</v>
      </c>
      <c r="L371" s="11">
        <v>2</v>
      </c>
    </row>
    <row r="372" spans="1:12">
      <c r="A372" s="11" t="s">
        <v>624</v>
      </c>
      <c r="D372" s="11" t="s">
        <v>260</v>
      </c>
      <c r="E372" s="19" t="s">
        <v>874</v>
      </c>
      <c r="F372" s="10">
        <v>42036</v>
      </c>
      <c r="G372" s="10">
        <v>44958</v>
      </c>
      <c r="H372" s="11">
        <v>9</v>
      </c>
      <c r="I372" s="20" t="s">
        <v>259</v>
      </c>
      <c r="J372" s="11" t="s">
        <v>261</v>
      </c>
      <c r="K372" s="11" t="s">
        <v>4139</v>
      </c>
      <c r="L372" s="11">
        <v>2</v>
      </c>
    </row>
    <row r="373" spans="1:12">
      <c r="A373" s="11" t="s">
        <v>625</v>
      </c>
      <c r="D373" s="11" t="s">
        <v>260</v>
      </c>
      <c r="E373" s="19" t="s">
        <v>875</v>
      </c>
      <c r="F373" s="10">
        <v>42036</v>
      </c>
      <c r="G373" s="10">
        <v>44958</v>
      </c>
      <c r="H373" s="11">
        <v>9</v>
      </c>
      <c r="I373" s="20" t="s">
        <v>259</v>
      </c>
      <c r="J373" s="11" t="s">
        <v>261</v>
      </c>
      <c r="K373" s="11" t="s">
        <v>4139</v>
      </c>
      <c r="L373" s="11">
        <v>2</v>
      </c>
    </row>
    <row r="374" spans="1:12">
      <c r="A374" s="11" t="s">
        <v>626</v>
      </c>
      <c r="D374" s="11" t="s">
        <v>260</v>
      </c>
      <c r="E374" s="19" t="s">
        <v>876</v>
      </c>
      <c r="F374" s="10">
        <v>42036</v>
      </c>
      <c r="G374" s="10">
        <v>44958</v>
      </c>
      <c r="H374" s="11">
        <v>9</v>
      </c>
      <c r="I374" s="20" t="s">
        <v>259</v>
      </c>
      <c r="J374" s="11" t="s">
        <v>261</v>
      </c>
      <c r="K374" s="11" t="s">
        <v>4139</v>
      </c>
      <c r="L374" s="11">
        <v>2</v>
      </c>
    </row>
    <row r="375" spans="1:12">
      <c r="A375" s="11" t="s">
        <v>627</v>
      </c>
      <c r="D375" s="11" t="s">
        <v>260</v>
      </c>
      <c r="E375" s="19" t="s">
        <v>877</v>
      </c>
      <c r="F375" s="10">
        <v>42036</v>
      </c>
      <c r="G375" s="10">
        <v>44958</v>
      </c>
      <c r="H375" s="11">
        <v>9</v>
      </c>
      <c r="I375" s="20" t="s">
        <v>259</v>
      </c>
      <c r="J375" s="11" t="s">
        <v>261</v>
      </c>
      <c r="K375" s="11" t="s">
        <v>4139</v>
      </c>
      <c r="L375" s="11">
        <v>2</v>
      </c>
    </row>
    <row r="376" spans="1:12">
      <c r="A376" s="11" t="s">
        <v>628</v>
      </c>
      <c r="D376" s="11" t="s">
        <v>260</v>
      </c>
      <c r="E376" s="19" t="s">
        <v>878</v>
      </c>
      <c r="F376" s="10">
        <v>42036</v>
      </c>
      <c r="G376" s="10">
        <v>44958</v>
      </c>
      <c r="H376" s="11">
        <v>9</v>
      </c>
      <c r="I376" s="20" t="s">
        <v>259</v>
      </c>
      <c r="J376" s="11" t="s">
        <v>261</v>
      </c>
      <c r="K376" s="11" t="s">
        <v>4139</v>
      </c>
      <c r="L376" s="11">
        <v>2</v>
      </c>
    </row>
    <row r="377" spans="1:12">
      <c r="A377" s="11" t="s">
        <v>629</v>
      </c>
      <c r="D377" s="11" t="s">
        <v>260</v>
      </c>
      <c r="E377" s="19" t="s">
        <v>879</v>
      </c>
      <c r="F377" s="10">
        <v>42036</v>
      </c>
      <c r="G377" s="10">
        <v>44958</v>
      </c>
      <c r="H377" s="11">
        <v>9</v>
      </c>
      <c r="I377" s="20" t="s">
        <v>259</v>
      </c>
      <c r="J377" s="11" t="s">
        <v>261</v>
      </c>
      <c r="K377" s="11" t="s">
        <v>4139</v>
      </c>
      <c r="L377" s="11">
        <v>2</v>
      </c>
    </row>
    <row r="378" spans="1:12">
      <c r="A378" s="11" t="s">
        <v>630</v>
      </c>
      <c r="D378" s="11" t="s">
        <v>260</v>
      </c>
      <c r="E378" s="19" t="s">
        <v>880</v>
      </c>
      <c r="F378" s="10">
        <v>42036</v>
      </c>
      <c r="G378" s="10">
        <v>44958</v>
      </c>
      <c r="H378" s="11">
        <v>9</v>
      </c>
      <c r="I378" s="20" t="s">
        <v>259</v>
      </c>
      <c r="J378" s="11" t="s">
        <v>261</v>
      </c>
      <c r="K378" s="11" t="s">
        <v>4139</v>
      </c>
      <c r="L378" s="11">
        <v>2</v>
      </c>
    </row>
    <row r="379" spans="1:12">
      <c r="A379" s="11" t="s">
        <v>631</v>
      </c>
      <c r="D379" s="11" t="s">
        <v>260</v>
      </c>
      <c r="E379" s="19" t="s">
        <v>881</v>
      </c>
      <c r="F379" s="10">
        <v>42036</v>
      </c>
      <c r="G379" s="10">
        <v>44958</v>
      </c>
      <c r="H379" s="11">
        <v>9</v>
      </c>
      <c r="I379" s="20" t="s">
        <v>259</v>
      </c>
      <c r="J379" s="11" t="s">
        <v>261</v>
      </c>
      <c r="K379" s="11" t="s">
        <v>4139</v>
      </c>
      <c r="L379" s="11">
        <v>2</v>
      </c>
    </row>
    <row r="380" spans="1:12">
      <c r="A380" s="11" t="s">
        <v>632</v>
      </c>
      <c r="D380" s="11" t="s">
        <v>260</v>
      </c>
      <c r="E380" s="19" t="s">
        <v>882</v>
      </c>
      <c r="F380" s="10">
        <v>42036</v>
      </c>
      <c r="G380" s="10">
        <v>44958</v>
      </c>
      <c r="H380" s="11">
        <v>9</v>
      </c>
      <c r="I380" s="20" t="s">
        <v>259</v>
      </c>
      <c r="J380" s="11" t="s">
        <v>261</v>
      </c>
      <c r="K380" s="11" t="s">
        <v>4139</v>
      </c>
      <c r="L380" s="11">
        <v>2</v>
      </c>
    </row>
    <row r="381" spans="1:12">
      <c r="A381" s="11" t="s">
        <v>633</v>
      </c>
      <c r="D381" s="11" t="s">
        <v>260</v>
      </c>
      <c r="E381" s="19" t="s">
        <v>883</v>
      </c>
      <c r="F381" s="10">
        <v>42036</v>
      </c>
      <c r="G381" s="10">
        <v>44958</v>
      </c>
      <c r="H381" s="11">
        <v>9</v>
      </c>
      <c r="I381" s="11" t="s">
        <v>337</v>
      </c>
      <c r="J381" s="11" t="s">
        <v>338</v>
      </c>
      <c r="K381" s="11" t="s">
        <v>4139</v>
      </c>
      <c r="L381" s="11">
        <v>2</v>
      </c>
    </row>
    <row r="382" spans="1:12">
      <c r="A382" s="11" t="s">
        <v>634</v>
      </c>
      <c r="D382" s="11" t="s">
        <v>260</v>
      </c>
      <c r="E382" s="19" t="s">
        <v>884</v>
      </c>
      <c r="F382" s="10">
        <v>42036</v>
      </c>
      <c r="G382" s="10">
        <v>44958</v>
      </c>
      <c r="H382" s="11">
        <v>9</v>
      </c>
      <c r="I382" s="11" t="s">
        <v>337</v>
      </c>
      <c r="J382" s="11" t="s">
        <v>338</v>
      </c>
      <c r="K382" s="11" t="s">
        <v>4139</v>
      </c>
      <c r="L382" s="11">
        <v>2</v>
      </c>
    </row>
    <row r="383" spans="1:12">
      <c r="A383" s="11" t="s">
        <v>635</v>
      </c>
      <c r="D383" s="11" t="s">
        <v>260</v>
      </c>
      <c r="E383" s="19" t="s">
        <v>885</v>
      </c>
      <c r="F383" s="10">
        <v>42036</v>
      </c>
      <c r="G383" s="10">
        <v>44958</v>
      </c>
      <c r="H383" s="11">
        <v>9</v>
      </c>
      <c r="I383" s="11" t="s">
        <v>337</v>
      </c>
      <c r="J383" s="11" t="s">
        <v>338</v>
      </c>
      <c r="K383" s="11" t="s">
        <v>4139</v>
      </c>
      <c r="L383" s="11">
        <v>2</v>
      </c>
    </row>
    <row r="384" spans="1:12">
      <c r="A384" s="11" t="s">
        <v>636</v>
      </c>
      <c r="D384" s="11" t="s">
        <v>260</v>
      </c>
      <c r="E384" s="19" t="s">
        <v>886</v>
      </c>
      <c r="F384" s="10">
        <v>42036</v>
      </c>
      <c r="G384" s="10">
        <v>44958</v>
      </c>
      <c r="H384" s="11">
        <v>9</v>
      </c>
      <c r="I384" s="11" t="s">
        <v>337</v>
      </c>
      <c r="J384" s="11" t="s">
        <v>338</v>
      </c>
      <c r="K384" s="11" t="s">
        <v>4139</v>
      </c>
      <c r="L384" s="11">
        <v>2</v>
      </c>
    </row>
    <row r="385" spans="1:12">
      <c r="A385" s="11" t="s">
        <v>637</v>
      </c>
      <c r="D385" s="11" t="s">
        <v>260</v>
      </c>
      <c r="E385" s="19" t="s">
        <v>887</v>
      </c>
      <c r="F385" s="10">
        <v>42036</v>
      </c>
      <c r="G385" s="10">
        <v>44958</v>
      </c>
      <c r="H385" s="11">
        <v>9</v>
      </c>
      <c r="I385" s="11" t="s">
        <v>337</v>
      </c>
      <c r="J385" s="11" t="s">
        <v>338</v>
      </c>
      <c r="K385" s="11" t="s">
        <v>4139</v>
      </c>
      <c r="L385" s="11">
        <v>2</v>
      </c>
    </row>
    <row r="386" spans="1:12">
      <c r="A386" s="11" t="s">
        <v>638</v>
      </c>
      <c r="D386" s="11" t="s">
        <v>260</v>
      </c>
      <c r="E386" s="19" t="s">
        <v>888</v>
      </c>
      <c r="F386" s="10">
        <v>42036</v>
      </c>
      <c r="G386" s="10">
        <v>44958</v>
      </c>
      <c r="H386" s="11">
        <v>9</v>
      </c>
      <c r="I386" s="11" t="s">
        <v>337</v>
      </c>
      <c r="J386" s="11" t="s">
        <v>338</v>
      </c>
      <c r="K386" s="11" t="s">
        <v>4139</v>
      </c>
      <c r="L386" s="11">
        <v>2</v>
      </c>
    </row>
    <row r="387" spans="1:12">
      <c r="A387" s="11" t="s">
        <v>639</v>
      </c>
      <c r="D387" s="11" t="s">
        <v>260</v>
      </c>
      <c r="E387" s="19" t="s">
        <v>889</v>
      </c>
      <c r="F387" s="10">
        <v>42036</v>
      </c>
      <c r="G387" s="10">
        <v>44958</v>
      </c>
      <c r="H387" s="11">
        <v>9</v>
      </c>
      <c r="I387" s="11" t="s">
        <v>337</v>
      </c>
      <c r="J387" s="11" t="s">
        <v>338</v>
      </c>
      <c r="K387" s="11" t="s">
        <v>4139</v>
      </c>
      <c r="L387" s="11">
        <v>2</v>
      </c>
    </row>
    <row r="388" spans="1:12">
      <c r="A388" s="11" t="s">
        <v>640</v>
      </c>
      <c r="D388" s="11" t="s">
        <v>260</v>
      </c>
      <c r="E388" s="19" t="s">
        <v>890</v>
      </c>
      <c r="F388" s="10">
        <v>42036</v>
      </c>
      <c r="G388" s="10">
        <v>44958</v>
      </c>
      <c r="H388" s="11">
        <v>9</v>
      </c>
      <c r="I388" s="11" t="s">
        <v>337</v>
      </c>
      <c r="J388" s="11" t="s">
        <v>338</v>
      </c>
      <c r="K388" s="11" t="s">
        <v>4139</v>
      </c>
      <c r="L388" s="11">
        <v>2</v>
      </c>
    </row>
    <row r="389" spans="1:12">
      <c r="A389" s="11" t="s">
        <v>641</v>
      </c>
      <c r="D389" s="11" t="s">
        <v>260</v>
      </c>
      <c r="E389" s="19" t="s">
        <v>891</v>
      </c>
      <c r="F389" s="10">
        <v>42036</v>
      </c>
      <c r="G389" s="10">
        <v>44958</v>
      </c>
      <c r="H389" s="11">
        <v>9</v>
      </c>
      <c r="I389" s="11" t="s">
        <v>337</v>
      </c>
      <c r="J389" s="11" t="s">
        <v>338</v>
      </c>
      <c r="K389" s="11" t="s">
        <v>4139</v>
      </c>
      <c r="L389" s="11">
        <v>2</v>
      </c>
    </row>
    <row r="390" spans="1:12">
      <c r="A390" s="11" t="s">
        <v>642</v>
      </c>
      <c r="D390" s="11" t="s">
        <v>260</v>
      </c>
      <c r="E390" s="19" t="s">
        <v>892</v>
      </c>
      <c r="F390" s="10">
        <v>42036</v>
      </c>
      <c r="G390" s="10">
        <v>44958</v>
      </c>
      <c r="H390" s="11">
        <v>9</v>
      </c>
      <c r="I390" s="11" t="s">
        <v>337</v>
      </c>
      <c r="J390" s="11" t="s">
        <v>338</v>
      </c>
      <c r="K390" s="11" t="s">
        <v>4139</v>
      </c>
      <c r="L390" s="11">
        <v>2</v>
      </c>
    </row>
    <row r="391" spans="1:12">
      <c r="A391" s="11" t="s">
        <v>643</v>
      </c>
      <c r="D391" s="11" t="s">
        <v>260</v>
      </c>
      <c r="E391" s="19" t="s">
        <v>893</v>
      </c>
      <c r="F391" s="10">
        <v>42036</v>
      </c>
      <c r="G391" s="10">
        <v>44958</v>
      </c>
      <c r="H391" s="11">
        <v>9</v>
      </c>
      <c r="I391" s="11" t="s">
        <v>337</v>
      </c>
      <c r="J391" s="11" t="s">
        <v>338</v>
      </c>
      <c r="K391" s="11" t="s">
        <v>4139</v>
      </c>
      <c r="L391" s="11">
        <v>2</v>
      </c>
    </row>
    <row r="392" spans="1:12">
      <c r="A392" s="11" t="s">
        <v>644</v>
      </c>
      <c r="D392" s="11" t="s">
        <v>260</v>
      </c>
      <c r="E392" s="19" t="s">
        <v>894</v>
      </c>
      <c r="F392" s="10">
        <v>42036</v>
      </c>
      <c r="G392" s="10">
        <v>44958</v>
      </c>
      <c r="H392" s="11">
        <v>9</v>
      </c>
      <c r="I392" s="11" t="s">
        <v>337</v>
      </c>
      <c r="J392" s="11" t="s">
        <v>338</v>
      </c>
      <c r="K392" s="11" t="s">
        <v>4139</v>
      </c>
      <c r="L392" s="11">
        <v>2</v>
      </c>
    </row>
    <row r="393" spans="1:12">
      <c r="A393" s="11" t="s">
        <v>645</v>
      </c>
      <c r="D393" s="11" t="s">
        <v>260</v>
      </c>
      <c r="E393" s="19" t="s">
        <v>895</v>
      </c>
      <c r="F393" s="10">
        <v>42036</v>
      </c>
      <c r="G393" s="10">
        <v>44958</v>
      </c>
      <c r="H393" s="11">
        <v>9</v>
      </c>
      <c r="I393" s="11" t="s">
        <v>337</v>
      </c>
      <c r="J393" s="11" t="s">
        <v>338</v>
      </c>
      <c r="K393" s="11" t="s">
        <v>4139</v>
      </c>
      <c r="L393" s="11">
        <v>2</v>
      </c>
    </row>
    <row r="394" spans="1:12">
      <c r="A394" s="11" t="s">
        <v>646</v>
      </c>
      <c r="D394" s="11" t="s">
        <v>260</v>
      </c>
      <c r="E394" s="19" t="s">
        <v>896</v>
      </c>
      <c r="F394" s="10">
        <v>42036</v>
      </c>
      <c r="G394" s="10">
        <v>44958</v>
      </c>
      <c r="H394" s="11">
        <v>9</v>
      </c>
      <c r="I394" s="11" t="s">
        <v>337</v>
      </c>
      <c r="J394" s="11" t="s">
        <v>338</v>
      </c>
      <c r="K394" s="11" t="s">
        <v>4139</v>
      </c>
      <c r="L394" s="11">
        <v>2</v>
      </c>
    </row>
    <row r="395" spans="1:12">
      <c r="A395" s="11" t="s">
        <v>647</v>
      </c>
      <c r="D395" s="11" t="s">
        <v>260</v>
      </c>
      <c r="E395" s="19" t="s">
        <v>897</v>
      </c>
      <c r="F395" s="10">
        <v>42036</v>
      </c>
      <c r="G395" s="10">
        <v>44958</v>
      </c>
      <c r="H395" s="11">
        <v>9</v>
      </c>
      <c r="I395" s="11" t="s">
        <v>337</v>
      </c>
      <c r="J395" s="11" t="s">
        <v>338</v>
      </c>
      <c r="K395" s="11" t="s">
        <v>4139</v>
      </c>
      <c r="L395" s="11">
        <v>2</v>
      </c>
    </row>
    <row r="396" spans="1:12">
      <c r="A396" s="11" t="s">
        <v>648</v>
      </c>
      <c r="D396" s="11" t="s">
        <v>260</v>
      </c>
      <c r="E396" s="19" t="s">
        <v>898</v>
      </c>
      <c r="F396" s="10">
        <v>42036</v>
      </c>
      <c r="G396" s="10">
        <v>44958</v>
      </c>
      <c r="H396" s="11">
        <v>9</v>
      </c>
      <c r="I396" s="11" t="s">
        <v>337</v>
      </c>
      <c r="J396" s="11" t="s">
        <v>338</v>
      </c>
      <c r="K396" s="11" t="s">
        <v>4139</v>
      </c>
      <c r="L396" s="11">
        <v>2</v>
      </c>
    </row>
    <row r="397" spans="1:12">
      <c r="A397" s="11" t="s">
        <v>649</v>
      </c>
      <c r="D397" s="11" t="s">
        <v>260</v>
      </c>
      <c r="E397" s="19" t="s">
        <v>899</v>
      </c>
      <c r="F397" s="10">
        <v>42036</v>
      </c>
      <c r="G397" s="10">
        <v>44958</v>
      </c>
      <c r="H397" s="11">
        <v>9</v>
      </c>
      <c r="I397" s="11" t="s">
        <v>337</v>
      </c>
      <c r="J397" s="11" t="s">
        <v>338</v>
      </c>
      <c r="K397" s="11" t="s">
        <v>4139</v>
      </c>
      <c r="L397" s="11">
        <v>2</v>
      </c>
    </row>
    <row r="398" spans="1:12">
      <c r="A398" s="11" t="s">
        <v>650</v>
      </c>
      <c r="D398" s="11" t="s">
        <v>260</v>
      </c>
      <c r="E398" s="19" t="s">
        <v>900</v>
      </c>
      <c r="F398" s="10">
        <v>42036</v>
      </c>
      <c r="G398" s="10">
        <v>44958</v>
      </c>
      <c r="H398" s="11">
        <v>9</v>
      </c>
      <c r="I398" s="11" t="s">
        <v>337</v>
      </c>
      <c r="J398" s="11" t="s">
        <v>338</v>
      </c>
      <c r="K398" s="11" t="s">
        <v>4139</v>
      </c>
      <c r="L398" s="11">
        <v>2</v>
      </c>
    </row>
    <row r="399" spans="1:12">
      <c r="A399" s="11" t="s">
        <v>651</v>
      </c>
      <c r="D399" s="11" t="s">
        <v>260</v>
      </c>
      <c r="E399" s="19" t="s">
        <v>901</v>
      </c>
      <c r="F399" s="10">
        <v>42036</v>
      </c>
      <c r="G399" s="10">
        <v>44958</v>
      </c>
      <c r="H399" s="11">
        <v>9</v>
      </c>
      <c r="I399" s="11" t="s">
        <v>337</v>
      </c>
      <c r="J399" s="11" t="s">
        <v>338</v>
      </c>
      <c r="K399" s="11" t="s">
        <v>4139</v>
      </c>
      <c r="L399" s="11">
        <v>2</v>
      </c>
    </row>
    <row r="400" spans="1:12">
      <c r="A400" s="11" t="s">
        <v>652</v>
      </c>
      <c r="D400" s="11" t="s">
        <v>260</v>
      </c>
      <c r="E400" s="19" t="s">
        <v>902</v>
      </c>
      <c r="F400" s="10">
        <v>42036</v>
      </c>
      <c r="G400" s="10">
        <v>44958</v>
      </c>
      <c r="H400" s="11">
        <v>9</v>
      </c>
      <c r="I400" s="11" t="s">
        <v>337</v>
      </c>
      <c r="J400" s="11" t="s">
        <v>338</v>
      </c>
      <c r="K400" s="11" t="s">
        <v>4139</v>
      </c>
      <c r="L400" s="11">
        <v>2</v>
      </c>
    </row>
    <row r="401" spans="1:12">
      <c r="A401" s="11" t="s">
        <v>653</v>
      </c>
      <c r="D401" s="11" t="s">
        <v>260</v>
      </c>
      <c r="E401" s="19" t="s">
        <v>903</v>
      </c>
      <c r="F401" s="10">
        <v>42036</v>
      </c>
      <c r="G401" s="10">
        <v>44958</v>
      </c>
      <c r="H401" s="11">
        <v>9</v>
      </c>
      <c r="I401" s="11" t="s">
        <v>337</v>
      </c>
      <c r="J401" s="11" t="s">
        <v>338</v>
      </c>
      <c r="K401" s="11" t="s">
        <v>4139</v>
      </c>
      <c r="L401" s="11">
        <v>2</v>
      </c>
    </row>
    <row r="402" spans="1:12">
      <c r="A402" s="11" t="s">
        <v>654</v>
      </c>
      <c r="D402" s="11" t="s">
        <v>260</v>
      </c>
      <c r="E402" s="19" t="s">
        <v>904</v>
      </c>
      <c r="F402" s="10">
        <v>42036</v>
      </c>
      <c r="G402" s="10">
        <v>44958</v>
      </c>
      <c r="H402" s="11">
        <v>9</v>
      </c>
      <c r="I402" s="11" t="s">
        <v>337</v>
      </c>
      <c r="J402" s="11" t="s">
        <v>338</v>
      </c>
      <c r="K402" s="11" t="s">
        <v>4139</v>
      </c>
      <c r="L402" s="11">
        <v>2</v>
      </c>
    </row>
    <row r="403" spans="1:12">
      <c r="A403" s="11" t="s">
        <v>655</v>
      </c>
      <c r="D403" s="11" t="s">
        <v>260</v>
      </c>
      <c r="E403" s="19" t="s">
        <v>905</v>
      </c>
      <c r="F403" s="10">
        <v>42036</v>
      </c>
      <c r="G403" s="10">
        <v>44958</v>
      </c>
      <c r="H403" s="11">
        <v>9</v>
      </c>
      <c r="I403" s="11" t="s">
        <v>337</v>
      </c>
      <c r="J403" s="11" t="s">
        <v>338</v>
      </c>
      <c r="K403" s="11" t="s">
        <v>4139</v>
      </c>
      <c r="L403" s="11">
        <v>2</v>
      </c>
    </row>
    <row r="404" spans="1:12">
      <c r="A404" s="11" t="s">
        <v>656</v>
      </c>
      <c r="D404" s="11" t="s">
        <v>260</v>
      </c>
      <c r="E404" s="19" t="s">
        <v>906</v>
      </c>
      <c r="F404" s="10">
        <v>42036</v>
      </c>
      <c r="G404" s="10">
        <v>44958</v>
      </c>
      <c r="H404" s="11">
        <v>9</v>
      </c>
      <c r="I404" s="11" t="s">
        <v>337</v>
      </c>
      <c r="J404" s="11" t="s">
        <v>338</v>
      </c>
      <c r="K404" s="11" t="s">
        <v>4139</v>
      </c>
      <c r="L404" s="11">
        <v>2</v>
      </c>
    </row>
    <row r="405" spans="1:12">
      <c r="A405" s="11" t="s">
        <v>657</v>
      </c>
      <c r="D405" s="11" t="s">
        <v>260</v>
      </c>
      <c r="E405" s="19" t="s">
        <v>907</v>
      </c>
      <c r="F405" s="10">
        <v>42036</v>
      </c>
      <c r="G405" s="10">
        <v>44958</v>
      </c>
      <c r="H405" s="11">
        <v>9</v>
      </c>
      <c r="I405" s="11" t="s">
        <v>337</v>
      </c>
      <c r="J405" s="11" t="s">
        <v>338</v>
      </c>
      <c r="K405" s="11" t="s">
        <v>4139</v>
      </c>
      <c r="L405" s="11">
        <v>2</v>
      </c>
    </row>
    <row r="406" spans="1:12">
      <c r="A406" s="11" t="s">
        <v>658</v>
      </c>
      <c r="D406" s="11" t="s">
        <v>260</v>
      </c>
      <c r="E406" s="19" t="s">
        <v>908</v>
      </c>
      <c r="F406" s="10">
        <v>42036</v>
      </c>
      <c r="G406" s="10">
        <v>44958</v>
      </c>
      <c r="H406" s="11">
        <v>9</v>
      </c>
      <c r="I406" s="11" t="s">
        <v>337</v>
      </c>
      <c r="J406" s="11" t="s">
        <v>338</v>
      </c>
      <c r="K406" s="11" t="s">
        <v>4139</v>
      </c>
      <c r="L406" s="11">
        <v>2</v>
      </c>
    </row>
    <row r="407" spans="1:12">
      <c r="A407" s="11" t="s">
        <v>659</v>
      </c>
      <c r="D407" s="11" t="s">
        <v>260</v>
      </c>
      <c r="E407" s="19" t="s">
        <v>909</v>
      </c>
      <c r="F407" s="10">
        <v>42036</v>
      </c>
      <c r="G407" s="10">
        <v>44958</v>
      </c>
      <c r="H407" s="11">
        <v>9</v>
      </c>
      <c r="I407" s="11" t="s">
        <v>337</v>
      </c>
      <c r="J407" s="11" t="s">
        <v>338</v>
      </c>
      <c r="K407" s="11" t="s">
        <v>4139</v>
      </c>
      <c r="L407" s="11">
        <v>2</v>
      </c>
    </row>
    <row r="408" spans="1:12">
      <c r="A408" s="11" t="s">
        <v>660</v>
      </c>
      <c r="D408" s="11" t="s">
        <v>260</v>
      </c>
      <c r="E408" s="19" t="s">
        <v>910</v>
      </c>
      <c r="F408" s="10">
        <v>42036</v>
      </c>
      <c r="G408" s="10">
        <v>44958</v>
      </c>
      <c r="H408" s="11">
        <v>9</v>
      </c>
      <c r="I408" s="11" t="s">
        <v>337</v>
      </c>
      <c r="J408" s="11" t="s">
        <v>338</v>
      </c>
      <c r="K408" s="11" t="s">
        <v>4139</v>
      </c>
      <c r="L408" s="11">
        <v>2</v>
      </c>
    </row>
    <row r="409" spans="1:12">
      <c r="A409" s="11" t="s">
        <v>661</v>
      </c>
      <c r="D409" s="11" t="s">
        <v>260</v>
      </c>
      <c r="E409" s="19" t="s">
        <v>911</v>
      </c>
      <c r="F409" s="10">
        <v>42036</v>
      </c>
      <c r="G409" s="10">
        <v>44958</v>
      </c>
      <c r="H409" s="11">
        <v>9</v>
      </c>
      <c r="I409" s="11" t="s">
        <v>337</v>
      </c>
      <c r="J409" s="11" t="s">
        <v>338</v>
      </c>
      <c r="K409" s="11" t="s">
        <v>4139</v>
      </c>
      <c r="L409" s="11">
        <v>2</v>
      </c>
    </row>
    <row r="410" spans="1:12">
      <c r="A410" s="11" t="s">
        <v>662</v>
      </c>
      <c r="D410" s="11" t="s">
        <v>260</v>
      </c>
      <c r="E410" s="19" t="s">
        <v>912</v>
      </c>
      <c r="F410" s="10">
        <v>42036</v>
      </c>
      <c r="G410" s="10">
        <v>44958</v>
      </c>
      <c r="H410" s="11">
        <v>9</v>
      </c>
      <c r="I410" s="11" t="s">
        <v>337</v>
      </c>
      <c r="J410" s="11" t="s">
        <v>338</v>
      </c>
      <c r="K410" s="11" t="s">
        <v>4139</v>
      </c>
      <c r="L410" s="11">
        <v>2</v>
      </c>
    </row>
    <row r="411" spans="1:12">
      <c r="A411" s="11" t="s">
        <v>663</v>
      </c>
      <c r="D411" s="11" t="s">
        <v>260</v>
      </c>
      <c r="E411" s="19" t="s">
        <v>913</v>
      </c>
      <c r="F411" s="10">
        <v>42036</v>
      </c>
      <c r="G411" s="10">
        <v>44958</v>
      </c>
      <c r="H411" s="11">
        <v>9</v>
      </c>
      <c r="I411" s="11" t="s">
        <v>337</v>
      </c>
      <c r="J411" s="11" t="s">
        <v>338</v>
      </c>
      <c r="K411" s="11" t="s">
        <v>4139</v>
      </c>
      <c r="L411" s="11">
        <v>2</v>
      </c>
    </row>
    <row r="412" spans="1:12">
      <c r="A412" s="11" t="s">
        <v>664</v>
      </c>
      <c r="D412" s="11" t="s">
        <v>260</v>
      </c>
      <c r="E412" s="19" t="s">
        <v>914</v>
      </c>
      <c r="F412" s="10">
        <v>42036</v>
      </c>
      <c r="G412" s="10">
        <v>44958</v>
      </c>
      <c r="H412" s="11">
        <v>9</v>
      </c>
      <c r="I412" s="11" t="s">
        <v>337</v>
      </c>
      <c r="J412" s="11" t="s">
        <v>338</v>
      </c>
      <c r="K412" s="11" t="s">
        <v>4139</v>
      </c>
      <c r="L412" s="11">
        <v>2</v>
      </c>
    </row>
    <row r="413" spans="1:12">
      <c r="A413" s="11" t="s">
        <v>665</v>
      </c>
      <c r="D413" s="11" t="s">
        <v>260</v>
      </c>
      <c r="E413" s="19" t="s">
        <v>915</v>
      </c>
      <c r="F413" s="10">
        <v>42036</v>
      </c>
      <c r="G413" s="10">
        <v>44958</v>
      </c>
      <c r="H413" s="11">
        <v>9</v>
      </c>
      <c r="I413" s="11" t="s">
        <v>337</v>
      </c>
      <c r="J413" s="11" t="s">
        <v>338</v>
      </c>
      <c r="K413" s="11" t="s">
        <v>4139</v>
      </c>
      <c r="L413" s="11">
        <v>2</v>
      </c>
    </row>
    <row r="414" spans="1:12">
      <c r="A414" s="11" t="s">
        <v>666</v>
      </c>
      <c r="D414" s="11" t="s">
        <v>260</v>
      </c>
      <c r="E414" s="19" t="s">
        <v>916</v>
      </c>
      <c r="F414" s="10">
        <v>42036</v>
      </c>
      <c r="G414" s="10">
        <v>44958</v>
      </c>
      <c r="H414" s="11">
        <v>9</v>
      </c>
      <c r="I414" s="11" t="s">
        <v>337</v>
      </c>
      <c r="J414" s="11" t="s">
        <v>338</v>
      </c>
      <c r="K414" s="11" t="s">
        <v>4139</v>
      </c>
      <c r="L414" s="11">
        <v>2</v>
      </c>
    </row>
    <row r="415" spans="1:12">
      <c r="A415" s="11" t="s">
        <v>667</v>
      </c>
      <c r="D415" s="11" t="s">
        <v>260</v>
      </c>
      <c r="E415" s="19" t="s">
        <v>917</v>
      </c>
      <c r="F415" s="10">
        <v>42036</v>
      </c>
      <c r="G415" s="10">
        <v>44958</v>
      </c>
      <c r="H415" s="11">
        <v>9</v>
      </c>
      <c r="I415" s="11" t="s">
        <v>337</v>
      </c>
      <c r="J415" s="11" t="s">
        <v>338</v>
      </c>
      <c r="K415" s="11" t="s">
        <v>4139</v>
      </c>
      <c r="L415" s="11">
        <v>2</v>
      </c>
    </row>
    <row r="416" spans="1:12">
      <c r="A416" s="11" t="s">
        <v>668</v>
      </c>
      <c r="D416" s="11" t="s">
        <v>260</v>
      </c>
      <c r="E416" s="19" t="s">
        <v>918</v>
      </c>
      <c r="F416" s="10">
        <v>42036</v>
      </c>
      <c r="G416" s="10">
        <v>44958</v>
      </c>
      <c r="H416" s="11">
        <v>9</v>
      </c>
      <c r="I416" s="11" t="s">
        <v>337</v>
      </c>
      <c r="J416" s="11" t="s">
        <v>338</v>
      </c>
      <c r="K416" s="11" t="s">
        <v>4139</v>
      </c>
      <c r="L416" s="11">
        <v>2</v>
      </c>
    </row>
    <row r="417" spans="1:12">
      <c r="A417" s="11" t="s">
        <v>669</v>
      </c>
      <c r="D417" s="11" t="s">
        <v>260</v>
      </c>
      <c r="E417" s="19" t="s">
        <v>919</v>
      </c>
      <c r="F417" s="10">
        <v>42036</v>
      </c>
      <c r="G417" s="10">
        <v>44958</v>
      </c>
      <c r="H417" s="11">
        <v>9</v>
      </c>
      <c r="I417" s="11" t="s">
        <v>337</v>
      </c>
      <c r="J417" s="11" t="s">
        <v>338</v>
      </c>
      <c r="K417" s="11" t="s">
        <v>4139</v>
      </c>
      <c r="L417" s="11">
        <v>2</v>
      </c>
    </row>
    <row r="418" spans="1:12">
      <c r="A418" s="11" t="s">
        <v>670</v>
      </c>
      <c r="D418" s="11" t="s">
        <v>260</v>
      </c>
      <c r="E418" s="19" t="s">
        <v>920</v>
      </c>
      <c r="F418" s="10">
        <v>42036</v>
      </c>
      <c r="G418" s="10">
        <v>44958</v>
      </c>
      <c r="H418" s="11">
        <v>9</v>
      </c>
      <c r="I418" s="11" t="s">
        <v>337</v>
      </c>
      <c r="J418" s="11" t="s">
        <v>338</v>
      </c>
      <c r="K418" s="11" t="s">
        <v>4139</v>
      </c>
      <c r="L418" s="11">
        <v>2</v>
      </c>
    </row>
    <row r="419" spans="1:12">
      <c r="A419" s="11" t="s">
        <v>671</v>
      </c>
      <c r="D419" s="11" t="s">
        <v>260</v>
      </c>
      <c r="E419" s="19" t="s">
        <v>921</v>
      </c>
      <c r="F419" s="10">
        <v>42036</v>
      </c>
      <c r="G419" s="10">
        <v>44958</v>
      </c>
      <c r="H419" s="11">
        <v>9</v>
      </c>
      <c r="I419" s="11" t="s">
        <v>337</v>
      </c>
      <c r="J419" s="11" t="s">
        <v>338</v>
      </c>
      <c r="K419" s="11" t="s">
        <v>4139</v>
      </c>
      <c r="L419" s="11">
        <v>2</v>
      </c>
    </row>
    <row r="420" spans="1:12">
      <c r="A420" s="11" t="s">
        <v>672</v>
      </c>
      <c r="D420" s="11" t="s">
        <v>260</v>
      </c>
      <c r="E420" s="19" t="s">
        <v>922</v>
      </c>
      <c r="F420" s="10">
        <v>42036</v>
      </c>
      <c r="G420" s="10">
        <v>44958</v>
      </c>
      <c r="H420" s="11">
        <v>9</v>
      </c>
      <c r="I420" s="11" t="s">
        <v>337</v>
      </c>
      <c r="J420" s="11" t="s">
        <v>338</v>
      </c>
      <c r="K420" s="11" t="s">
        <v>4139</v>
      </c>
      <c r="L420" s="11">
        <v>2</v>
      </c>
    </row>
    <row r="421" spans="1:12">
      <c r="A421" s="11" t="s">
        <v>673</v>
      </c>
      <c r="D421" s="11" t="s">
        <v>260</v>
      </c>
      <c r="E421" s="19" t="s">
        <v>923</v>
      </c>
      <c r="F421" s="10">
        <v>42036</v>
      </c>
      <c r="G421" s="10">
        <v>44958</v>
      </c>
      <c r="H421" s="11">
        <v>9</v>
      </c>
      <c r="I421" s="11" t="s">
        <v>337</v>
      </c>
      <c r="J421" s="11" t="s">
        <v>338</v>
      </c>
      <c r="K421" s="11" t="s">
        <v>4139</v>
      </c>
      <c r="L421" s="11">
        <v>2</v>
      </c>
    </row>
    <row r="422" spans="1:12">
      <c r="A422" s="11" t="s">
        <v>674</v>
      </c>
      <c r="D422" s="11" t="s">
        <v>260</v>
      </c>
      <c r="E422" s="19" t="s">
        <v>924</v>
      </c>
      <c r="F422" s="10">
        <v>42036</v>
      </c>
      <c r="G422" s="10">
        <v>44958</v>
      </c>
      <c r="H422" s="11">
        <v>9</v>
      </c>
      <c r="I422" s="11" t="s">
        <v>337</v>
      </c>
      <c r="J422" s="11" t="s">
        <v>338</v>
      </c>
      <c r="K422" s="11" t="s">
        <v>4139</v>
      </c>
      <c r="L422" s="11">
        <v>2</v>
      </c>
    </row>
    <row r="423" spans="1:12">
      <c r="A423" s="11" t="s">
        <v>675</v>
      </c>
      <c r="D423" s="11" t="s">
        <v>260</v>
      </c>
      <c r="E423" s="19" t="s">
        <v>925</v>
      </c>
      <c r="F423" s="10">
        <v>42036</v>
      </c>
      <c r="G423" s="10">
        <v>44958</v>
      </c>
      <c r="H423" s="11">
        <v>9</v>
      </c>
      <c r="I423" s="11" t="s">
        <v>337</v>
      </c>
      <c r="J423" s="11" t="s">
        <v>338</v>
      </c>
      <c r="K423" s="11" t="s">
        <v>4139</v>
      </c>
      <c r="L423" s="11">
        <v>2</v>
      </c>
    </row>
    <row r="424" spans="1:12">
      <c r="A424" s="11" t="s">
        <v>676</v>
      </c>
      <c r="D424" s="11" t="s">
        <v>260</v>
      </c>
      <c r="E424" s="19" t="s">
        <v>926</v>
      </c>
      <c r="F424" s="10">
        <v>42036</v>
      </c>
      <c r="G424" s="10">
        <v>44958</v>
      </c>
      <c r="H424" s="11">
        <v>9</v>
      </c>
      <c r="I424" s="11" t="s">
        <v>337</v>
      </c>
      <c r="J424" s="11" t="s">
        <v>338</v>
      </c>
      <c r="K424" s="11" t="s">
        <v>4139</v>
      </c>
      <c r="L424" s="11">
        <v>2</v>
      </c>
    </row>
    <row r="425" spans="1:12">
      <c r="A425" s="11" t="s">
        <v>677</v>
      </c>
      <c r="D425" s="11" t="s">
        <v>260</v>
      </c>
      <c r="E425" s="19" t="s">
        <v>927</v>
      </c>
      <c r="F425" s="10">
        <v>42036</v>
      </c>
      <c r="G425" s="10">
        <v>44958</v>
      </c>
      <c r="H425" s="11">
        <v>9</v>
      </c>
      <c r="I425" s="11" t="s">
        <v>337</v>
      </c>
      <c r="J425" s="11" t="s">
        <v>338</v>
      </c>
      <c r="K425" s="11" t="s">
        <v>4139</v>
      </c>
      <c r="L425" s="11">
        <v>2</v>
      </c>
    </row>
    <row r="426" spans="1:12">
      <c r="A426" s="11" t="s">
        <v>678</v>
      </c>
      <c r="D426" s="11" t="s">
        <v>260</v>
      </c>
      <c r="E426" s="19" t="s">
        <v>928</v>
      </c>
      <c r="F426" s="10">
        <v>42036</v>
      </c>
      <c r="G426" s="10">
        <v>44958</v>
      </c>
      <c r="H426" s="11">
        <v>9</v>
      </c>
      <c r="I426" s="11" t="s">
        <v>337</v>
      </c>
      <c r="J426" s="11" t="s">
        <v>338</v>
      </c>
      <c r="K426" s="11" t="s">
        <v>4139</v>
      </c>
      <c r="L426" s="11">
        <v>2</v>
      </c>
    </row>
    <row r="427" spans="1:12">
      <c r="A427" s="11" t="s">
        <v>679</v>
      </c>
      <c r="D427" s="11" t="s">
        <v>260</v>
      </c>
      <c r="E427" s="19" t="s">
        <v>929</v>
      </c>
      <c r="F427" s="10">
        <v>42036</v>
      </c>
      <c r="G427" s="10">
        <v>44958</v>
      </c>
      <c r="H427" s="11">
        <v>9</v>
      </c>
      <c r="I427" s="11" t="s">
        <v>337</v>
      </c>
      <c r="J427" s="11" t="s">
        <v>338</v>
      </c>
      <c r="K427" s="11" t="s">
        <v>4139</v>
      </c>
      <c r="L427" s="11">
        <v>2</v>
      </c>
    </row>
    <row r="428" spans="1:12">
      <c r="A428" s="11" t="s">
        <v>680</v>
      </c>
      <c r="D428" s="11" t="s">
        <v>260</v>
      </c>
      <c r="E428" s="19" t="s">
        <v>930</v>
      </c>
      <c r="F428" s="10">
        <v>42036</v>
      </c>
      <c r="G428" s="10">
        <v>44958</v>
      </c>
      <c r="H428" s="11">
        <v>9</v>
      </c>
      <c r="I428" s="11" t="s">
        <v>337</v>
      </c>
      <c r="J428" s="11" t="s">
        <v>338</v>
      </c>
      <c r="K428" s="11" t="s">
        <v>4139</v>
      </c>
      <c r="L428" s="11">
        <v>2</v>
      </c>
    </row>
    <row r="429" spans="1:12">
      <c r="A429" s="11" t="s">
        <v>681</v>
      </c>
      <c r="D429" s="11" t="s">
        <v>260</v>
      </c>
      <c r="E429" s="19" t="s">
        <v>931</v>
      </c>
      <c r="F429" s="10">
        <v>42036</v>
      </c>
      <c r="G429" s="10">
        <v>44958</v>
      </c>
      <c r="H429" s="11">
        <v>9</v>
      </c>
      <c r="I429" s="11" t="s">
        <v>337</v>
      </c>
      <c r="J429" s="11" t="s">
        <v>338</v>
      </c>
      <c r="K429" s="11" t="s">
        <v>4139</v>
      </c>
      <c r="L429" s="11">
        <v>2</v>
      </c>
    </row>
    <row r="430" spans="1:12">
      <c r="A430" s="11" t="s">
        <v>682</v>
      </c>
      <c r="D430" s="11" t="s">
        <v>260</v>
      </c>
      <c r="E430" s="19" t="s">
        <v>932</v>
      </c>
      <c r="F430" s="10">
        <v>42036</v>
      </c>
      <c r="G430" s="10">
        <v>44958</v>
      </c>
      <c r="H430" s="11">
        <v>9</v>
      </c>
      <c r="I430" s="11" t="s">
        <v>337</v>
      </c>
      <c r="J430" s="11" t="s">
        <v>338</v>
      </c>
      <c r="K430" s="11" t="s">
        <v>4139</v>
      </c>
      <c r="L430" s="11">
        <v>2</v>
      </c>
    </row>
    <row r="431" spans="1:12">
      <c r="A431" s="11" t="s">
        <v>683</v>
      </c>
      <c r="D431" s="11" t="s">
        <v>260</v>
      </c>
      <c r="E431" s="19" t="s">
        <v>933</v>
      </c>
      <c r="F431" s="10">
        <v>42036</v>
      </c>
      <c r="G431" s="10">
        <v>44958</v>
      </c>
      <c r="H431" s="11">
        <v>9</v>
      </c>
      <c r="I431" s="11" t="s">
        <v>337</v>
      </c>
      <c r="J431" s="11" t="s">
        <v>338</v>
      </c>
      <c r="K431" s="11" t="s">
        <v>4139</v>
      </c>
      <c r="L431" s="11">
        <v>2</v>
      </c>
    </row>
    <row r="432" spans="1:12">
      <c r="A432" s="11" t="s">
        <v>684</v>
      </c>
      <c r="D432" s="11" t="s">
        <v>260</v>
      </c>
      <c r="E432" s="19" t="s">
        <v>934</v>
      </c>
      <c r="F432" s="10">
        <v>42036</v>
      </c>
      <c r="G432" s="10">
        <v>44958</v>
      </c>
      <c r="H432" s="11">
        <v>9</v>
      </c>
      <c r="I432" s="11" t="s">
        <v>337</v>
      </c>
      <c r="J432" s="11" t="s">
        <v>338</v>
      </c>
      <c r="K432" s="11" t="s">
        <v>4139</v>
      </c>
      <c r="L432" s="11">
        <v>2</v>
      </c>
    </row>
    <row r="433" spans="1:12">
      <c r="A433" s="11" t="s">
        <v>685</v>
      </c>
      <c r="D433" s="11" t="s">
        <v>260</v>
      </c>
      <c r="E433" s="19" t="s">
        <v>935</v>
      </c>
      <c r="F433" s="10">
        <v>42036</v>
      </c>
      <c r="G433" s="10">
        <v>44958</v>
      </c>
      <c r="H433" s="11">
        <v>9</v>
      </c>
      <c r="I433" s="11" t="s">
        <v>337</v>
      </c>
      <c r="J433" s="11" t="s">
        <v>338</v>
      </c>
      <c r="K433" s="11" t="s">
        <v>4139</v>
      </c>
      <c r="L433" s="11">
        <v>2</v>
      </c>
    </row>
    <row r="434" spans="1:12">
      <c r="A434" s="11" t="s">
        <v>686</v>
      </c>
      <c r="D434" s="11" t="s">
        <v>260</v>
      </c>
      <c r="E434" s="19" t="s">
        <v>936</v>
      </c>
      <c r="F434" s="10">
        <v>42036</v>
      </c>
      <c r="G434" s="10">
        <v>44958</v>
      </c>
      <c r="H434" s="11">
        <v>9</v>
      </c>
      <c r="I434" s="11" t="s">
        <v>337</v>
      </c>
      <c r="J434" s="11" t="s">
        <v>338</v>
      </c>
      <c r="K434" s="11" t="s">
        <v>4139</v>
      </c>
      <c r="L434" s="11">
        <v>2</v>
      </c>
    </row>
    <row r="435" spans="1:12">
      <c r="A435" s="11" t="s">
        <v>687</v>
      </c>
      <c r="D435" s="11" t="s">
        <v>260</v>
      </c>
      <c r="E435" s="19" t="s">
        <v>937</v>
      </c>
      <c r="F435" s="10">
        <v>42036</v>
      </c>
      <c r="G435" s="10">
        <v>44958</v>
      </c>
      <c r="H435" s="11">
        <v>9</v>
      </c>
      <c r="I435" s="11" t="s">
        <v>337</v>
      </c>
      <c r="J435" s="11" t="s">
        <v>338</v>
      </c>
      <c r="K435" s="11" t="s">
        <v>4139</v>
      </c>
      <c r="L435" s="11">
        <v>2</v>
      </c>
    </row>
    <row r="436" spans="1:12">
      <c r="A436" s="11" t="s">
        <v>688</v>
      </c>
      <c r="D436" s="11" t="s">
        <v>260</v>
      </c>
      <c r="E436" s="19" t="s">
        <v>938</v>
      </c>
      <c r="F436" s="10">
        <v>42036</v>
      </c>
      <c r="G436" s="10">
        <v>44958</v>
      </c>
      <c r="H436" s="11">
        <v>9</v>
      </c>
      <c r="I436" s="11" t="s">
        <v>337</v>
      </c>
      <c r="J436" s="11" t="s">
        <v>338</v>
      </c>
      <c r="K436" s="11" t="s">
        <v>4139</v>
      </c>
      <c r="L436" s="11">
        <v>2</v>
      </c>
    </row>
    <row r="437" spans="1:12">
      <c r="A437" s="11" t="s">
        <v>689</v>
      </c>
      <c r="D437" s="11" t="s">
        <v>260</v>
      </c>
      <c r="E437" s="19" t="s">
        <v>939</v>
      </c>
      <c r="F437" s="10">
        <v>42036</v>
      </c>
      <c r="G437" s="10">
        <v>44958</v>
      </c>
      <c r="H437" s="11">
        <v>9</v>
      </c>
      <c r="I437" s="11" t="s">
        <v>337</v>
      </c>
      <c r="J437" s="11" t="s">
        <v>338</v>
      </c>
      <c r="K437" s="11" t="s">
        <v>4139</v>
      </c>
      <c r="L437" s="11">
        <v>2</v>
      </c>
    </row>
    <row r="438" spans="1:12">
      <c r="A438" s="11" t="s">
        <v>690</v>
      </c>
      <c r="D438" s="11" t="s">
        <v>260</v>
      </c>
      <c r="E438" s="19" t="s">
        <v>940</v>
      </c>
      <c r="F438" s="10">
        <v>42036</v>
      </c>
      <c r="G438" s="10">
        <v>44958</v>
      </c>
      <c r="H438" s="11">
        <v>9</v>
      </c>
      <c r="I438" s="11" t="s">
        <v>337</v>
      </c>
      <c r="J438" s="11" t="s">
        <v>338</v>
      </c>
      <c r="K438" s="11" t="s">
        <v>4139</v>
      </c>
      <c r="L438" s="11">
        <v>2</v>
      </c>
    </row>
    <row r="439" spans="1:12">
      <c r="A439" s="11" t="s">
        <v>691</v>
      </c>
      <c r="D439" s="11" t="s">
        <v>260</v>
      </c>
      <c r="E439" s="19" t="s">
        <v>941</v>
      </c>
      <c r="F439" s="10">
        <v>42036</v>
      </c>
      <c r="G439" s="10">
        <v>44958</v>
      </c>
      <c r="H439" s="11">
        <v>9</v>
      </c>
      <c r="I439" s="11" t="s">
        <v>337</v>
      </c>
      <c r="J439" s="11" t="s">
        <v>338</v>
      </c>
      <c r="K439" s="11" t="s">
        <v>4139</v>
      </c>
      <c r="L439" s="11">
        <v>2</v>
      </c>
    </row>
    <row r="440" spans="1:12">
      <c r="A440" s="11" t="s">
        <v>692</v>
      </c>
      <c r="D440" s="11" t="s">
        <v>260</v>
      </c>
      <c r="E440" s="19" t="s">
        <v>942</v>
      </c>
      <c r="F440" s="10">
        <v>42036</v>
      </c>
      <c r="G440" s="10">
        <v>44958</v>
      </c>
      <c r="H440" s="11">
        <v>9</v>
      </c>
      <c r="I440" s="11" t="s">
        <v>337</v>
      </c>
      <c r="J440" s="11" t="s">
        <v>338</v>
      </c>
      <c r="K440" s="11" t="s">
        <v>4139</v>
      </c>
      <c r="L440" s="11">
        <v>2</v>
      </c>
    </row>
    <row r="441" spans="1:12">
      <c r="A441" s="11" t="s">
        <v>693</v>
      </c>
      <c r="D441" s="11" t="s">
        <v>260</v>
      </c>
      <c r="E441" s="19" t="s">
        <v>943</v>
      </c>
      <c r="F441" s="10">
        <v>42036</v>
      </c>
      <c r="G441" s="10">
        <v>44958</v>
      </c>
      <c r="H441" s="11">
        <v>9</v>
      </c>
      <c r="I441" s="11" t="s">
        <v>337</v>
      </c>
      <c r="J441" s="11" t="s">
        <v>338</v>
      </c>
      <c r="K441" s="11" t="s">
        <v>4139</v>
      </c>
      <c r="L441" s="11">
        <v>2</v>
      </c>
    </row>
    <row r="442" spans="1:12">
      <c r="A442" s="11" t="s">
        <v>694</v>
      </c>
      <c r="D442" s="11" t="s">
        <v>260</v>
      </c>
      <c r="E442" s="19" t="s">
        <v>944</v>
      </c>
      <c r="F442" s="10">
        <v>42036</v>
      </c>
      <c r="G442" s="10">
        <v>44958</v>
      </c>
      <c r="H442" s="11">
        <v>9</v>
      </c>
      <c r="I442" s="11" t="s">
        <v>337</v>
      </c>
      <c r="J442" s="11" t="s">
        <v>338</v>
      </c>
      <c r="K442" s="11" t="s">
        <v>4139</v>
      </c>
      <c r="L442" s="11">
        <v>2</v>
      </c>
    </row>
    <row r="443" spans="1:12">
      <c r="A443" s="11" t="s">
        <v>695</v>
      </c>
      <c r="D443" s="11" t="s">
        <v>260</v>
      </c>
      <c r="E443" s="19" t="s">
        <v>945</v>
      </c>
      <c r="F443" s="10">
        <v>42036</v>
      </c>
      <c r="G443" s="10">
        <v>44958</v>
      </c>
      <c r="H443" s="11">
        <v>9</v>
      </c>
      <c r="I443" s="11" t="s">
        <v>337</v>
      </c>
      <c r="J443" s="11" t="s">
        <v>338</v>
      </c>
      <c r="K443" s="11" t="s">
        <v>4139</v>
      </c>
      <c r="L443" s="11">
        <v>2</v>
      </c>
    </row>
    <row r="444" spans="1:12">
      <c r="A444" s="11" t="s">
        <v>696</v>
      </c>
      <c r="D444" s="11" t="s">
        <v>260</v>
      </c>
      <c r="E444" s="19" t="s">
        <v>946</v>
      </c>
      <c r="F444" s="10">
        <v>42036</v>
      </c>
      <c r="G444" s="10">
        <v>44958</v>
      </c>
      <c r="H444" s="11">
        <v>9</v>
      </c>
      <c r="I444" s="11" t="s">
        <v>337</v>
      </c>
      <c r="J444" s="11" t="s">
        <v>338</v>
      </c>
      <c r="K444" s="11" t="s">
        <v>4139</v>
      </c>
      <c r="L444" s="11">
        <v>2</v>
      </c>
    </row>
    <row r="445" spans="1:12">
      <c r="A445" s="11" t="s">
        <v>697</v>
      </c>
      <c r="D445" s="11" t="s">
        <v>260</v>
      </c>
      <c r="E445" s="19" t="s">
        <v>947</v>
      </c>
      <c r="F445" s="10">
        <v>42036</v>
      </c>
      <c r="G445" s="10">
        <v>44958</v>
      </c>
      <c r="H445" s="11">
        <v>9</v>
      </c>
      <c r="I445" s="11" t="s">
        <v>337</v>
      </c>
      <c r="J445" s="11" t="s">
        <v>338</v>
      </c>
      <c r="K445" s="11" t="s">
        <v>4139</v>
      </c>
      <c r="L445" s="11">
        <v>2</v>
      </c>
    </row>
    <row r="446" spans="1:12">
      <c r="A446" s="11" t="s">
        <v>698</v>
      </c>
      <c r="D446" s="11" t="s">
        <v>260</v>
      </c>
      <c r="E446" s="19" t="s">
        <v>948</v>
      </c>
      <c r="F446" s="10">
        <v>42036</v>
      </c>
      <c r="G446" s="10">
        <v>44958</v>
      </c>
      <c r="H446" s="11">
        <v>9</v>
      </c>
      <c r="I446" s="11" t="s">
        <v>337</v>
      </c>
      <c r="J446" s="11" t="s">
        <v>338</v>
      </c>
      <c r="K446" s="11" t="s">
        <v>4139</v>
      </c>
      <c r="L446" s="11">
        <v>2</v>
      </c>
    </row>
    <row r="447" spans="1:12">
      <c r="A447" s="11" t="s">
        <v>699</v>
      </c>
      <c r="D447" s="11" t="s">
        <v>260</v>
      </c>
      <c r="E447" s="19" t="s">
        <v>949</v>
      </c>
      <c r="F447" s="10">
        <v>42036</v>
      </c>
      <c r="G447" s="10">
        <v>44958</v>
      </c>
      <c r="H447" s="11">
        <v>9</v>
      </c>
      <c r="I447" s="11" t="s">
        <v>337</v>
      </c>
      <c r="J447" s="11" t="s">
        <v>338</v>
      </c>
      <c r="K447" s="11" t="s">
        <v>4139</v>
      </c>
      <c r="L447" s="11">
        <v>2</v>
      </c>
    </row>
    <row r="448" spans="1:12">
      <c r="A448" s="11" t="s">
        <v>700</v>
      </c>
      <c r="D448" s="11" t="s">
        <v>260</v>
      </c>
      <c r="E448" s="19" t="s">
        <v>950</v>
      </c>
      <c r="F448" s="10">
        <v>42036</v>
      </c>
      <c r="G448" s="10">
        <v>44958</v>
      </c>
      <c r="H448" s="11">
        <v>9</v>
      </c>
      <c r="I448" s="11" t="s">
        <v>337</v>
      </c>
      <c r="J448" s="11" t="s">
        <v>338</v>
      </c>
      <c r="K448" s="11" t="s">
        <v>4139</v>
      </c>
      <c r="L448" s="11">
        <v>2</v>
      </c>
    </row>
    <row r="449" spans="1:12">
      <c r="A449" s="11" t="s">
        <v>701</v>
      </c>
      <c r="D449" s="11" t="s">
        <v>260</v>
      </c>
      <c r="E449" s="19" t="s">
        <v>951</v>
      </c>
      <c r="F449" s="10">
        <v>42036</v>
      </c>
      <c r="G449" s="10">
        <v>44958</v>
      </c>
      <c r="H449" s="11">
        <v>9</v>
      </c>
      <c r="I449" s="11" t="s">
        <v>337</v>
      </c>
      <c r="J449" s="11" t="s">
        <v>338</v>
      </c>
      <c r="K449" s="11" t="s">
        <v>4139</v>
      </c>
      <c r="L449" s="11">
        <v>2</v>
      </c>
    </row>
    <row r="450" spans="1:12">
      <c r="A450" s="11" t="s">
        <v>702</v>
      </c>
      <c r="D450" s="11" t="s">
        <v>260</v>
      </c>
      <c r="E450" s="19" t="s">
        <v>952</v>
      </c>
      <c r="F450" s="10">
        <v>42036</v>
      </c>
      <c r="G450" s="10">
        <v>44958</v>
      </c>
      <c r="H450" s="11">
        <v>9</v>
      </c>
      <c r="I450" s="11" t="s">
        <v>337</v>
      </c>
      <c r="J450" s="11" t="s">
        <v>338</v>
      </c>
      <c r="K450" s="11" t="s">
        <v>4139</v>
      </c>
      <c r="L450" s="11">
        <v>2</v>
      </c>
    </row>
    <row r="451" spans="1:12">
      <c r="A451" s="11" t="s">
        <v>703</v>
      </c>
      <c r="D451" s="11" t="s">
        <v>260</v>
      </c>
      <c r="E451" s="19" t="s">
        <v>953</v>
      </c>
      <c r="F451" s="10">
        <v>42036</v>
      </c>
      <c r="G451" s="10">
        <v>44958</v>
      </c>
      <c r="H451" s="11">
        <v>9</v>
      </c>
      <c r="I451" s="11" t="s">
        <v>337</v>
      </c>
      <c r="J451" s="11" t="s">
        <v>338</v>
      </c>
      <c r="K451" s="11" t="s">
        <v>4139</v>
      </c>
      <c r="L451" s="11">
        <v>2</v>
      </c>
    </row>
    <row r="452" spans="1:12">
      <c r="A452" s="11" t="s">
        <v>704</v>
      </c>
      <c r="D452" s="11" t="s">
        <v>260</v>
      </c>
      <c r="E452" s="19" t="s">
        <v>954</v>
      </c>
      <c r="F452" s="10">
        <v>42036</v>
      </c>
      <c r="G452" s="10">
        <v>44958</v>
      </c>
      <c r="H452" s="11">
        <v>9</v>
      </c>
      <c r="I452" s="11" t="s">
        <v>337</v>
      </c>
      <c r="J452" s="11" t="s">
        <v>338</v>
      </c>
      <c r="K452" s="11" t="s">
        <v>4139</v>
      </c>
      <c r="L452" s="11">
        <v>2</v>
      </c>
    </row>
    <row r="453" spans="1:12">
      <c r="A453" s="11" t="s">
        <v>705</v>
      </c>
      <c r="D453" s="11" t="s">
        <v>260</v>
      </c>
      <c r="E453" s="19" t="s">
        <v>955</v>
      </c>
      <c r="F453" s="10">
        <v>42036</v>
      </c>
      <c r="G453" s="10">
        <v>44958</v>
      </c>
      <c r="H453" s="11">
        <v>9</v>
      </c>
      <c r="I453" s="20" t="s">
        <v>259</v>
      </c>
      <c r="J453" s="11" t="s">
        <v>261</v>
      </c>
      <c r="K453" s="11" t="s">
        <v>4139</v>
      </c>
      <c r="L453" s="11">
        <v>2</v>
      </c>
    </row>
    <row r="454" spans="1:12">
      <c r="A454" s="11" t="s">
        <v>706</v>
      </c>
      <c r="D454" s="11" t="s">
        <v>260</v>
      </c>
      <c r="E454" s="19" t="s">
        <v>956</v>
      </c>
      <c r="F454" s="10">
        <v>42036</v>
      </c>
      <c r="G454" s="10">
        <v>44958</v>
      </c>
      <c r="H454" s="11">
        <v>9</v>
      </c>
      <c r="I454" s="20" t="s">
        <v>259</v>
      </c>
      <c r="J454" s="11" t="s">
        <v>261</v>
      </c>
      <c r="K454" s="11" t="s">
        <v>4139</v>
      </c>
      <c r="L454" s="11">
        <v>2</v>
      </c>
    </row>
    <row r="455" spans="1:12">
      <c r="A455" s="11" t="s">
        <v>707</v>
      </c>
      <c r="D455" s="11" t="s">
        <v>260</v>
      </c>
      <c r="E455" s="19" t="s">
        <v>957</v>
      </c>
      <c r="F455" s="10">
        <v>42036</v>
      </c>
      <c r="G455" s="10">
        <v>44958</v>
      </c>
      <c r="H455" s="11">
        <v>9</v>
      </c>
      <c r="I455" s="20" t="s">
        <v>259</v>
      </c>
      <c r="J455" s="11" t="s">
        <v>261</v>
      </c>
      <c r="K455" s="11" t="s">
        <v>4139</v>
      </c>
      <c r="L455" s="11">
        <v>2</v>
      </c>
    </row>
    <row r="456" spans="1:12">
      <c r="A456" s="11" t="s">
        <v>708</v>
      </c>
      <c r="D456" s="11" t="s">
        <v>260</v>
      </c>
      <c r="E456" s="19" t="s">
        <v>958</v>
      </c>
      <c r="F456" s="10">
        <v>42036</v>
      </c>
      <c r="G456" s="10">
        <v>44958</v>
      </c>
      <c r="H456" s="11">
        <v>9</v>
      </c>
      <c r="I456" s="20" t="s">
        <v>259</v>
      </c>
      <c r="J456" s="11" t="s">
        <v>261</v>
      </c>
      <c r="K456" s="11" t="s">
        <v>4139</v>
      </c>
      <c r="L456" s="11">
        <v>2</v>
      </c>
    </row>
    <row r="457" spans="1:12">
      <c r="A457" s="11" t="s">
        <v>709</v>
      </c>
      <c r="D457" s="11" t="s">
        <v>260</v>
      </c>
      <c r="E457" s="19" t="s">
        <v>959</v>
      </c>
      <c r="F457" s="10">
        <v>42036</v>
      </c>
      <c r="G457" s="10">
        <v>44958</v>
      </c>
      <c r="H457" s="11">
        <v>9</v>
      </c>
      <c r="I457" s="20" t="s">
        <v>259</v>
      </c>
      <c r="J457" s="11" t="s">
        <v>261</v>
      </c>
      <c r="K457" s="11" t="s">
        <v>4139</v>
      </c>
      <c r="L457" s="11">
        <v>2</v>
      </c>
    </row>
    <row r="458" spans="1:12">
      <c r="A458" s="11" t="s">
        <v>710</v>
      </c>
      <c r="D458" s="11" t="s">
        <v>260</v>
      </c>
      <c r="E458" s="19" t="s">
        <v>960</v>
      </c>
      <c r="F458" s="10">
        <v>42036</v>
      </c>
      <c r="G458" s="10">
        <v>44958</v>
      </c>
      <c r="H458" s="11">
        <v>9</v>
      </c>
      <c r="I458" s="20" t="s">
        <v>259</v>
      </c>
      <c r="J458" s="11" t="s">
        <v>261</v>
      </c>
      <c r="K458" s="11" t="s">
        <v>4139</v>
      </c>
      <c r="L458" s="11">
        <v>2</v>
      </c>
    </row>
    <row r="459" spans="1:12">
      <c r="A459" s="11" t="s">
        <v>711</v>
      </c>
      <c r="D459" s="11" t="s">
        <v>260</v>
      </c>
      <c r="E459" s="19" t="s">
        <v>961</v>
      </c>
      <c r="F459" s="10">
        <v>42036</v>
      </c>
      <c r="G459" s="10">
        <v>44958</v>
      </c>
      <c r="H459" s="11">
        <v>9</v>
      </c>
      <c r="I459" s="20" t="s">
        <v>259</v>
      </c>
      <c r="J459" s="11" t="s">
        <v>261</v>
      </c>
      <c r="K459" s="11" t="s">
        <v>4139</v>
      </c>
      <c r="L459" s="11">
        <v>2</v>
      </c>
    </row>
    <row r="460" spans="1:12">
      <c r="A460" s="11" t="s">
        <v>712</v>
      </c>
      <c r="D460" s="11" t="s">
        <v>260</v>
      </c>
      <c r="E460" s="19" t="s">
        <v>962</v>
      </c>
      <c r="F460" s="10">
        <v>42036</v>
      </c>
      <c r="G460" s="10">
        <v>44958</v>
      </c>
      <c r="H460" s="11">
        <v>9</v>
      </c>
      <c r="I460" s="20" t="s">
        <v>259</v>
      </c>
      <c r="J460" s="11" t="s">
        <v>261</v>
      </c>
      <c r="K460" s="11" t="s">
        <v>4139</v>
      </c>
      <c r="L460" s="11">
        <v>2</v>
      </c>
    </row>
    <row r="461" spans="1:12">
      <c r="A461" s="11" t="s">
        <v>713</v>
      </c>
      <c r="D461" s="11" t="s">
        <v>260</v>
      </c>
      <c r="E461" s="19" t="s">
        <v>963</v>
      </c>
      <c r="F461" s="10">
        <v>42036</v>
      </c>
      <c r="G461" s="10">
        <v>44958</v>
      </c>
      <c r="H461" s="11">
        <v>9</v>
      </c>
      <c r="I461" s="20" t="s">
        <v>259</v>
      </c>
      <c r="J461" s="11" t="s">
        <v>261</v>
      </c>
      <c r="K461" s="11" t="s">
        <v>4139</v>
      </c>
      <c r="L461" s="11">
        <v>2</v>
      </c>
    </row>
    <row r="462" spans="1:12">
      <c r="A462" s="11" t="s">
        <v>714</v>
      </c>
      <c r="D462" s="11" t="s">
        <v>260</v>
      </c>
      <c r="E462" s="19" t="s">
        <v>964</v>
      </c>
      <c r="F462" s="10">
        <v>42036</v>
      </c>
      <c r="G462" s="10">
        <v>44958</v>
      </c>
      <c r="H462" s="11">
        <v>9</v>
      </c>
      <c r="I462" s="20" t="s">
        <v>259</v>
      </c>
      <c r="J462" s="11" t="s">
        <v>261</v>
      </c>
      <c r="K462" s="11" t="s">
        <v>4139</v>
      </c>
      <c r="L462" s="11">
        <v>2</v>
      </c>
    </row>
    <row r="463" spans="1:12">
      <c r="A463" s="11" t="s">
        <v>715</v>
      </c>
      <c r="D463" s="11" t="s">
        <v>260</v>
      </c>
      <c r="E463" s="19" t="s">
        <v>965</v>
      </c>
      <c r="F463" s="10">
        <v>42036</v>
      </c>
      <c r="G463" s="10">
        <v>44958</v>
      </c>
      <c r="H463" s="11">
        <v>9</v>
      </c>
      <c r="I463" s="20" t="s">
        <v>259</v>
      </c>
      <c r="J463" s="11" t="s">
        <v>261</v>
      </c>
      <c r="K463" s="11" t="s">
        <v>4139</v>
      </c>
      <c r="L463" s="11">
        <v>2</v>
      </c>
    </row>
    <row r="464" spans="1:12">
      <c r="A464" s="11" t="s">
        <v>716</v>
      </c>
      <c r="D464" s="11" t="s">
        <v>260</v>
      </c>
      <c r="E464" s="19" t="s">
        <v>966</v>
      </c>
      <c r="F464" s="10">
        <v>42036</v>
      </c>
      <c r="G464" s="10">
        <v>44958</v>
      </c>
      <c r="H464" s="11">
        <v>9</v>
      </c>
      <c r="I464" s="20" t="s">
        <v>259</v>
      </c>
      <c r="J464" s="11" t="s">
        <v>261</v>
      </c>
      <c r="K464" s="11" t="s">
        <v>4139</v>
      </c>
      <c r="L464" s="11">
        <v>2</v>
      </c>
    </row>
    <row r="465" spans="1:12">
      <c r="A465" s="11" t="s">
        <v>717</v>
      </c>
      <c r="D465" s="11" t="s">
        <v>260</v>
      </c>
      <c r="E465" s="19" t="s">
        <v>967</v>
      </c>
      <c r="F465" s="10">
        <v>42036</v>
      </c>
      <c r="G465" s="10">
        <v>44958</v>
      </c>
      <c r="H465" s="11">
        <v>9</v>
      </c>
      <c r="I465" s="20" t="s">
        <v>259</v>
      </c>
      <c r="J465" s="11" t="s">
        <v>261</v>
      </c>
      <c r="K465" s="11" t="s">
        <v>4139</v>
      </c>
      <c r="L465" s="11">
        <v>2</v>
      </c>
    </row>
    <row r="466" spans="1:12">
      <c r="A466" s="11" t="s">
        <v>718</v>
      </c>
      <c r="D466" s="11" t="s">
        <v>260</v>
      </c>
      <c r="E466" s="19" t="s">
        <v>968</v>
      </c>
      <c r="F466" s="10">
        <v>42036</v>
      </c>
      <c r="G466" s="10">
        <v>44958</v>
      </c>
      <c r="H466" s="11">
        <v>9</v>
      </c>
      <c r="I466" s="20" t="s">
        <v>259</v>
      </c>
      <c r="J466" s="11" t="s">
        <v>261</v>
      </c>
      <c r="K466" s="11" t="s">
        <v>4139</v>
      </c>
      <c r="L466" s="11">
        <v>2</v>
      </c>
    </row>
    <row r="467" spans="1:12">
      <c r="A467" s="11" t="s">
        <v>719</v>
      </c>
      <c r="D467" s="11" t="s">
        <v>260</v>
      </c>
      <c r="E467" s="19" t="s">
        <v>969</v>
      </c>
      <c r="F467" s="10">
        <v>42036</v>
      </c>
      <c r="G467" s="10">
        <v>44958</v>
      </c>
      <c r="H467" s="11">
        <v>9</v>
      </c>
      <c r="I467" s="20" t="s">
        <v>259</v>
      </c>
      <c r="J467" s="11" t="s">
        <v>261</v>
      </c>
      <c r="K467" s="11" t="s">
        <v>4139</v>
      </c>
      <c r="L467" s="11">
        <v>2</v>
      </c>
    </row>
    <row r="468" spans="1:12">
      <c r="A468" s="11" t="s">
        <v>720</v>
      </c>
      <c r="D468" s="11" t="s">
        <v>260</v>
      </c>
      <c r="E468" s="19" t="s">
        <v>970</v>
      </c>
      <c r="F468" s="10">
        <v>42036</v>
      </c>
      <c r="G468" s="10">
        <v>44958</v>
      </c>
      <c r="H468" s="11">
        <v>9</v>
      </c>
      <c r="I468" s="20" t="s">
        <v>259</v>
      </c>
      <c r="J468" s="11" t="s">
        <v>261</v>
      </c>
      <c r="K468" s="11" t="s">
        <v>4139</v>
      </c>
      <c r="L468" s="11">
        <v>2</v>
      </c>
    </row>
    <row r="469" spans="1:12">
      <c r="A469" s="11" t="s">
        <v>721</v>
      </c>
      <c r="D469" s="11" t="s">
        <v>260</v>
      </c>
      <c r="E469" s="19" t="s">
        <v>971</v>
      </c>
      <c r="F469" s="10">
        <v>42036</v>
      </c>
      <c r="G469" s="10">
        <v>44958</v>
      </c>
      <c r="H469" s="11">
        <v>9</v>
      </c>
      <c r="I469" s="20" t="s">
        <v>259</v>
      </c>
      <c r="J469" s="11" t="s">
        <v>261</v>
      </c>
      <c r="K469" s="11" t="s">
        <v>4139</v>
      </c>
      <c r="L469" s="11">
        <v>2</v>
      </c>
    </row>
    <row r="470" spans="1:12">
      <c r="A470" s="11" t="s">
        <v>722</v>
      </c>
      <c r="D470" s="11" t="s">
        <v>260</v>
      </c>
      <c r="E470" s="19" t="s">
        <v>972</v>
      </c>
      <c r="F470" s="10">
        <v>42036</v>
      </c>
      <c r="G470" s="10">
        <v>44958</v>
      </c>
      <c r="H470" s="11">
        <v>9</v>
      </c>
      <c r="I470" s="20" t="s">
        <v>259</v>
      </c>
      <c r="J470" s="11" t="s">
        <v>261</v>
      </c>
      <c r="K470" s="11" t="s">
        <v>4139</v>
      </c>
      <c r="L470" s="11">
        <v>2</v>
      </c>
    </row>
    <row r="471" spans="1:12">
      <c r="A471" s="11" t="s">
        <v>723</v>
      </c>
      <c r="D471" s="11" t="s">
        <v>260</v>
      </c>
      <c r="E471" s="19" t="s">
        <v>973</v>
      </c>
      <c r="F471" s="10">
        <v>42036</v>
      </c>
      <c r="G471" s="10">
        <v>44958</v>
      </c>
      <c r="H471" s="11">
        <v>9</v>
      </c>
      <c r="I471" s="20" t="s">
        <v>259</v>
      </c>
      <c r="J471" s="11" t="s">
        <v>261</v>
      </c>
      <c r="K471" s="11" t="s">
        <v>4139</v>
      </c>
      <c r="L471" s="11">
        <v>2</v>
      </c>
    </row>
    <row r="472" spans="1:12">
      <c r="A472" s="11" t="s">
        <v>724</v>
      </c>
      <c r="D472" s="11" t="s">
        <v>260</v>
      </c>
      <c r="E472" s="19" t="s">
        <v>974</v>
      </c>
      <c r="F472" s="10">
        <v>42036</v>
      </c>
      <c r="G472" s="10">
        <v>44958</v>
      </c>
      <c r="H472" s="11">
        <v>9</v>
      </c>
      <c r="I472" s="20" t="s">
        <v>259</v>
      </c>
      <c r="J472" s="11" t="s">
        <v>261</v>
      </c>
      <c r="K472" s="11" t="s">
        <v>4139</v>
      </c>
      <c r="L472" s="11">
        <v>2</v>
      </c>
    </row>
    <row r="473" spans="1:12">
      <c r="A473" s="11" t="s">
        <v>725</v>
      </c>
      <c r="D473" s="11" t="s">
        <v>260</v>
      </c>
      <c r="E473" s="19" t="s">
        <v>975</v>
      </c>
      <c r="F473" s="10">
        <v>42036</v>
      </c>
      <c r="G473" s="10">
        <v>44958</v>
      </c>
      <c r="H473" s="11">
        <v>9</v>
      </c>
      <c r="I473" s="20" t="s">
        <v>259</v>
      </c>
      <c r="J473" s="11" t="s">
        <v>261</v>
      </c>
      <c r="K473" s="11" t="s">
        <v>4139</v>
      </c>
      <c r="L473" s="11">
        <v>2</v>
      </c>
    </row>
    <row r="474" spans="1:12">
      <c r="A474" s="11" t="s">
        <v>726</v>
      </c>
      <c r="D474" s="11" t="s">
        <v>260</v>
      </c>
      <c r="E474" s="19" t="s">
        <v>976</v>
      </c>
      <c r="F474" s="10">
        <v>42036</v>
      </c>
      <c r="G474" s="10">
        <v>44958</v>
      </c>
      <c r="H474" s="11">
        <v>9</v>
      </c>
      <c r="I474" s="20" t="s">
        <v>259</v>
      </c>
      <c r="J474" s="11" t="s">
        <v>261</v>
      </c>
      <c r="K474" s="11" t="s">
        <v>4139</v>
      </c>
      <c r="L474" s="11">
        <v>2</v>
      </c>
    </row>
    <row r="475" spans="1:12">
      <c r="A475" s="11" t="s">
        <v>727</v>
      </c>
      <c r="D475" s="11" t="s">
        <v>260</v>
      </c>
      <c r="E475" s="19" t="s">
        <v>977</v>
      </c>
      <c r="F475" s="10">
        <v>42036</v>
      </c>
      <c r="G475" s="10">
        <v>44958</v>
      </c>
      <c r="H475" s="11">
        <v>9</v>
      </c>
      <c r="I475" s="20" t="s">
        <v>259</v>
      </c>
      <c r="J475" s="11" t="s">
        <v>261</v>
      </c>
      <c r="K475" s="11" t="s">
        <v>4139</v>
      </c>
      <c r="L475" s="11">
        <v>2</v>
      </c>
    </row>
    <row r="476" spans="1:12">
      <c r="A476" s="11" t="s">
        <v>728</v>
      </c>
      <c r="D476" s="11" t="s">
        <v>260</v>
      </c>
      <c r="E476" s="19" t="s">
        <v>978</v>
      </c>
      <c r="F476" s="10">
        <v>42036</v>
      </c>
      <c r="G476" s="10">
        <v>44958</v>
      </c>
      <c r="H476" s="11">
        <v>9</v>
      </c>
      <c r="I476" s="20" t="s">
        <v>259</v>
      </c>
      <c r="J476" s="11" t="s">
        <v>261</v>
      </c>
      <c r="K476" s="11" t="s">
        <v>4139</v>
      </c>
      <c r="L476" s="11">
        <v>2</v>
      </c>
    </row>
    <row r="477" spans="1:12">
      <c r="A477" s="11" t="s">
        <v>729</v>
      </c>
      <c r="D477" s="11" t="s">
        <v>260</v>
      </c>
      <c r="E477" s="19" t="s">
        <v>979</v>
      </c>
      <c r="F477" s="10">
        <v>42036</v>
      </c>
      <c r="G477" s="10">
        <v>44958</v>
      </c>
      <c r="H477" s="11">
        <v>9</v>
      </c>
      <c r="I477" s="20" t="s">
        <v>259</v>
      </c>
      <c r="J477" s="11" t="s">
        <v>261</v>
      </c>
      <c r="K477" s="11" t="s">
        <v>4139</v>
      </c>
      <c r="L477" s="11">
        <v>2</v>
      </c>
    </row>
    <row r="478" spans="1:12">
      <c r="A478" s="11" t="s">
        <v>730</v>
      </c>
      <c r="D478" s="11" t="s">
        <v>260</v>
      </c>
      <c r="E478" s="19" t="s">
        <v>980</v>
      </c>
      <c r="F478" s="10">
        <v>42036</v>
      </c>
      <c r="G478" s="10">
        <v>44958</v>
      </c>
      <c r="H478" s="11">
        <v>9</v>
      </c>
      <c r="I478" s="20" t="s">
        <v>259</v>
      </c>
      <c r="J478" s="11" t="s">
        <v>261</v>
      </c>
      <c r="K478" s="11" t="s">
        <v>4139</v>
      </c>
      <c r="L478" s="11">
        <v>2</v>
      </c>
    </row>
    <row r="479" spans="1:12">
      <c r="A479" s="11" t="s">
        <v>731</v>
      </c>
      <c r="D479" s="11" t="s">
        <v>260</v>
      </c>
      <c r="E479" s="19" t="s">
        <v>981</v>
      </c>
      <c r="F479" s="10">
        <v>42036</v>
      </c>
      <c r="G479" s="10">
        <v>44958</v>
      </c>
      <c r="H479" s="11">
        <v>9</v>
      </c>
      <c r="I479" s="20" t="s">
        <v>259</v>
      </c>
      <c r="J479" s="11" t="s">
        <v>261</v>
      </c>
      <c r="K479" s="11" t="s">
        <v>4139</v>
      </c>
      <c r="L479" s="11">
        <v>2</v>
      </c>
    </row>
    <row r="480" spans="1:12">
      <c r="A480" s="11" t="s">
        <v>732</v>
      </c>
      <c r="D480" s="11" t="s">
        <v>260</v>
      </c>
      <c r="E480" s="19" t="s">
        <v>982</v>
      </c>
      <c r="F480" s="10">
        <v>42036</v>
      </c>
      <c r="G480" s="10">
        <v>44958</v>
      </c>
      <c r="H480" s="11">
        <v>9</v>
      </c>
      <c r="I480" s="20" t="s">
        <v>259</v>
      </c>
      <c r="J480" s="11" t="s">
        <v>261</v>
      </c>
      <c r="K480" s="11" t="s">
        <v>4139</v>
      </c>
      <c r="L480" s="11">
        <v>2</v>
      </c>
    </row>
    <row r="481" spans="1:12">
      <c r="A481" s="11" t="s">
        <v>733</v>
      </c>
      <c r="D481" s="11" t="s">
        <v>260</v>
      </c>
      <c r="E481" s="19" t="s">
        <v>983</v>
      </c>
      <c r="F481" s="10">
        <v>42036</v>
      </c>
      <c r="G481" s="10">
        <v>44958</v>
      </c>
      <c r="H481" s="11">
        <v>9</v>
      </c>
      <c r="I481" s="20" t="s">
        <v>259</v>
      </c>
      <c r="J481" s="11" t="s">
        <v>261</v>
      </c>
      <c r="K481" s="11" t="s">
        <v>4139</v>
      </c>
      <c r="L481" s="11">
        <v>2</v>
      </c>
    </row>
    <row r="482" spans="1:12">
      <c r="A482" s="11" t="s">
        <v>734</v>
      </c>
      <c r="D482" s="11" t="s">
        <v>260</v>
      </c>
      <c r="E482" s="19" t="s">
        <v>984</v>
      </c>
      <c r="F482" s="10">
        <v>42036</v>
      </c>
      <c r="G482" s="10">
        <v>44958</v>
      </c>
      <c r="H482" s="11">
        <v>9</v>
      </c>
      <c r="I482" s="20" t="s">
        <v>259</v>
      </c>
      <c r="J482" s="11" t="s">
        <v>261</v>
      </c>
      <c r="K482" s="11" t="s">
        <v>4139</v>
      </c>
      <c r="L482" s="11">
        <v>2</v>
      </c>
    </row>
    <row r="483" spans="1:12">
      <c r="A483" s="11" t="s">
        <v>735</v>
      </c>
      <c r="D483" s="11" t="s">
        <v>260</v>
      </c>
      <c r="E483" s="19" t="s">
        <v>985</v>
      </c>
      <c r="F483" s="10">
        <v>42036</v>
      </c>
      <c r="G483" s="10">
        <v>44958</v>
      </c>
      <c r="H483" s="11">
        <v>9</v>
      </c>
      <c r="I483" s="20" t="s">
        <v>259</v>
      </c>
      <c r="J483" s="11" t="s">
        <v>261</v>
      </c>
      <c r="K483" s="11" t="s">
        <v>4139</v>
      </c>
      <c r="L483" s="11">
        <v>2</v>
      </c>
    </row>
    <row r="484" spans="1:12">
      <c r="A484" s="11" t="s">
        <v>736</v>
      </c>
      <c r="D484" s="11" t="s">
        <v>260</v>
      </c>
      <c r="E484" s="19" t="s">
        <v>986</v>
      </c>
      <c r="F484" s="10">
        <v>42036</v>
      </c>
      <c r="G484" s="10">
        <v>44958</v>
      </c>
      <c r="H484" s="11">
        <v>9</v>
      </c>
      <c r="I484" s="20" t="s">
        <v>259</v>
      </c>
      <c r="J484" s="11" t="s">
        <v>261</v>
      </c>
      <c r="K484" s="11" t="s">
        <v>4139</v>
      </c>
      <c r="L484" s="11">
        <v>2</v>
      </c>
    </row>
    <row r="485" spans="1:12">
      <c r="A485" s="11" t="s">
        <v>737</v>
      </c>
      <c r="D485" s="11" t="s">
        <v>260</v>
      </c>
      <c r="E485" s="19" t="s">
        <v>987</v>
      </c>
      <c r="F485" s="10">
        <v>42036</v>
      </c>
      <c r="G485" s="10">
        <v>44958</v>
      </c>
      <c r="H485" s="11">
        <v>9</v>
      </c>
      <c r="I485" s="20" t="s">
        <v>259</v>
      </c>
      <c r="J485" s="11" t="s">
        <v>261</v>
      </c>
      <c r="K485" s="11" t="s">
        <v>4139</v>
      </c>
      <c r="L485" s="11">
        <v>2</v>
      </c>
    </row>
    <row r="486" spans="1:12">
      <c r="A486" s="11" t="s">
        <v>738</v>
      </c>
      <c r="D486" s="11" t="s">
        <v>260</v>
      </c>
      <c r="E486" s="19" t="s">
        <v>988</v>
      </c>
      <c r="F486" s="10">
        <v>42036</v>
      </c>
      <c r="G486" s="10">
        <v>44958</v>
      </c>
      <c r="H486" s="11">
        <v>9</v>
      </c>
      <c r="I486" s="20" t="s">
        <v>259</v>
      </c>
      <c r="J486" s="11" t="s">
        <v>261</v>
      </c>
      <c r="K486" s="11" t="s">
        <v>4139</v>
      </c>
      <c r="L486" s="11">
        <v>2</v>
      </c>
    </row>
    <row r="487" spans="1:12">
      <c r="A487" s="11" t="s">
        <v>739</v>
      </c>
      <c r="D487" s="11" t="s">
        <v>260</v>
      </c>
      <c r="E487" s="19" t="s">
        <v>989</v>
      </c>
      <c r="F487" s="10">
        <v>42036</v>
      </c>
      <c r="G487" s="10">
        <v>44958</v>
      </c>
      <c r="H487" s="11">
        <v>9</v>
      </c>
      <c r="I487" s="20" t="s">
        <v>259</v>
      </c>
      <c r="J487" s="11" t="s">
        <v>261</v>
      </c>
      <c r="K487" s="11" t="s">
        <v>4139</v>
      </c>
      <c r="L487" s="11">
        <v>2</v>
      </c>
    </row>
    <row r="488" spans="1:12">
      <c r="A488" s="11" t="s">
        <v>740</v>
      </c>
      <c r="D488" s="11" t="s">
        <v>260</v>
      </c>
      <c r="E488" s="19" t="s">
        <v>990</v>
      </c>
      <c r="F488" s="10">
        <v>42036</v>
      </c>
      <c r="G488" s="10">
        <v>44958</v>
      </c>
      <c r="H488" s="11">
        <v>9</v>
      </c>
      <c r="I488" s="20" t="s">
        <v>259</v>
      </c>
      <c r="J488" s="11" t="s">
        <v>261</v>
      </c>
      <c r="K488" s="11" t="s">
        <v>4139</v>
      </c>
      <c r="L488" s="11">
        <v>2</v>
      </c>
    </row>
    <row r="489" spans="1:12">
      <c r="A489" s="11" t="s">
        <v>741</v>
      </c>
      <c r="D489" s="11" t="s">
        <v>260</v>
      </c>
      <c r="E489" s="19" t="s">
        <v>991</v>
      </c>
      <c r="F489" s="10">
        <v>42036</v>
      </c>
      <c r="G489" s="10">
        <v>44958</v>
      </c>
      <c r="H489" s="11">
        <v>9</v>
      </c>
      <c r="I489" s="20" t="s">
        <v>259</v>
      </c>
      <c r="J489" s="11" t="s">
        <v>261</v>
      </c>
      <c r="K489" s="11" t="s">
        <v>4139</v>
      </c>
      <c r="L489" s="11">
        <v>2</v>
      </c>
    </row>
    <row r="490" spans="1:12">
      <c r="A490" s="11" t="s">
        <v>742</v>
      </c>
      <c r="D490" s="11" t="s">
        <v>260</v>
      </c>
      <c r="E490" s="19" t="s">
        <v>992</v>
      </c>
      <c r="F490" s="10">
        <v>42036</v>
      </c>
      <c r="G490" s="10">
        <v>44958</v>
      </c>
      <c r="H490" s="11">
        <v>9</v>
      </c>
      <c r="I490" s="20" t="s">
        <v>259</v>
      </c>
      <c r="J490" s="11" t="s">
        <v>261</v>
      </c>
      <c r="K490" s="11" t="s">
        <v>4139</v>
      </c>
      <c r="L490" s="11">
        <v>2</v>
      </c>
    </row>
    <row r="491" spans="1:12">
      <c r="A491" s="11" t="s">
        <v>743</v>
      </c>
      <c r="D491" s="11" t="s">
        <v>260</v>
      </c>
      <c r="E491" s="19" t="s">
        <v>993</v>
      </c>
      <c r="F491" s="10">
        <v>42036</v>
      </c>
      <c r="G491" s="10">
        <v>44958</v>
      </c>
      <c r="H491" s="11">
        <v>9</v>
      </c>
      <c r="I491" s="20" t="s">
        <v>259</v>
      </c>
      <c r="J491" s="11" t="s">
        <v>261</v>
      </c>
      <c r="K491" s="11" t="s">
        <v>4139</v>
      </c>
      <c r="L491" s="11">
        <v>2</v>
      </c>
    </row>
    <row r="492" spans="1:12">
      <c r="A492" s="11" t="s">
        <v>744</v>
      </c>
      <c r="D492" s="11" t="s">
        <v>260</v>
      </c>
      <c r="E492" s="19" t="s">
        <v>994</v>
      </c>
      <c r="F492" s="10">
        <v>42036</v>
      </c>
      <c r="G492" s="10">
        <v>44958</v>
      </c>
      <c r="H492" s="11">
        <v>9</v>
      </c>
      <c r="I492" s="20" t="s">
        <v>259</v>
      </c>
      <c r="J492" s="11" t="s">
        <v>261</v>
      </c>
      <c r="K492" s="11" t="s">
        <v>4139</v>
      </c>
      <c r="L492" s="11">
        <v>2</v>
      </c>
    </row>
    <row r="493" spans="1:12">
      <c r="A493" s="11" t="s">
        <v>745</v>
      </c>
      <c r="D493" s="11" t="s">
        <v>260</v>
      </c>
      <c r="E493" s="19" t="s">
        <v>995</v>
      </c>
      <c r="F493" s="10">
        <v>42036</v>
      </c>
      <c r="G493" s="10">
        <v>44958</v>
      </c>
      <c r="H493" s="11">
        <v>9</v>
      </c>
      <c r="I493" s="20" t="s">
        <v>259</v>
      </c>
      <c r="J493" s="11" t="s">
        <v>261</v>
      </c>
      <c r="K493" s="11" t="s">
        <v>4139</v>
      </c>
      <c r="L493" s="11">
        <v>2</v>
      </c>
    </row>
    <row r="494" spans="1:12">
      <c r="A494" s="11" t="s">
        <v>746</v>
      </c>
      <c r="D494" s="11" t="s">
        <v>260</v>
      </c>
      <c r="E494" s="19" t="s">
        <v>996</v>
      </c>
      <c r="F494" s="10">
        <v>42036</v>
      </c>
      <c r="G494" s="10">
        <v>44958</v>
      </c>
      <c r="H494" s="11">
        <v>9</v>
      </c>
      <c r="I494" s="20" t="s">
        <v>259</v>
      </c>
      <c r="J494" s="11" t="s">
        <v>261</v>
      </c>
      <c r="K494" s="11" t="s">
        <v>4139</v>
      </c>
      <c r="L494" s="11">
        <v>2</v>
      </c>
    </row>
    <row r="495" spans="1:12">
      <c r="A495" s="11" t="s">
        <v>747</v>
      </c>
      <c r="D495" s="11" t="s">
        <v>260</v>
      </c>
      <c r="E495" s="19" t="s">
        <v>997</v>
      </c>
      <c r="F495" s="10">
        <v>42036</v>
      </c>
      <c r="G495" s="10">
        <v>44958</v>
      </c>
      <c r="H495" s="11">
        <v>9</v>
      </c>
      <c r="I495" s="20" t="s">
        <v>259</v>
      </c>
      <c r="J495" s="11" t="s">
        <v>261</v>
      </c>
      <c r="K495" s="11" t="s">
        <v>4139</v>
      </c>
      <c r="L495" s="11">
        <v>2</v>
      </c>
    </row>
    <row r="496" spans="1:12">
      <c r="A496" s="11" t="s">
        <v>748</v>
      </c>
      <c r="D496" s="11" t="s">
        <v>260</v>
      </c>
      <c r="E496" s="19" t="s">
        <v>998</v>
      </c>
      <c r="F496" s="10">
        <v>42036</v>
      </c>
      <c r="G496" s="10">
        <v>44958</v>
      </c>
      <c r="H496" s="11">
        <v>9</v>
      </c>
      <c r="I496" s="20" t="s">
        <v>259</v>
      </c>
      <c r="J496" s="11" t="s">
        <v>261</v>
      </c>
      <c r="K496" s="11" t="s">
        <v>4139</v>
      </c>
      <c r="L496" s="11">
        <v>2</v>
      </c>
    </row>
    <row r="497" spans="1:12">
      <c r="A497" s="11" t="s">
        <v>749</v>
      </c>
      <c r="D497" s="11" t="s">
        <v>260</v>
      </c>
      <c r="E497" s="19" t="s">
        <v>999</v>
      </c>
      <c r="F497" s="10">
        <v>42036</v>
      </c>
      <c r="G497" s="10">
        <v>44958</v>
      </c>
      <c r="H497" s="11">
        <v>9</v>
      </c>
      <c r="I497" s="20" t="s">
        <v>259</v>
      </c>
      <c r="J497" s="11" t="s">
        <v>261</v>
      </c>
      <c r="K497" s="11" t="s">
        <v>4139</v>
      </c>
      <c r="L497" s="11">
        <v>2</v>
      </c>
    </row>
    <row r="498" spans="1:12">
      <c r="A498" s="11" t="s">
        <v>750</v>
      </c>
      <c r="D498" s="11" t="s">
        <v>260</v>
      </c>
      <c r="E498" s="19" t="s">
        <v>1000</v>
      </c>
      <c r="F498" s="10">
        <v>42036</v>
      </c>
      <c r="G498" s="10">
        <v>44958</v>
      </c>
      <c r="H498" s="11">
        <v>9</v>
      </c>
      <c r="I498" s="20" t="s">
        <v>259</v>
      </c>
      <c r="J498" s="11" t="s">
        <v>261</v>
      </c>
      <c r="K498" s="11" t="s">
        <v>4139</v>
      </c>
      <c r="L498" s="11">
        <v>2</v>
      </c>
    </row>
    <row r="499" spans="1:12">
      <c r="A499" s="11" t="s">
        <v>751</v>
      </c>
      <c r="D499" s="11" t="s">
        <v>260</v>
      </c>
      <c r="E499" s="19" t="s">
        <v>1001</v>
      </c>
      <c r="F499" s="10">
        <v>42036</v>
      </c>
      <c r="G499" s="10">
        <v>44958</v>
      </c>
      <c r="H499" s="11">
        <v>9</v>
      </c>
      <c r="I499" s="20" t="s">
        <v>259</v>
      </c>
      <c r="J499" s="11" t="s">
        <v>261</v>
      </c>
      <c r="K499" s="11" t="s">
        <v>4139</v>
      </c>
      <c r="L499" s="11">
        <v>2</v>
      </c>
    </row>
    <row r="500" spans="1:12">
      <c r="A500" s="11" t="s">
        <v>752</v>
      </c>
      <c r="D500" s="11" t="s">
        <v>260</v>
      </c>
      <c r="E500" s="19" t="s">
        <v>1002</v>
      </c>
      <c r="F500" s="10">
        <v>42036</v>
      </c>
      <c r="G500" s="10">
        <v>44958</v>
      </c>
      <c r="H500" s="11">
        <v>9</v>
      </c>
      <c r="I500" s="20" t="s">
        <v>259</v>
      </c>
      <c r="J500" s="11" t="s">
        <v>261</v>
      </c>
      <c r="K500" s="11" t="s">
        <v>4139</v>
      </c>
      <c r="L500" s="11">
        <v>2</v>
      </c>
    </row>
    <row r="501" spans="1:12">
      <c r="A501" s="11" t="s">
        <v>753</v>
      </c>
      <c r="D501" s="11" t="s">
        <v>260</v>
      </c>
      <c r="E501" s="19" t="s">
        <v>1003</v>
      </c>
      <c r="F501" s="10">
        <v>42036</v>
      </c>
      <c r="G501" s="10">
        <v>44958</v>
      </c>
      <c r="H501" s="11">
        <v>9</v>
      </c>
      <c r="I501" s="20" t="s">
        <v>259</v>
      </c>
      <c r="J501" s="11" t="s">
        <v>261</v>
      </c>
      <c r="K501" s="11" t="s">
        <v>4139</v>
      </c>
      <c r="L501" s="11">
        <v>2</v>
      </c>
    </row>
    <row r="502" spans="1:12">
      <c r="A502" s="11" t="s">
        <v>754</v>
      </c>
      <c r="D502" s="11" t="s">
        <v>260</v>
      </c>
      <c r="E502" s="19" t="s">
        <v>1004</v>
      </c>
      <c r="F502" s="10">
        <v>42036</v>
      </c>
      <c r="G502" s="10">
        <v>44958</v>
      </c>
      <c r="H502" s="11">
        <v>9</v>
      </c>
      <c r="I502" s="20" t="s">
        <v>259</v>
      </c>
      <c r="J502" s="11" t="s">
        <v>261</v>
      </c>
      <c r="K502" s="11" t="s">
        <v>4139</v>
      </c>
      <c r="L502" s="11">
        <v>2</v>
      </c>
    </row>
    <row r="503" spans="1:12">
      <c r="A503" s="11" t="s">
        <v>755</v>
      </c>
      <c r="D503" s="11" t="s">
        <v>260</v>
      </c>
      <c r="E503" s="19" t="s">
        <v>1005</v>
      </c>
      <c r="F503" s="10">
        <v>42036</v>
      </c>
      <c r="G503" s="10">
        <v>44958</v>
      </c>
      <c r="H503" s="11">
        <v>9</v>
      </c>
      <c r="I503" s="20" t="s">
        <v>259</v>
      </c>
      <c r="J503" s="11" t="s">
        <v>261</v>
      </c>
      <c r="K503" s="11" t="s">
        <v>4139</v>
      </c>
      <c r="L503" s="11">
        <v>2</v>
      </c>
    </row>
    <row r="504" spans="1:12">
      <c r="A504" s="11" t="s">
        <v>756</v>
      </c>
      <c r="D504" s="11" t="s">
        <v>260</v>
      </c>
      <c r="E504" s="19" t="s">
        <v>1006</v>
      </c>
      <c r="F504" s="10">
        <v>42036</v>
      </c>
      <c r="G504" s="10">
        <v>44958</v>
      </c>
      <c r="H504" s="11">
        <v>9</v>
      </c>
      <c r="I504" s="20" t="s">
        <v>259</v>
      </c>
      <c r="J504" s="11" t="s">
        <v>261</v>
      </c>
      <c r="K504" s="11" t="s">
        <v>4139</v>
      </c>
      <c r="L504" s="11">
        <v>2</v>
      </c>
    </row>
    <row r="505" spans="1:12">
      <c r="A505" s="11" t="s">
        <v>757</v>
      </c>
      <c r="D505" s="11" t="s">
        <v>260</v>
      </c>
      <c r="E505" s="19" t="s">
        <v>1007</v>
      </c>
      <c r="F505" s="10">
        <v>42036</v>
      </c>
      <c r="G505" s="10">
        <v>44958</v>
      </c>
      <c r="H505" s="11">
        <v>9</v>
      </c>
      <c r="I505" s="20" t="s">
        <v>259</v>
      </c>
      <c r="J505" s="11" t="s">
        <v>261</v>
      </c>
      <c r="K505" s="11" t="s">
        <v>4139</v>
      </c>
      <c r="L505" s="11">
        <v>2</v>
      </c>
    </row>
    <row r="506" spans="1:12">
      <c r="A506" s="11" t="s">
        <v>758</v>
      </c>
      <c r="D506" s="11" t="s">
        <v>260</v>
      </c>
      <c r="E506" s="19" t="s">
        <v>1008</v>
      </c>
      <c r="F506" s="10">
        <v>42036</v>
      </c>
      <c r="G506" s="10">
        <v>44958</v>
      </c>
      <c r="H506" s="11">
        <v>9</v>
      </c>
      <c r="I506" s="20" t="s">
        <v>259</v>
      </c>
      <c r="J506" s="11" t="s">
        <v>261</v>
      </c>
      <c r="K506" s="11" t="s">
        <v>4139</v>
      </c>
      <c r="L506" s="11">
        <v>2</v>
      </c>
    </row>
    <row r="507" spans="1:12">
      <c r="A507" s="11" t="s">
        <v>759</v>
      </c>
      <c r="D507" s="11" t="s">
        <v>260</v>
      </c>
      <c r="E507" s="19" t="s">
        <v>1009</v>
      </c>
      <c r="F507" s="10">
        <v>42036</v>
      </c>
      <c r="G507" s="10">
        <v>44958</v>
      </c>
      <c r="H507" s="11">
        <v>9</v>
      </c>
      <c r="I507" s="20" t="s">
        <v>259</v>
      </c>
      <c r="J507" s="11" t="s">
        <v>261</v>
      </c>
      <c r="K507" s="11" t="s">
        <v>4139</v>
      </c>
      <c r="L507" s="11">
        <v>2</v>
      </c>
    </row>
    <row r="508" spans="1:12">
      <c r="A508" s="11" t="s">
        <v>760</v>
      </c>
      <c r="D508" s="11" t="s">
        <v>260</v>
      </c>
      <c r="E508" s="19" t="s">
        <v>1010</v>
      </c>
      <c r="F508" s="10">
        <v>42036</v>
      </c>
      <c r="G508" s="10">
        <v>44958</v>
      </c>
      <c r="H508" s="11">
        <v>9</v>
      </c>
      <c r="I508" s="20" t="s">
        <v>259</v>
      </c>
      <c r="J508" s="11" t="s">
        <v>261</v>
      </c>
      <c r="K508" s="11" t="s">
        <v>4139</v>
      </c>
      <c r="L508" s="11">
        <v>2</v>
      </c>
    </row>
    <row r="509" spans="1:12">
      <c r="A509" s="11" t="s">
        <v>761</v>
      </c>
      <c r="D509" s="11" t="s">
        <v>260</v>
      </c>
      <c r="E509" s="19" t="s">
        <v>1011</v>
      </c>
      <c r="F509" s="10">
        <v>42036</v>
      </c>
      <c r="G509" s="10">
        <v>44958</v>
      </c>
      <c r="H509" s="11">
        <v>9</v>
      </c>
      <c r="I509" s="20" t="s">
        <v>259</v>
      </c>
      <c r="J509" s="11" t="s">
        <v>261</v>
      </c>
      <c r="K509" s="11" t="s">
        <v>4139</v>
      </c>
      <c r="L509" s="11">
        <v>2</v>
      </c>
    </row>
    <row r="510" spans="1:12">
      <c r="A510" s="11" t="s">
        <v>762</v>
      </c>
      <c r="D510" s="11" t="s">
        <v>260</v>
      </c>
      <c r="E510" s="19" t="s">
        <v>1012</v>
      </c>
      <c r="F510" s="10">
        <v>42036</v>
      </c>
      <c r="G510" s="10">
        <v>44958</v>
      </c>
      <c r="H510" s="11">
        <v>9</v>
      </c>
      <c r="I510" s="20" t="s">
        <v>259</v>
      </c>
      <c r="J510" s="11" t="s">
        <v>261</v>
      </c>
      <c r="K510" s="11" t="s">
        <v>4139</v>
      </c>
      <c r="L510" s="11">
        <v>2</v>
      </c>
    </row>
    <row r="511" spans="1:12">
      <c r="A511" s="11" t="s">
        <v>763</v>
      </c>
      <c r="D511" s="11" t="s">
        <v>260</v>
      </c>
      <c r="E511" s="19" t="s">
        <v>1013</v>
      </c>
      <c r="F511" s="10">
        <v>42036</v>
      </c>
      <c r="G511" s="10">
        <v>44958</v>
      </c>
      <c r="H511" s="11">
        <v>9</v>
      </c>
      <c r="I511" s="20" t="s">
        <v>259</v>
      </c>
      <c r="J511" s="11" t="s">
        <v>261</v>
      </c>
      <c r="K511" s="11" t="s">
        <v>4139</v>
      </c>
      <c r="L511" s="11">
        <v>2</v>
      </c>
    </row>
    <row r="512" spans="1:12">
      <c r="A512" s="11" t="s">
        <v>1014</v>
      </c>
      <c r="D512" s="11" t="s">
        <v>260</v>
      </c>
      <c r="E512" s="19" t="s">
        <v>1264</v>
      </c>
      <c r="F512" s="10">
        <v>42036</v>
      </c>
      <c r="G512" s="10">
        <v>44958</v>
      </c>
      <c r="H512" s="11">
        <v>9</v>
      </c>
      <c r="I512" s="20" t="s">
        <v>259</v>
      </c>
      <c r="J512" s="11" t="s">
        <v>261</v>
      </c>
      <c r="K512" s="11" t="s">
        <v>4139</v>
      </c>
      <c r="L512" s="11">
        <v>2</v>
      </c>
    </row>
    <row r="513" spans="1:12">
      <c r="A513" s="11" t="s">
        <v>1015</v>
      </c>
      <c r="D513" s="11" t="s">
        <v>260</v>
      </c>
      <c r="E513" s="19" t="s">
        <v>1265</v>
      </c>
      <c r="F513" s="10">
        <v>42036</v>
      </c>
      <c r="G513" s="10">
        <v>44958</v>
      </c>
      <c r="H513" s="11">
        <v>9</v>
      </c>
      <c r="I513" s="20" t="s">
        <v>259</v>
      </c>
      <c r="J513" s="11" t="s">
        <v>261</v>
      </c>
      <c r="K513" s="11" t="s">
        <v>4139</v>
      </c>
      <c r="L513" s="11">
        <v>2</v>
      </c>
    </row>
    <row r="514" spans="1:12">
      <c r="A514" s="11" t="s">
        <v>1016</v>
      </c>
      <c r="D514" s="11" t="s">
        <v>260</v>
      </c>
      <c r="E514" s="19" t="s">
        <v>1266</v>
      </c>
      <c r="F514" s="10">
        <v>42036</v>
      </c>
      <c r="G514" s="10">
        <v>44958</v>
      </c>
      <c r="H514" s="11">
        <v>9</v>
      </c>
      <c r="I514" s="20" t="s">
        <v>259</v>
      </c>
      <c r="J514" s="11" t="s">
        <v>261</v>
      </c>
      <c r="K514" s="11" t="s">
        <v>4139</v>
      </c>
      <c r="L514" s="11">
        <v>2</v>
      </c>
    </row>
    <row r="515" spans="1:12">
      <c r="A515" s="11" t="s">
        <v>1017</v>
      </c>
      <c r="D515" s="11" t="s">
        <v>260</v>
      </c>
      <c r="E515" s="19" t="s">
        <v>1267</v>
      </c>
      <c r="F515" s="10">
        <v>42036</v>
      </c>
      <c r="G515" s="10">
        <v>44958</v>
      </c>
      <c r="H515" s="11">
        <v>9</v>
      </c>
      <c r="I515" s="20" t="s">
        <v>259</v>
      </c>
      <c r="J515" s="11" t="s">
        <v>261</v>
      </c>
      <c r="K515" s="11" t="s">
        <v>4139</v>
      </c>
      <c r="L515" s="11">
        <v>2</v>
      </c>
    </row>
    <row r="516" spans="1:12">
      <c r="A516" s="11" t="s">
        <v>1018</v>
      </c>
      <c r="D516" s="11" t="s">
        <v>260</v>
      </c>
      <c r="E516" s="19" t="s">
        <v>1268</v>
      </c>
      <c r="F516" s="10">
        <v>42036</v>
      </c>
      <c r="G516" s="10">
        <v>44958</v>
      </c>
      <c r="H516" s="11">
        <v>9</v>
      </c>
      <c r="I516" s="20" t="s">
        <v>259</v>
      </c>
      <c r="J516" s="11" t="s">
        <v>261</v>
      </c>
      <c r="K516" s="11" t="s">
        <v>4139</v>
      </c>
      <c r="L516" s="11">
        <v>2</v>
      </c>
    </row>
    <row r="517" spans="1:12">
      <c r="A517" s="11" t="s">
        <v>1019</v>
      </c>
      <c r="D517" s="11" t="s">
        <v>260</v>
      </c>
      <c r="E517" s="19" t="s">
        <v>1269</v>
      </c>
      <c r="F517" s="10">
        <v>42036</v>
      </c>
      <c r="G517" s="10">
        <v>44958</v>
      </c>
      <c r="H517" s="11">
        <v>9</v>
      </c>
      <c r="I517" s="20" t="s">
        <v>259</v>
      </c>
      <c r="J517" s="11" t="s">
        <v>261</v>
      </c>
      <c r="K517" s="11" t="s">
        <v>4139</v>
      </c>
      <c r="L517" s="11">
        <v>2</v>
      </c>
    </row>
    <row r="518" spans="1:12">
      <c r="A518" s="11" t="s">
        <v>1020</v>
      </c>
      <c r="D518" s="11" t="s">
        <v>260</v>
      </c>
      <c r="E518" s="19" t="s">
        <v>1270</v>
      </c>
      <c r="F518" s="10">
        <v>42036</v>
      </c>
      <c r="G518" s="10">
        <v>44958</v>
      </c>
      <c r="H518" s="11">
        <v>9</v>
      </c>
      <c r="I518" s="20" t="s">
        <v>259</v>
      </c>
      <c r="J518" s="11" t="s">
        <v>261</v>
      </c>
      <c r="K518" s="11" t="s">
        <v>4139</v>
      </c>
      <c r="L518" s="11">
        <v>2</v>
      </c>
    </row>
    <row r="519" spans="1:12">
      <c r="A519" s="11" t="s">
        <v>1021</v>
      </c>
      <c r="D519" s="11" t="s">
        <v>260</v>
      </c>
      <c r="E519" s="19" t="s">
        <v>1271</v>
      </c>
      <c r="F519" s="10">
        <v>42036</v>
      </c>
      <c r="G519" s="10">
        <v>44958</v>
      </c>
      <c r="H519" s="11">
        <v>9</v>
      </c>
      <c r="I519" s="20" t="s">
        <v>259</v>
      </c>
      <c r="J519" s="11" t="s">
        <v>261</v>
      </c>
      <c r="K519" s="11" t="s">
        <v>4139</v>
      </c>
      <c r="L519" s="11">
        <v>2</v>
      </c>
    </row>
    <row r="520" spans="1:12">
      <c r="A520" s="11" t="s">
        <v>1022</v>
      </c>
      <c r="D520" s="11" t="s">
        <v>260</v>
      </c>
      <c r="E520" s="19" t="s">
        <v>1272</v>
      </c>
      <c r="F520" s="10">
        <v>42036</v>
      </c>
      <c r="G520" s="10">
        <v>44958</v>
      </c>
      <c r="H520" s="11">
        <v>9</v>
      </c>
      <c r="I520" s="20" t="s">
        <v>259</v>
      </c>
      <c r="J520" s="11" t="s">
        <v>261</v>
      </c>
      <c r="K520" s="11" t="s">
        <v>4139</v>
      </c>
      <c r="L520" s="11">
        <v>2</v>
      </c>
    </row>
    <row r="521" spans="1:12">
      <c r="A521" s="11" t="s">
        <v>1023</v>
      </c>
      <c r="D521" s="11" t="s">
        <v>260</v>
      </c>
      <c r="E521" s="19" t="s">
        <v>1273</v>
      </c>
      <c r="F521" s="10">
        <v>42036</v>
      </c>
      <c r="G521" s="10">
        <v>44958</v>
      </c>
      <c r="H521" s="11">
        <v>9</v>
      </c>
      <c r="I521" s="20" t="s">
        <v>259</v>
      </c>
      <c r="J521" s="11" t="s">
        <v>261</v>
      </c>
      <c r="K521" s="11" t="s">
        <v>4139</v>
      </c>
      <c r="L521" s="11">
        <v>2</v>
      </c>
    </row>
    <row r="522" spans="1:12">
      <c r="A522" s="11" t="s">
        <v>1024</v>
      </c>
      <c r="D522" s="11" t="s">
        <v>260</v>
      </c>
      <c r="E522" s="19" t="s">
        <v>1274</v>
      </c>
      <c r="F522" s="10">
        <v>42036</v>
      </c>
      <c r="G522" s="10">
        <v>44958</v>
      </c>
      <c r="H522" s="11">
        <v>9</v>
      </c>
      <c r="I522" s="20" t="s">
        <v>259</v>
      </c>
      <c r="J522" s="11" t="s">
        <v>261</v>
      </c>
      <c r="K522" s="11" t="s">
        <v>4139</v>
      </c>
      <c r="L522" s="11">
        <v>2</v>
      </c>
    </row>
    <row r="523" spans="1:12">
      <c r="A523" s="11" t="s">
        <v>1025</v>
      </c>
      <c r="D523" s="11" t="s">
        <v>260</v>
      </c>
      <c r="E523" s="19" t="s">
        <v>1275</v>
      </c>
      <c r="F523" s="10">
        <v>42036</v>
      </c>
      <c r="G523" s="10">
        <v>44958</v>
      </c>
      <c r="H523" s="11">
        <v>9</v>
      </c>
      <c r="I523" s="20" t="s">
        <v>259</v>
      </c>
      <c r="J523" s="11" t="s">
        <v>261</v>
      </c>
      <c r="K523" s="11" t="s">
        <v>4139</v>
      </c>
      <c r="L523" s="11">
        <v>2</v>
      </c>
    </row>
    <row r="524" spans="1:12">
      <c r="A524" s="11" t="s">
        <v>1026</v>
      </c>
      <c r="D524" s="11" t="s">
        <v>260</v>
      </c>
      <c r="E524" s="19" t="s">
        <v>1276</v>
      </c>
      <c r="F524" s="10">
        <v>42036</v>
      </c>
      <c r="G524" s="10">
        <v>44958</v>
      </c>
      <c r="H524" s="11">
        <v>9</v>
      </c>
      <c r="I524" s="20" t="s">
        <v>259</v>
      </c>
      <c r="J524" s="11" t="s">
        <v>261</v>
      </c>
      <c r="K524" s="11" t="s">
        <v>4139</v>
      </c>
      <c r="L524" s="11">
        <v>2</v>
      </c>
    </row>
    <row r="525" spans="1:12">
      <c r="A525" s="11" t="s">
        <v>1027</v>
      </c>
      <c r="D525" s="11" t="s">
        <v>260</v>
      </c>
      <c r="E525" s="19" t="s">
        <v>1277</v>
      </c>
      <c r="F525" s="10">
        <v>42036</v>
      </c>
      <c r="G525" s="10">
        <v>44958</v>
      </c>
      <c r="H525" s="11">
        <v>9</v>
      </c>
      <c r="I525" s="20" t="s">
        <v>259</v>
      </c>
      <c r="J525" s="11" t="s">
        <v>261</v>
      </c>
      <c r="K525" s="11" t="s">
        <v>4139</v>
      </c>
      <c r="L525" s="11">
        <v>2</v>
      </c>
    </row>
    <row r="526" spans="1:12">
      <c r="A526" s="11" t="s">
        <v>1028</v>
      </c>
      <c r="D526" s="11" t="s">
        <v>260</v>
      </c>
      <c r="E526" s="19" t="s">
        <v>1278</v>
      </c>
      <c r="F526" s="10">
        <v>42036</v>
      </c>
      <c r="G526" s="10">
        <v>44958</v>
      </c>
      <c r="H526" s="11">
        <v>9</v>
      </c>
      <c r="I526" s="20" t="s">
        <v>259</v>
      </c>
      <c r="J526" s="11" t="s">
        <v>261</v>
      </c>
      <c r="K526" s="11" t="s">
        <v>4139</v>
      </c>
      <c r="L526" s="11">
        <v>2</v>
      </c>
    </row>
    <row r="527" spans="1:12">
      <c r="A527" s="11" t="s">
        <v>1029</v>
      </c>
      <c r="D527" s="11" t="s">
        <v>260</v>
      </c>
      <c r="E527" s="19" t="s">
        <v>1279</v>
      </c>
      <c r="F527" s="10">
        <v>42036</v>
      </c>
      <c r="G527" s="10">
        <v>44958</v>
      </c>
      <c r="H527" s="11">
        <v>9</v>
      </c>
      <c r="I527" s="20" t="s">
        <v>259</v>
      </c>
      <c r="J527" s="11" t="s">
        <v>261</v>
      </c>
      <c r="K527" s="11" t="s">
        <v>4139</v>
      </c>
      <c r="L527" s="11">
        <v>2</v>
      </c>
    </row>
    <row r="528" spans="1:12">
      <c r="A528" s="11" t="s">
        <v>1030</v>
      </c>
      <c r="D528" s="11" t="s">
        <v>260</v>
      </c>
      <c r="E528" s="19" t="s">
        <v>1280</v>
      </c>
      <c r="F528" s="10">
        <v>42036</v>
      </c>
      <c r="G528" s="10">
        <v>44958</v>
      </c>
      <c r="H528" s="11">
        <v>9</v>
      </c>
      <c r="I528" s="11" t="s">
        <v>337</v>
      </c>
      <c r="J528" s="11" t="s">
        <v>338</v>
      </c>
      <c r="K528" s="11" t="s">
        <v>4139</v>
      </c>
      <c r="L528" s="11">
        <v>2</v>
      </c>
    </row>
    <row r="529" spans="1:12">
      <c r="A529" s="11" t="s">
        <v>1031</v>
      </c>
      <c r="D529" s="11" t="s">
        <v>260</v>
      </c>
      <c r="E529" s="19" t="s">
        <v>1281</v>
      </c>
      <c r="F529" s="10">
        <v>42036</v>
      </c>
      <c r="G529" s="10">
        <v>44958</v>
      </c>
      <c r="H529" s="11">
        <v>9</v>
      </c>
      <c r="I529" s="11" t="s">
        <v>337</v>
      </c>
      <c r="J529" s="11" t="s">
        <v>338</v>
      </c>
      <c r="K529" s="11" t="s">
        <v>4139</v>
      </c>
      <c r="L529" s="11">
        <v>2</v>
      </c>
    </row>
    <row r="530" spans="1:12">
      <c r="A530" s="11" t="s">
        <v>1032</v>
      </c>
      <c r="D530" s="11" t="s">
        <v>260</v>
      </c>
      <c r="E530" s="19" t="s">
        <v>1282</v>
      </c>
      <c r="F530" s="10">
        <v>42036</v>
      </c>
      <c r="G530" s="10">
        <v>44958</v>
      </c>
      <c r="H530" s="11">
        <v>9</v>
      </c>
      <c r="I530" s="11" t="s">
        <v>337</v>
      </c>
      <c r="J530" s="11" t="s">
        <v>338</v>
      </c>
      <c r="K530" s="11" t="s">
        <v>4139</v>
      </c>
      <c r="L530" s="11">
        <v>2</v>
      </c>
    </row>
    <row r="531" spans="1:12">
      <c r="A531" s="11" t="s">
        <v>1033</v>
      </c>
      <c r="D531" s="11" t="s">
        <v>260</v>
      </c>
      <c r="E531" s="19" t="s">
        <v>1283</v>
      </c>
      <c r="F531" s="10">
        <v>42036</v>
      </c>
      <c r="G531" s="10">
        <v>44958</v>
      </c>
      <c r="H531" s="11">
        <v>9</v>
      </c>
      <c r="I531" s="11" t="s">
        <v>337</v>
      </c>
      <c r="J531" s="11" t="s">
        <v>338</v>
      </c>
      <c r="K531" s="11" t="s">
        <v>4139</v>
      </c>
      <c r="L531" s="11">
        <v>2</v>
      </c>
    </row>
    <row r="532" spans="1:12">
      <c r="A532" s="11" t="s">
        <v>1034</v>
      </c>
      <c r="D532" s="11" t="s">
        <v>260</v>
      </c>
      <c r="E532" s="19" t="s">
        <v>1284</v>
      </c>
      <c r="F532" s="10">
        <v>42036</v>
      </c>
      <c r="G532" s="10">
        <v>44958</v>
      </c>
      <c r="H532" s="11">
        <v>9</v>
      </c>
      <c r="I532" s="11" t="s">
        <v>337</v>
      </c>
      <c r="J532" s="11" t="s">
        <v>338</v>
      </c>
      <c r="K532" s="11" t="s">
        <v>4139</v>
      </c>
      <c r="L532" s="11">
        <v>2</v>
      </c>
    </row>
    <row r="533" spans="1:12">
      <c r="A533" s="11" t="s">
        <v>1035</v>
      </c>
      <c r="D533" s="11" t="s">
        <v>260</v>
      </c>
      <c r="E533" s="19" t="s">
        <v>1285</v>
      </c>
      <c r="F533" s="10">
        <v>42036</v>
      </c>
      <c r="G533" s="10">
        <v>44958</v>
      </c>
      <c r="H533" s="11">
        <v>9</v>
      </c>
      <c r="I533" s="11" t="s">
        <v>337</v>
      </c>
      <c r="J533" s="11" t="s">
        <v>338</v>
      </c>
      <c r="K533" s="11" t="s">
        <v>4139</v>
      </c>
      <c r="L533" s="11">
        <v>2</v>
      </c>
    </row>
    <row r="534" spans="1:12">
      <c r="A534" s="11" t="s">
        <v>1036</v>
      </c>
      <c r="D534" s="11" t="s">
        <v>260</v>
      </c>
      <c r="E534" s="19" t="s">
        <v>1286</v>
      </c>
      <c r="F534" s="10">
        <v>42036</v>
      </c>
      <c r="G534" s="10">
        <v>44958</v>
      </c>
      <c r="H534" s="11">
        <v>9</v>
      </c>
      <c r="I534" s="11" t="s">
        <v>337</v>
      </c>
      <c r="J534" s="11" t="s">
        <v>338</v>
      </c>
      <c r="K534" s="11" t="s">
        <v>4139</v>
      </c>
      <c r="L534" s="11">
        <v>2</v>
      </c>
    </row>
    <row r="535" spans="1:12">
      <c r="A535" s="11" t="s">
        <v>1037</v>
      </c>
      <c r="D535" s="11" t="s">
        <v>260</v>
      </c>
      <c r="E535" s="19" t="s">
        <v>1287</v>
      </c>
      <c r="F535" s="10">
        <v>42036</v>
      </c>
      <c r="G535" s="10">
        <v>44958</v>
      </c>
      <c r="H535" s="11">
        <v>9</v>
      </c>
      <c r="I535" s="11" t="s">
        <v>337</v>
      </c>
      <c r="J535" s="11" t="s">
        <v>338</v>
      </c>
      <c r="K535" s="11" t="s">
        <v>4139</v>
      </c>
      <c r="L535" s="11">
        <v>2</v>
      </c>
    </row>
    <row r="536" spans="1:12">
      <c r="A536" s="11" t="s">
        <v>1038</v>
      </c>
      <c r="D536" s="11" t="s">
        <v>260</v>
      </c>
      <c r="E536" s="19" t="s">
        <v>1288</v>
      </c>
      <c r="F536" s="10">
        <v>42036</v>
      </c>
      <c r="G536" s="10">
        <v>44958</v>
      </c>
      <c r="H536" s="11">
        <v>9</v>
      </c>
      <c r="I536" s="11" t="s">
        <v>337</v>
      </c>
      <c r="J536" s="11" t="s">
        <v>338</v>
      </c>
      <c r="K536" s="11" t="s">
        <v>4139</v>
      </c>
      <c r="L536" s="11">
        <v>2</v>
      </c>
    </row>
    <row r="537" spans="1:12">
      <c r="A537" s="11" t="s">
        <v>1039</v>
      </c>
      <c r="D537" s="11" t="s">
        <v>260</v>
      </c>
      <c r="E537" s="19" t="s">
        <v>1289</v>
      </c>
      <c r="F537" s="10">
        <v>42036</v>
      </c>
      <c r="G537" s="10">
        <v>44958</v>
      </c>
      <c r="H537" s="11">
        <v>9</v>
      </c>
      <c r="I537" s="11" t="s">
        <v>337</v>
      </c>
      <c r="J537" s="11" t="s">
        <v>338</v>
      </c>
      <c r="K537" s="11" t="s">
        <v>4139</v>
      </c>
      <c r="L537" s="11">
        <v>2</v>
      </c>
    </row>
    <row r="538" spans="1:12">
      <c r="A538" s="11" t="s">
        <v>1040</v>
      </c>
      <c r="D538" s="11" t="s">
        <v>260</v>
      </c>
      <c r="E538" s="19" t="s">
        <v>1290</v>
      </c>
      <c r="F538" s="10">
        <v>42036</v>
      </c>
      <c r="G538" s="10">
        <v>44958</v>
      </c>
      <c r="H538" s="11">
        <v>9</v>
      </c>
      <c r="I538" s="11" t="s">
        <v>337</v>
      </c>
      <c r="J538" s="11" t="s">
        <v>338</v>
      </c>
      <c r="K538" s="11" t="s">
        <v>4139</v>
      </c>
      <c r="L538" s="11">
        <v>2</v>
      </c>
    </row>
    <row r="539" spans="1:12">
      <c r="A539" s="11" t="s">
        <v>1041</v>
      </c>
      <c r="D539" s="11" t="s">
        <v>260</v>
      </c>
      <c r="E539" s="19" t="s">
        <v>1291</v>
      </c>
      <c r="F539" s="10">
        <v>42036</v>
      </c>
      <c r="G539" s="10">
        <v>44958</v>
      </c>
      <c r="H539" s="11">
        <v>9</v>
      </c>
      <c r="I539" s="11" t="s">
        <v>337</v>
      </c>
      <c r="J539" s="11" t="s">
        <v>338</v>
      </c>
      <c r="K539" s="11" t="s">
        <v>4139</v>
      </c>
      <c r="L539" s="11">
        <v>2</v>
      </c>
    </row>
    <row r="540" spans="1:12">
      <c r="A540" s="11" t="s">
        <v>1042</v>
      </c>
      <c r="D540" s="11" t="s">
        <v>260</v>
      </c>
      <c r="E540" s="19" t="s">
        <v>1292</v>
      </c>
      <c r="F540" s="10">
        <v>42036</v>
      </c>
      <c r="G540" s="10">
        <v>44958</v>
      </c>
      <c r="H540" s="11">
        <v>9</v>
      </c>
      <c r="I540" s="11" t="s">
        <v>337</v>
      </c>
      <c r="J540" s="11" t="s">
        <v>338</v>
      </c>
      <c r="K540" s="11" t="s">
        <v>4139</v>
      </c>
      <c r="L540" s="11">
        <v>2</v>
      </c>
    </row>
    <row r="541" spans="1:12">
      <c r="A541" s="11" t="s">
        <v>1043</v>
      </c>
      <c r="D541" s="11" t="s">
        <v>260</v>
      </c>
      <c r="E541" s="19" t="s">
        <v>1293</v>
      </c>
      <c r="F541" s="10">
        <v>42036</v>
      </c>
      <c r="G541" s="10">
        <v>44958</v>
      </c>
      <c r="H541" s="11">
        <v>9</v>
      </c>
      <c r="I541" s="11" t="s">
        <v>337</v>
      </c>
      <c r="J541" s="11" t="s">
        <v>338</v>
      </c>
      <c r="K541" s="11" t="s">
        <v>4139</v>
      </c>
      <c r="L541" s="11">
        <v>2</v>
      </c>
    </row>
    <row r="542" spans="1:12">
      <c r="A542" s="11" t="s">
        <v>1044</v>
      </c>
      <c r="D542" s="11" t="s">
        <v>260</v>
      </c>
      <c r="E542" s="19" t="s">
        <v>1294</v>
      </c>
      <c r="F542" s="10">
        <v>42036</v>
      </c>
      <c r="G542" s="10">
        <v>44958</v>
      </c>
      <c r="H542" s="11">
        <v>9</v>
      </c>
      <c r="I542" s="11" t="s">
        <v>337</v>
      </c>
      <c r="J542" s="11" t="s">
        <v>338</v>
      </c>
      <c r="K542" s="11" t="s">
        <v>4139</v>
      </c>
      <c r="L542" s="11">
        <v>2</v>
      </c>
    </row>
    <row r="543" spans="1:12">
      <c r="A543" s="11" t="s">
        <v>1045</v>
      </c>
      <c r="D543" s="11" t="s">
        <v>260</v>
      </c>
      <c r="E543" s="19" t="s">
        <v>1295</v>
      </c>
      <c r="F543" s="10">
        <v>42036</v>
      </c>
      <c r="G543" s="10">
        <v>44958</v>
      </c>
      <c r="H543" s="11">
        <v>9</v>
      </c>
      <c r="I543" s="11" t="s">
        <v>337</v>
      </c>
      <c r="J543" s="11" t="s">
        <v>338</v>
      </c>
      <c r="K543" s="11" t="s">
        <v>4139</v>
      </c>
      <c r="L543" s="11">
        <v>2</v>
      </c>
    </row>
    <row r="544" spans="1:12">
      <c r="A544" s="11" t="s">
        <v>1046</v>
      </c>
      <c r="D544" s="11" t="s">
        <v>260</v>
      </c>
      <c r="E544" s="19" t="s">
        <v>1296</v>
      </c>
      <c r="F544" s="10">
        <v>42036</v>
      </c>
      <c r="G544" s="10">
        <v>44958</v>
      </c>
      <c r="H544" s="11">
        <v>9</v>
      </c>
      <c r="I544" s="11" t="s">
        <v>337</v>
      </c>
      <c r="J544" s="11" t="s">
        <v>338</v>
      </c>
      <c r="K544" s="11" t="s">
        <v>4139</v>
      </c>
      <c r="L544" s="11">
        <v>2</v>
      </c>
    </row>
    <row r="545" spans="1:12">
      <c r="A545" s="11" t="s">
        <v>1047</v>
      </c>
      <c r="D545" s="11" t="s">
        <v>260</v>
      </c>
      <c r="E545" s="19" t="s">
        <v>1297</v>
      </c>
      <c r="F545" s="10">
        <v>42036</v>
      </c>
      <c r="G545" s="10">
        <v>44958</v>
      </c>
      <c r="H545" s="11">
        <v>9</v>
      </c>
      <c r="I545" s="11" t="s">
        <v>337</v>
      </c>
      <c r="J545" s="11" t="s">
        <v>338</v>
      </c>
      <c r="K545" s="11" t="s">
        <v>4139</v>
      </c>
      <c r="L545" s="11">
        <v>2</v>
      </c>
    </row>
    <row r="546" spans="1:12">
      <c r="A546" s="11" t="s">
        <v>1048</v>
      </c>
      <c r="D546" s="11" t="s">
        <v>260</v>
      </c>
      <c r="E546" s="19" t="s">
        <v>1298</v>
      </c>
      <c r="F546" s="10">
        <v>42036</v>
      </c>
      <c r="G546" s="10">
        <v>44958</v>
      </c>
      <c r="H546" s="11">
        <v>9</v>
      </c>
      <c r="I546" s="11" t="s">
        <v>337</v>
      </c>
      <c r="J546" s="11" t="s">
        <v>338</v>
      </c>
      <c r="K546" s="11" t="s">
        <v>4139</v>
      </c>
      <c r="L546" s="11">
        <v>2</v>
      </c>
    </row>
    <row r="547" spans="1:12">
      <c r="A547" s="11" t="s">
        <v>1049</v>
      </c>
      <c r="D547" s="11" t="s">
        <v>260</v>
      </c>
      <c r="E547" s="19" t="s">
        <v>1299</v>
      </c>
      <c r="F547" s="10">
        <v>42036</v>
      </c>
      <c r="G547" s="10">
        <v>44958</v>
      </c>
      <c r="H547" s="11">
        <v>9</v>
      </c>
      <c r="I547" s="11" t="s">
        <v>337</v>
      </c>
      <c r="J547" s="11" t="s">
        <v>338</v>
      </c>
      <c r="K547" s="11" t="s">
        <v>4139</v>
      </c>
      <c r="L547" s="11">
        <v>2</v>
      </c>
    </row>
    <row r="548" spans="1:12">
      <c r="A548" s="11" t="s">
        <v>1050</v>
      </c>
      <c r="D548" s="11" t="s">
        <v>260</v>
      </c>
      <c r="E548" s="19" t="s">
        <v>1300</v>
      </c>
      <c r="F548" s="10">
        <v>42036</v>
      </c>
      <c r="G548" s="10">
        <v>44958</v>
      </c>
      <c r="H548" s="11">
        <v>9</v>
      </c>
      <c r="I548" s="11" t="s">
        <v>337</v>
      </c>
      <c r="J548" s="11" t="s">
        <v>338</v>
      </c>
      <c r="K548" s="11" t="s">
        <v>4139</v>
      </c>
      <c r="L548" s="11">
        <v>2</v>
      </c>
    </row>
    <row r="549" spans="1:12">
      <c r="A549" s="11" t="s">
        <v>1051</v>
      </c>
      <c r="D549" s="11" t="s">
        <v>260</v>
      </c>
      <c r="E549" s="19" t="s">
        <v>1301</v>
      </c>
      <c r="F549" s="10">
        <v>42036</v>
      </c>
      <c r="G549" s="10">
        <v>44958</v>
      </c>
      <c r="H549" s="11">
        <v>9</v>
      </c>
      <c r="I549" s="11" t="s">
        <v>337</v>
      </c>
      <c r="J549" s="11" t="s">
        <v>338</v>
      </c>
      <c r="K549" s="11" t="s">
        <v>4139</v>
      </c>
      <c r="L549" s="11">
        <v>2</v>
      </c>
    </row>
    <row r="550" spans="1:12">
      <c r="A550" s="11" t="s">
        <v>1052</v>
      </c>
      <c r="D550" s="11" t="s">
        <v>260</v>
      </c>
      <c r="E550" s="19" t="s">
        <v>1302</v>
      </c>
      <c r="F550" s="10">
        <v>42036</v>
      </c>
      <c r="G550" s="10">
        <v>44958</v>
      </c>
      <c r="H550" s="11">
        <v>9</v>
      </c>
      <c r="I550" s="11" t="s">
        <v>337</v>
      </c>
      <c r="J550" s="11" t="s">
        <v>338</v>
      </c>
      <c r="K550" s="11" t="s">
        <v>4139</v>
      </c>
      <c r="L550" s="11">
        <v>2</v>
      </c>
    </row>
    <row r="551" spans="1:12">
      <c r="A551" s="11" t="s">
        <v>1053</v>
      </c>
      <c r="D551" s="11" t="s">
        <v>260</v>
      </c>
      <c r="E551" s="19" t="s">
        <v>1303</v>
      </c>
      <c r="F551" s="10">
        <v>42036</v>
      </c>
      <c r="G551" s="10">
        <v>44958</v>
      </c>
      <c r="H551" s="11">
        <v>9</v>
      </c>
      <c r="I551" s="11" t="s">
        <v>337</v>
      </c>
      <c r="J551" s="11" t="s">
        <v>338</v>
      </c>
      <c r="K551" s="11" t="s">
        <v>4139</v>
      </c>
      <c r="L551" s="11">
        <v>2</v>
      </c>
    </row>
    <row r="552" spans="1:12">
      <c r="A552" s="11" t="s">
        <v>1054</v>
      </c>
      <c r="D552" s="11" t="s">
        <v>260</v>
      </c>
      <c r="E552" s="19" t="s">
        <v>1304</v>
      </c>
      <c r="F552" s="10">
        <v>42036</v>
      </c>
      <c r="G552" s="10">
        <v>44958</v>
      </c>
      <c r="H552" s="11">
        <v>9</v>
      </c>
      <c r="I552" s="11" t="s">
        <v>337</v>
      </c>
      <c r="J552" s="11" t="s">
        <v>338</v>
      </c>
      <c r="K552" s="11" t="s">
        <v>4139</v>
      </c>
      <c r="L552" s="11">
        <v>2</v>
      </c>
    </row>
    <row r="553" spans="1:12">
      <c r="A553" s="11" t="s">
        <v>1055</v>
      </c>
      <c r="D553" s="11" t="s">
        <v>260</v>
      </c>
      <c r="E553" s="19" t="s">
        <v>1305</v>
      </c>
      <c r="F553" s="10">
        <v>42036</v>
      </c>
      <c r="G553" s="10">
        <v>44958</v>
      </c>
      <c r="H553" s="11">
        <v>9</v>
      </c>
      <c r="I553" s="11" t="s">
        <v>337</v>
      </c>
      <c r="J553" s="11" t="s">
        <v>338</v>
      </c>
      <c r="K553" s="11" t="s">
        <v>4139</v>
      </c>
      <c r="L553" s="11">
        <v>2</v>
      </c>
    </row>
    <row r="554" spans="1:12">
      <c r="A554" s="11" t="s">
        <v>1056</v>
      </c>
      <c r="D554" s="11" t="s">
        <v>260</v>
      </c>
      <c r="E554" s="19" t="s">
        <v>1306</v>
      </c>
      <c r="F554" s="10">
        <v>42036</v>
      </c>
      <c r="G554" s="10">
        <v>44958</v>
      </c>
      <c r="H554" s="11">
        <v>9</v>
      </c>
      <c r="I554" s="11" t="s">
        <v>337</v>
      </c>
      <c r="J554" s="11" t="s">
        <v>338</v>
      </c>
      <c r="K554" s="11" t="s">
        <v>4139</v>
      </c>
      <c r="L554" s="11">
        <v>2</v>
      </c>
    </row>
    <row r="555" spans="1:12">
      <c r="A555" s="11" t="s">
        <v>1057</v>
      </c>
      <c r="D555" s="11" t="s">
        <v>260</v>
      </c>
      <c r="E555" s="19" t="s">
        <v>1307</v>
      </c>
      <c r="F555" s="10">
        <v>42036</v>
      </c>
      <c r="G555" s="10">
        <v>44958</v>
      </c>
      <c r="H555" s="11">
        <v>9</v>
      </c>
      <c r="I555" s="11" t="s">
        <v>337</v>
      </c>
      <c r="J555" s="11" t="s">
        <v>338</v>
      </c>
      <c r="K555" s="11" t="s">
        <v>4139</v>
      </c>
      <c r="L555" s="11">
        <v>2</v>
      </c>
    </row>
    <row r="556" spans="1:12">
      <c r="A556" s="11" t="s">
        <v>1058</v>
      </c>
      <c r="D556" s="11" t="s">
        <v>260</v>
      </c>
      <c r="E556" s="19" t="s">
        <v>1308</v>
      </c>
      <c r="F556" s="10">
        <v>42036</v>
      </c>
      <c r="G556" s="10">
        <v>44958</v>
      </c>
      <c r="H556" s="11">
        <v>9</v>
      </c>
      <c r="I556" s="11" t="s">
        <v>337</v>
      </c>
      <c r="J556" s="11" t="s">
        <v>338</v>
      </c>
      <c r="K556" s="11" t="s">
        <v>4139</v>
      </c>
      <c r="L556" s="11">
        <v>2</v>
      </c>
    </row>
    <row r="557" spans="1:12">
      <c r="A557" s="11" t="s">
        <v>1059</v>
      </c>
      <c r="D557" s="11" t="s">
        <v>260</v>
      </c>
      <c r="E557" s="19" t="s">
        <v>1309</v>
      </c>
      <c r="F557" s="10">
        <v>42036</v>
      </c>
      <c r="G557" s="10">
        <v>44958</v>
      </c>
      <c r="H557" s="11">
        <v>9</v>
      </c>
      <c r="I557" s="11" t="s">
        <v>337</v>
      </c>
      <c r="J557" s="11" t="s">
        <v>338</v>
      </c>
      <c r="K557" s="11" t="s">
        <v>4139</v>
      </c>
      <c r="L557" s="11">
        <v>2</v>
      </c>
    </row>
    <row r="558" spans="1:12">
      <c r="A558" s="11" t="s">
        <v>1060</v>
      </c>
      <c r="D558" s="11" t="s">
        <v>260</v>
      </c>
      <c r="E558" s="19" t="s">
        <v>1310</v>
      </c>
      <c r="F558" s="10">
        <v>42036</v>
      </c>
      <c r="G558" s="10">
        <v>44958</v>
      </c>
      <c r="H558" s="11">
        <v>9</v>
      </c>
      <c r="I558" s="11" t="s">
        <v>337</v>
      </c>
      <c r="J558" s="11" t="s">
        <v>338</v>
      </c>
      <c r="K558" s="11" t="s">
        <v>4139</v>
      </c>
      <c r="L558" s="11">
        <v>2</v>
      </c>
    </row>
    <row r="559" spans="1:12">
      <c r="A559" s="11" t="s">
        <v>1061</v>
      </c>
      <c r="D559" s="11" t="s">
        <v>260</v>
      </c>
      <c r="E559" s="19" t="s">
        <v>1311</v>
      </c>
      <c r="F559" s="10">
        <v>42036</v>
      </c>
      <c r="G559" s="10">
        <v>44958</v>
      </c>
      <c r="H559" s="11">
        <v>9</v>
      </c>
      <c r="I559" s="11" t="s">
        <v>337</v>
      </c>
      <c r="J559" s="11" t="s">
        <v>338</v>
      </c>
      <c r="K559" s="11" t="s">
        <v>4139</v>
      </c>
      <c r="L559" s="11">
        <v>2</v>
      </c>
    </row>
    <row r="560" spans="1:12">
      <c r="A560" s="11" t="s">
        <v>1062</v>
      </c>
      <c r="D560" s="11" t="s">
        <v>260</v>
      </c>
      <c r="E560" s="19" t="s">
        <v>1312</v>
      </c>
      <c r="F560" s="10">
        <v>42036</v>
      </c>
      <c r="G560" s="10">
        <v>44958</v>
      </c>
      <c r="H560" s="11">
        <v>9</v>
      </c>
      <c r="I560" s="11" t="s">
        <v>337</v>
      </c>
      <c r="J560" s="11" t="s">
        <v>338</v>
      </c>
      <c r="K560" s="11" t="s">
        <v>4139</v>
      </c>
      <c r="L560" s="11">
        <v>2</v>
      </c>
    </row>
    <row r="561" spans="1:12">
      <c r="A561" s="11" t="s">
        <v>1063</v>
      </c>
      <c r="D561" s="11" t="s">
        <v>260</v>
      </c>
      <c r="E561" s="19" t="s">
        <v>1313</v>
      </c>
      <c r="F561" s="10">
        <v>42036</v>
      </c>
      <c r="G561" s="10">
        <v>44958</v>
      </c>
      <c r="H561" s="11">
        <v>9</v>
      </c>
      <c r="I561" s="11" t="s">
        <v>337</v>
      </c>
      <c r="J561" s="11" t="s">
        <v>338</v>
      </c>
      <c r="K561" s="11" t="s">
        <v>4139</v>
      </c>
      <c r="L561" s="11">
        <v>2</v>
      </c>
    </row>
    <row r="562" spans="1:12">
      <c r="A562" s="11" t="s">
        <v>1064</v>
      </c>
      <c r="D562" s="11" t="s">
        <v>260</v>
      </c>
      <c r="E562" s="19" t="s">
        <v>1314</v>
      </c>
      <c r="F562" s="10">
        <v>42036</v>
      </c>
      <c r="G562" s="10">
        <v>44958</v>
      </c>
      <c r="H562" s="11">
        <v>9</v>
      </c>
      <c r="I562" s="11" t="s">
        <v>337</v>
      </c>
      <c r="J562" s="11" t="s">
        <v>338</v>
      </c>
      <c r="K562" s="11" t="s">
        <v>4139</v>
      </c>
      <c r="L562" s="11">
        <v>2</v>
      </c>
    </row>
    <row r="563" spans="1:12">
      <c r="A563" s="11" t="s">
        <v>1065</v>
      </c>
      <c r="D563" s="11" t="s">
        <v>260</v>
      </c>
      <c r="E563" s="19" t="s">
        <v>1315</v>
      </c>
      <c r="F563" s="10">
        <v>42036</v>
      </c>
      <c r="G563" s="10">
        <v>44958</v>
      </c>
      <c r="H563" s="11">
        <v>9</v>
      </c>
      <c r="I563" s="11" t="s">
        <v>337</v>
      </c>
      <c r="J563" s="11" t="s">
        <v>338</v>
      </c>
      <c r="K563" s="11" t="s">
        <v>4139</v>
      </c>
      <c r="L563" s="11">
        <v>2</v>
      </c>
    </row>
    <row r="564" spans="1:12">
      <c r="A564" s="11" t="s">
        <v>1066</v>
      </c>
      <c r="D564" s="11" t="s">
        <v>260</v>
      </c>
      <c r="E564" s="19" t="s">
        <v>1316</v>
      </c>
      <c r="F564" s="10">
        <v>42036</v>
      </c>
      <c r="G564" s="10">
        <v>44958</v>
      </c>
      <c r="H564" s="11">
        <v>9</v>
      </c>
      <c r="I564" s="11" t="s">
        <v>337</v>
      </c>
      <c r="J564" s="11" t="s">
        <v>338</v>
      </c>
      <c r="K564" s="11" t="s">
        <v>4139</v>
      </c>
      <c r="L564" s="11">
        <v>2</v>
      </c>
    </row>
    <row r="565" spans="1:12">
      <c r="A565" s="11" t="s">
        <v>1067</v>
      </c>
      <c r="D565" s="11" t="s">
        <v>260</v>
      </c>
      <c r="E565" s="19" t="s">
        <v>1317</v>
      </c>
      <c r="F565" s="10">
        <v>42036</v>
      </c>
      <c r="G565" s="10">
        <v>44958</v>
      </c>
      <c r="H565" s="11">
        <v>9</v>
      </c>
      <c r="I565" s="11" t="s">
        <v>337</v>
      </c>
      <c r="J565" s="11" t="s">
        <v>338</v>
      </c>
      <c r="K565" s="11" t="s">
        <v>4139</v>
      </c>
      <c r="L565" s="11">
        <v>2</v>
      </c>
    </row>
    <row r="566" spans="1:12">
      <c r="A566" s="11" t="s">
        <v>1068</v>
      </c>
      <c r="D566" s="11" t="s">
        <v>260</v>
      </c>
      <c r="E566" s="19" t="s">
        <v>1318</v>
      </c>
      <c r="F566" s="10">
        <v>42036</v>
      </c>
      <c r="G566" s="10">
        <v>44958</v>
      </c>
      <c r="H566" s="11">
        <v>9</v>
      </c>
      <c r="I566" s="11" t="s">
        <v>337</v>
      </c>
      <c r="J566" s="11" t="s">
        <v>338</v>
      </c>
      <c r="K566" s="11" t="s">
        <v>4139</v>
      </c>
      <c r="L566" s="11">
        <v>2</v>
      </c>
    </row>
    <row r="567" spans="1:12">
      <c r="A567" s="11" t="s">
        <v>1069</v>
      </c>
      <c r="D567" s="11" t="s">
        <v>260</v>
      </c>
      <c r="E567" s="19" t="s">
        <v>1319</v>
      </c>
      <c r="F567" s="10">
        <v>42036</v>
      </c>
      <c r="G567" s="10">
        <v>44958</v>
      </c>
      <c r="H567" s="11">
        <v>9</v>
      </c>
      <c r="I567" s="11" t="s">
        <v>337</v>
      </c>
      <c r="J567" s="11" t="s">
        <v>338</v>
      </c>
      <c r="K567" s="11" t="s">
        <v>4139</v>
      </c>
      <c r="L567" s="11">
        <v>2</v>
      </c>
    </row>
    <row r="568" spans="1:12">
      <c r="A568" s="11" t="s">
        <v>1070</v>
      </c>
      <c r="D568" s="11" t="s">
        <v>260</v>
      </c>
      <c r="E568" s="19" t="s">
        <v>1320</v>
      </c>
      <c r="F568" s="10">
        <v>42036</v>
      </c>
      <c r="G568" s="10">
        <v>44958</v>
      </c>
      <c r="H568" s="11">
        <v>9</v>
      </c>
      <c r="I568" s="11" t="s">
        <v>337</v>
      </c>
      <c r="J568" s="11" t="s">
        <v>338</v>
      </c>
      <c r="K568" s="11" t="s">
        <v>4139</v>
      </c>
      <c r="L568" s="11">
        <v>2</v>
      </c>
    </row>
    <row r="569" spans="1:12">
      <c r="A569" s="11" t="s">
        <v>1071</v>
      </c>
      <c r="D569" s="11" t="s">
        <v>260</v>
      </c>
      <c r="E569" s="19" t="s">
        <v>1321</v>
      </c>
      <c r="F569" s="10">
        <v>42036</v>
      </c>
      <c r="G569" s="10">
        <v>44958</v>
      </c>
      <c r="H569" s="11">
        <v>9</v>
      </c>
      <c r="I569" s="11" t="s">
        <v>337</v>
      </c>
      <c r="J569" s="11" t="s">
        <v>338</v>
      </c>
      <c r="K569" s="11" t="s">
        <v>4139</v>
      </c>
      <c r="L569" s="11">
        <v>2</v>
      </c>
    </row>
    <row r="570" spans="1:12">
      <c r="A570" s="11" t="s">
        <v>1072</v>
      </c>
      <c r="D570" s="11" t="s">
        <v>260</v>
      </c>
      <c r="E570" s="19" t="s">
        <v>1322</v>
      </c>
      <c r="F570" s="10">
        <v>42036</v>
      </c>
      <c r="G570" s="10">
        <v>44958</v>
      </c>
      <c r="H570" s="11">
        <v>9</v>
      </c>
      <c r="I570" s="11" t="s">
        <v>337</v>
      </c>
      <c r="J570" s="11" t="s">
        <v>338</v>
      </c>
      <c r="K570" s="11" t="s">
        <v>4139</v>
      </c>
      <c r="L570" s="11">
        <v>2</v>
      </c>
    </row>
    <row r="571" spans="1:12">
      <c r="A571" s="11" t="s">
        <v>1073</v>
      </c>
      <c r="D571" s="11" t="s">
        <v>260</v>
      </c>
      <c r="E571" s="19" t="s">
        <v>1323</v>
      </c>
      <c r="F571" s="10">
        <v>42036</v>
      </c>
      <c r="G571" s="10">
        <v>44958</v>
      </c>
      <c r="H571" s="11">
        <v>9</v>
      </c>
      <c r="I571" s="11" t="s">
        <v>337</v>
      </c>
      <c r="J571" s="11" t="s">
        <v>338</v>
      </c>
      <c r="K571" s="11" t="s">
        <v>4139</v>
      </c>
      <c r="L571" s="11">
        <v>2</v>
      </c>
    </row>
    <row r="572" spans="1:12">
      <c r="A572" s="11" t="s">
        <v>1074</v>
      </c>
      <c r="D572" s="11" t="s">
        <v>260</v>
      </c>
      <c r="E572" s="19" t="s">
        <v>1324</v>
      </c>
      <c r="F572" s="10">
        <v>42036</v>
      </c>
      <c r="G572" s="10">
        <v>44958</v>
      </c>
      <c r="H572" s="11">
        <v>9</v>
      </c>
      <c r="I572" s="11" t="s">
        <v>337</v>
      </c>
      <c r="J572" s="11" t="s">
        <v>338</v>
      </c>
      <c r="K572" s="11" t="s">
        <v>4139</v>
      </c>
      <c r="L572" s="11">
        <v>2</v>
      </c>
    </row>
    <row r="573" spans="1:12">
      <c r="A573" s="11" t="s">
        <v>1075</v>
      </c>
      <c r="D573" s="11" t="s">
        <v>260</v>
      </c>
      <c r="E573" s="19" t="s">
        <v>1325</v>
      </c>
      <c r="F573" s="10">
        <v>42036</v>
      </c>
      <c r="G573" s="10">
        <v>44958</v>
      </c>
      <c r="H573" s="11">
        <v>9</v>
      </c>
      <c r="I573" s="11" t="s">
        <v>337</v>
      </c>
      <c r="J573" s="11" t="s">
        <v>338</v>
      </c>
      <c r="K573" s="11" t="s">
        <v>4139</v>
      </c>
      <c r="L573" s="11">
        <v>2</v>
      </c>
    </row>
    <row r="574" spans="1:12">
      <c r="A574" s="11" t="s">
        <v>1076</v>
      </c>
      <c r="D574" s="11" t="s">
        <v>260</v>
      </c>
      <c r="E574" s="19" t="s">
        <v>1326</v>
      </c>
      <c r="F574" s="10">
        <v>42036</v>
      </c>
      <c r="G574" s="10">
        <v>44958</v>
      </c>
      <c r="H574" s="11">
        <v>9</v>
      </c>
      <c r="I574" s="11" t="s">
        <v>337</v>
      </c>
      <c r="J574" s="11" t="s">
        <v>338</v>
      </c>
      <c r="K574" s="11" t="s">
        <v>4139</v>
      </c>
      <c r="L574" s="11">
        <v>2</v>
      </c>
    </row>
    <row r="575" spans="1:12">
      <c r="A575" s="11" t="s">
        <v>1077</v>
      </c>
      <c r="D575" s="11" t="s">
        <v>260</v>
      </c>
      <c r="E575" s="19" t="s">
        <v>1327</v>
      </c>
      <c r="F575" s="10">
        <v>42036</v>
      </c>
      <c r="G575" s="10">
        <v>44958</v>
      </c>
      <c r="H575" s="11">
        <v>9</v>
      </c>
      <c r="I575" s="11" t="s">
        <v>337</v>
      </c>
      <c r="J575" s="11" t="s">
        <v>338</v>
      </c>
      <c r="K575" s="11" t="s">
        <v>4139</v>
      </c>
      <c r="L575" s="11">
        <v>2</v>
      </c>
    </row>
    <row r="576" spans="1:12">
      <c r="A576" s="11" t="s">
        <v>1078</v>
      </c>
      <c r="D576" s="11" t="s">
        <v>260</v>
      </c>
      <c r="E576" s="19" t="s">
        <v>1328</v>
      </c>
      <c r="F576" s="10">
        <v>42036</v>
      </c>
      <c r="G576" s="10">
        <v>44958</v>
      </c>
      <c r="H576" s="11">
        <v>9</v>
      </c>
      <c r="I576" s="11" t="s">
        <v>337</v>
      </c>
      <c r="J576" s="11" t="s">
        <v>338</v>
      </c>
      <c r="K576" s="11" t="s">
        <v>4139</v>
      </c>
      <c r="L576" s="11">
        <v>2</v>
      </c>
    </row>
    <row r="577" spans="1:12">
      <c r="A577" s="11" t="s">
        <v>1079</v>
      </c>
      <c r="D577" s="11" t="s">
        <v>260</v>
      </c>
      <c r="E577" s="19" t="s">
        <v>1329</v>
      </c>
      <c r="F577" s="10">
        <v>42036</v>
      </c>
      <c r="G577" s="10">
        <v>44958</v>
      </c>
      <c r="H577" s="11">
        <v>9</v>
      </c>
      <c r="I577" s="11" t="s">
        <v>337</v>
      </c>
      <c r="J577" s="11" t="s">
        <v>338</v>
      </c>
      <c r="K577" s="11" t="s">
        <v>4139</v>
      </c>
      <c r="L577" s="11">
        <v>2</v>
      </c>
    </row>
    <row r="578" spans="1:12">
      <c r="A578" s="11" t="s">
        <v>1080</v>
      </c>
      <c r="D578" s="11" t="s">
        <v>260</v>
      </c>
      <c r="E578" s="19" t="s">
        <v>1330</v>
      </c>
      <c r="F578" s="10">
        <v>42036</v>
      </c>
      <c r="G578" s="10">
        <v>44958</v>
      </c>
      <c r="H578" s="11">
        <v>9</v>
      </c>
      <c r="I578" s="11" t="s">
        <v>337</v>
      </c>
      <c r="J578" s="11" t="s">
        <v>338</v>
      </c>
      <c r="K578" s="11" t="s">
        <v>4139</v>
      </c>
      <c r="L578" s="11">
        <v>2</v>
      </c>
    </row>
    <row r="579" spans="1:12">
      <c r="A579" s="11" t="s">
        <v>1081</v>
      </c>
      <c r="D579" s="11" t="s">
        <v>260</v>
      </c>
      <c r="E579" s="19" t="s">
        <v>1331</v>
      </c>
      <c r="F579" s="10">
        <v>42036</v>
      </c>
      <c r="G579" s="10">
        <v>44958</v>
      </c>
      <c r="H579" s="11">
        <v>9</v>
      </c>
      <c r="I579" s="11" t="s">
        <v>337</v>
      </c>
      <c r="J579" s="11" t="s">
        <v>338</v>
      </c>
      <c r="K579" s="11" t="s">
        <v>4139</v>
      </c>
      <c r="L579" s="11">
        <v>2</v>
      </c>
    </row>
    <row r="580" spans="1:12">
      <c r="A580" s="11" t="s">
        <v>1082</v>
      </c>
      <c r="D580" s="11" t="s">
        <v>260</v>
      </c>
      <c r="E580" s="19" t="s">
        <v>1332</v>
      </c>
      <c r="F580" s="10">
        <v>42036</v>
      </c>
      <c r="G580" s="10">
        <v>44958</v>
      </c>
      <c r="H580" s="11">
        <v>9</v>
      </c>
      <c r="I580" s="11" t="s">
        <v>337</v>
      </c>
      <c r="J580" s="11" t="s">
        <v>338</v>
      </c>
      <c r="K580" s="11" t="s">
        <v>4139</v>
      </c>
      <c r="L580" s="11">
        <v>2</v>
      </c>
    </row>
    <row r="581" spans="1:12">
      <c r="A581" s="11" t="s">
        <v>1083</v>
      </c>
      <c r="D581" s="11" t="s">
        <v>260</v>
      </c>
      <c r="E581" s="19" t="s">
        <v>1333</v>
      </c>
      <c r="F581" s="10">
        <v>42036</v>
      </c>
      <c r="G581" s="10">
        <v>44958</v>
      </c>
      <c r="H581" s="11">
        <v>9</v>
      </c>
      <c r="I581" s="11" t="s">
        <v>337</v>
      </c>
      <c r="J581" s="11" t="s">
        <v>338</v>
      </c>
      <c r="K581" s="11" t="s">
        <v>4139</v>
      </c>
      <c r="L581" s="11">
        <v>2</v>
      </c>
    </row>
    <row r="582" spans="1:12">
      <c r="A582" s="11" t="s">
        <v>1084</v>
      </c>
      <c r="D582" s="11" t="s">
        <v>260</v>
      </c>
      <c r="E582" s="19" t="s">
        <v>1334</v>
      </c>
      <c r="F582" s="10">
        <v>42036</v>
      </c>
      <c r="G582" s="10">
        <v>44958</v>
      </c>
      <c r="H582" s="11">
        <v>9</v>
      </c>
      <c r="I582" s="11" t="s">
        <v>337</v>
      </c>
      <c r="J582" s="11" t="s">
        <v>338</v>
      </c>
      <c r="K582" s="11" t="s">
        <v>4139</v>
      </c>
      <c r="L582" s="11">
        <v>2</v>
      </c>
    </row>
    <row r="583" spans="1:12">
      <c r="A583" s="11" t="s">
        <v>1085</v>
      </c>
      <c r="D583" s="11" t="s">
        <v>260</v>
      </c>
      <c r="E583" s="19" t="s">
        <v>1335</v>
      </c>
      <c r="F583" s="10">
        <v>42036</v>
      </c>
      <c r="G583" s="10">
        <v>44958</v>
      </c>
      <c r="H583" s="11">
        <v>9</v>
      </c>
      <c r="I583" s="11" t="s">
        <v>337</v>
      </c>
      <c r="J583" s="11" t="s">
        <v>338</v>
      </c>
      <c r="K583" s="11" t="s">
        <v>4139</v>
      </c>
      <c r="L583" s="11">
        <v>2</v>
      </c>
    </row>
    <row r="584" spans="1:12">
      <c r="A584" s="11" t="s">
        <v>1086</v>
      </c>
      <c r="D584" s="11" t="s">
        <v>260</v>
      </c>
      <c r="E584" s="19" t="s">
        <v>1336</v>
      </c>
      <c r="F584" s="10">
        <v>42036</v>
      </c>
      <c r="G584" s="10">
        <v>44958</v>
      </c>
      <c r="H584" s="11">
        <v>9</v>
      </c>
      <c r="I584" s="11" t="s">
        <v>337</v>
      </c>
      <c r="J584" s="11" t="s">
        <v>338</v>
      </c>
      <c r="K584" s="11" t="s">
        <v>4139</v>
      </c>
      <c r="L584" s="11">
        <v>2</v>
      </c>
    </row>
    <row r="585" spans="1:12">
      <c r="A585" s="11" t="s">
        <v>1087</v>
      </c>
      <c r="D585" s="11" t="s">
        <v>260</v>
      </c>
      <c r="E585" s="19" t="s">
        <v>1337</v>
      </c>
      <c r="F585" s="10">
        <v>42036</v>
      </c>
      <c r="G585" s="10">
        <v>44958</v>
      </c>
      <c r="H585" s="11">
        <v>9</v>
      </c>
      <c r="I585" s="11" t="s">
        <v>337</v>
      </c>
      <c r="J585" s="11" t="s">
        <v>338</v>
      </c>
      <c r="K585" s="11" t="s">
        <v>4139</v>
      </c>
      <c r="L585" s="11">
        <v>2</v>
      </c>
    </row>
    <row r="586" spans="1:12">
      <c r="A586" s="11" t="s">
        <v>1088</v>
      </c>
      <c r="D586" s="11" t="s">
        <v>260</v>
      </c>
      <c r="E586" s="19" t="s">
        <v>1338</v>
      </c>
      <c r="F586" s="10">
        <v>42036</v>
      </c>
      <c r="G586" s="10">
        <v>44958</v>
      </c>
      <c r="H586" s="11">
        <v>9</v>
      </c>
      <c r="I586" s="11" t="s">
        <v>337</v>
      </c>
      <c r="J586" s="11" t="s">
        <v>338</v>
      </c>
      <c r="K586" s="11" t="s">
        <v>4139</v>
      </c>
      <c r="L586" s="11">
        <v>2</v>
      </c>
    </row>
    <row r="587" spans="1:12">
      <c r="A587" s="11" t="s">
        <v>1089</v>
      </c>
      <c r="D587" s="11" t="s">
        <v>260</v>
      </c>
      <c r="E587" s="19" t="s">
        <v>1339</v>
      </c>
      <c r="F587" s="10">
        <v>42036</v>
      </c>
      <c r="G587" s="10">
        <v>44958</v>
      </c>
      <c r="H587" s="11">
        <v>9</v>
      </c>
      <c r="I587" s="11" t="s">
        <v>337</v>
      </c>
      <c r="J587" s="11" t="s">
        <v>338</v>
      </c>
      <c r="K587" s="11" t="s">
        <v>4139</v>
      </c>
      <c r="L587" s="11">
        <v>2</v>
      </c>
    </row>
    <row r="588" spans="1:12">
      <c r="A588" s="11" t="s">
        <v>1090</v>
      </c>
      <c r="D588" s="11" t="s">
        <v>260</v>
      </c>
      <c r="E588" s="19" t="s">
        <v>1340</v>
      </c>
      <c r="F588" s="10">
        <v>42036</v>
      </c>
      <c r="G588" s="10">
        <v>44958</v>
      </c>
      <c r="H588" s="11">
        <v>9</v>
      </c>
      <c r="I588" s="11" t="s">
        <v>337</v>
      </c>
      <c r="J588" s="11" t="s">
        <v>338</v>
      </c>
      <c r="K588" s="11" t="s">
        <v>4139</v>
      </c>
      <c r="L588" s="11">
        <v>2</v>
      </c>
    </row>
    <row r="589" spans="1:12">
      <c r="A589" s="11" t="s">
        <v>1091</v>
      </c>
      <c r="D589" s="11" t="s">
        <v>260</v>
      </c>
      <c r="E589" s="19" t="s">
        <v>1341</v>
      </c>
      <c r="F589" s="10">
        <v>42036</v>
      </c>
      <c r="G589" s="10">
        <v>44958</v>
      </c>
      <c r="H589" s="11">
        <v>9</v>
      </c>
      <c r="I589" s="11" t="s">
        <v>337</v>
      </c>
      <c r="J589" s="11" t="s">
        <v>338</v>
      </c>
      <c r="K589" s="11" t="s">
        <v>4139</v>
      </c>
      <c r="L589" s="11">
        <v>2</v>
      </c>
    </row>
    <row r="590" spans="1:12">
      <c r="A590" s="11" t="s">
        <v>1092</v>
      </c>
      <c r="D590" s="11" t="s">
        <v>260</v>
      </c>
      <c r="E590" s="19" t="s">
        <v>1342</v>
      </c>
      <c r="F590" s="10">
        <v>42036</v>
      </c>
      <c r="G590" s="10">
        <v>44958</v>
      </c>
      <c r="H590" s="11">
        <v>9</v>
      </c>
      <c r="I590" s="11" t="s">
        <v>337</v>
      </c>
      <c r="J590" s="11" t="s">
        <v>338</v>
      </c>
      <c r="K590" s="11" t="s">
        <v>4139</v>
      </c>
      <c r="L590" s="11">
        <v>2</v>
      </c>
    </row>
    <row r="591" spans="1:12">
      <c r="A591" s="11" t="s">
        <v>1093</v>
      </c>
      <c r="D591" s="11" t="s">
        <v>260</v>
      </c>
      <c r="E591" s="19" t="s">
        <v>1343</v>
      </c>
      <c r="F591" s="10">
        <v>42036</v>
      </c>
      <c r="G591" s="10">
        <v>44958</v>
      </c>
      <c r="H591" s="11">
        <v>9</v>
      </c>
      <c r="I591" s="11" t="s">
        <v>337</v>
      </c>
      <c r="J591" s="11" t="s">
        <v>338</v>
      </c>
      <c r="K591" s="11" t="s">
        <v>4139</v>
      </c>
      <c r="L591" s="11">
        <v>2</v>
      </c>
    </row>
    <row r="592" spans="1:12">
      <c r="A592" s="11" t="s">
        <v>1094</v>
      </c>
      <c r="D592" s="11" t="s">
        <v>260</v>
      </c>
      <c r="E592" s="19" t="s">
        <v>1344</v>
      </c>
      <c r="F592" s="10">
        <v>42036</v>
      </c>
      <c r="G592" s="10">
        <v>44958</v>
      </c>
      <c r="H592" s="11">
        <v>9</v>
      </c>
      <c r="I592" s="11" t="s">
        <v>337</v>
      </c>
      <c r="J592" s="11" t="s">
        <v>338</v>
      </c>
      <c r="K592" s="11" t="s">
        <v>4139</v>
      </c>
      <c r="L592" s="11">
        <v>2</v>
      </c>
    </row>
    <row r="593" spans="1:12">
      <c r="A593" s="11" t="s">
        <v>1095</v>
      </c>
      <c r="D593" s="11" t="s">
        <v>260</v>
      </c>
      <c r="E593" s="19" t="s">
        <v>1345</v>
      </c>
      <c r="F593" s="10">
        <v>42036</v>
      </c>
      <c r="G593" s="10">
        <v>44958</v>
      </c>
      <c r="H593" s="11">
        <v>9</v>
      </c>
      <c r="I593" s="11" t="s">
        <v>337</v>
      </c>
      <c r="J593" s="11" t="s">
        <v>338</v>
      </c>
      <c r="K593" s="11" t="s">
        <v>4139</v>
      </c>
      <c r="L593" s="11">
        <v>2</v>
      </c>
    </row>
    <row r="594" spans="1:12">
      <c r="A594" s="11" t="s">
        <v>1096</v>
      </c>
      <c r="D594" s="11" t="s">
        <v>260</v>
      </c>
      <c r="E594" s="19" t="s">
        <v>1346</v>
      </c>
      <c r="F594" s="10">
        <v>42036</v>
      </c>
      <c r="G594" s="10">
        <v>44958</v>
      </c>
      <c r="H594" s="11">
        <v>9</v>
      </c>
      <c r="I594" s="11" t="s">
        <v>337</v>
      </c>
      <c r="J594" s="11" t="s">
        <v>338</v>
      </c>
      <c r="K594" s="11" t="s">
        <v>4139</v>
      </c>
      <c r="L594" s="11">
        <v>2</v>
      </c>
    </row>
    <row r="595" spans="1:12">
      <c r="A595" s="11" t="s">
        <v>1097</v>
      </c>
      <c r="D595" s="11" t="s">
        <v>260</v>
      </c>
      <c r="E595" s="19" t="s">
        <v>1347</v>
      </c>
      <c r="F595" s="10">
        <v>42036</v>
      </c>
      <c r="G595" s="10">
        <v>44958</v>
      </c>
      <c r="H595" s="11">
        <v>9</v>
      </c>
      <c r="I595" s="11" t="s">
        <v>337</v>
      </c>
      <c r="J595" s="11" t="s">
        <v>338</v>
      </c>
      <c r="K595" s="11" t="s">
        <v>4139</v>
      </c>
      <c r="L595" s="11">
        <v>2</v>
      </c>
    </row>
    <row r="596" spans="1:12">
      <c r="A596" s="11" t="s">
        <v>1098</v>
      </c>
      <c r="D596" s="11" t="s">
        <v>260</v>
      </c>
      <c r="E596" s="19" t="s">
        <v>1348</v>
      </c>
      <c r="F596" s="10">
        <v>42036</v>
      </c>
      <c r="G596" s="10">
        <v>44958</v>
      </c>
      <c r="H596" s="11">
        <v>9</v>
      </c>
      <c r="I596" s="11" t="s">
        <v>337</v>
      </c>
      <c r="J596" s="11" t="s">
        <v>338</v>
      </c>
      <c r="K596" s="11" t="s">
        <v>4139</v>
      </c>
      <c r="L596" s="11">
        <v>2</v>
      </c>
    </row>
    <row r="597" spans="1:12">
      <c r="A597" s="11" t="s">
        <v>1099</v>
      </c>
      <c r="D597" s="11" t="s">
        <v>260</v>
      </c>
      <c r="E597" s="19" t="s">
        <v>1349</v>
      </c>
      <c r="F597" s="10">
        <v>42036</v>
      </c>
      <c r="G597" s="10">
        <v>44958</v>
      </c>
      <c r="H597" s="11">
        <v>9</v>
      </c>
      <c r="I597" s="11" t="s">
        <v>337</v>
      </c>
      <c r="J597" s="11" t="s">
        <v>338</v>
      </c>
      <c r="K597" s="11" t="s">
        <v>4139</v>
      </c>
      <c r="L597" s="11">
        <v>2</v>
      </c>
    </row>
    <row r="598" spans="1:12">
      <c r="A598" s="11" t="s">
        <v>1100</v>
      </c>
      <c r="D598" s="11" t="s">
        <v>260</v>
      </c>
      <c r="E598" s="19" t="s">
        <v>1350</v>
      </c>
      <c r="F598" s="10">
        <v>42036</v>
      </c>
      <c r="G598" s="10">
        <v>44958</v>
      </c>
      <c r="H598" s="11">
        <v>9</v>
      </c>
      <c r="I598" s="11" t="s">
        <v>337</v>
      </c>
      <c r="J598" s="11" t="s">
        <v>338</v>
      </c>
      <c r="K598" s="11" t="s">
        <v>4139</v>
      </c>
      <c r="L598" s="11">
        <v>2</v>
      </c>
    </row>
    <row r="599" spans="1:12">
      <c r="A599" s="11" t="s">
        <v>1101</v>
      </c>
      <c r="D599" s="11" t="s">
        <v>260</v>
      </c>
      <c r="E599" s="19" t="s">
        <v>1351</v>
      </c>
      <c r="F599" s="10">
        <v>42036</v>
      </c>
      <c r="G599" s="10">
        <v>44958</v>
      </c>
      <c r="H599" s="11">
        <v>9</v>
      </c>
      <c r="I599" s="11" t="s">
        <v>337</v>
      </c>
      <c r="J599" s="11" t="s">
        <v>338</v>
      </c>
      <c r="K599" s="11" t="s">
        <v>4139</v>
      </c>
      <c r="L599" s="11">
        <v>2</v>
      </c>
    </row>
    <row r="600" spans="1:12">
      <c r="A600" s="11" t="s">
        <v>1102</v>
      </c>
      <c r="D600" s="11" t="s">
        <v>260</v>
      </c>
      <c r="E600" s="19" t="s">
        <v>1352</v>
      </c>
      <c r="F600" s="10">
        <v>42036</v>
      </c>
      <c r="G600" s="10">
        <v>44958</v>
      </c>
      <c r="H600" s="11">
        <v>9</v>
      </c>
      <c r="I600" s="20" t="s">
        <v>259</v>
      </c>
      <c r="J600" s="11" t="s">
        <v>261</v>
      </c>
      <c r="K600" s="11" t="s">
        <v>4139</v>
      </c>
      <c r="L600" s="11">
        <v>2</v>
      </c>
    </row>
    <row r="601" spans="1:12">
      <c r="A601" s="11" t="s">
        <v>1103</v>
      </c>
      <c r="D601" s="11" t="s">
        <v>260</v>
      </c>
      <c r="E601" s="19" t="s">
        <v>1353</v>
      </c>
      <c r="F601" s="10">
        <v>42036</v>
      </c>
      <c r="G601" s="10">
        <v>44958</v>
      </c>
      <c r="H601" s="11">
        <v>9</v>
      </c>
      <c r="I601" s="20" t="s">
        <v>259</v>
      </c>
      <c r="J601" s="11" t="s">
        <v>261</v>
      </c>
      <c r="K601" s="11" t="s">
        <v>4139</v>
      </c>
      <c r="L601" s="11">
        <v>2</v>
      </c>
    </row>
    <row r="602" spans="1:12">
      <c r="A602" s="11" t="s">
        <v>1104</v>
      </c>
      <c r="D602" s="11" t="s">
        <v>260</v>
      </c>
      <c r="E602" s="19" t="s">
        <v>1354</v>
      </c>
      <c r="F602" s="10">
        <v>42036</v>
      </c>
      <c r="G602" s="10">
        <v>44958</v>
      </c>
      <c r="H602" s="11">
        <v>9</v>
      </c>
      <c r="I602" s="20" t="s">
        <v>259</v>
      </c>
      <c r="J602" s="11" t="s">
        <v>261</v>
      </c>
      <c r="K602" s="11" t="s">
        <v>4139</v>
      </c>
      <c r="L602" s="11">
        <v>2</v>
      </c>
    </row>
    <row r="603" spans="1:12">
      <c r="A603" s="11" t="s">
        <v>1105</v>
      </c>
      <c r="D603" s="11" t="s">
        <v>260</v>
      </c>
      <c r="E603" s="19" t="s">
        <v>1355</v>
      </c>
      <c r="F603" s="10">
        <v>42036</v>
      </c>
      <c r="G603" s="10">
        <v>44958</v>
      </c>
      <c r="H603" s="11">
        <v>9</v>
      </c>
      <c r="I603" s="20" t="s">
        <v>259</v>
      </c>
      <c r="J603" s="11" t="s">
        <v>261</v>
      </c>
      <c r="K603" s="11" t="s">
        <v>4139</v>
      </c>
      <c r="L603" s="11">
        <v>2</v>
      </c>
    </row>
    <row r="604" spans="1:12">
      <c r="A604" s="11" t="s">
        <v>1106</v>
      </c>
      <c r="D604" s="11" t="s">
        <v>260</v>
      </c>
      <c r="E604" s="19" t="s">
        <v>1356</v>
      </c>
      <c r="F604" s="10">
        <v>42036</v>
      </c>
      <c r="G604" s="10">
        <v>44958</v>
      </c>
      <c r="H604" s="11">
        <v>9</v>
      </c>
      <c r="I604" s="20" t="s">
        <v>259</v>
      </c>
      <c r="J604" s="11" t="s">
        <v>261</v>
      </c>
      <c r="K604" s="11" t="s">
        <v>4139</v>
      </c>
      <c r="L604" s="11">
        <v>2</v>
      </c>
    </row>
    <row r="605" spans="1:12">
      <c r="A605" s="11" t="s">
        <v>1107</v>
      </c>
      <c r="D605" s="11" t="s">
        <v>260</v>
      </c>
      <c r="E605" s="19" t="s">
        <v>1357</v>
      </c>
      <c r="F605" s="10">
        <v>42036</v>
      </c>
      <c r="G605" s="10">
        <v>44958</v>
      </c>
      <c r="H605" s="11">
        <v>9</v>
      </c>
      <c r="I605" s="20" t="s">
        <v>259</v>
      </c>
      <c r="J605" s="11" t="s">
        <v>261</v>
      </c>
      <c r="K605" s="11" t="s">
        <v>4139</v>
      </c>
      <c r="L605" s="11">
        <v>2</v>
      </c>
    </row>
    <row r="606" spans="1:12">
      <c r="A606" s="11" t="s">
        <v>1108</v>
      </c>
      <c r="D606" s="11" t="s">
        <v>260</v>
      </c>
      <c r="E606" s="19" t="s">
        <v>1358</v>
      </c>
      <c r="F606" s="10">
        <v>42036</v>
      </c>
      <c r="G606" s="10">
        <v>44958</v>
      </c>
      <c r="H606" s="11">
        <v>9</v>
      </c>
      <c r="I606" s="20" t="s">
        <v>259</v>
      </c>
      <c r="J606" s="11" t="s">
        <v>261</v>
      </c>
      <c r="K606" s="11" t="s">
        <v>4139</v>
      </c>
      <c r="L606" s="11">
        <v>2</v>
      </c>
    </row>
    <row r="607" spans="1:12">
      <c r="A607" s="11" t="s">
        <v>1109</v>
      </c>
      <c r="D607" s="11" t="s">
        <v>260</v>
      </c>
      <c r="E607" s="19" t="s">
        <v>1359</v>
      </c>
      <c r="F607" s="10">
        <v>42036</v>
      </c>
      <c r="G607" s="10">
        <v>44958</v>
      </c>
      <c r="H607" s="11">
        <v>9</v>
      </c>
      <c r="I607" s="20" t="s">
        <v>259</v>
      </c>
      <c r="J607" s="11" t="s">
        <v>261</v>
      </c>
      <c r="K607" s="11" t="s">
        <v>4139</v>
      </c>
      <c r="L607" s="11">
        <v>2</v>
      </c>
    </row>
    <row r="608" spans="1:12">
      <c r="A608" s="11" t="s">
        <v>1110</v>
      </c>
      <c r="D608" s="11" t="s">
        <v>260</v>
      </c>
      <c r="E608" s="19" t="s">
        <v>1360</v>
      </c>
      <c r="F608" s="10">
        <v>42036</v>
      </c>
      <c r="G608" s="10">
        <v>44958</v>
      </c>
      <c r="H608" s="11">
        <v>9</v>
      </c>
      <c r="I608" s="20" t="s">
        <v>259</v>
      </c>
      <c r="J608" s="11" t="s">
        <v>261</v>
      </c>
      <c r="K608" s="11" t="s">
        <v>4139</v>
      </c>
      <c r="L608" s="11">
        <v>2</v>
      </c>
    </row>
    <row r="609" spans="1:12">
      <c r="A609" s="11" t="s">
        <v>1111</v>
      </c>
      <c r="D609" s="11" t="s">
        <v>260</v>
      </c>
      <c r="E609" s="19" t="s">
        <v>1361</v>
      </c>
      <c r="F609" s="10">
        <v>42036</v>
      </c>
      <c r="G609" s="10">
        <v>44958</v>
      </c>
      <c r="H609" s="11">
        <v>9</v>
      </c>
      <c r="I609" s="20" t="s">
        <v>259</v>
      </c>
      <c r="J609" s="11" t="s">
        <v>261</v>
      </c>
      <c r="K609" s="11" t="s">
        <v>4139</v>
      </c>
      <c r="L609" s="11">
        <v>2</v>
      </c>
    </row>
    <row r="610" spans="1:12">
      <c r="A610" s="11" t="s">
        <v>1112</v>
      </c>
      <c r="D610" s="11" t="s">
        <v>260</v>
      </c>
      <c r="E610" s="19" t="s">
        <v>1362</v>
      </c>
      <c r="F610" s="10">
        <v>42036</v>
      </c>
      <c r="G610" s="10">
        <v>44958</v>
      </c>
      <c r="H610" s="11">
        <v>9</v>
      </c>
      <c r="I610" s="20" t="s">
        <v>259</v>
      </c>
      <c r="J610" s="11" t="s">
        <v>261</v>
      </c>
      <c r="K610" s="11" t="s">
        <v>4139</v>
      </c>
      <c r="L610" s="11">
        <v>2</v>
      </c>
    </row>
    <row r="611" spans="1:12">
      <c r="A611" s="11" t="s">
        <v>1113</v>
      </c>
      <c r="D611" s="11" t="s">
        <v>260</v>
      </c>
      <c r="E611" s="19" t="s">
        <v>1363</v>
      </c>
      <c r="F611" s="10">
        <v>42036</v>
      </c>
      <c r="G611" s="10">
        <v>44958</v>
      </c>
      <c r="H611" s="11">
        <v>9</v>
      </c>
      <c r="I611" s="20" t="s">
        <v>259</v>
      </c>
      <c r="J611" s="11" t="s">
        <v>261</v>
      </c>
      <c r="K611" s="11" t="s">
        <v>4139</v>
      </c>
      <c r="L611" s="11">
        <v>2</v>
      </c>
    </row>
    <row r="612" spans="1:12">
      <c r="A612" s="11" t="s">
        <v>1114</v>
      </c>
      <c r="D612" s="11" t="s">
        <v>260</v>
      </c>
      <c r="E612" s="19" t="s">
        <v>1364</v>
      </c>
      <c r="F612" s="10">
        <v>42036</v>
      </c>
      <c r="G612" s="10">
        <v>44958</v>
      </c>
      <c r="H612" s="11">
        <v>9</v>
      </c>
      <c r="I612" s="20" t="s">
        <v>259</v>
      </c>
      <c r="J612" s="11" t="s">
        <v>261</v>
      </c>
      <c r="K612" s="11" t="s">
        <v>4139</v>
      </c>
      <c r="L612" s="11">
        <v>2</v>
      </c>
    </row>
    <row r="613" spans="1:12">
      <c r="A613" s="11" t="s">
        <v>1115</v>
      </c>
      <c r="D613" s="11" t="s">
        <v>260</v>
      </c>
      <c r="E613" s="19" t="s">
        <v>1365</v>
      </c>
      <c r="F613" s="10">
        <v>42036</v>
      </c>
      <c r="G613" s="10">
        <v>44958</v>
      </c>
      <c r="H613" s="11">
        <v>9</v>
      </c>
      <c r="I613" s="20" t="s">
        <v>259</v>
      </c>
      <c r="J613" s="11" t="s">
        <v>261</v>
      </c>
      <c r="K613" s="11" t="s">
        <v>4139</v>
      </c>
      <c r="L613" s="11">
        <v>2</v>
      </c>
    </row>
    <row r="614" spans="1:12">
      <c r="A614" s="11" t="s">
        <v>1116</v>
      </c>
      <c r="D614" s="11" t="s">
        <v>260</v>
      </c>
      <c r="E614" s="19" t="s">
        <v>1366</v>
      </c>
      <c r="F614" s="10">
        <v>42036</v>
      </c>
      <c r="G614" s="10">
        <v>44958</v>
      </c>
      <c r="H614" s="11">
        <v>9</v>
      </c>
      <c r="I614" s="20" t="s">
        <v>259</v>
      </c>
      <c r="J614" s="11" t="s">
        <v>261</v>
      </c>
      <c r="K614" s="11" t="s">
        <v>4139</v>
      </c>
      <c r="L614" s="11">
        <v>2</v>
      </c>
    </row>
    <row r="615" spans="1:12">
      <c r="A615" s="11" t="s">
        <v>1117</v>
      </c>
      <c r="D615" s="11" t="s">
        <v>260</v>
      </c>
      <c r="E615" s="19" t="s">
        <v>1367</v>
      </c>
      <c r="F615" s="10">
        <v>42036</v>
      </c>
      <c r="G615" s="10">
        <v>44958</v>
      </c>
      <c r="H615" s="11">
        <v>9</v>
      </c>
      <c r="I615" s="20" t="s">
        <v>259</v>
      </c>
      <c r="J615" s="11" t="s">
        <v>261</v>
      </c>
      <c r="K615" s="11" t="s">
        <v>4139</v>
      </c>
      <c r="L615" s="11">
        <v>2</v>
      </c>
    </row>
    <row r="616" spans="1:12">
      <c r="A616" s="11" t="s">
        <v>1118</v>
      </c>
      <c r="D616" s="11" t="s">
        <v>260</v>
      </c>
      <c r="E616" s="19" t="s">
        <v>1368</v>
      </c>
      <c r="F616" s="10">
        <v>42036</v>
      </c>
      <c r="G616" s="10">
        <v>44958</v>
      </c>
      <c r="H616" s="11">
        <v>9</v>
      </c>
      <c r="I616" s="20" t="s">
        <v>259</v>
      </c>
      <c r="J616" s="11" t="s">
        <v>261</v>
      </c>
      <c r="K616" s="11" t="s">
        <v>4139</v>
      </c>
      <c r="L616" s="11">
        <v>2</v>
      </c>
    </row>
    <row r="617" spans="1:12">
      <c r="A617" s="11" t="s">
        <v>1119</v>
      </c>
      <c r="D617" s="11" t="s">
        <v>260</v>
      </c>
      <c r="E617" s="19" t="s">
        <v>1369</v>
      </c>
      <c r="F617" s="10">
        <v>42036</v>
      </c>
      <c r="G617" s="10">
        <v>44958</v>
      </c>
      <c r="H617" s="11">
        <v>9</v>
      </c>
      <c r="I617" s="20" t="s">
        <v>259</v>
      </c>
      <c r="J617" s="11" t="s">
        <v>261</v>
      </c>
      <c r="K617" s="11" t="s">
        <v>4139</v>
      </c>
      <c r="L617" s="11">
        <v>2</v>
      </c>
    </row>
    <row r="618" spans="1:12">
      <c r="A618" s="11" t="s">
        <v>1120</v>
      </c>
      <c r="D618" s="11" t="s">
        <v>260</v>
      </c>
      <c r="E618" s="19" t="s">
        <v>1370</v>
      </c>
      <c r="F618" s="10">
        <v>42036</v>
      </c>
      <c r="G618" s="10">
        <v>44958</v>
      </c>
      <c r="H618" s="11">
        <v>9</v>
      </c>
      <c r="I618" s="20" t="s">
        <v>259</v>
      </c>
      <c r="J618" s="11" t="s">
        <v>261</v>
      </c>
      <c r="K618" s="11" t="s">
        <v>4139</v>
      </c>
      <c r="L618" s="11">
        <v>2</v>
      </c>
    </row>
    <row r="619" spans="1:12">
      <c r="A619" s="11" t="s">
        <v>1121</v>
      </c>
      <c r="D619" s="11" t="s">
        <v>260</v>
      </c>
      <c r="E619" s="19" t="s">
        <v>1371</v>
      </c>
      <c r="F619" s="10">
        <v>42036</v>
      </c>
      <c r="G619" s="10">
        <v>44958</v>
      </c>
      <c r="H619" s="11">
        <v>9</v>
      </c>
      <c r="I619" s="20" t="s">
        <v>259</v>
      </c>
      <c r="J619" s="11" t="s">
        <v>261</v>
      </c>
      <c r="K619" s="11" t="s">
        <v>4139</v>
      </c>
      <c r="L619" s="11">
        <v>2</v>
      </c>
    </row>
    <row r="620" spans="1:12">
      <c r="A620" s="11" t="s">
        <v>1122</v>
      </c>
      <c r="D620" s="11" t="s">
        <v>260</v>
      </c>
      <c r="E620" s="19" t="s">
        <v>1372</v>
      </c>
      <c r="F620" s="10">
        <v>42036</v>
      </c>
      <c r="G620" s="10">
        <v>44958</v>
      </c>
      <c r="H620" s="11">
        <v>9</v>
      </c>
      <c r="I620" s="20" t="s">
        <v>259</v>
      </c>
      <c r="J620" s="11" t="s">
        <v>261</v>
      </c>
      <c r="K620" s="11" t="s">
        <v>4139</v>
      </c>
      <c r="L620" s="11">
        <v>2</v>
      </c>
    </row>
    <row r="621" spans="1:12">
      <c r="A621" s="11" t="s">
        <v>1123</v>
      </c>
      <c r="D621" s="11" t="s">
        <v>260</v>
      </c>
      <c r="E621" s="19" t="s">
        <v>1373</v>
      </c>
      <c r="F621" s="10">
        <v>42036</v>
      </c>
      <c r="G621" s="10">
        <v>44958</v>
      </c>
      <c r="H621" s="11">
        <v>9</v>
      </c>
      <c r="I621" s="20" t="s">
        <v>259</v>
      </c>
      <c r="J621" s="11" t="s">
        <v>261</v>
      </c>
      <c r="K621" s="11" t="s">
        <v>4139</v>
      </c>
      <c r="L621" s="11">
        <v>2</v>
      </c>
    </row>
    <row r="622" spans="1:12">
      <c r="A622" s="11" t="s">
        <v>1124</v>
      </c>
      <c r="D622" s="11" t="s">
        <v>260</v>
      </c>
      <c r="E622" s="19" t="s">
        <v>1374</v>
      </c>
      <c r="F622" s="10">
        <v>42036</v>
      </c>
      <c r="G622" s="10">
        <v>44958</v>
      </c>
      <c r="H622" s="11">
        <v>9</v>
      </c>
      <c r="I622" s="20" t="s">
        <v>259</v>
      </c>
      <c r="J622" s="11" t="s">
        <v>261</v>
      </c>
      <c r="K622" s="11" t="s">
        <v>4139</v>
      </c>
      <c r="L622" s="11">
        <v>2</v>
      </c>
    </row>
    <row r="623" spans="1:12">
      <c r="A623" s="11" t="s">
        <v>1125</v>
      </c>
      <c r="D623" s="11" t="s">
        <v>260</v>
      </c>
      <c r="E623" s="19" t="s">
        <v>1375</v>
      </c>
      <c r="F623" s="10">
        <v>42036</v>
      </c>
      <c r="G623" s="10">
        <v>44958</v>
      </c>
      <c r="H623" s="11">
        <v>9</v>
      </c>
      <c r="I623" s="20" t="s">
        <v>259</v>
      </c>
      <c r="J623" s="11" t="s">
        <v>261</v>
      </c>
      <c r="K623" s="11" t="s">
        <v>4139</v>
      </c>
      <c r="L623" s="11">
        <v>2</v>
      </c>
    </row>
    <row r="624" spans="1:12">
      <c r="A624" s="11" t="s">
        <v>1126</v>
      </c>
      <c r="D624" s="11" t="s">
        <v>260</v>
      </c>
      <c r="E624" s="19" t="s">
        <v>1376</v>
      </c>
      <c r="F624" s="10">
        <v>42036</v>
      </c>
      <c r="G624" s="10">
        <v>44958</v>
      </c>
      <c r="H624" s="11">
        <v>9</v>
      </c>
      <c r="I624" s="20" t="s">
        <v>259</v>
      </c>
      <c r="J624" s="11" t="s">
        <v>261</v>
      </c>
      <c r="K624" s="11" t="s">
        <v>4139</v>
      </c>
      <c r="L624" s="11">
        <v>2</v>
      </c>
    </row>
    <row r="625" spans="1:12">
      <c r="A625" s="11" t="s">
        <v>1127</v>
      </c>
      <c r="D625" s="11" t="s">
        <v>260</v>
      </c>
      <c r="E625" s="19" t="s">
        <v>1377</v>
      </c>
      <c r="F625" s="10">
        <v>42036</v>
      </c>
      <c r="G625" s="10">
        <v>44958</v>
      </c>
      <c r="H625" s="11">
        <v>9</v>
      </c>
      <c r="I625" s="20" t="s">
        <v>259</v>
      </c>
      <c r="J625" s="11" t="s">
        <v>261</v>
      </c>
      <c r="K625" s="11" t="s">
        <v>4139</v>
      </c>
      <c r="L625" s="11">
        <v>2</v>
      </c>
    </row>
    <row r="626" spans="1:12">
      <c r="A626" s="11" t="s">
        <v>1128</v>
      </c>
      <c r="D626" s="11" t="s">
        <v>260</v>
      </c>
      <c r="E626" s="19" t="s">
        <v>1378</v>
      </c>
      <c r="F626" s="10">
        <v>42036</v>
      </c>
      <c r="G626" s="10">
        <v>44958</v>
      </c>
      <c r="H626" s="11">
        <v>9</v>
      </c>
      <c r="I626" s="20" t="s">
        <v>259</v>
      </c>
      <c r="J626" s="11" t="s">
        <v>261</v>
      </c>
      <c r="K626" s="11" t="s">
        <v>4139</v>
      </c>
      <c r="L626" s="11">
        <v>2</v>
      </c>
    </row>
    <row r="627" spans="1:12">
      <c r="A627" s="11" t="s">
        <v>1129</v>
      </c>
      <c r="D627" s="11" t="s">
        <v>260</v>
      </c>
      <c r="E627" s="19" t="s">
        <v>1379</v>
      </c>
      <c r="F627" s="10">
        <v>42036</v>
      </c>
      <c r="G627" s="10">
        <v>44958</v>
      </c>
      <c r="H627" s="11">
        <v>9</v>
      </c>
      <c r="I627" s="20" t="s">
        <v>259</v>
      </c>
      <c r="J627" s="11" t="s">
        <v>261</v>
      </c>
      <c r="K627" s="11" t="s">
        <v>4139</v>
      </c>
      <c r="L627" s="11">
        <v>2</v>
      </c>
    </row>
    <row r="628" spans="1:12">
      <c r="A628" s="11" t="s">
        <v>1130</v>
      </c>
      <c r="D628" s="11" t="s">
        <v>260</v>
      </c>
      <c r="E628" s="19" t="s">
        <v>1380</v>
      </c>
      <c r="F628" s="10">
        <v>42036</v>
      </c>
      <c r="G628" s="10">
        <v>44958</v>
      </c>
      <c r="H628" s="11">
        <v>9</v>
      </c>
      <c r="I628" s="20" t="s">
        <v>259</v>
      </c>
      <c r="J628" s="11" t="s">
        <v>261</v>
      </c>
      <c r="K628" s="11" t="s">
        <v>4139</v>
      </c>
      <c r="L628" s="11">
        <v>2</v>
      </c>
    </row>
    <row r="629" spans="1:12">
      <c r="A629" s="11" t="s">
        <v>1131</v>
      </c>
      <c r="D629" s="11" t="s">
        <v>260</v>
      </c>
      <c r="E629" s="19" t="s">
        <v>1381</v>
      </c>
      <c r="F629" s="10">
        <v>42036</v>
      </c>
      <c r="G629" s="10">
        <v>44958</v>
      </c>
      <c r="H629" s="11">
        <v>9</v>
      </c>
      <c r="I629" s="20" t="s">
        <v>259</v>
      </c>
      <c r="J629" s="11" t="s">
        <v>261</v>
      </c>
      <c r="K629" s="11" t="s">
        <v>4139</v>
      </c>
      <c r="L629" s="11">
        <v>2</v>
      </c>
    </row>
    <row r="630" spans="1:12">
      <c r="A630" s="11" t="s">
        <v>1132</v>
      </c>
      <c r="D630" s="11" t="s">
        <v>260</v>
      </c>
      <c r="E630" s="19" t="s">
        <v>1382</v>
      </c>
      <c r="F630" s="10">
        <v>42036</v>
      </c>
      <c r="G630" s="10">
        <v>44958</v>
      </c>
      <c r="H630" s="11">
        <v>9</v>
      </c>
      <c r="I630" s="20" t="s">
        <v>259</v>
      </c>
      <c r="J630" s="11" t="s">
        <v>261</v>
      </c>
      <c r="K630" s="11" t="s">
        <v>4139</v>
      </c>
      <c r="L630" s="11">
        <v>2</v>
      </c>
    </row>
    <row r="631" spans="1:12">
      <c r="A631" s="11" t="s">
        <v>1133</v>
      </c>
      <c r="D631" s="11" t="s">
        <v>260</v>
      </c>
      <c r="E631" s="19" t="s">
        <v>1383</v>
      </c>
      <c r="F631" s="10">
        <v>42036</v>
      </c>
      <c r="G631" s="10">
        <v>44958</v>
      </c>
      <c r="H631" s="11">
        <v>9</v>
      </c>
      <c r="I631" s="20" t="s">
        <v>259</v>
      </c>
      <c r="J631" s="11" t="s">
        <v>261</v>
      </c>
      <c r="K631" s="11" t="s">
        <v>4139</v>
      </c>
      <c r="L631" s="11">
        <v>2</v>
      </c>
    </row>
    <row r="632" spans="1:12">
      <c r="A632" s="11" t="s">
        <v>1134</v>
      </c>
      <c r="D632" s="11" t="s">
        <v>260</v>
      </c>
      <c r="E632" s="19" t="s">
        <v>1384</v>
      </c>
      <c r="F632" s="10">
        <v>42036</v>
      </c>
      <c r="G632" s="10">
        <v>44958</v>
      </c>
      <c r="H632" s="11">
        <v>9</v>
      </c>
      <c r="I632" s="20" t="s">
        <v>259</v>
      </c>
      <c r="J632" s="11" t="s">
        <v>261</v>
      </c>
      <c r="K632" s="11" t="s">
        <v>4139</v>
      </c>
      <c r="L632" s="11">
        <v>2</v>
      </c>
    </row>
    <row r="633" spans="1:12">
      <c r="A633" s="11" t="s">
        <v>1135</v>
      </c>
      <c r="D633" s="11" t="s">
        <v>260</v>
      </c>
      <c r="E633" s="19" t="s">
        <v>1385</v>
      </c>
      <c r="F633" s="10">
        <v>42036</v>
      </c>
      <c r="G633" s="10">
        <v>44958</v>
      </c>
      <c r="H633" s="11">
        <v>9</v>
      </c>
      <c r="I633" s="20" t="s">
        <v>259</v>
      </c>
      <c r="J633" s="11" t="s">
        <v>261</v>
      </c>
      <c r="K633" s="11" t="s">
        <v>4139</v>
      </c>
      <c r="L633" s="11">
        <v>2</v>
      </c>
    </row>
    <row r="634" spans="1:12">
      <c r="A634" s="11" t="s">
        <v>1136</v>
      </c>
      <c r="D634" s="11" t="s">
        <v>260</v>
      </c>
      <c r="E634" s="19" t="s">
        <v>1386</v>
      </c>
      <c r="F634" s="10">
        <v>42036</v>
      </c>
      <c r="G634" s="10">
        <v>44958</v>
      </c>
      <c r="H634" s="11">
        <v>9</v>
      </c>
      <c r="I634" s="20" t="s">
        <v>259</v>
      </c>
      <c r="J634" s="11" t="s">
        <v>261</v>
      </c>
      <c r="K634" s="11" t="s">
        <v>4139</v>
      </c>
      <c r="L634" s="11">
        <v>2</v>
      </c>
    </row>
    <row r="635" spans="1:12">
      <c r="A635" s="11" t="s">
        <v>1137</v>
      </c>
      <c r="D635" s="11" t="s">
        <v>260</v>
      </c>
      <c r="E635" s="19" t="s">
        <v>1387</v>
      </c>
      <c r="F635" s="10">
        <v>42036</v>
      </c>
      <c r="G635" s="10">
        <v>44958</v>
      </c>
      <c r="H635" s="11">
        <v>9</v>
      </c>
      <c r="I635" s="20" t="s">
        <v>259</v>
      </c>
      <c r="J635" s="11" t="s">
        <v>261</v>
      </c>
      <c r="K635" s="11" t="s">
        <v>4139</v>
      </c>
      <c r="L635" s="11">
        <v>2</v>
      </c>
    </row>
    <row r="636" spans="1:12">
      <c r="A636" s="11" t="s">
        <v>1138</v>
      </c>
      <c r="D636" s="11" t="s">
        <v>260</v>
      </c>
      <c r="E636" s="19" t="s">
        <v>1388</v>
      </c>
      <c r="F636" s="10">
        <v>42036</v>
      </c>
      <c r="G636" s="10">
        <v>44958</v>
      </c>
      <c r="H636" s="11">
        <v>9</v>
      </c>
      <c r="I636" s="20" t="s">
        <v>259</v>
      </c>
      <c r="J636" s="11" t="s">
        <v>261</v>
      </c>
      <c r="K636" s="11" t="s">
        <v>4139</v>
      </c>
      <c r="L636" s="11">
        <v>2</v>
      </c>
    </row>
    <row r="637" spans="1:12">
      <c r="A637" s="11" t="s">
        <v>1139</v>
      </c>
      <c r="D637" s="11" t="s">
        <v>260</v>
      </c>
      <c r="E637" s="19" t="s">
        <v>1389</v>
      </c>
      <c r="F637" s="10">
        <v>42036</v>
      </c>
      <c r="G637" s="10">
        <v>44958</v>
      </c>
      <c r="H637" s="11">
        <v>9</v>
      </c>
      <c r="I637" s="20" t="s">
        <v>259</v>
      </c>
      <c r="J637" s="11" t="s">
        <v>261</v>
      </c>
      <c r="K637" s="11" t="s">
        <v>4139</v>
      </c>
      <c r="L637" s="11">
        <v>2</v>
      </c>
    </row>
    <row r="638" spans="1:12">
      <c r="A638" s="11" t="s">
        <v>1140</v>
      </c>
      <c r="D638" s="11" t="s">
        <v>260</v>
      </c>
      <c r="E638" s="19" t="s">
        <v>1390</v>
      </c>
      <c r="F638" s="10">
        <v>42036</v>
      </c>
      <c r="G638" s="10">
        <v>44958</v>
      </c>
      <c r="H638" s="11">
        <v>9</v>
      </c>
      <c r="I638" s="20" t="s">
        <v>259</v>
      </c>
      <c r="J638" s="11" t="s">
        <v>261</v>
      </c>
      <c r="K638" s="11" t="s">
        <v>4139</v>
      </c>
      <c r="L638" s="11">
        <v>2</v>
      </c>
    </row>
    <row r="639" spans="1:12">
      <c r="A639" s="11" t="s">
        <v>1141</v>
      </c>
      <c r="D639" s="11" t="s">
        <v>260</v>
      </c>
      <c r="E639" s="19" t="s">
        <v>1391</v>
      </c>
      <c r="F639" s="10">
        <v>42036</v>
      </c>
      <c r="G639" s="10">
        <v>44958</v>
      </c>
      <c r="H639" s="11">
        <v>9</v>
      </c>
      <c r="I639" s="20" t="s">
        <v>259</v>
      </c>
      <c r="J639" s="11" t="s">
        <v>261</v>
      </c>
      <c r="K639" s="11" t="s">
        <v>4139</v>
      </c>
      <c r="L639" s="11">
        <v>2</v>
      </c>
    </row>
    <row r="640" spans="1:12">
      <c r="A640" s="11" t="s">
        <v>1142</v>
      </c>
      <c r="D640" s="11" t="s">
        <v>260</v>
      </c>
      <c r="E640" s="19" t="s">
        <v>1392</v>
      </c>
      <c r="F640" s="10">
        <v>42036</v>
      </c>
      <c r="G640" s="10">
        <v>44958</v>
      </c>
      <c r="H640" s="11">
        <v>9</v>
      </c>
      <c r="I640" s="20" t="s">
        <v>259</v>
      </c>
      <c r="J640" s="11" t="s">
        <v>261</v>
      </c>
      <c r="K640" s="11" t="s">
        <v>4139</v>
      </c>
      <c r="L640" s="11">
        <v>2</v>
      </c>
    </row>
    <row r="641" spans="1:12">
      <c r="A641" s="11" t="s">
        <v>1143</v>
      </c>
      <c r="D641" s="11" t="s">
        <v>260</v>
      </c>
      <c r="E641" s="19" t="s">
        <v>1393</v>
      </c>
      <c r="F641" s="10">
        <v>42036</v>
      </c>
      <c r="G641" s="10">
        <v>44958</v>
      </c>
      <c r="H641" s="11">
        <v>9</v>
      </c>
      <c r="I641" s="20" t="s">
        <v>259</v>
      </c>
      <c r="J641" s="11" t="s">
        <v>261</v>
      </c>
      <c r="K641" s="11" t="s">
        <v>4139</v>
      </c>
      <c r="L641" s="11">
        <v>2</v>
      </c>
    </row>
    <row r="642" spans="1:12">
      <c r="A642" s="11" t="s">
        <v>1144</v>
      </c>
      <c r="D642" s="11" t="s">
        <v>260</v>
      </c>
      <c r="E642" s="19" t="s">
        <v>1394</v>
      </c>
      <c r="F642" s="10">
        <v>42036</v>
      </c>
      <c r="G642" s="10">
        <v>44958</v>
      </c>
      <c r="H642" s="11">
        <v>9</v>
      </c>
      <c r="I642" s="20" t="s">
        <v>259</v>
      </c>
      <c r="J642" s="11" t="s">
        <v>261</v>
      </c>
      <c r="K642" s="11" t="s">
        <v>4139</v>
      </c>
      <c r="L642" s="11">
        <v>2</v>
      </c>
    </row>
    <row r="643" spans="1:12">
      <c r="A643" s="11" t="s">
        <v>1145</v>
      </c>
      <c r="D643" s="11" t="s">
        <v>260</v>
      </c>
      <c r="E643" s="19" t="s">
        <v>1395</v>
      </c>
      <c r="F643" s="10">
        <v>42036</v>
      </c>
      <c r="G643" s="10">
        <v>44958</v>
      </c>
      <c r="H643" s="11">
        <v>9</v>
      </c>
      <c r="I643" s="20" t="s">
        <v>259</v>
      </c>
      <c r="J643" s="11" t="s">
        <v>261</v>
      </c>
      <c r="K643" s="11" t="s">
        <v>4139</v>
      </c>
      <c r="L643" s="11">
        <v>2</v>
      </c>
    </row>
    <row r="644" spans="1:12">
      <c r="A644" s="11" t="s">
        <v>1146</v>
      </c>
      <c r="D644" s="11" t="s">
        <v>260</v>
      </c>
      <c r="E644" s="19" t="s">
        <v>1396</v>
      </c>
      <c r="F644" s="10">
        <v>42036</v>
      </c>
      <c r="G644" s="10">
        <v>44958</v>
      </c>
      <c r="H644" s="11">
        <v>9</v>
      </c>
      <c r="I644" s="20" t="s">
        <v>259</v>
      </c>
      <c r="J644" s="11" t="s">
        <v>261</v>
      </c>
      <c r="K644" s="11" t="s">
        <v>4139</v>
      </c>
      <c r="L644" s="11">
        <v>2</v>
      </c>
    </row>
    <row r="645" spans="1:12">
      <c r="A645" s="11" t="s">
        <v>1147</v>
      </c>
      <c r="D645" s="11" t="s">
        <v>260</v>
      </c>
      <c r="E645" s="19" t="s">
        <v>1397</v>
      </c>
      <c r="F645" s="10">
        <v>42036</v>
      </c>
      <c r="G645" s="10">
        <v>44958</v>
      </c>
      <c r="H645" s="11">
        <v>9</v>
      </c>
      <c r="I645" s="20" t="s">
        <v>259</v>
      </c>
      <c r="J645" s="11" t="s">
        <v>261</v>
      </c>
      <c r="K645" s="11" t="s">
        <v>4139</v>
      </c>
      <c r="L645" s="11">
        <v>2</v>
      </c>
    </row>
    <row r="646" spans="1:12">
      <c r="A646" s="11" t="s">
        <v>1148</v>
      </c>
      <c r="D646" s="11" t="s">
        <v>260</v>
      </c>
      <c r="E646" s="19" t="s">
        <v>1398</v>
      </c>
      <c r="F646" s="10">
        <v>42036</v>
      </c>
      <c r="G646" s="10">
        <v>44958</v>
      </c>
      <c r="H646" s="11">
        <v>9</v>
      </c>
      <c r="I646" s="20" t="s">
        <v>259</v>
      </c>
      <c r="J646" s="11" t="s">
        <v>261</v>
      </c>
      <c r="K646" s="11" t="s">
        <v>4139</v>
      </c>
      <c r="L646" s="11">
        <v>2</v>
      </c>
    </row>
    <row r="647" spans="1:12">
      <c r="A647" s="11" t="s">
        <v>1149</v>
      </c>
      <c r="D647" s="11" t="s">
        <v>260</v>
      </c>
      <c r="E647" s="19" t="s">
        <v>1399</v>
      </c>
      <c r="F647" s="10">
        <v>42036</v>
      </c>
      <c r="G647" s="10">
        <v>44958</v>
      </c>
      <c r="H647" s="11">
        <v>9</v>
      </c>
      <c r="I647" s="20" t="s">
        <v>259</v>
      </c>
      <c r="J647" s="11" t="s">
        <v>261</v>
      </c>
      <c r="K647" s="11" t="s">
        <v>4139</v>
      </c>
      <c r="L647" s="11">
        <v>2</v>
      </c>
    </row>
    <row r="648" spans="1:12">
      <c r="A648" s="11" t="s">
        <v>1150</v>
      </c>
      <c r="D648" s="11" t="s">
        <v>260</v>
      </c>
      <c r="E648" s="19" t="s">
        <v>1400</v>
      </c>
      <c r="F648" s="10">
        <v>42036</v>
      </c>
      <c r="G648" s="10">
        <v>44958</v>
      </c>
      <c r="H648" s="11">
        <v>9</v>
      </c>
      <c r="I648" s="20" t="s">
        <v>259</v>
      </c>
      <c r="J648" s="11" t="s">
        <v>261</v>
      </c>
      <c r="K648" s="11" t="s">
        <v>4139</v>
      </c>
      <c r="L648" s="11">
        <v>2</v>
      </c>
    </row>
    <row r="649" spans="1:12">
      <c r="A649" s="11" t="s">
        <v>1151</v>
      </c>
      <c r="D649" s="11" t="s">
        <v>260</v>
      </c>
      <c r="E649" s="19" t="s">
        <v>1401</v>
      </c>
      <c r="F649" s="10">
        <v>42036</v>
      </c>
      <c r="G649" s="10">
        <v>44958</v>
      </c>
      <c r="H649" s="11">
        <v>9</v>
      </c>
      <c r="I649" s="20" t="s">
        <v>259</v>
      </c>
      <c r="J649" s="11" t="s">
        <v>261</v>
      </c>
      <c r="K649" s="11" t="s">
        <v>4139</v>
      </c>
      <c r="L649" s="11">
        <v>2</v>
      </c>
    </row>
    <row r="650" spans="1:12">
      <c r="A650" s="11" t="s">
        <v>1152</v>
      </c>
      <c r="D650" s="11" t="s">
        <v>260</v>
      </c>
      <c r="E650" s="19" t="s">
        <v>1402</v>
      </c>
      <c r="F650" s="10">
        <v>42036</v>
      </c>
      <c r="G650" s="10">
        <v>44958</v>
      </c>
      <c r="H650" s="11">
        <v>9</v>
      </c>
      <c r="I650" s="20" t="s">
        <v>259</v>
      </c>
      <c r="J650" s="11" t="s">
        <v>261</v>
      </c>
      <c r="K650" s="11" t="s">
        <v>4139</v>
      </c>
      <c r="L650" s="11">
        <v>2</v>
      </c>
    </row>
    <row r="651" spans="1:12">
      <c r="A651" s="11" t="s">
        <v>1153</v>
      </c>
      <c r="D651" s="11" t="s">
        <v>260</v>
      </c>
      <c r="E651" s="19" t="s">
        <v>1403</v>
      </c>
      <c r="F651" s="10">
        <v>42036</v>
      </c>
      <c r="G651" s="10">
        <v>44958</v>
      </c>
      <c r="H651" s="11">
        <v>9</v>
      </c>
      <c r="I651" s="20" t="s">
        <v>259</v>
      </c>
      <c r="J651" s="11" t="s">
        <v>261</v>
      </c>
      <c r="K651" s="11" t="s">
        <v>4139</v>
      </c>
      <c r="L651" s="11">
        <v>2</v>
      </c>
    </row>
    <row r="652" spans="1:12">
      <c r="A652" s="11" t="s">
        <v>1154</v>
      </c>
      <c r="D652" s="11" t="s">
        <v>260</v>
      </c>
      <c r="E652" s="19" t="s">
        <v>1404</v>
      </c>
      <c r="F652" s="10">
        <v>42036</v>
      </c>
      <c r="G652" s="10">
        <v>44958</v>
      </c>
      <c r="H652" s="11">
        <v>9</v>
      </c>
      <c r="I652" s="20" t="s">
        <v>259</v>
      </c>
      <c r="J652" s="11" t="s">
        <v>261</v>
      </c>
      <c r="K652" s="11" t="s">
        <v>4139</v>
      </c>
      <c r="L652" s="11">
        <v>2</v>
      </c>
    </row>
    <row r="653" spans="1:12">
      <c r="A653" s="11" t="s">
        <v>1155</v>
      </c>
      <c r="D653" s="11" t="s">
        <v>260</v>
      </c>
      <c r="E653" s="19" t="s">
        <v>1405</v>
      </c>
      <c r="F653" s="10">
        <v>42036</v>
      </c>
      <c r="G653" s="10">
        <v>44958</v>
      </c>
      <c r="H653" s="11">
        <v>9</v>
      </c>
      <c r="I653" s="20" t="s">
        <v>259</v>
      </c>
      <c r="J653" s="11" t="s">
        <v>261</v>
      </c>
      <c r="K653" s="11" t="s">
        <v>4139</v>
      </c>
      <c r="L653" s="11">
        <v>2</v>
      </c>
    </row>
    <row r="654" spans="1:12">
      <c r="A654" s="11" t="s">
        <v>1156</v>
      </c>
      <c r="D654" s="11" t="s">
        <v>260</v>
      </c>
      <c r="E654" s="19" t="s">
        <v>1406</v>
      </c>
      <c r="F654" s="10">
        <v>42036</v>
      </c>
      <c r="G654" s="10">
        <v>44958</v>
      </c>
      <c r="H654" s="11">
        <v>9</v>
      </c>
      <c r="I654" s="20" t="s">
        <v>259</v>
      </c>
      <c r="J654" s="11" t="s">
        <v>261</v>
      </c>
      <c r="K654" s="11" t="s">
        <v>4139</v>
      </c>
      <c r="L654" s="11">
        <v>2</v>
      </c>
    </row>
    <row r="655" spans="1:12">
      <c r="A655" s="11" t="s">
        <v>1157</v>
      </c>
      <c r="D655" s="11" t="s">
        <v>260</v>
      </c>
      <c r="E655" s="19" t="s">
        <v>1407</v>
      </c>
      <c r="F655" s="10">
        <v>42036</v>
      </c>
      <c r="G655" s="10">
        <v>44958</v>
      </c>
      <c r="H655" s="11">
        <v>9</v>
      </c>
      <c r="I655" s="20" t="s">
        <v>259</v>
      </c>
      <c r="J655" s="11" t="s">
        <v>261</v>
      </c>
      <c r="K655" s="11" t="s">
        <v>4139</v>
      </c>
      <c r="L655" s="11">
        <v>2</v>
      </c>
    </row>
    <row r="656" spans="1:12">
      <c r="A656" s="11" t="s">
        <v>1158</v>
      </c>
      <c r="D656" s="11" t="s">
        <v>260</v>
      </c>
      <c r="E656" s="19" t="s">
        <v>1408</v>
      </c>
      <c r="F656" s="10">
        <v>42036</v>
      </c>
      <c r="G656" s="10">
        <v>44958</v>
      </c>
      <c r="H656" s="11">
        <v>9</v>
      </c>
      <c r="I656" s="20" t="s">
        <v>259</v>
      </c>
      <c r="J656" s="11" t="s">
        <v>261</v>
      </c>
      <c r="K656" s="11" t="s">
        <v>4139</v>
      </c>
      <c r="L656" s="11">
        <v>2</v>
      </c>
    </row>
    <row r="657" spans="1:12">
      <c r="A657" s="11" t="s">
        <v>1159</v>
      </c>
      <c r="D657" s="11" t="s">
        <v>260</v>
      </c>
      <c r="E657" s="19" t="s">
        <v>1409</v>
      </c>
      <c r="F657" s="10">
        <v>42036</v>
      </c>
      <c r="G657" s="10">
        <v>44958</v>
      </c>
      <c r="H657" s="11">
        <v>9</v>
      </c>
      <c r="I657" s="20" t="s">
        <v>259</v>
      </c>
      <c r="J657" s="11" t="s">
        <v>261</v>
      </c>
      <c r="K657" s="11" t="s">
        <v>4139</v>
      </c>
      <c r="L657" s="11">
        <v>2</v>
      </c>
    </row>
    <row r="658" spans="1:12">
      <c r="A658" s="11" t="s">
        <v>1160</v>
      </c>
      <c r="D658" s="11" t="s">
        <v>260</v>
      </c>
      <c r="E658" s="19" t="s">
        <v>1410</v>
      </c>
      <c r="F658" s="10">
        <v>42036</v>
      </c>
      <c r="G658" s="10">
        <v>44958</v>
      </c>
      <c r="H658" s="11">
        <v>9</v>
      </c>
      <c r="I658" s="20" t="s">
        <v>259</v>
      </c>
      <c r="J658" s="11" t="s">
        <v>261</v>
      </c>
      <c r="K658" s="11" t="s">
        <v>4139</v>
      </c>
      <c r="L658" s="11">
        <v>2</v>
      </c>
    </row>
    <row r="659" spans="1:12">
      <c r="A659" s="11" t="s">
        <v>1161</v>
      </c>
      <c r="D659" s="11" t="s">
        <v>260</v>
      </c>
      <c r="E659" s="19" t="s">
        <v>1411</v>
      </c>
      <c r="F659" s="10">
        <v>42036</v>
      </c>
      <c r="G659" s="10">
        <v>44958</v>
      </c>
      <c r="H659" s="11">
        <v>9</v>
      </c>
      <c r="I659" s="20" t="s">
        <v>259</v>
      </c>
      <c r="J659" s="11" t="s">
        <v>261</v>
      </c>
      <c r="K659" s="11" t="s">
        <v>4139</v>
      </c>
      <c r="L659" s="11">
        <v>2</v>
      </c>
    </row>
    <row r="660" spans="1:12">
      <c r="A660" s="11" t="s">
        <v>1162</v>
      </c>
      <c r="D660" s="11" t="s">
        <v>260</v>
      </c>
      <c r="E660" s="19" t="s">
        <v>1412</v>
      </c>
      <c r="F660" s="10">
        <v>42036</v>
      </c>
      <c r="G660" s="10">
        <v>44958</v>
      </c>
      <c r="H660" s="11">
        <v>9</v>
      </c>
      <c r="I660" s="20" t="s">
        <v>259</v>
      </c>
      <c r="J660" s="11" t="s">
        <v>261</v>
      </c>
      <c r="K660" s="11" t="s">
        <v>4139</v>
      </c>
      <c r="L660" s="11">
        <v>2</v>
      </c>
    </row>
    <row r="661" spans="1:12">
      <c r="A661" s="11" t="s">
        <v>1163</v>
      </c>
      <c r="D661" s="11" t="s">
        <v>260</v>
      </c>
      <c r="E661" s="19" t="s">
        <v>1413</v>
      </c>
      <c r="F661" s="10">
        <v>42036</v>
      </c>
      <c r="G661" s="10">
        <v>44958</v>
      </c>
      <c r="H661" s="11">
        <v>9</v>
      </c>
      <c r="I661" s="20" t="s">
        <v>259</v>
      </c>
      <c r="J661" s="11" t="s">
        <v>261</v>
      </c>
      <c r="K661" s="11" t="s">
        <v>4139</v>
      </c>
      <c r="L661" s="11">
        <v>2</v>
      </c>
    </row>
    <row r="662" spans="1:12">
      <c r="A662" s="11" t="s">
        <v>1164</v>
      </c>
      <c r="D662" s="11" t="s">
        <v>260</v>
      </c>
      <c r="E662" s="19" t="s">
        <v>1414</v>
      </c>
      <c r="F662" s="10">
        <v>42036</v>
      </c>
      <c r="G662" s="10">
        <v>44958</v>
      </c>
      <c r="H662" s="11">
        <v>9</v>
      </c>
      <c r="I662" s="20" t="s">
        <v>259</v>
      </c>
      <c r="J662" s="11" t="s">
        <v>261</v>
      </c>
      <c r="K662" s="11" t="s">
        <v>4139</v>
      </c>
      <c r="L662" s="11">
        <v>2</v>
      </c>
    </row>
    <row r="663" spans="1:12">
      <c r="A663" s="11" t="s">
        <v>1165</v>
      </c>
      <c r="D663" s="11" t="s">
        <v>260</v>
      </c>
      <c r="E663" s="19" t="s">
        <v>1415</v>
      </c>
      <c r="F663" s="10">
        <v>42036</v>
      </c>
      <c r="G663" s="10">
        <v>44958</v>
      </c>
      <c r="H663" s="11">
        <v>9</v>
      </c>
      <c r="I663" s="20" t="s">
        <v>259</v>
      </c>
      <c r="J663" s="11" t="s">
        <v>261</v>
      </c>
      <c r="K663" s="11" t="s">
        <v>4139</v>
      </c>
      <c r="L663" s="11">
        <v>2</v>
      </c>
    </row>
    <row r="664" spans="1:12">
      <c r="A664" s="11" t="s">
        <v>1166</v>
      </c>
      <c r="D664" s="11" t="s">
        <v>260</v>
      </c>
      <c r="E664" s="19" t="s">
        <v>1416</v>
      </c>
      <c r="F664" s="10">
        <v>42036</v>
      </c>
      <c r="G664" s="10">
        <v>44958</v>
      </c>
      <c r="H664" s="11">
        <v>9</v>
      </c>
      <c r="I664" s="20" t="s">
        <v>259</v>
      </c>
      <c r="J664" s="11" t="s">
        <v>261</v>
      </c>
      <c r="K664" s="11" t="s">
        <v>4139</v>
      </c>
      <c r="L664" s="11">
        <v>2</v>
      </c>
    </row>
    <row r="665" spans="1:12">
      <c r="A665" s="11" t="s">
        <v>1167</v>
      </c>
      <c r="D665" s="11" t="s">
        <v>260</v>
      </c>
      <c r="E665" s="19" t="s">
        <v>1417</v>
      </c>
      <c r="F665" s="10">
        <v>42036</v>
      </c>
      <c r="G665" s="10">
        <v>44958</v>
      </c>
      <c r="H665" s="11">
        <v>9</v>
      </c>
      <c r="I665" s="20" t="s">
        <v>259</v>
      </c>
      <c r="J665" s="11" t="s">
        <v>261</v>
      </c>
      <c r="K665" s="11" t="s">
        <v>4139</v>
      </c>
      <c r="L665" s="11">
        <v>2</v>
      </c>
    </row>
    <row r="666" spans="1:12">
      <c r="A666" s="11" t="s">
        <v>1168</v>
      </c>
      <c r="D666" s="11" t="s">
        <v>260</v>
      </c>
      <c r="E666" s="19" t="s">
        <v>1418</v>
      </c>
      <c r="F666" s="10">
        <v>42036</v>
      </c>
      <c r="G666" s="10">
        <v>44958</v>
      </c>
      <c r="H666" s="11">
        <v>9</v>
      </c>
      <c r="I666" s="20" t="s">
        <v>259</v>
      </c>
      <c r="J666" s="11" t="s">
        <v>261</v>
      </c>
      <c r="K666" s="11" t="s">
        <v>4139</v>
      </c>
      <c r="L666" s="11">
        <v>2</v>
      </c>
    </row>
    <row r="667" spans="1:12">
      <c r="A667" s="11" t="s">
        <v>1169</v>
      </c>
      <c r="D667" s="11" t="s">
        <v>260</v>
      </c>
      <c r="E667" s="19" t="s">
        <v>1419</v>
      </c>
      <c r="F667" s="10">
        <v>42036</v>
      </c>
      <c r="G667" s="10">
        <v>44958</v>
      </c>
      <c r="H667" s="11">
        <v>9</v>
      </c>
      <c r="I667" s="20" t="s">
        <v>259</v>
      </c>
      <c r="J667" s="11" t="s">
        <v>261</v>
      </c>
      <c r="K667" s="11" t="s">
        <v>4139</v>
      </c>
      <c r="L667" s="11">
        <v>2</v>
      </c>
    </row>
    <row r="668" spans="1:12">
      <c r="A668" s="11" t="s">
        <v>1170</v>
      </c>
      <c r="D668" s="11" t="s">
        <v>260</v>
      </c>
      <c r="E668" s="19" t="s">
        <v>1420</v>
      </c>
      <c r="F668" s="10">
        <v>42036</v>
      </c>
      <c r="G668" s="10">
        <v>44958</v>
      </c>
      <c r="H668" s="11">
        <v>9</v>
      </c>
      <c r="I668" s="20" t="s">
        <v>259</v>
      </c>
      <c r="J668" s="11" t="s">
        <v>261</v>
      </c>
      <c r="K668" s="11" t="s">
        <v>4139</v>
      </c>
      <c r="L668" s="11">
        <v>2</v>
      </c>
    </row>
    <row r="669" spans="1:12">
      <c r="A669" s="11" t="s">
        <v>1171</v>
      </c>
      <c r="D669" s="11" t="s">
        <v>260</v>
      </c>
      <c r="E669" s="19" t="s">
        <v>1421</v>
      </c>
      <c r="F669" s="10">
        <v>42036</v>
      </c>
      <c r="G669" s="10">
        <v>44958</v>
      </c>
      <c r="H669" s="11">
        <v>9</v>
      </c>
      <c r="I669" s="20" t="s">
        <v>259</v>
      </c>
      <c r="J669" s="11" t="s">
        <v>261</v>
      </c>
      <c r="K669" s="11" t="s">
        <v>4139</v>
      </c>
      <c r="L669" s="11">
        <v>2</v>
      </c>
    </row>
    <row r="670" spans="1:12">
      <c r="A670" s="11" t="s">
        <v>1172</v>
      </c>
      <c r="D670" s="11" t="s">
        <v>260</v>
      </c>
      <c r="E670" s="19" t="s">
        <v>1422</v>
      </c>
      <c r="F670" s="10">
        <v>42036</v>
      </c>
      <c r="G670" s="10">
        <v>44958</v>
      </c>
      <c r="H670" s="11">
        <v>9</v>
      </c>
      <c r="I670" s="20" t="s">
        <v>259</v>
      </c>
      <c r="J670" s="11" t="s">
        <v>261</v>
      </c>
      <c r="K670" s="11" t="s">
        <v>4139</v>
      </c>
      <c r="L670" s="11">
        <v>2</v>
      </c>
    </row>
    <row r="671" spans="1:12">
      <c r="A671" s="11" t="s">
        <v>1173</v>
      </c>
      <c r="D671" s="11" t="s">
        <v>260</v>
      </c>
      <c r="E671" s="19" t="s">
        <v>1423</v>
      </c>
      <c r="F671" s="10">
        <v>42036</v>
      </c>
      <c r="G671" s="10">
        <v>44958</v>
      </c>
      <c r="H671" s="11">
        <v>9</v>
      </c>
      <c r="I671" s="20" t="s">
        <v>259</v>
      </c>
      <c r="J671" s="11" t="s">
        <v>261</v>
      </c>
      <c r="K671" s="11" t="s">
        <v>4139</v>
      </c>
      <c r="L671" s="11">
        <v>2</v>
      </c>
    </row>
    <row r="672" spans="1:12">
      <c r="A672" s="11" t="s">
        <v>1174</v>
      </c>
      <c r="D672" s="11" t="s">
        <v>260</v>
      </c>
      <c r="E672" s="19" t="s">
        <v>1424</v>
      </c>
      <c r="F672" s="10">
        <v>42036</v>
      </c>
      <c r="G672" s="10">
        <v>44958</v>
      </c>
      <c r="H672" s="11">
        <v>9</v>
      </c>
      <c r="I672" s="20" t="s">
        <v>259</v>
      </c>
      <c r="J672" s="11" t="s">
        <v>261</v>
      </c>
      <c r="K672" s="11" t="s">
        <v>4139</v>
      </c>
      <c r="L672" s="11">
        <v>2</v>
      </c>
    </row>
    <row r="673" spans="1:12">
      <c r="A673" s="11" t="s">
        <v>1175</v>
      </c>
      <c r="D673" s="11" t="s">
        <v>260</v>
      </c>
      <c r="E673" s="19" t="s">
        <v>1425</v>
      </c>
      <c r="F673" s="10">
        <v>42036</v>
      </c>
      <c r="G673" s="10">
        <v>44958</v>
      </c>
      <c r="H673" s="11">
        <v>9</v>
      </c>
      <c r="I673" s="20" t="s">
        <v>259</v>
      </c>
      <c r="J673" s="11" t="s">
        <v>261</v>
      </c>
      <c r="K673" s="11" t="s">
        <v>4139</v>
      </c>
      <c r="L673" s="11">
        <v>2</v>
      </c>
    </row>
    <row r="674" spans="1:12">
      <c r="A674" s="11" t="s">
        <v>1176</v>
      </c>
      <c r="D674" s="11" t="s">
        <v>260</v>
      </c>
      <c r="E674" s="19" t="s">
        <v>1426</v>
      </c>
      <c r="F674" s="10">
        <v>42036</v>
      </c>
      <c r="G674" s="10">
        <v>44958</v>
      </c>
      <c r="H674" s="11">
        <v>9</v>
      </c>
      <c r="I674" s="20" t="s">
        <v>259</v>
      </c>
      <c r="J674" s="11" t="s">
        <v>261</v>
      </c>
      <c r="K674" s="11" t="s">
        <v>4139</v>
      </c>
      <c r="L674" s="11">
        <v>2</v>
      </c>
    </row>
    <row r="675" spans="1:12">
      <c r="A675" s="11" t="s">
        <v>1177</v>
      </c>
      <c r="D675" s="11" t="s">
        <v>260</v>
      </c>
      <c r="E675" s="19" t="s">
        <v>1427</v>
      </c>
      <c r="F675" s="10">
        <v>42036</v>
      </c>
      <c r="G675" s="10">
        <v>44958</v>
      </c>
      <c r="H675" s="11">
        <v>9</v>
      </c>
      <c r="I675" s="11" t="s">
        <v>337</v>
      </c>
      <c r="J675" s="11" t="s">
        <v>338</v>
      </c>
      <c r="K675" s="11" t="s">
        <v>4139</v>
      </c>
      <c r="L675" s="11">
        <v>2</v>
      </c>
    </row>
    <row r="676" spans="1:12">
      <c r="A676" s="11" t="s">
        <v>1178</v>
      </c>
      <c r="D676" s="11" t="s">
        <v>260</v>
      </c>
      <c r="E676" s="19" t="s">
        <v>1428</v>
      </c>
      <c r="F676" s="10">
        <v>42036</v>
      </c>
      <c r="G676" s="10">
        <v>44958</v>
      </c>
      <c r="H676" s="11">
        <v>9</v>
      </c>
      <c r="I676" s="11" t="s">
        <v>337</v>
      </c>
      <c r="J676" s="11" t="s">
        <v>338</v>
      </c>
      <c r="K676" s="11" t="s">
        <v>4139</v>
      </c>
      <c r="L676" s="11">
        <v>2</v>
      </c>
    </row>
    <row r="677" spans="1:12">
      <c r="A677" s="11" t="s">
        <v>1179</v>
      </c>
      <c r="D677" s="11" t="s">
        <v>260</v>
      </c>
      <c r="E677" s="19" t="s">
        <v>1429</v>
      </c>
      <c r="F677" s="10">
        <v>42036</v>
      </c>
      <c r="G677" s="10">
        <v>44958</v>
      </c>
      <c r="H677" s="11">
        <v>9</v>
      </c>
      <c r="I677" s="11" t="s">
        <v>337</v>
      </c>
      <c r="J677" s="11" t="s">
        <v>338</v>
      </c>
      <c r="K677" s="11" t="s">
        <v>4139</v>
      </c>
      <c r="L677" s="11">
        <v>2</v>
      </c>
    </row>
    <row r="678" spans="1:12">
      <c r="A678" s="11" t="s">
        <v>1180</v>
      </c>
      <c r="D678" s="11" t="s">
        <v>260</v>
      </c>
      <c r="E678" s="19" t="s">
        <v>1430</v>
      </c>
      <c r="F678" s="10">
        <v>42036</v>
      </c>
      <c r="G678" s="10">
        <v>44958</v>
      </c>
      <c r="H678" s="11">
        <v>9</v>
      </c>
      <c r="I678" s="11" t="s">
        <v>337</v>
      </c>
      <c r="J678" s="11" t="s">
        <v>338</v>
      </c>
      <c r="K678" s="11" t="s">
        <v>4139</v>
      </c>
      <c r="L678" s="11">
        <v>2</v>
      </c>
    </row>
    <row r="679" spans="1:12">
      <c r="A679" s="11" t="s">
        <v>1181</v>
      </c>
      <c r="D679" s="11" t="s">
        <v>260</v>
      </c>
      <c r="E679" s="19" t="s">
        <v>1431</v>
      </c>
      <c r="F679" s="10">
        <v>42036</v>
      </c>
      <c r="G679" s="10">
        <v>44958</v>
      </c>
      <c r="H679" s="11">
        <v>9</v>
      </c>
      <c r="I679" s="11" t="s">
        <v>337</v>
      </c>
      <c r="J679" s="11" t="s">
        <v>338</v>
      </c>
      <c r="K679" s="11" t="s">
        <v>4139</v>
      </c>
      <c r="L679" s="11">
        <v>2</v>
      </c>
    </row>
    <row r="680" spans="1:12">
      <c r="A680" s="11" t="s">
        <v>1182</v>
      </c>
      <c r="D680" s="11" t="s">
        <v>260</v>
      </c>
      <c r="E680" s="19" t="s">
        <v>1432</v>
      </c>
      <c r="F680" s="10">
        <v>42036</v>
      </c>
      <c r="G680" s="10">
        <v>44958</v>
      </c>
      <c r="H680" s="11">
        <v>9</v>
      </c>
      <c r="I680" s="11" t="s">
        <v>337</v>
      </c>
      <c r="J680" s="11" t="s">
        <v>338</v>
      </c>
      <c r="K680" s="11" t="s">
        <v>4139</v>
      </c>
      <c r="L680" s="11">
        <v>2</v>
      </c>
    </row>
    <row r="681" spans="1:12">
      <c r="A681" s="11" t="s">
        <v>1183</v>
      </c>
      <c r="D681" s="11" t="s">
        <v>260</v>
      </c>
      <c r="E681" s="19" t="s">
        <v>1433</v>
      </c>
      <c r="F681" s="10">
        <v>42036</v>
      </c>
      <c r="G681" s="10">
        <v>44958</v>
      </c>
      <c r="H681" s="11">
        <v>9</v>
      </c>
      <c r="I681" s="11" t="s">
        <v>337</v>
      </c>
      <c r="J681" s="11" t="s">
        <v>338</v>
      </c>
      <c r="K681" s="11" t="s">
        <v>4139</v>
      </c>
      <c r="L681" s="11">
        <v>2</v>
      </c>
    </row>
    <row r="682" spans="1:12">
      <c r="A682" s="11" t="s">
        <v>1184</v>
      </c>
      <c r="D682" s="11" t="s">
        <v>260</v>
      </c>
      <c r="E682" s="19" t="s">
        <v>1434</v>
      </c>
      <c r="F682" s="10">
        <v>42036</v>
      </c>
      <c r="G682" s="10">
        <v>44958</v>
      </c>
      <c r="H682" s="11">
        <v>9</v>
      </c>
      <c r="I682" s="11" t="s">
        <v>337</v>
      </c>
      <c r="J682" s="11" t="s">
        <v>338</v>
      </c>
      <c r="K682" s="11" t="s">
        <v>4139</v>
      </c>
      <c r="L682" s="11">
        <v>2</v>
      </c>
    </row>
    <row r="683" spans="1:12">
      <c r="A683" s="11" t="s">
        <v>1185</v>
      </c>
      <c r="D683" s="11" t="s">
        <v>260</v>
      </c>
      <c r="E683" s="19" t="s">
        <v>1435</v>
      </c>
      <c r="F683" s="10">
        <v>42036</v>
      </c>
      <c r="G683" s="10">
        <v>44958</v>
      </c>
      <c r="H683" s="11">
        <v>9</v>
      </c>
      <c r="I683" s="11" t="s">
        <v>337</v>
      </c>
      <c r="J683" s="11" t="s">
        <v>338</v>
      </c>
      <c r="K683" s="11" t="s">
        <v>4139</v>
      </c>
      <c r="L683" s="11">
        <v>2</v>
      </c>
    </row>
    <row r="684" spans="1:12">
      <c r="A684" s="11" t="s">
        <v>1186</v>
      </c>
      <c r="D684" s="11" t="s">
        <v>260</v>
      </c>
      <c r="E684" s="19" t="s">
        <v>1436</v>
      </c>
      <c r="F684" s="10">
        <v>42036</v>
      </c>
      <c r="G684" s="10">
        <v>44958</v>
      </c>
      <c r="H684" s="11">
        <v>9</v>
      </c>
      <c r="I684" s="11" t="s">
        <v>337</v>
      </c>
      <c r="J684" s="11" t="s">
        <v>338</v>
      </c>
      <c r="K684" s="11" t="s">
        <v>4139</v>
      </c>
      <c r="L684" s="11">
        <v>2</v>
      </c>
    </row>
    <row r="685" spans="1:12">
      <c r="A685" s="11" t="s">
        <v>1187</v>
      </c>
      <c r="D685" s="11" t="s">
        <v>260</v>
      </c>
      <c r="E685" s="19" t="s">
        <v>1437</v>
      </c>
      <c r="F685" s="10">
        <v>42036</v>
      </c>
      <c r="G685" s="10">
        <v>44958</v>
      </c>
      <c r="H685" s="11">
        <v>9</v>
      </c>
      <c r="I685" s="11" t="s">
        <v>337</v>
      </c>
      <c r="J685" s="11" t="s">
        <v>338</v>
      </c>
      <c r="K685" s="11" t="s">
        <v>4139</v>
      </c>
      <c r="L685" s="11">
        <v>2</v>
      </c>
    </row>
    <row r="686" spans="1:12">
      <c r="A686" s="11" t="s">
        <v>1188</v>
      </c>
      <c r="D686" s="11" t="s">
        <v>260</v>
      </c>
      <c r="E686" s="19" t="s">
        <v>1438</v>
      </c>
      <c r="F686" s="10">
        <v>42036</v>
      </c>
      <c r="G686" s="10">
        <v>44958</v>
      </c>
      <c r="H686" s="11">
        <v>9</v>
      </c>
      <c r="I686" s="11" t="s">
        <v>337</v>
      </c>
      <c r="J686" s="11" t="s">
        <v>338</v>
      </c>
      <c r="K686" s="11" t="s">
        <v>4139</v>
      </c>
      <c r="L686" s="11">
        <v>2</v>
      </c>
    </row>
    <row r="687" spans="1:12">
      <c r="A687" s="11" t="s">
        <v>1189</v>
      </c>
      <c r="D687" s="11" t="s">
        <v>260</v>
      </c>
      <c r="E687" s="19" t="s">
        <v>1439</v>
      </c>
      <c r="F687" s="10">
        <v>42036</v>
      </c>
      <c r="G687" s="10">
        <v>44958</v>
      </c>
      <c r="H687" s="11">
        <v>9</v>
      </c>
      <c r="I687" s="11" t="s">
        <v>337</v>
      </c>
      <c r="J687" s="11" t="s">
        <v>338</v>
      </c>
      <c r="K687" s="11" t="s">
        <v>4139</v>
      </c>
      <c r="L687" s="11">
        <v>2</v>
      </c>
    </row>
    <row r="688" spans="1:12">
      <c r="A688" s="11" t="s">
        <v>1190</v>
      </c>
      <c r="D688" s="11" t="s">
        <v>260</v>
      </c>
      <c r="E688" s="19" t="s">
        <v>1440</v>
      </c>
      <c r="F688" s="10">
        <v>42036</v>
      </c>
      <c r="G688" s="10">
        <v>44958</v>
      </c>
      <c r="H688" s="11">
        <v>9</v>
      </c>
      <c r="I688" s="11" t="s">
        <v>337</v>
      </c>
      <c r="J688" s="11" t="s">
        <v>338</v>
      </c>
      <c r="K688" s="11" t="s">
        <v>4139</v>
      </c>
      <c r="L688" s="11">
        <v>2</v>
      </c>
    </row>
    <row r="689" spans="1:12">
      <c r="A689" s="11" t="s">
        <v>1191</v>
      </c>
      <c r="D689" s="11" t="s">
        <v>260</v>
      </c>
      <c r="E689" s="19" t="s">
        <v>1441</v>
      </c>
      <c r="F689" s="10">
        <v>42036</v>
      </c>
      <c r="G689" s="10">
        <v>44958</v>
      </c>
      <c r="H689" s="11">
        <v>9</v>
      </c>
      <c r="I689" s="11" t="s">
        <v>337</v>
      </c>
      <c r="J689" s="11" t="s">
        <v>338</v>
      </c>
      <c r="K689" s="11" t="s">
        <v>4139</v>
      </c>
      <c r="L689" s="11">
        <v>2</v>
      </c>
    </row>
    <row r="690" spans="1:12">
      <c r="A690" s="11" t="s">
        <v>1192</v>
      </c>
      <c r="D690" s="11" t="s">
        <v>260</v>
      </c>
      <c r="E690" s="19" t="s">
        <v>1442</v>
      </c>
      <c r="F690" s="10">
        <v>42036</v>
      </c>
      <c r="G690" s="10">
        <v>44958</v>
      </c>
      <c r="H690" s="11">
        <v>9</v>
      </c>
      <c r="I690" s="11" t="s">
        <v>337</v>
      </c>
      <c r="J690" s="11" t="s">
        <v>338</v>
      </c>
      <c r="K690" s="11" t="s">
        <v>4139</v>
      </c>
      <c r="L690" s="11">
        <v>2</v>
      </c>
    </row>
    <row r="691" spans="1:12">
      <c r="A691" s="11" t="s">
        <v>1193</v>
      </c>
      <c r="D691" s="11" t="s">
        <v>260</v>
      </c>
      <c r="E691" s="19" t="s">
        <v>1443</v>
      </c>
      <c r="F691" s="10">
        <v>42036</v>
      </c>
      <c r="G691" s="10">
        <v>44958</v>
      </c>
      <c r="H691" s="11">
        <v>9</v>
      </c>
      <c r="I691" s="11" t="s">
        <v>337</v>
      </c>
      <c r="J691" s="11" t="s">
        <v>338</v>
      </c>
      <c r="K691" s="11" t="s">
        <v>4139</v>
      </c>
      <c r="L691" s="11">
        <v>2</v>
      </c>
    </row>
    <row r="692" spans="1:12">
      <c r="A692" s="11" t="s">
        <v>1194</v>
      </c>
      <c r="D692" s="11" t="s">
        <v>260</v>
      </c>
      <c r="E692" s="19" t="s">
        <v>1444</v>
      </c>
      <c r="F692" s="10">
        <v>42036</v>
      </c>
      <c r="G692" s="10">
        <v>44958</v>
      </c>
      <c r="H692" s="11">
        <v>9</v>
      </c>
      <c r="I692" s="11" t="s">
        <v>337</v>
      </c>
      <c r="J692" s="11" t="s">
        <v>338</v>
      </c>
      <c r="K692" s="11" t="s">
        <v>4139</v>
      </c>
      <c r="L692" s="11">
        <v>2</v>
      </c>
    </row>
    <row r="693" spans="1:12">
      <c r="A693" s="11" t="s">
        <v>1195</v>
      </c>
      <c r="D693" s="11" t="s">
        <v>260</v>
      </c>
      <c r="E693" s="19" t="s">
        <v>1445</v>
      </c>
      <c r="F693" s="10">
        <v>42036</v>
      </c>
      <c r="G693" s="10">
        <v>44958</v>
      </c>
      <c r="H693" s="11">
        <v>9</v>
      </c>
      <c r="I693" s="11" t="s">
        <v>337</v>
      </c>
      <c r="J693" s="11" t="s">
        <v>338</v>
      </c>
      <c r="K693" s="11" t="s">
        <v>4139</v>
      </c>
      <c r="L693" s="11">
        <v>2</v>
      </c>
    </row>
    <row r="694" spans="1:12">
      <c r="A694" s="11" t="s">
        <v>1196</v>
      </c>
      <c r="D694" s="11" t="s">
        <v>260</v>
      </c>
      <c r="E694" s="19" t="s">
        <v>1446</v>
      </c>
      <c r="F694" s="10">
        <v>42036</v>
      </c>
      <c r="G694" s="10">
        <v>44958</v>
      </c>
      <c r="H694" s="11">
        <v>9</v>
      </c>
      <c r="I694" s="11" t="s">
        <v>337</v>
      </c>
      <c r="J694" s="11" t="s">
        <v>338</v>
      </c>
      <c r="K694" s="11" t="s">
        <v>4139</v>
      </c>
      <c r="L694" s="11">
        <v>2</v>
      </c>
    </row>
    <row r="695" spans="1:12">
      <c r="A695" s="11" t="s">
        <v>1197</v>
      </c>
      <c r="D695" s="11" t="s">
        <v>260</v>
      </c>
      <c r="E695" s="19" t="s">
        <v>1447</v>
      </c>
      <c r="F695" s="10">
        <v>42036</v>
      </c>
      <c r="G695" s="10">
        <v>44958</v>
      </c>
      <c r="H695" s="11">
        <v>9</v>
      </c>
      <c r="I695" s="11" t="s">
        <v>337</v>
      </c>
      <c r="J695" s="11" t="s">
        <v>338</v>
      </c>
      <c r="K695" s="11" t="s">
        <v>4139</v>
      </c>
      <c r="L695" s="11">
        <v>2</v>
      </c>
    </row>
    <row r="696" spans="1:12">
      <c r="A696" s="11" t="s">
        <v>1198</v>
      </c>
      <c r="D696" s="11" t="s">
        <v>260</v>
      </c>
      <c r="E696" s="19" t="s">
        <v>1448</v>
      </c>
      <c r="F696" s="10">
        <v>42036</v>
      </c>
      <c r="G696" s="10">
        <v>44958</v>
      </c>
      <c r="H696" s="11">
        <v>9</v>
      </c>
      <c r="I696" s="11" t="s">
        <v>337</v>
      </c>
      <c r="J696" s="11" t="s">
        <v>338</v>
      </c>
      <c r="K696" s="11" t="s">
        <v>4139</v>
      </c>
      <c r="L696" s="11">
        <v>2</v>
      </c>
    </row>
    <row r="697" spans="1:12">
      <c r="A697" s="11" t="s">
        <v>1199</v>
      </c>
      <c r="D697" s="11" t="s">
        <v>260</v>
      </c>
      <c r="E697" s="19" t="s">
        <v>1449</v>
      </c>
      <c r="F697" s="10">
        <v>42036</v>
      </c>
      <c r="G697" s="10">
        <v>44958</v>
      </c>
      <c r="H697" s="11">
        <v>9</v>
      </c>
      <c r="I697" s="11" t="s">
        <v>337</v>
      </c>
      <c r="J697" s="11" t="s">
        <v>338</v>
      </c>
      <c r="K697" s="11" t="s">
        <v>4139</v>
      </c>
      <c r="L697" s="11">
        <v>2</v>
      </c>
    </row>
    <row r="698" spans="1:12">
      <c r="A698" s="11" t="s">
        <v>1200</v>
      </c>
      <c r="D698" s="11" t="s">
        <v>260</v>
      </c>
      <c r="E698" s="19" t="s">
        <v>1450</v>
      </c>
      <c r="F698" s="10">
        <v>42036</v>
      </c>
      <c r="G698" s="10">
        <v>44958</v>
      </c>
      <c r="H698" s="11">
        <v>9</v>
      </c>
      <c r="I698" s="11" t="s">
        <v>337</v>
      </c>
      <c r="J698" s="11" t="s">
        <v>338</v>
      </c>
      <c r="K698" s="11" t="s">
        <v>4139</v>
      </c>
      <c r="L698" s="11">
        <v>2</v>
      </c>
    </row>
    <row r="699" spans="1:12">
      <c r="A699" s="11" t="s">
        <v>1201</v>
      </c>
      <c r="D699" s="11" t="s">
        <v>260</v>
      </c>
      <c r="E699" s="19" t="s">
        <v>1451</v>
      </c>
      <c r="F699" s="10">
        <v>42036</v>
      </c>
      <c r="G699" s="10">
        <v>44958</v>
      </c>
      <c r="H699" s="11">
        <v>9</v>
      </c>
      <c r="I699" s="11" t="s">
        <v>337</v>
      </c>
      <c r="J699" s="11" t="s">
        <v>338</v>
      </c>
      <c r="K699" s="11" t="s">
        <v>4139</v>
      </c>
      <c r="L699" s="11">
        <v>2</v>
      </c>
    </row>
    <row r="700" spans="1:12">
      <c r="A700" s="11" t="s">
        <v>1202</v>
      </c>
      <c r="D700" s="11" t="s">
        <v>260</v>
      </c>
      <c r="E700" s="19" t="s">
        <v>1452</v>
      </c>
      <c r="F700" s="10">
        <v>42036</v>
      </c>
      <c r="G700" s="10">
        <v>44958</v>
      </c>
      <c r="H700" s="11">
        <v>9</v>
      </c>
      <c r="I700" s="11" t="s">
        <v>337</v>
      </c>
      <c r="J700" s="11" t="s">
        <v>338</v>
      </c>
      <c r="K700" s="11" t="s">
        <v>4139</v>
      </c>
      <c r="L700" s="11">
        <v>2</v>
      </c>
    </row>
    <row r="701" spans="1:12">
      <c r="A701" s="11" t="s">
        <v>1203</v>
      </c>
      <c r="D701" s="11" t="s">
        <v>260</v>
      </c>
      <c r="E701" s="19" t="s">
        <v>1453</v>
      </c>
      <c r="F701" s="10">
        <v>42036</v>
      </c>
      <c r="G701" s="10">
        <v>44958</v>
      </c>
      <c r="H701" s="11">
        <v>9</v>
      </c>
      <c r="I701" s="11" t="s">
        <v>337</v>
      </c>
      <c r="J701" s="11" t="s">
        <v>338</v>
      </c>
      <c r="K701" s="11" t="s">
        <v>4139</v>
      </c>
      <c r="L701" s="11">
        <v>2</v>
      </c>
    </row>
    <row r="702" spans="1:12">
      <c r="A702" s="11" t="s">
        <v>1204</v>
      </c>
      <c r="D702" s="11" t="s">
        <v>260</v>
      </c>
      <c r="E702" s="19" t="s">
        <v>1454</v>
      </c>
      <c r="F702" s="10">
        <v>42036</v>
      </c>
      <c r="G702" s="10">
        <v>44958</v>
      </c>
      <c r="H702" s="11">
        <v>9</v>
      </c>
      <c r="I702" s="11" t="s">
        <v>337</v>
      </c>
      <c r="J702" s="11" t="s">
        <v>338</v>
      </c>
      <c r="K702" s="11" t="s">
        <v>4139</v>
      </c>
      <c r="L702" s="11">
        <v>2</v>
      </c>
    </row>
    <row r="703" spans="1:12">
      <c r="A703" s="11" t="s">
        <v>1205</v>
      </c>
      <c r="D703" s="11" t="s">
        <v>260</v>
      </c>
      <c r="E703" s="19" t="s">
        <v>1455</v>
      </c>
      <c r="F703" s="10">
        <v>42036</v>
      </c>
      <c r="G703" s="10">
        <v>44958</v>
      </c>
      <c r="H703" s="11">
        <v>9</v>
      </c>
      <c r="I703" s="11" t="s">
        <v>337</v>
      </c>
      <c r="J703" s="11" t="s">
        <v>338</v>
      </c>
      <c r="K703" s="11" t="s">
        <v>4139</v>
      </c>
      <c r="L703" s="11">
        <v>2</v>
      </c>
    </row>
    <row r="704" spans="1:12">
      <c r="A704" s="11" t="s">
        <v>1206</v>
      </c>
      <c r="D704" s="11" t="s">
        <v>260</v>
      </c>
      <c r="E704" s="19" t="s">
        <v>1456</v>
      </c>
      <c r="F704" s="10">
        <v>42036</v>
      </c>
      <c r="G704" s="10">
        <v>44958</v>
      </c>
      <c r="H704" s="11">
        <v>9</v>
      </c>
      <c r="I704" s="11" t="s">
        <v>337</v>
      </c>
      <c r="J704" s="11" t="s">
        <v>338</v>
      </c>
      <c r="K704" s="11" t="s">
        <v>4139</v>
      </c>
      <c r="L704" s="11">
        <v>2</v>
      </c>
    </row>
    <row r="705" spans="1:12">
      <c r="A705" s="11" t="s">
        <v>1207</v>
      </c>
      <c r="D705" s="11" t="s">
        <v>260</v>
      </c>
      <c r="E705" s="19" t="s">
        <v>1457</v>
      </c>
      <c r="F705" s="10">
        <v>42036</v>
      </c>
      <c r="G705" s="10">
        <v>44958</v>
      </c>
      <c r="H705" s="11">
        <v>9</v>
      </c>
      <c r="I705" s="11" t="s">
        <v>337</v>
      </c>
      <c r="J705" s="11" t="s">
        <v>338</v>
      </c>
      <c r="K705" s="11" t="s">
        <v>4139</v>
      </c>
      <c r="L705" s="11">
        <v>2</v>
      </c>
    </row>
    <row r="706" spans="1:12">
      <c r="A706" s="11" t="s">
        <v>1208</v>
      </c>
      <c r="D706" s="11" t="s">
        <v>260</v>
      </c>
      <c r="E706" s="19" t="s">
        <v>1458</v>
      </c>
      <c r="F706" s="10">
        <v>42036</v>
      </c>
      <c r="G706" s="10">
        <v>44958</v>
      </c>
      <c r="H706" s="11">
        <v>9</v>
      </c>
      <c r="I706" s="11" t="s">
        <v>337</v>
      </c>
      <c r="J706" s="11" t="s">
        <v>338</v>
      </c>
      <c r="K706" s="11" t="s">
        <v>4139</v>
      </c>
      <c r="L706" s="11">
        <v>2</v>
      </c>
    </row>
    <row r="707" spans="1:12">
      <c r="A707" s="11" t="s">
        <v>1209</v>
      </c>
      <c r="D707" s="11" t="s">
        <v>260</v>
      </c>
      <c r="E707" s="19" t="s">
        <v>1459</v>
      </c>
      <c r="F707" s="10">
        <v>42036</v>
      </c>
      <c r="G707" s="10">
        <v>44958</v>
      </c>
      <c r="H707" s="11">
        <v>9</v>
      </c>
      <c r="I707" s="11" t="s">
        <v>337</v>
      </c>
      <c r="J707" s="11" t="s">
        <v>338</v>
      </c>
      <c r="K707" s="11" t="s">
        <v>4139</v>
      </c>
      <c r="L707" s="11">
        <v>2</v>
      </c>
    </row>
    <row r="708" spans="1:12">
      <c r="A708" s="11" t="s">
        <v>1210</v>
      </c>
      <c r="D708" s="11" t="s">
        <v>260</v>
      </c>
      <c r="E708" s="19" t="s">
        <v>1460</v>
      </c>
      <c r="F708" s="10">
        <v>42036</v>
      </c>
      <c r="G708" s="10">
        <v>44958</v>
      </c>
      <c r="H708" s="11">
        <v>9</v>
      </c>
      <c r="I708" s="11" t="s">
        <v>337</v>
      </c>
      <c r="J708" s="11" t="s">
        <v>338</v>
      </c>
      <c r="K708" s="11" t="s">
        <v>4139</v>
      </c>
      <c r="L708" s="11">
        <v>2</v>
      </c>
    </row>
    <row r="709" spans="1:12">
      <c r="A709" s="11" t="s">
        <v>1211</v>
      </c>
      <c r="D709" s="11" t="s">
        <v>260</v>
      </c>
      <c r="E709" s="19" t="s">
        <v>1461</v>
      </c>
      <c r="F709" s="10">
        <v>42036</v>
      </c>
      <c r="G709" s="10">
        <v>44958</v>
      </c>
      <c r="H709" s="11">
        <v>9</v>
      </c>
      <c r="I709" s="11" t="s">
        <v>337</v>
      </c>
      <c r="J709" s="11" t="s">
        <v>338</v>
      </c>
      <c r="K709" s="11" t="s">
        <v>4139</v>
      </c>
      <c r="L709" s="11">
        <v>2</v>
      </c>
    </row>
    <row r="710" spans="1:12">
      <c r="A710" s="11" t="s">
        <v>1212</v>
      </c>
      <c r="D710" s="11" t="s">
        <v>260</v>
      </c>
      <c r="E710" s="19" t="s">
        <v>1462</v>
      </c>
      <c r="F710" s="10">
        <v>42036</v>
      </c>
      <c r="G710" s="10">
        <v>44958</v>
      </c>
      <c r="H710" s="11">
        <v>9</v>
      </c>
      <c r="I710" s="11" t="s">
        <v>337</v>
      </c>
      <c r="J710" s="11" t="s">
        <v>338</v>
      </c>
      <c r="K710" s="11" t="s">
        <v>4139</v>
      </c>
      <c r="L710" s="11">
        <v>2</v>
      </c>
    </row>
    <row r="711" spans="1:12">
      <c r="A711" s="11" t="s">
        <v>1213</v>
      </c>
      <c r="D711" s="11" t="s">
        <v>260</v>
      </c>
      <c r="E711" s="19" t="s">
        <v>1463</v>
      </c>
      <c r="F711" s="10">
        <v>42036</v>
      </c>
      <c r="G711" s="10">
        <v>44958</v>
      </c>
      <c r="H711" s="11">
        <v>9</v>
      </c>
      <c r="I711" s="11" t="s">
        <v>337</v>
      </c>
      <c r="J711" s="11" t="s">
        <v>338</v>
      </c>
      <c r="K711" s="11" t="s">
        <v>4139</v>
      </c>
      <c r="L711" s="11">
        <v>2</v>
      </c>
    </row>
    <row r="712" spans="1:12">
      <c r="A712" s="11" t="s">
        <v>1214</v>
      </c>
      <c r="D712" s="11" t="s">
        <v>260</v>
      </c>
      <c r="E712" s="19" t="s">
        <v>1464</v>
      </c>
      <c r="F712" s="10">
        <v>42036</v>
      </c>
      <c r="G712" s="10">
        <v>44958</v>
      </c>
      <c r="H712" s="11">
        <v>9</v>
      </c>
      <c r="I712" s="11" t="s">
        <v>337</v>
      </c>
      <c r="J712" s="11" t="s">
        <v>338</v>
      </c>
      <c r="K712" s="11" t="s">
        <v>4139</v>
      </c>
      <c r="L712" s="11">
        <v>2</v>
      </c>
    </row>
    <row r="713" spans="1:12">
      <c r="A713" s="11" t="s">
        <v>1215</v>
      </c>
      <c r="D713" s="11" t="s">
        <v>260</v>
      </c>
      <c r="E713" s="19" t="s">
        <v>1465</v>
      </c>
      <c r="F713" s="10">
        <v>42036</v>
      </c>
      <c r="G713" s="10">
        <v>44958</v>
      </c>
      <c r="H713" s="11">
        <v>9</v>
      </c>
      <c r="I713" s="11" t="s">
        <v>337</v>
      </c>
      <c r="J713" s="11" t="s">
        <v>338</v>
      </c>
      <c r="K713" s="11" t="s">
        <v>4139</v>
      </c>
      <c r="L713" s="11">
        <v>2</v>
      </c>
    </row>
    <row r="714" spans="1:12">
      <c r="A714" s="11" t="s">
        <v>1216</v>
      </c>
      <c r="D714" s="11" t="s">
        <v>260</v>
      </c>
      <c r="E714" s="19" t="s">
        <v>1466</v>
      </c>
      <c r="F714" s="10">
        <v>42036</v>
      </c>
      <c r="G714" s="10">
        <v>44958</v>
      </c>
      <c r="H714" s="11">
        <v>9</v>
      </c>
      <c r="I714" s="11" t="s">
        <v>337</v>
      </c>
      <c r="J714" s="11" t="s">
        <v>338</v>
      </c>
      <c r="K714" s="11" t="s">
        <v>4139</v>
      </c>
      <c r="L714" s="11">
        <v>2</v>
      </c>
    </row>
    <row r="715" spans="1:12">
      <c r="A715" s="11" t="s">
        <v>1217</v>
      </c>
      <c r="D715" s="11" t="s">
        <v>260</v>
      </c>
      <c r="E715" s="19" t="s">
        <v>1467</v>
      </c>
      <c r="F715" s="10">
        <v>42036</v>
      </c>
      <c r="G715" s="10">
        <v>44958</v>
      </c>
      <c r="H715" s="11">
        <v>9</v>
      </c>
      <c r="I715" s="11" t="s">
        <v>337</v>
      </c>
      <c r="J715" s="11" t="s">
        <v>338</v>
      </c>
      <c r="K715" s="11" t="s">
        <v>4139</v>
      </c>
      <c r="L715" s="11">
        <v>2</v>
      </c>
    </row>
    <row r="716" spans="1:12">
      <c r="A716" s="11" t="s">
        <v>1218</v>
      </c>
      <c r="D716" s="11" t="s">
        <v>260</v>
      </c>
      <c r="E716" s="19" t="s">
        <v>1468</v>
      </c>
      <c r="F716" s="10">
        <v>42036</v>
      </c>
      <c r="G716" s="10">
        <v>44958</v>
      </c>
      <c r="H716" s="11">
        <v>9</v>
      </c>
      <c r="I716" s="11" t="s">
        <v>337</v>
      </c>
      <c r="J716" s="11" t="s">
        <v>338</v>
      </c>
      <c r="K716" s="11" t="s">
        <v>4139</v>
      </c>
      <c r="L716" s="11">
        <v>2</v>
      </c>
    </row>
    <row r="717" spans="1:12">
      <c r="A717" s="11" t="s">
        <v>1219</v>
      </c>
      <c r="D717" s="11" t="s">
        <v>260</v>
      </c>
      <c r="E717" s="19" t="s">
        <v>1469</v>
      </c>
      <c r="F717" s="10">
        <v>42036</v>
      </c>
      <c r="G717" s="10">
        <v>44958</v>
      </c>
      <c r="H717" s="11">
        <v>9</v>
      </c>
      <c r="I717" s="11" t="s">
        <v>337</v>
      </c>
      <c r="J717" s="11" t="s">
        <v>338</v>
      </c>
      <c r="K717" s="11" t="s">
        <v>4139</v>
      </c>
      <c r="L717" s="11">
        <v>2</v>
      </c>
    </row>
    <row r="718" spans="1:12">
      <c r="A718" s="11" t="s">
        <v>1220</v>
      </c>
      <c r="D718" s="11" t="s">
        <v>260</v>
      </c>
      <c r="E718" s="19" t="s">
        <v>1470</v>
      </c>
      <c r="F718" s="10">
        <v>42036</v>
      </c>
      <c r="G718" s="10">
        <v>44958</v>
      </c>
      <c r="H718" s="11">
        <v>9</v>
      </c>
      <c r="I718" s="11" t="s">
        <v>337</v>
      </c>
      <c r="J718" s="11" t="s">
        <v>338</v>
      </c>
      <c r="K718" s="11" t="s">
        <v>4139</v>
      </c>
      <c r="L718" s="11">
        <v>2</v>
      </c>
    </row>
    <row r="719" spans="1:12">
      <c r="A719" s="11" t="s">
        <v>1221</v>
      </c>
      <c r="D719" s="11" t="s">
        <v>260</v>
      </c>
      <c r="E719" s="19" t="s">
        <v>1471</v>
      </c>
      <c r="F719" s="10">
        <v>42036</v>
      </c>
      <c r="G719" s="10">
        <v>44958</v>
      </c>
      <c r="H719" s="11">
        <v>9</v>
      </c>
      <c r="I719" s="11" t="s">
        <v>337</v>
      </c>
      <c r="J719" s="11" t="s">
        <v>338</v>
      </c>
      <c r="K719" s="11" t="s">
        <v>4139</v>
      </c>
      <c r="L719" s="11">
        <v>2</v>
      </c>
    </row>
    <row r="720" spans="1:12">
      <c r="A720" s="11" t="s">
        <v>1222</v>
      </c>
      <c r="D720" s="11" t="s">
        <v>260</v>
      </c>
      <c r="E720" s="19" t="s">
        <v>1472</v>
      </c>
      <c r="F720" s="10">
        <v>42036</v>
      </c>
      <c r="G720" s="10">
        <v>44958</v>
      </c>
      <c r="H720" s="11">
        <v>9</v>
      </c>
      <c r="I720" s="11" t="s">
        <v>337</v>
      </c>
      <c r="J720" s="11" t="s">
        <v>338</v>
      </c>
      <c r="K720" s="11" t="s">
        <v>4139</v>
      </c>
      <c r="L720" s="11">
        <v>2</v>
      </c>
    </row>
    <row r="721" spans="1:12">
      <c r="A721" s="11" t="s">
        <v>1223</v>
      </c>
      <c r="D721" s="11" t="s">
        <v>260</v>
      </c>
      <c r="E721" s="19" t="s">
        <v>1473</v>
      </c>
      <c r="F721" s="10">
        <v>42036</v>
      </c>
      <c r="G721" s="10">
        <v>44958</v>
      </c>
      <c r="H721" s="11">
        <v>9</v>
      </c>
      <c r="I721" s="11" t="s">
        <v>337</v>
      </c>
      <c r="J721" s="11" t="s">
        <v>338</v>
      </c>
      <c r="K721" s="11" t="s">
        <v>4139</v>
      </c>
      <c r="L721" s="11">
        <v>2</v>
      </c>
    </row>
    <row r="722" spans="1:12">
      <c r="A722" s="11" t="s">
        <v>1224</v>
      </c>
      <c r="D722" s="11" t="s">
        <v>260</v>
      </c>
      <c r="E722" s="19" t="s">
        <v>1474</v>
      </c>
      <c r="F722" s="10">
        <v>42036</v>
      </c>
      <c r="G722" s="10">
        <v>44958</v>
      </c>
      <c r="H722" s="11">
        <v>9</v>
      </c>
      <c r="I722" s="11" t="s">
        <v>337</v>
      </c>
      <c r="J722" s="11" t="s">
        <v>338</v>
      </c>
      <c r="K722" s="11" t="s">
        <v>4139</v>
      </c>
      <c r="L722" s="11">
        <v>2</v>
      </c>
    </row>
    <row r="723" spans="1:12">
      <c r="A723" s="11" t="s">
        <v>1225</v>
      </c>
      <c r="D723" s="11" t="s">
        <v>260</v>
      </c>
      <c r="E723" s="19" t="s">
        <v>1475</v>
      </c>
      <c r="F723" s="10">
        <v>42036</v>
      </c>
      <c r="G723" s="10">
        <v>44958</v>
      </c>
      <c r="H723" s="11">
        <v>9</v>
      </c>
      <c r="I723" s="11" t="s">
        <v>337</v>
      </c>
      <c r="J723" s="11" t="s">
        <v>338</v>
      </c>
      <c r="K723" s="11" t="s">
        <v>4139</v>
      </c>
      <c r="L723" s="11">
        <v>2</v>
      </c>
    </row>
    <row r="724" spans="1:12">
      <c r="A724" s="11" t="s">
        <v>1226</v>
      </c>
      <c r="D724" s="11" t="s">
        <v>260</v>
      </c>
      <c r="E724" s="19" t="s">
        <v>1476</v>
      </c>
      <c r="F724" s="10">
        <v>42036</v>
      </c>
      <c r="G724" s="10">
        <v>44958</v>
      </c>
      <c r="H724" s="11">
        <v>9</v>
      </c>
      <c r="I724" s="11" t="s">
        <v>337</v>
      </c>
      <c r="J724" s="11" t="s">
        <v>338</v>
      </c>
      <c r="K724" s="11" t="s">
        <v>4139</v>
      </c>
      <c r="L724" s="11">
        <v>2</v>
      </c>
    </row>
    <row r="725" spans="1:12">
      <c r="A725" s="11" t="s">
        <v>1227</v>
      </c>
      <c r="D725" s="11" t="s">
        <v>260</v>
      </c>
      <c r="E725" s="19" t="s">
        <v>1477</v>
      </c>
      <c r="F725" s="10">
        <v>42036</v>
      </c>
      <c r="G725" s="10">
        <v>44958</v>
      </c>
      <c r="H725" s="11">
        <v>9</v>
      </c>
      <c r="I725" s="11" t="s">
        <v>337</v>
      </c>
      <c r="J725" s="11" t="s">
        <v>338</v>
      </c>
      <c r="K725" s="11" t="s">
        <v>4139</v>
      </c>
      <c r="L725" s="11">
        <v>2</v>
      </c>
    </row>
    <row r="726" spans="1:12">
      <c r="A726" s="11" t="s">
        <v>1228</v>
      </c>
      <c r="D726" s="11" t="s">
        <v>260</v>
      </c>
      <c r="E726" s="19" t="s">
        <v>1478</v>
      </c>
      <c r="F726" s="10">
        <v>42036</v>
      </c>
      <c r="G726" s="10">
        <v>44958</v>
      </c>
      <c r="H726" s="11">
        <v>9</v>
      </c>
      <c r="I726" s="11" t="s">
        <v>337</v>
      </c>
      <c r="J726" s="11" t="s">
        <v>338</v>
      </c>
      <c r="K726" s="11" t="s">
        <v>4139</v>
      </c>
      <c r="L726" s="11">
        <v>2</v>
      </c>
    </row>
    <row r="727" spans="1:12">
      <c r="A727" s="11" t="s">
        <v>1229</v>
      </c>
      <c r="D727" s="11" t="s">
        <v>260</v>
      </c>
      <c r="E727" s="19" t="s">
        <v>1479</v>
      </c>
      <c r="F727" s="10">
        <v>42036</v>
      </c>
      <c r="G727" s="10">
        <v>44958</v>
      </c>
      <c r="H727" s="11">
        <v>9</v>
      </c>
      <c r="I727" s="11" t="s">
        <v>337</v>
      </c>
      <c r="J727" s="11" t="s">
        <v>338</v>
      </c>
      <c r="K727" s="11" t="s">
        <v>4139</v>
      </c>
      <c r="L727" s="11">
        <v>2</v>
      </c>
    </row>
    <row r="728" spans="1:12">
      <c r="A728" s="11" t="s">
        <v>1230</v>
      </c>
      <c r="D728" s="11" t="s">
        <v>260</v>
      </c>
      <c r="E728" s="19" t="s">
        <v>1480</v>
      </c>
      <c r="F728" s="10">
        <v>42036</v>
      </c>
      <c r="G728" s="10">
        <v>44958</v>
      </c>
      <c r="H728" s="11">
        <v>9</v>
      </c>
      <c r="I728" s="11" t="s">
        <v>337</v>
      </c>
      <c r="J728" s="11" t="s">
        <v>338</v>
      </c>
      <c r="K728" s="11" t="s">
        <v>4139</v>
      </c>
      <c r="L728" s="11">
        <v>2</v>
      </c>
    </row>
    <row r="729" spans="1:12">
      <c r="A729" s="11" t="s">
        <v>1231</v>
      </c>
      <c r="D729" s="11" t="s">
        <v>260</v>
      </c>
      <c r="E729" s="19" t="s">
        <v>1481</v>
      </c>
      <c r="F729" s="10">
        <v>42036</v>
      </c>
      <c r="G729" s="10">
        <v>44958</v>
      </c>
      <c r="H729" s="11">
        <v>9</v>
      </c>
      <c r="I729" s="11" t="s">
        <v>337</v>
      </c>
      <c r="J729" s="11" t="s">
        <v>338</v>
      </c>
      <c r="K729" s="11" t="s">
        <v>4139</v>
      </c>
      <c r="L729" s="11">
        <v>2</v>
      </c>
    </row>
    <row r="730" spans="1:12">
      <c r="A730" s="11" t="s">
        <v>1232</v>
      </c>
      <c r="D730" s="11" t="s">
        <v>260</v>
      </c>
      <c r="E730" s="19" t="s">
        <v>1482</v>
      </c>
      <c r="F730" s="10">
        <v>42036</v>
      </c>
      <c r="G730" s="10">
        <v>44958</v>
      </c>
      <c r="H730" s="11">
        <v>9</v>
      </c>
      <c r="I730" s="11" t="s">
        <v>337</v>
      </c>
      <c r="J730" s="11" t="s">
        <v>338</v>
      </c>
      <c r="K730" s="11" t="s">
        <v>4139</v>
      </c>
      <c r="L730" s="11">
        <v>2</v>
      </c>
    </row>
    <row r="731" spans="1:12">
      <c r="A731" s="11" t="s">
        <v>1233</v>
      </c>
      <c r="D731" s="11" t="s">
        <v>260</v>
      </c>
      <c r="E731" s="19" t="s">
        <v>1483</v>
      </c>
      <c r="F731" s="10">
        <v>42036</v>
      </c>
      <c r="G731" s="10">
        <v>44958</v>
      </c>
      <c r="H731" s="11">
        <v>9</v>
      </c>
      <c r="I731" s="11" t="s">
        <v>337</v>
      </c>
      <c r="J731" s="11" t="s">
        <v>338</v>
      </c>
      <c r="K731" s="11" t="s">
        <v>4139</v>
      </c>
      <c r="L731" s="11">
        <v>2</v>
      </c>
    </row>
    <row r="732" spans="1:12">
      <c r="A732" s="11" t="s">
        <v>1234</v>
      </c>
      <c r="D732" s="11" t="s">
        <v>260</v>
      </c>
      <c r="E732" s="19" t="s">
        <v>1484</v>
      </c>
      <c r="F732" s="10">
        <v>42036</v>
      </c>
      <c r="G732" s="10">
        <v>44958</v>
      </c>
      <c r="H732" s="11">
        <v>9</v>
      </c>
      <c r="I732" s="11" t="s">
        <v>337</v>
      </c>
      <c r="J732" s="11" t="s">
        <v>338</v>
      </c>
      <c r="K732" s="11" t="s">
        <v>4139</v>
      </c>
      <c r="L732" s="11">
        <v>2</v>
      </c>
    </row>
    <row r="733" spans="1:12">
      <c r="A733" s="11" t="s">
        <v>1235</v>
      </c>
      <c r="D733" s="11" t="s">
        <v>260</v>
      </c>
      <c r="E733" s="19" t="s">
        <v>1485</v>
      </c>
      <c r="F733" s="10">
        <v>42036</v>
      </c>
      <c r="G733" s="10">
        <v>44958</v>
      </c>
      <c r="H733" s="11">
        <v>9</v>
      </c>
      <c r="I733" s="11" t="s">
        <v>337</v>
      </c>
      <c r="J733" s="11" t="s">
        <v>338</v>
      </c>
      <c r="K733" s="11" t="s">
        <v>4139</v>
      </c>
      <c r="L733" s="11">
        <v>2</v>
      </c>
    </row>
    <row r="734" spans="1:12">
      <c r="A734" s="11" t="s">
        <v>1236</v>
      </c>
      <c r="D734" s="11" t="s">
        <v>260</v>
      </c>
      <c r="E734" s="19" t="s">
        <v>1486</v>
      </c>
      <c r="F734" s="10">
        <v>42036</v>
      </c>
      <c r="G734" s="10">
        <v>44958</v>
      </c>
      <c r="H734" s="11">
        <v>9</v>
      </c>
      <c r="I734" s="11" t="s">
        <v>337</v>
      </c>
      <c r="J734" s="11" t="s">
        <v>338</v>
      </c>
      <c r="K734" s="11" t="s">
        <v>4139</v>
      </c>
      <c r="L734" s="11">
        <v>2</v>
      </c>
    </row>
    <row r="735" spans="1:12">
      <c r="A735" s="11" t="s">
        <v>1237</v>
      </c>
      <c r="D735" s="11" t="s">
        <v>260</v>
      </c>
      <c r="E735" s="19" t="s">
        <v>1487</v>
      </c>
      <c r="F735" s="10">
        <v>42036</v>
      </c>
      <c r="G735" s="10">
        <v>44958</v>
      </c>
      <c r="H735" s="11">
        <v>9</v>
      </c>
      <c r="I735" s="11" t="s">
        <v>337</v>
      </c>
      <c r="J735" s="11" t="s">
        <v>338</v>
      </c>
      <c r="K735" s="11" t="s">
        <v>4139</v>
      </c>
      <c r="L735" s="11">
        <v>2</v>
      </c>
    </row>
    <row r="736" spans="1:12">
      <c r="A736" s="11" t="s">
        <v>1238</v>
      </c>
      <c r="D736" s="11" t="s">
        <v>260</v>
      </c>
      <c r="E736" s="19" t="s">
        <v>1488</v>
      </c>
      <c r="F736" s="10">
        <v>42036</v>
      </c>
      <c r="G736" s="10">
        <v>44958</v>
      </c>
      <c r="H736" s="11">
        <v>9</v>
      </c>
      <c r="I736" s="11" t="s">
        <v>337</v>
      </c>
      <c r="J736" s="11" t="s">
        <v>338</v>
      </c>
      <c r="K736" s="11" t="s">
        <v>4139</v>
      </c>
      <c r="L736" s="11">
        <v>2</v>
      </c>
    </row>
    <row r="737" spans="1:12">
      <c r="A737" s="11" t="s">
        <v>1239</v>
      </c>
      <c r="D737" s="11" t="s">
        <v>260</v>
      </c>
      <c r="E737" s="19" t="s">
        <v>1489</v>
      </c>
      <c r="F737" s="10">
        <v>42036</v>
      </c>
      <c r="G737" s="10">
        <v>44958</v>
      </c>
      <c r="H737" s="11">
        <v>9</v>
      </c>
      <c r="I737" s="11" t="s">
        <v>337</v>
      </c>
      <c r="J737" s="11" t="s">
        <v>338</v>
      </c>
      <c r="K737" s="11" t="s">
        <v>4139</v>
      </c>
      <c r="L737" s="11">
        <v>2</v>
      </c>
    </row>
    <row r="738" spans="1:12">
      <c r="A738" s="11" t="s">
        <v>1240</v>
      </c>
      <c r="D738" s="11" t="s">
        <v>260</v>
      </c>
      <c r="E738" s="19" t="s">
        <v>1490</v>
      </c>
      <c r="F738" s="10">
        <v>42036</v>
      </c>
      <c r="G738" s="10">
        <v>44958</v>
      </c>
      <c r="H738" s="11">
        <v>9</v>
      </c>
      <c r="I738" s="11" t="s">
        <v>337</v>
      </c>
      <c r="J738" s="11" t="s">
        <v>338</v>
      </c>
      <c r="K738" s="11" t="s">
        <v>4139</v>
      </c>
      <c r="L738" s="11">
        <v>2</v>
      </c>
    </row>
    <row r="739" spans="1:12">
      <c r="A739" s="11" t="s">
        <v>1241</v>
      </c>
      <c r="D739" s="11" t="s">
        <v>260</v>
      </c>
      <c r="E739" s="19" t="s">
        <v>1491</v>
      </c>
      <c r="F739" s="10">
        <v>42036</v>
      </c>
      <c r="G739" s="10">
        <v>44958</v>
      </c>
      <c r="H739" s="11">
        <v>9</v>
      </c>
      <c r="I739" s="11" t="s">
        <v>337</v>
      </c>
      <c r="J739" s="11" t="s">
        <v>338</v>
      </c>
      <c r="K739" s="11" t="s">
        <v>4139</v>
      </c>
      <c r="L739" s="11">
        <v>2</v>
      </c>
    </row>
    <row r="740" spans="1:12">
      <c r="A740" s="11" t="s">
        <v>1242</v>
      </c>
      <c r="D740" s="11" t="s">
        <v>260</v>
      </c>
      <c r="E740" s="19" t="s">
        <v>1492</v>
      </c>
      <c r="F740" s="10">
        <v>42036</v>
      </c>
      <c r="G740" s="10">
        <v>44958</v>
      </c>
      <c r="H740" s="11">
        <v>9</v>
      </c>
      <c r="I740" s="11" t="s">
        <v>337</v>
      </c>
      <c r="J740" s="11" t="s">
        <v>338</v>
      </c>
      <c r="K740" s="11" t="s">
        <v>4139</v>
      </c>
      <c r="L740" s="11">
        <v>2</v>
      </c>
    </row>
    <row r="741" spans="1:12">
      <c r="A741" s="11" t="s">
        <v>1243</v>
      </c>
      <c r="D741" s="11" t="s">
        <v>260</v>
      </c>
      <c r="E741" s="19" t="s">
        <v>1493</v>
      </c>
      <c r="F741" s="10">
        <v>42036</v>
      </c>
      <c r="G741" s="10">
        <v>44958</v>
      </c>
      <c r="H741" s="11">
        <v>9</v>
      </c>
      <c r="I741" s="11" t="s">
        <v>337</v>
      </c>
      <c r="J741" s="11" t="s">
        <v>338</v>
      </c>
      <c r="K741" s="11" t="s">
        <v>4139</v>
      </c>
      <c r="L741" s="11">
        <v>2</v>
      </c>
    </row>
    <row r="742" spans="1:12">
      <c r="A742" s="11" t="s">
        <v>1244</v>
      </c>
      <c r="D742" s="11" t="s">
        <v>260</v>
      </c>
      <c r="E742" s="19" t="s">
        <v>1494</v>
      </c>
      <c r="F742" s="10">
        <v>42036</v>
      </c>
      <c r="G742" s="10">
        <v>44958</v>
      </c>
      <c r="H742" s="11">
        <v>9</v>
      </c>
      <c r="I742" s="11" t="s">
        <v>337</v>
      </c>
      <c r="J742" s="11" t="s">
        <v>338</v>
      </c>
      <c r="K742" s="11" t="s">
        <v>4139</v>
      </c>
      <c r="L742" s="11">
        <v>2</v>
      </c>
    </row>
    <row r="743" spans="1:12">
      <c r="A743" s="11" t="s">
        <v>1245</v>
      </c>
      <c r="D743" s="11" t="s">
        <v>260</v>
      </c>
      <c r="E743" s="19" t="s">
        <v>1495</v>
      </c>
      <c r="F743" s="10">
        <v>42036</v>
      </c>
      <c r="G743" s="10">
        <v>44958</v>
      </c>
      <c r="H743" s="11">
        <v>9</v>
      </c>
      <c r="I743" s="11" t="s">
        <v>337</v>
      </c>
      <c r="J743" s="11" t="s">
        <v>338</v>
      </c>
      <c r="K743" s="11" t="s">
        <v>4139</v>
      </c>
      <c r="L743" s="11">
        <v>2</v>
      </c>
    </row>
    <row r="744" spans="1:12">
      <c r="A744" s="11" t="s">
        <v>1246</v>
      </c>
      <c r="D744" s="11" t="s">
        <v>260</v>
      </c>
      <c r="E744" s="19" t="s">
        <v>1496</v>
      </c>
      <c r="F744" s="10">
        <v>42036</v>
      </c>
      <c r="G744" s="10">
        <v>44958</v>
      </c>
      <c r="H744" s="11">
        <v>9</v>
      </c>
      <c r="I744" s="11" t="s">
        <v>337</v>
      </c>
      <c r="J744" s="11" t="s">
        <v>338</v>
      </c>
      <c r="K744" s="11" t="s">
        <v>4139</v>
      </c>
      <c r="L744" s="11">
        <v>2</v>
      </c>
    </row>
    <row r="745" spans="1:12">
      <c r="A745" s="11" t="s">
        <v>1247</v>
      </c>
      <c r="D745" s="11" t="s">
        <v>260</v>
      </c>
      <c r="E745" s="19" t="s">
        <v>1497</v>
      </c>
      <c r="F745" s="10">
        <v>42036</v>
      </c>
      <c r="G745" s="10">
        <v>44958</v>
      </c>
      <c r="H745" s="11">
        <v>9</v>
      </c>
      <c r="I745" s="11" t="s">
        <v>337</v>
      </c>
      <c r="J745" s="11" t="s">
        <v>338</v>
      </c>
      <c r="K745" s="11" t="s">
        <v>4139</v>
      </c>
      <c r="L745" s="11">
        <v>2</v>
      </c>
    </row>
    <row r="746" spans="1:12">
      <c r="A746" s="11" t="s">
        <v>1248</v>
      </c>
      <c r="D746" s="11" t="s">
        <v>260</v>
      </c>
      <c r="E746" s="19" t="s">
        <v>1498</v>
      </c>
      <c r="F746" s="10">
        <v>42036</v>
      </c>
      <c r="G746" s="10">
        <v>44958</v>
      </c>
      <c r="H746" s="11">
        <v>9</v>
      </c>
      <c r="I746" s="11" t="s">
        <v>337</v>
      </c>
      <c r="J746" s="11" t="s">
        <v>338</v>
      </c>
      <c r="K746" s="11" t="s">
        <v>4139</v>
      </c>
      <c r="L746" s="11">
        <v>2</v>
      </c>
    </row>
    <row r="747" spans="1:12">
      <c r="A747" s="11" t="s">
        <v>1249</v>
      </c>
      <c r="D747" s="11" t="s">
        <v>260</v>
      </c>
      <c r="E747" s="19" t="s">
        <v>1499</v>
      </c>
      <c r="F747" s="10">
        <v>42036</v>
      </c>
      <c r="G747" s="10">
        <v>44958</v>
      </c>
      <c r="H747" s="11">
        <v>9</v>
      </c>
      <c r="I747" s="20" t="s">
        <v>259</v>
      </c>
      <c r="J747" s="11" t="s">
        <v>261</v>
      </c>
      <c r="K747" s="11" t="s">
        <v>4139</v>
      </c>
      <c r="L747" s="11">
        <v>2</v>
      </c>
    </row>
    <row r="748" spans="1:12">
      <c r="A748" s="11" t="s">
        <v>1250</v>
      </c>
      <c r="D748" s="11" t="s">
        <v>260</v>
      </c>
      <c r="E748" s="19" t="s">
        <v>1500</v>
      </c>
      <c r="F748" s="10">
        <v>42036</v>
      </c>
      <c r="G748" s="10">
        <v>44958</v>
      </c>
      <c r="H748" s="11">
        <v>9</v>
      </c>
      <c r="I748" s="20" t="s">
        <v>259</v>
      </c>
      <c r="J748" s="11" t="s">
        <v>261</v>
      </c>
      <c r="K748" s="11" t="s">
        <v>4139</v>
      </c>
      <c r="L748" s="11">
        <v>2</v>
      </c>
    </row>
    <row r="749" spans="1:12">
      <c r="A749" s="11" t="s">
        <v>1251</v>
      </c>
      <c r="D749" s="11" t="s">
        <v>260</v>
      </c>
      <c r="E749" s="19" t="s">
        <v>1501</v>
      </c>
      <c r="F749" s="10">
        <v>42036</v>
      </c>
      <c r="G749" s="10">
        <v>44958</v>
      </c>
      <c r="H749" s="11">
        <v>9</v>
      </c>
      <c r="I749" s="20" t="s">
        <v>259</v>
      </c>
      <c r="J749" s="11" t="s">
        <v>261</v>
      </c>
      <c r="K749" s="11" t="s">
        <v>4139</v>
      </c>
      <c r="L749" s="11">
        <v>2</v>
      </c>
    </row>
    <row r="750" spans="1:12">
      <c r="A750" s="11" t="s">
        <v>1252</v>
      </c>
      <c r="D750" s="11" t="s">
        <v>260</v>
      </c>
      <c r="E750" s="19" t="s">
        <v>1502</v>
      </c>
      <c r="F750" s="10">
        <v>42036</v>
      </c>
      <c r="G750" s="10">
        <v>44958</v>
      </c>
      <c r="H750" s="11">
        <v>9</v>
      </c>
      <c r="I750" s="20" t="s">
        <v>259</v>
      </c>
      <c r="J750" s="11" t="s">
        <v>261</v>
      </c>
      <c r="K750" s="11" t="s">
        <v>4139</v>
      </c>
      <c r="L750" s="11">
        <v>2</v>
      </c>
    </row>
    <row r="751" spans="1:12">
      <c r="A751" s="11" t="s">
        <v>1253</v>
      </c>
      <c r="D751" s="11" t="s">
        <v>260</v>
      </c>
      <c r="E751" s="19" t="s">
        <v>1503</v>
      </c>
      <c r="F751" s="10">
        <v>42036</v>
      </c>
      <c r="G751" s="10">
        <v>44958</v>
      </c>
      <c r="H751" s="11">
        <v>9</v>
      </c>
      <c r="I751" s="20" t="s">
        <v>259</v>
      </c>
      <c r="J751" s="11" t="s">
        <v>261</v>
      </c>
      <c r="K751" s="11" t="s">
        <v>4139</v>
      </c>
      <c r="L751" s="11">
        <v>2</v>
      </c>
    </row>
    <row r="752" spans="1:12">
      <c r="A752" s="11" t="s">
        <v>1254</v>
      </c>
      <c r="D752" s="11" t="s">
        <v>260</v>
      </c>
      <c r="E752" s="19" t="s">
        <v>1504</v>
      </c>
      <c r="F752" s="10">
        <v>42036</v>
      </c>
      <c r="G752" s="10">
        <v>44958</v>
      </c>
      <c r="H752" s="11">
        <v>9</v>
      </c>
      <c r="I752" s="20" t="s">
        <v>259</v>
      </c>
      <c r="J752" s="11" t="s">
        <v>261</v>
      </c>
      <c r="K752" s="11" t="s">
        <v>4139</v>
      </c>
      <c r="L752" s="11">
        <v>2</v>
      </c>
    </row>
    <row r="753" spans="1:12">
      <c r="A753" s="11" t="s">
        <v>1255</v>
      </c>
      <c r="D753" s="11" t="s">
        <v>260</v>
      </c>
      <c r="E753" s="19" t="s">
        <v>1505</v>
      </c>
      <c r="F753" s="10">
        <v>42036</v>
      </c>
      <c r="G753" s="10">
        <v>44958</v>
      </c>
      <c r="H753" s="11">
        <v>9</v>
      </c>
      <c r="I753" s="20" t="s">
        <v>259</v>
      </c>
      <c r="J753" s="11" t="s">
        <v>261</v>
      </c>
      <c r="K753" s="11" t="s">
        <v>4139</v>
      </c>
      <c r="L753" s="11">
        <v>2</v>
      </c>
    </row>
    <row r="754" spans="1:12">
      <c r="A754" s="11" t="s">
        <v>1256</v>
      </c>
      <c r="D754" s="11" t="s">
        <v>260</v>
      </c>
      <c r="E754" s="19" t="s">
        <v>1506</v>
      </c>
      <c r="F754" s="10">
        <v>42036</v>
      </c>
      <c r="G754" s="10">
        <v>44958</v>
      </c>
      <c r="H754" s="11">
        <v>9</v>
      </c>
      <c r="I754" s="20" t="s">
        <v>259</v>
      </c>
      <c r="J754" s="11" t="s">
        <v>261</v>
      </c>
      <c r="K754" s="11" t="s">
        <v>4139</v>
      </c>
      <c r="L754" s="11">
        <v>2</v>
      </c>
    </row>
    <row r="755" spans="1:12">
      <c r="A755" s="11" t="s">
        <v>1257</v>
      </c>
      <c r="D755" s="11" t="s">
        <v>260</v>
      </c>
      <c r="E755" s="19" t="s">
        <v>1507</v>
      </c>
      <c r="F755" s="10">
        <v>42036</v>
      </c>
      <c r="G755" s="10">
        <v>44958</v>
      </c>
      <c r="H755" s="11">
        <v>9</v>
      </c>
      <c r="I755" s="20" t="s">
        <v>259</v>
      </c>
      <c r="J755" s="11" t="s">
        <v>261</v>
      </c>
      <c r="K755" s="11" t="s">
        <v>4139</v>
      </c>
      <c r="L755" s="11">
        <v>2</v>
      </c>
    </row>
    <row r="756" spans="1:12">
      <c r="A756" s="11" t="s">
        <v>1258</v>
      </c>
      <c r="D756" s="11" t="s">
        <v>260</v>
      </c>
      <c r="E756" s="19" t="s">
        <v>1508</v>
      </c>
      <c r="F756" s="10">
        <v>42036</v>
      </c>
      <c r="G756" s="10">
        <v>44958</v>
      </c>
      <c r="H756" s="11">
        <v>9</v>
      </c>
      <c r="I756" s="20" t="s">
        <v>259</v>
      </c>
      <c r="J756" s="11" t="s">
        <v>261</v>
      </c>
      <c r="K756" s="11" t="s">
        <v>4139</v>
      </c>
      <c r="L756" s="11">
        <v>2</v>
      </c>
    </row>
    <row r="757" spans="1:12">
      <c r="A757" s="11" t="s">
        <v>1259</v>
      </c>
      <c r="D757" s="11" t="s">
        <v>260</v>
      </c>
      <c r="E757" s="19" t="s">
        <v>1509</v>
      </c>
      <c r="F757" s="10">
        <v>42036</v>
      </c>
      <c r="G757" s="10">
        <v>44958</v>
      </c>
      <c r="H757" s="11">
        <v>9</v>
      </c>
      <c r="I757" s="20" t="s">
        <v>259</v>
      </c>
      <c r="J757" s="11" t="s">
        <v>261</v>
      </c>
      <c r="K757" s="11" t="s">
        <v>4139</v>
      </c>
      <c r="L757" s="11">
        <v>2</v>
      </c>
    </row>
    <row r="758" spans="1:12">
      <c r="A758" s="11" t="s">
        <v>1260</v>
      </c>
      <c r="D758" s="11" t="s">
        <v>260</v>
      </c>
      <c r="E758" s="19" t="s">
        <v>1510</v>
      </c>
      <c r="F758" s="10">
        <v>42036</v>
      </c>
      <c r="G758" s="10">
        <v>44958</v>
      </c>
      <c r="H758" s="11">
        <v>9</v>
      </c>
      <c r="I758" s="20" t="s">
        <v>259</v>
      </c>
      <c r="J758" s="11" t="s">
        <v>261</v>
      </c>
      <c r="K758" s="11" t="s">
        <v>4139</v>
      </c>
      <c r="L758" s="11">
        <v>2</v>
      </c>
    </row>
    <row r="759" spans="1:12">
      <c r="A759" s="11" t="s">
        <v>1261</v>
      </c>
      <c r="D759" s="11" t="s">
        <v>260</v>
      </c>
      <c r="E759" s="19" t="s">
        <v>1511</v>
      </c>
      <c r="F759" s="10">
        <v>42036</v>
      </c>
      <c r="G759" s="10">
        <v>44958</v>
      </c>
      <c r="H759" s="11">
        <v>9</v>
      </c>
      <c r="I759" s="20" t="s">
        <v>259</v>
      </c>
      <c r="J759" s="11" t="s">
        <v>261</v>
      </c>
      <c r="K759" s="11" t="s">
        <v>4139</v>
      </c>
      <c r="L759" s="11">
        <v>2</v>
      </c>
    </row>
    <row r="760" spans="1:12">
      <c r="A760" s="11" t="s">
        <v>1262</v>
      </c>
      <c r="D760" s="11" t="s">
        <v>260</v>
      </c>
      <c r="E760" s="19" t="s">
        <v>1512</v>
      </c>
      <c r="F760" s="10">
        <v>42036</v>
      </c>
      <c r="G760" s="10">
        <v>44958</v>
      </c>
      <c r="H760" s="11">
        <v>9</v>
      </c>
      <c r="I760" s="20" t="s">
        <v>259</v>
      </c>
      <c r="J760" s="11" t="s">
        <v>261</v>
      </c>
      <c r="K760" s="11" t="s">
        <v>4139</v>
      </c>
      <c r="L760" s="11">
        <v>2</v>
      </c>
    </row>
    <row r="761" spans="1:12">
      <c r="A761" s="11" t="s">
        <v>1263</v>
      </c>
      <c r="D761" s="11" t="s">
        <v>260</v>
      </c>
      <c r="E761" s="19" t="s">
        <v>1513</v>
      </c>
      <c r="F761" s="10">
        <v>42036</v>
      </c>
      <c r="G761" s="10">
        <v>44958</v>
      </c>
      <c r="H761" s="11">
        <v>9</v>
      </c>
      <c r="I761" s="20" t="s">
        <v>259</v>
      </c>
      <c r="J761" s="11" t="s">
        <v>261</v>
      </c>
      <c r="K761" s="11" t="s">
        <v>4139</v>
      </c>
      <c r="L761" s="11">
        <v>2</v>
      </c>
    </row>
    <row r="762" spans="1:12">
      <c r="A762" s="11" t="s">
        <v>1514</v>
      </c>
      <c r="D762" s="11" t="s">
        <v>260</v>
      </c>
      <c r="E762" s="19" t="s">
        <v>1764</v>
      </c>
      <c r="F762" s="10">
        <v>42036</v>
      </c>
      <c r="G762" s="10">
        <v>44958</v>
      </c>
      <c r="H762" s="11">
        <v>9</v>
      </c>
      <c r="I762" s="20" t="s">
        <v>259</v>
      </c>
      <c r="J762" s="11" t="s">
        <v>261</v>
      </c>
      <c r="K762" s="11" t="s">
        <v>4139</v>
      </c>
      <c r="L762" s="11">
        <v>2</v>
      </c>
    </row>
    <row r="763" spans="1:12">
      <c r="A763" s="11" t="s">
        <v>1515</v>
      </c>
      <c r="D763" s="11" t="s">
        <v>260</v>
      </c>
      <c r="E763" s="19" t="s">
        <v>1765</v>
      </c>
      <c r="F763" s="10">
        <v>42036</v>
      </c>
      <c r="G763" s="10">
        <v>44958</v>
      </c>
      <c r="H763" s="11">
        <v>9</v>
      </c>
      <c r="I763" s="20" t="s">
        <v>259</v>
      </c>
      <c r="J763" s="11" t="s">
        <v>261</v>
      </c>
      <c r="K763" s="11" t="s">
        <v>4139</v>
      </c>
      <c r="L763" s="11">
        <v>2</v>
      </c>
    </row>
    <row r="764" spans="1:12">
      <c r="A764" s="11" t="s">
        <v>1516</v>
      </c>
      <c r="D764" s="11" t="s">
        <v>260</v>
      </c>
      <c r="E764" s="19" t="s">
        <v>1766</v>
      </c>
      <c r="F764" s="10">
        <v>42036</v>
      </c>
      <c r="G764" s="10">
        <v>44958</v>
      </c>
      <c r="H764" s="11">
        <v>9</v>
      </c>
      <c r="I764" s="20" t="s">
        <v>259</v>
      </c>
      <c r="J764" s="11" t="s">
        <v>261</v>
      </c>
      <c r="K764" s="11" t="s">
        <v>4139</v>
      </c>
      <c r="L764" s="11">
        <v>2</v>
      </c>
    </row>
    <row r="765" spans="1:12">
      <c r="A765" s="11" t="s">
        <v>1517</v>
      </c>
      <c r="D765" s="11" t="s">
        <v>260</v>
      </c>
      <c r="E765" s="19" t="s">
        <v>1767</v>
      </c>
      <c r="F765" s="10">
        <v>42036</v>
      </c>
      <c r="G765" s="10">
        <v>44958</v>
      </c>
      <c r="H765" s="11">
        <v>9</v>
      </c>
      <c r="I765" s="20" t="s">
        <v>259</v>
      </c>
      <c r="J765" s="11" t="s">
        <v>261</v>
      </c>
      <c r="K765" s="11" t="s">
        <v>4139</v>
      </c>
      <c r="L765" s="11">
        <v>2</v>
      </c>
    </row>
    <row r="766" spans="1:12">
      <c r="A766" s="11" t="s">
        <v>1518</v>
      </c>
      <c r="D766" s="11" t="s">
        <v>260</v>
      </c>
      <c r="E766" s="19" t="s">
        <v>1768</v>
      </c>
      <c r="F766" s="10">
        <v>42036</v>
      </c>
      <c r="G766" s="10">
        <v>44958</v>
      </c>
      <c r="H766" s="11">
        <v>9</v>
      </c>
      <c r="I766" s="20" t="s">
        <v>259</v>
      </c>
      <c r="J766" s="11" t="s">
        <v>261</v>
      </c>
      <c r="K766" s="11" t="s">
        <v>4139</v>
      </c>
      <c r="L766" s="11">
        <v>2</v>
      </c>
    </row>
    <row r="767" spans="1:12">
      <c r="A767" s="11" t="s">
        <v>1519</v>
      </c>
      <c r="D767" s="11" t="s">
        <v>260</v>
      </c>
      <c r="E767" s="19" t="s">
        <v>1769</v>
      </c>
      <c r="F767" s="10">
        <v>42036</v>
      </c>
      <c r="G767" s="10">
        <v>44958</v>
      </c>
      <c r="H767" s="11">
        <v>9</v>
      </c>
      <c r="I767" s="20" t="s">
        <v>259</v>
      </c>
      <c r="J767" s="11" t="s">
        <v>261</v>
      </c>
      <c r="K767" s="11" t="s">
        <v>4139</v>
      </c>
      <c r="L767" s="11">
        <v>2</v>
      </c>
    </row>
    <row r="768" spans="1:12">
      <c r="A768" s="11" t="s">
        <v>1520</v>
      </c>
      <c r="D768" s="11" t="s">
        <v>260</v>
      </c>
      <c r="E768" s="19" t="s">
        <v>1770</v>
      </c>
      <c r="F768" s="10">
        <v>42036</v>
      </c>
      <c r="G768" s="10">
        <v>44958</v>
      </c>
      <c r="H768" s="11">
        <v>9</v>
      </c>
      <c r="I768" s="20" t="s">
        <v>259</v>
      </c>
      <c r="J768" s="11" t="s">
        <v>261</v>
      </c>
      <c r="K768" s="11" t="s">
        <v>4139</v>
      </c>
      <c r="L768" s="11">
        <v>2</v>
      </c>
    </row>
    <row r="769" spans="1:12">
      <c r="A769" s="11" t="s">
        <v>1521</v>
      </c>
      <c r="D769" s="11" t="s">
        <v>260</v>
      </c>
      <c r="E769" s="19" t="s">
        <v>1771</v>
      </c>
      <c r="F769" s="10">
        <v>42036</v>
      </c>
      <c r="G769" s="10">
        <v>44958</v>
      </c>
      <c r="H769" s="11">
        <v>9</v>
      </c>
      <c r="I769" s="20" t="s">
        <v>259</v>
      </c>
      <c r="J769" s="11" t="s">
        <v>261</v>
      </c>
      <c r="K769" s="11" t="s">
        <v>4139</v>
      </c>
      <c r="L769" s="11">
        <v>2</v>
      </c>
    </row>
    <row r="770" spans="1:12">
      <c r="A770" s="11" t="s">
        <v>1522</v>
      </c>
      <c r="D770" s="11" t="s">
        <v>260</v>
      </c>
      <c r="E770" s="19" t="s">
        <v>1772</v>
      </c>
      <c r="F770" s="10">
        <v>42036</v>
      </c>
      <c r="G770" s="10">
        <v>44958</v>
      </c>
      <c r="H770" s="11">
        <v>9</v>
      </c>
      <c r="I770" s="20" t="s">
        <v>259</v>
      </c>
      <c r="J770" s="11" t="s">
        <v>261</v>
      </c>
      <c r="K770" s="11" t="s">
        <v>4139</v>
      </c>
      <c r="L770" s="11">
        <v>2</v>
      </c>
    </row>
    <row r="771" spans="1:12">
      <c r="A771" s="11" t="s">
        <v>1523</v>
      </c>
      <c r="D771" s="11" t="s">
        <v>260</v>
      </c>
      <c r="E771" s="19" t="s">
        <v>1773</v>
      </c>
      <c r="F771" s="10">
        <v>42036</v>
      </c>
      <c r="G771" s="10">
        <v>44958</v>
      </c>
      <c r="H771" s="11">
        <v>9</v>
      </c>
      <c r="I771" s="20" t="s">
        <v>259</v>
      </c>
      <c r="J771" s="11" t="s">
        <v>261</v>
      </c>
      <c r="K771" s="11" t="s">
        <v>4139</v>
      </c>
      <c r="L771" s="11">
        <v>2</v>
      </c>
    </row>
    <row r="772" spans="1:12">
      <c r="A772" s="11" t="s">
        <v>1524</v>
      </c>
      <c r="D772" s="11" t="s">
        <v>260</v>
      </c>
      <c r="E772" s="19" t="s">
        <v>1774</v>
      </c>
      <c r="F772" s="10">
        <v>42036</v>
      </c>
      <c r="G772" s="10">
        <v>44958</v>
      </c>
      <c r="H772" s="11">
        <v>9</v>
      </c>
      <c r="I772" s="20" t="s">
        <v>259</v>
      </c>
      <c r="J772" s="11" t="s">
        <v>261</v>
      </c>
      <c r="K772" s="11" t="s">
        <v>4139</v>
      </c>
      <c r="L772" s="11">
        <v>2</v>
      </c>
    </row>
    <row r="773" spans="1:12">
      <c r="A773" s="11" t="s">
        <v>1525</v>
      </c>
      <c r="D773" s="11" t="s">
        <v>260</v>
      </c>
      <c r="E773" s="19" t="s">
        <v>1775</v>
      </c>
      <c r="F773" s="10">
        <v>42036</v>
      </c>
      <c r="G773" s="10">
        <v>44958</v>
      </c>
      <c r="H773" s="11">
        <v>9</v>
      </c>
      <c r="I773" s="20" t="s">
        <v>259</v>
      </c>
      <c r="J773" s="11" t="s">
        <v>261</v>
      </c>
      <c r="K773" s="11" t="s">
        <v>4139</v>
      </c>
      <c r="L773" s="11">
        <v>2</v>
      </c>
    </row>
    <row r="774" spans="1:12">
      <c r="A774" s="11" t="s">
        <v>1526</v>
      </c>
      <c r="D774" s="11" t="s">
        <v>260</v>
      </c>
      <c r="E774" s="19" t="s">
        <v>1776</v>
      </c>
      <c r="F774" s="10">
        <v>42036</v>
      </c>
      <c r="G774" s="10">
        <v>44958</v>
      </c>
      <c r="H774" s="11">
        <v>9</v>
      </c>
      <c r="I774" s="20" t="s">
        <v>259</v>
      </c>
      <c r="J774" s="11" t="s">
        <v>261</v>
      </c>
      <c r="K774" s="11" t="s">
        <v>4139</v>
      </c>
      <c r="L774" s="11">
        <v>2</v>
      </c>
    </row>
    <row r="775" spans="1:12">
      <c r="A775" s="11" t="s">
        <v>1527</v>
      </c>
      <c r="D775" s="11" t="s">
        <v>260</v>
      </c>
      <c r="E775" s="19" t="s">
        <v>1777</v>
      </c>
      <c r="F775" s="10">
        <v>42036</v>
      </c>
      <c r="G775" s="10">
        <v>44958</v>
      </c>
      <c r="H775" s="11">
        <v>9</v>
      </c>
      <c r="I775" s="20" t="s">
        <v>259</v>
      </c>
      <c r="J775" s="11" t="s">
        <v>261</v>
      </c>
      <c r="K775" s="11" t="s">
        <v>4139</v>
      </c>
      <c r="L775" s="11">
        <v>2</v>
      </c>
    </row>
    <row r="776" spans="1:12">
      <c r="A776" s="11" t="s">
        <v>1528</v>
      </c>
      <c r="D776" s="11" t="s">
        <v>260</v>
      </c>
      <c r="E776" s="19" t="s">
        <v>1778</v>
      </c>
      <c r="F776" s="10">
        <v>42036</v>
      </c>
      <c r="G776" s="10">
        <v>44958</v>
      </c>
      <c r="H776" s="11">
        <v>9</v>
      </c>
      <c r="I776" s="20" t="s">
        <v>259</v>
      </c>
      <c r="J776" s="11" t="s">
        <v>261</v>
      </c>
      <c r="K776" s="11" t="s">
        <v>4139</v>
      </c>
      <c r="L776" s="11">
        <v>2</v>
      </c>
    </row>
    <row r="777" spans="1:12">
      <c r="A777" s="11" t="s">
        <v>1529</v>
      </c>
      <c r="D777" s="11" t="s">
        <v>260</v>
      </c>
      <c r="E777" s="19" t="s">
        <v>1779</v>
      </c>
      <c r="F777" s="10">
        <v>42036</v>
      </c>
      <c r="G777" s="10">
        <v>44958</v>
      </c>
      <c r="H777" s="11">
        <v>9</v>
      </c>
      <c r="I777" s="20" t="s">
        <v>259</v>
      </c>
      <c r="J777" s="11" t="s">
        <v>261</v>
      </c>
      <c r="K777" s="11" t="s">
        <v>4139</v>
      </c>
      <c r="L777" s="11">
        <v>2</v>
      </c>
    </row>
    <row r="778" spans="1:12">
      <c r="A778" s="11" t="s">
        <v>1530</v>
      </c>
      <c r="D778" s="11" t="s">
        <v>260</v>
      </c>
      <c r="E778" s="19" t="s">
        <v>1780</v>
      </c>
      <c r="F778" s="10">
        <v>42036</v>
      </c>
      <c r="G778" s="10">
        <v>44958</v>
      </c>
      <c r="H778" s="11">
        <v>9</v>
      </c>
      <c r="I778" s="20" t="s">
        <v>259</v>
      </c>
      <c r="J778" s="11" t="s">
        <v>261</v>
      </c>
      <c r="K778" s="11" t="s">
        <v>4139</v>
      </c>
      <c r="L778" s="11">
        <v>2</v>
      </c>
    </row>
    <row r="779" spans="1:12">
      <c r="A779" s="11" t="s">
        <v>1531</v>
      </c>
      <c r="D779" s="11" t="s">
        <v>260</v>
      </c>
      <c r="E779" s="19" t="s">
        <v>1781</v>
      </c>
      <c r="F779" s="10">
        <v>42036</v>
      </c>
      <c r="G779" s="10">
        <v>44958</v>
      </c>
      <c r="H779" s="11">
        <v>9</v>
      </c>
      <c r="I779" s="20" t="s">
        <v>259</v>
      </c>
      <c r="J779" s="11" t="s">
        <v>261</v>
      </c>
      <c r="K779" s="11" t="s">
        <v>4139</v>
      </c>
      <c r="L779" s="11">
        <v>2</v>
      </c>
    </row>
    <row r="780" spans="1:12">
      <c r="A780" s="11" t="s">
        <v>1532</v>
      </c>
      <c r="D780" s="11" t="s">
        <v>260</v>
      </c>
      <c r="E780" s="19" t="s">
        <v>1782</v>
      </c>
      <c r="F780" s="10">
        <v>42036</v>
      </c>
      <c r="G780" s="10">
        <v>44958</v>
      </c>
      <c r="H780" s="11">
        <v>9</v>
      </c>
      <c r="I780" s="20" t="s">
        <v>259</v>
      </c>
      <c r="J780" s="11" t="s">
        <v>261</v>
      </c>
      <c r="K780" s="11" t="s">
        <v>4139</v>
      </c>
      <c r="L780" s="11">
        <v>2</v>
      </c>
    </row>
    <row r="781" spans="1:12">
      <c r="A781" s="11" t="s">
        <v>1533</v>
      </c>
      <c r="D781" s="11" t="s">
        <v>260</v>
      </c>
      <c r="E781" s="19" t="s">
        <v>1783</v>
      </c>
      <c r="F781" s="10">
        <v>42036</v>
      </c>
      <c r="G781" s="10">
        <v>44958</v>
      </c>
      <c r="H781" s="11">
        <v>9</v>
      </c>
      <c r="I781" s="20" t="s">
        <v>259</v>
      </c>
      <c r="J781" s="11" t="s">
        <v>261</v>
      </c>
      <c r="K781" s="11" t="s">
        <v>4139</v>
      </c>
      <c r="L781" s="11">
        <v>2</v>
      </c>
    </row>
    <row r="782" spans="1:12">
      <c r="A782" s="11" t="s">
        <v>1534</v>
      </c>
      <c r="D782" s="11" t="s">
        <v>260</v>
      </c>
      <c r="E782" s="19" t="s">
        <v>1784</v>
      </c>
      <c r="F782" s="10">
        <v>42036</v>
      </c>
      <c r="G782" s="10">
        <v>44958</v>
      </c>
      <c r="H782" s="11">
        <v>9</v>
      </c>
      <c r="I782" s="20" t="s">
        <v>259</v>
      </c>
      <c r="J782" s="11" t="s">
        <v>261</v>
      </c>
      <c r="K782" s="11" t="s">
        <v>4139</v>
      </c>
      <c r="L782" s="11">
        <v>2</v>
      </c>
    </row>
    <row r="783" spans="1:12">
      <c r="A783" s="11" t="s">
        <v>1535</v>
      </c>
      <c r="D783" s="11" t="s">
        <v>260</v>
      </c>
      <c r="E783" s="19" t="s">
        <v>1785</v>
      </c>
      <c r="F783" s="10">
        <v>42036</v>
      </c>
      <c r="G783" s="10">
        <v>44958</v>
      </c>
      <c r="H783" s="11">
        <v>9</v>
      </c>
      <c r="I783" s="20" t="s">
        <v>259</v>
      </c>
      <c r="J783" s="11" t="s">
        <v>261</v>
      </c>
      <c r="K783" s="11" t="s">
        <v>4139</v>
      </c>
      <c r="L783" s="11">
        <v>2</v>
      </c>
    </row>
    <row r="784" spans="1:12">
      <c r="A784" s="11" t="s">
        <v>1536</v>
      </c>
      <c r="D784" s="11" t="s">
        <v>260</v>
      </c>
      <c r="E784" s="19" t="s">
        <v>1786</v>
      </c>
      <c r="F784" s="10">
        <v>42036</v>
      </c>
      <c r="G784" s="10">
        <v>44958</v>
      </c>
      <c r="H784" s="11">
        <v>9</v>
      </c>
      <c r="I784" s="20" t="s">
        <v>259</v>
      </c>
      <c r="J784" s="11" t="s">
        <v>261</v>
      </c>
      <c r="K784" s="11" t="s">
        <v>4139</v>
      </c>
      <c r="L784" s="11">
        <v>2</v>
      </c>
    </row>
    <row r="785" spans="1:12">
      <c r="A785" s="11" t="s">
        <v>1537</v>
      </c>
      <c r="D785" s="11" t="s">
        <v>260</v>
      </c>
      <c r="E785" s="19" t="s">
        <v>1787</v>
      </c>
      <c r="F785" s="10">
        <v>42036</v>
      </c>
      <c r="G785" s="10">
        <v>44958</v>
      </c>
      <c r="H785" s="11">
        <v>9</v>
      </c>
      <c r="I785" s="20" t="s">
        <v>259</v>
      </c>
      <c r="J785" s="11" t="s">
        <v>261</v>
      </c>
      <c r="K785" s="11" t="s">
        <v>4139</v>
      </c>
      <c r="L785" s="11">
        <v>2</v>
      </c>
    </row>
    <row r="786" spans="1:12">
      <c r="A786" s="11" t="s">
        <v>1538</v>
      </c>
      <c r="D786" s="11" t="s">
        <v>260</v>
      </c>
      <c r="E786" s="19" t="s">
        <v>1788</v>
      </c>
      <c r="F786" s="10">
        <v>42036</v>
      </c>
      <c r="G786" s="10">
        <v>44958</v>
      </c>
      <c r="H786" s="11">
        <v>9</v>
      </c>
      <c r="I786" s="20" t="s">
        <v>259</v>
      </c>
      <c r="J786" s="11" t="s">
        <v>261</v>
      </c>
      <c r="K786" s="11" t="s">
        <v>4139</v>
      </c>
      <c r="L786" s="11">
        <v>2</v>
      </c>
    </row>
    <row r="787" spans="1:12">
      <c r="A787" s="11" t="s">
        <v>1539</v>
      </c>
      <c r="D787" s="11" t="s">
        <v>260</v>
      </c>
      <c r="E787" s="19" t="s">
        <v>1789</v>
      </c>
      <c r="F787" s="10">
        <v>42036</v>
      </c>
      <c r="G787" s="10">
        <v>44958</v>
      </c>
      <c r="H787" s="11">
        <v>9</v>
      </c>
      <c r="I787" s="20" t="s">
        <v>259</v>
      </c>
      <c r="J787" s="11" t="s">
        <v>261</v>
      </c>
      <c r="K787" s="11" t="s">
        <v>4139</v>
      </c>
      <c r="L787" s="11">
        <v>2</v>
      </c>
    </row>
    <row r="788" spans="1:12">
      <c r="A788" s="11" t="s">
        <v>1540</v>
      </c>
      <c r="D788" s="11" t="s">
        <v>260</v>
      </c>
      <c r="E788" s="19" t="s">
        <v>1790</v>
      </c>
      <c r="F788" s="10">
        <v>42036</v>
      </c>
      <c r="G788" s="10">
        <v>44958</v>
      </c>
      <c r="H788" s="11">
        <v>9</v>
      </c>
      <c r="I788" s="20" t="s">
        <v>259</v>
      </c>
      <c r="J788" s="11" t="s">
        <v>261</v>
      </c>
      <c r="K788" s="11" t="s">
        <v>4139</v>
      </c>
      <c r="L788" s="11">
        <v>2</v>
      </c>
    </row>
    <row r="789" spans="1:12">
      <c r="A789" s="11" t="s">
        <v>1541</v>
      </c>
      <c r="D789" s="11" t="s">
        <v>260</v>
      </c>
      <c r="E789" s="19" t="s">
        <v>1791</v>
      </c>
      <c r="F789" s="10">
        <v>42036</v>
      </c>
      <c r="G789" s="10">
        <v>44958</v>
      </c>
      <c r="H789" s="11">
        <v>9</v>
      </c>
      <c r="I789" s="20" t="s">
        <v>259</v>
      </c>
      <c r="J789" s="11" t="s">
        <v>261</v>
      </c>
      <c r="K789" s="11" t="s">
        <v>4139</v>
      </c>
      <c r="L789" s="11">
        <v>2</v>
      </c>
    </row>
    <row r="790" spans="1:12">
      <c r="A790" s="11" t="s">
        <v>1542</v>
      </c>
      <c r="D790" s="11" t="s">
        <v>260</v>
      </c>
      <c r="E790" s="19" t="s">
        <v>1792</v>
      </c>
      <c r="F790" s="10">
        <v>42036</v>
      </c>
      <c r="G790" s="10">
        <v>44958</v>
      </c>
      <c r="H790" s="11">
        <v>9</v>
      </c>
      <c r="I790" s="20" t="s">
        <v>259</v>
      </c>
      <c r="J790" s="11" t="s">
        <v>261</v>
      </c>
      <c r="K790" s="11" t="s">
        <v>4139</v>
      </c>
      <c r="L790" s="11">
        <v>2</v>
      </c>
    </row>
    <row r="791" spans="1:12">
      <c r="A791" s="11" t="s">
        <v>1543</v>
      </c>
      <c r="D791" s="11" t="s">
        <v>260</v>
      </c>
      <c r="E791" s="19" t="s">
        <v>1793</v>
      </c>
      <c r="F791" s="10">
        <v>42036</v>
      </c>
      <c r="G791" s="10">
        <v>44958</v>
      </c>
      <c r="H791" s="11">
        <v>9</v>
      </c>
      <c r="I791" s="20" t="s">
        <v>259</v>
      </c>
      <c r="J791" s="11" t="s">
        <v>261</v>
      </c>
      <c r="K791" s="11" t="s">
        <v>4139</v>
      </c>
      <c r="L791" s="11">
        <v>2</v>
      </c>
    </row>
    <row r="792" spans="1:12">
      <c r="A792" s="11" t="s">
        <v>1544</v>
      </c>
      <c r="D792" s="11" t="s">
        <v>260</v>
      </c>
      <c r="E792" s="19" t="s">
        <v>1794</v>
      </c>
      <c r="F792" s="10">
        <v>42036</v>
      </c>
      <c r="G792" s="10">
        <v>44958</v>
      </c>
      <c r="H792" s="11">
        <v>9</v>
      </c>
      <c r="I792" s="20" t="s">
        <v>259</v>
      </c>
      <c r="J792" s="11" t="s">
        <v>261</v>
      </c>
      <c r="K792" s="11" t="s">
        <v>4139</v>
      </c>
      <c r="L792" s="11">
        <v>2</v>
      </c>
    </row>
    <row r="793" spans="1:12">
      <c r="A793" s="11" t="s">
        <v>1545</v>
      </c>
      <c r="D793" s="11" t="s">
        <v>260</v>
      </c>
      <c r="E793" s="19" t="s">
        <v>1795</v>
      </c>
      <c r="F793" s="10">
        <v>42036</v>
      </c>
      <c r="G793" s="10">
        <v>44958</v>
      </c>
      <c r="H793" s="11">
        <v>9</v>
      </c>
      <c r="I793" s="20" t="s">
        <v>259</v>
      </c>
      <c r="J793" s="11" t="s">
        <v>261</v>
      </c>
      <c r="K793" s="11" t="s">
        <v>4139</v>
      </c>
      <c r="L793" s="11">
        <v>2</v>
      </c>
    </row>
    <row r="794" spans="1:12">
      <c r="A794" s="11" t="s">
        <v>1546</v>
      </c>
      <c r="D794" s="11" t="s">
        <v>260</v>
      </c>
      <c r="E794" s="19" t="s">
        <v>1796</v>
      </c>
      <c r="F794" s="10">
        <v>42036</v>
      </c>
      <c r="G794" s="10">
        <v>44958</v>
      </c>
      <c r="H794" s="11">
        <v>9</v>
      </c>
      <c r="I794" s="20" t="s">
        <v>259</v>
      </c>
      <c r="J794" s="11" t="s">
        <v>261</v>
      </c>
      <c r="K794" s="11" t="s">
        <v>4139</v>
      </c>
      <c r="L794" s="11">
        <v>2</v>
      </c>
    </row>
    <row r="795" spans="1:12">
      <c r="A795" s="11" t="s">
        <v>1547</v>
      </c>
      <c r="D795" s="11" t="s">
        <v>260</v>
      </c>
      <c r="E795" s="19" t="s">
        <v>1797</v>
      </c>
      <c r="F795" s="10">
        <v>42036</v>
      </c>
      <c r="G795" s="10">
        <v>44958</v>
      </c>
      <c r="H795" s="11">
        <v>9</v>
      </c>
      <c r="I795" s="20" t="s">
        <v>259</v>
      </c>
      <c r="J795" s="11" t="s">
        <v>261</v>
      </c>
      <c r="K795" s="11" t="s">
        <v>4139</v>
      </c>
      <c r="L795" s="11">
        <v>2</v>
      </c>
    </row>
    <row r="796" spans="1:12">
      <c r="A796" s="11" t="s">
        <v>1548</v>
      </c>
      <c r="D796" s="11" t="s">
        <v>260</v>
      </c>
      <c r="E796" s="19" t="s">
        <v>1798</v>
      </c>
      <c r="F796" s="10">
        <v>42036</v>
      </c>
      <c r="G796" s="10">
        <v>44958</v>
      </c>
      <c r="H796" s="11">
        <v>9</v>
      </c>
      <c r="I796" s="20" t="s">
        <v>259</v>
      </c>
      <c r="J796" s="11" t="s">
        <v>261</v>
      </c>
      <c r="K796" s="11" t="s">
        <v>4139</v>
      </c>
      <c r="L796" s="11">
        <v>2</v>
      </c>
    </row>
    <row r="797" spans="1:12">
      <c r="A797" s="11" t="s">
        <v>1549</v>
      </c>
      <c r="D797" s="11" t="s">
        <v>260</v>
      </c>
      <c r="E797" s="19" t="s">
        <v>1799</v>
      </c>
      <c r="F797" s="10">
        <v>42036</v>
      </c>
      <c r="G797" s="10">
        <v>44958</v>
      </c>
      <c r="H797" s="11">
        <v>9</v>
      </c>
      <c r="I797" s="20" t="s">
        <v>259</v>
      </c>
      <c r="J797" s="11" t="s">
        <v>261</v>
      </c>
      <c r="K797" s="11" t="s">
        <v>4139</v>
      </c>
      <c r="L797" s="11">
        <v>2</v>
      </c>
    </row>
    <row r="798" spans="1:12">
      <c r="A798" s="11" t="s">
        <v>1550</v>
      </c>
      <c r="D798" s="11" t="s">
        <v>260</v>
      </c>
      <c r="E798" s="19" t="s">
        <v>1800</v>
      </c>
      <c r="F798" s="10">
        <v>42036</v>
      </c>
      <c r="G798" s="10">
        <v>44958</v>
      </c>
      <c r="H798" s="11">
        <v>9</v>
      </c>
      <c r="I798" s="20" t="s">
        <v>259</v>
      </c>
      <c r="J798" s="11" t="s">
        <v>261</v>
      </c>
      <c r="K798" s="11" t="s">
        <v>4139</v>
      </c>
      <c r="L798" s="11">
        <v>2</v>
      </c>
    </row>
    <row r="799" spans="1:12">
      <c r="A799" s="11" t="s">
        <v>1551</v>
      </c>
      <c r="D799" s="11" t="s">
        <v>260</v>
      </c>
      <c r="E799" s="19" t="s">
        <v>1801</v>
      </c>
      <c r="F799" s="10">
        <v>42036</v>
      </c>
      <c r="G799" s="10">
        <v>44958</v>
      </c>
      <c r="H799" s="11">
        <v>9</v>
      </c>
      <c r="I799" s="20" t="s">
        <v>259</v>
      </c>
      <c r="J799" s="11" t="s">
        <v>261</v>
      </c>
      <c r="K799" s="11" t="s">
        <v>4139</v>
      </c>
      <c r="L799" s="11">
        <v>2</v>
      </c>
    </row>
    <row r="800" spans="1:12">
      <c r="A800" s="11" t="s">
        <v>1552</v>
      </c>
      <c r="D800" s="11" t="s">
        <v>260</v>
      </c>
      <c r="E800" s="19" t="s">
        <v>1802</v>
      </c>
      <c r="F800" s="10">
        <v>42036</v>
      </c>
      <c r="G800" s="10">
        <v>44958</v>
      </c>
      <c r="H800" s="11">
        <v>9</v>
      </c>
      <c r="I800" s="20" t="s">
        <v>259</v>
      </c>
      <c r="J800" s="11" t="s">
        <v>261</v>
      </c>
      <c r="K800" s="11" t="s">
        <v>4139</v>
      </c>
      <c r="L800" s="11">
        <v>2</v>
      </c>
    </row>
    <row r="801" spans="1:12">
      <c r="A801" s="11" t="s">
        <v>1553</v>
      </c>
      <c r="D801" s="11" t="s">
        <v>260</v>
      </c>
      <c r="E801" s="19" t="s">
        <v>1803</v>
      </c>
      <c r="F801" s="10">
        <v>42036</v>
      </c>
      <c r="G801" s="10">
        <v>44958</v>
      </c>
      <c r="H801" s="11">
        <v>9</v>
      </c>
      <c r="I801" s="20" t="s">
        <v>259</v>
      </c>
      <c r="J801" s="11" t="s">
        <v>261</v>
      </c>
      <c r="K801" s="11" t="s">
        <v>4139</v>
      </c>
      <c r="L801" s="11">
        <v>2</v>
      </c>
    </row>
    <row r="802" spans="1:12">
      <c r="A802" s="11" t="s">
        <v>1554</v>
      </c>
      <c r="D802" s="11" t="s">
        <v>260</v>
      </c>
      <c r="E802" s="19" t="s">
        <v>1804</v>
      </c>
      <c r="F802" s="10">
        <v>42036</v>
      </c>
      <c r="G802" s="10">
        <v>44958</v>
      </c>
      <c r="H802" s="11">
        <v>9</v>
      </c>
      <c r="I802" s="20" t="s">
        <v>259</v>
      </c>
      <c r="J802" s="11" t="s">
        <v>261</v>
      </c>
      <c r="K802" s="11" t="s">
        <v>4139</v>
      </c>
      <c r="L802" s="11">
        <v>2</v>
      </c>
    </row>
    <row r="803" spans="1:12">
      <c r="A803" s="11" t="s">
        <v>1555</v>
      </c>
      <c r="D803" s="11" t="s">
        <v>260</v>
      </c>
      <c r="E803" s="19" t="s">
        <v>1805</v>
      </c>
      <c r="F803" s="10">
        <v>42036</v>
      </c>
      <c r="G803" s="10">
        <v>44958</v>
      </c>
      <c r="H803" s="11">
        <v>9</v>
      </c>
      <c r="I803" s="20" t="s">
        <v>259</v>
      </c>
      <c r="J803" s="11" t="s">
        <v>261</v>
      </c>
      <c r="K803" s="11" t="s">
        <v>4139</v>
      </c>
      <c r="L803" s="11">
        <v>2</v>
      </c>
    </row>
    <row r="804" spans="1:12">
      <c r="A804" s="11" t="s">
        <v>1556</v>
      </c>
      <c r="D804" s="11" t="s">
        <v>260</v>
      </c>
      <c r="E804" s="19" t="s">
        <v>1806</v>
      </c>
      <c r="F804" s="10">
        <v>42036</v>
      </c>
      <c r="G804" s="10">
        <v>44958</v>
      </c>
      <c r="H804" s="11">
        <v>9</v>
      </c>
      <c r="I804" s="20" t="s">
        <v>259</v>
      </c>
      <c r="J804" s="11" t="s">
        <v>261</v>
      </c>
      <c r="K804" s="11" t="s">
        <v>4139</v>
      </c>
      <c r="L804" s="11">
        <v>2</v>
      </c>
    </row>
    <row r="805" spans="1:12">
      <c r="A805" s="11" t="s">
        <v>1557</v>
      </c>
      <c r="D805" s="11" t="s">
        <v>260</v>
      </c>
      <c r="E805" s="19" t="s">
        <v>1807</v>
      </c>
      <c r="F805" s="10">
        <v>42036</v>
      </c>
      <c r="G805" s="10">
        <v>44958</v>
      </c>
      <c r="H805" s="11">
        <v>9</v>
      </c>
      <c r="I805" s="20" t="s">
        <v>259</v>
      </c>
      <c r="J805" s="11" t="s">
        <v>261</v>
      </c>
      <c r="K805" s="11" t="s">
        <v>4139</v>
      </c>
      <c r="L805" s="11">
        <v>2</v>
      </c>
    </row>
    <row r="806" spans="1:12">
      <c r="A806" s="11" t="s">
        <v>1558</v>
      </c>
      <c r="D806" s="11" t="s">
        <v>260</v>
      </c>
      <c r="E806" s="19" t="s">
        <v>1808</v>
      </c>
      <c r="F806" s="10">
        <v>42036</v>
      </c>
      <c r="G806" s="10">
        <v>44958</v>
      </c>
      <c r="H806" s="11">
        <v>9</v>
      </c>
      <c r="I806" s="20" t="s">
        <v>259</v>
      </c>
      <c r="J806" s="11" t="s">
        <v>261</v>
      </c>
      <c r="K806" s="11" t="s">
        <v>4139</v>
      </c>
      <c r="L806" s="11">
        <v>2</v>
      </c>
    </row>
    <row r="807" spans="1:12">
      <c r="A807" s="11" t="s">
        <v>1559</v>
      </c>
      <c r="D807" s="11" t="s">
        <v>260</v>
      </c>
      <c r="E807" s="19" t="s">
        <v>1809</v>
      </c>
      <c r="F807" s="10">
        <v>42036</v>
      </c>
      <c r="G807" s="10">
        <v>44958</v>
      </c>
      <c r="H807" s="11">
        <v>9</v>
      </c>
      <c r="I807" s="20" t="s">
        <v>259</v>
      </c>
      <c r="J807" s="11" t="s">
        <v>261</v>
      </c>
      <c r="K807" s="11" t="s">
        <v>4139</v>
      </c>
      <c r="L807" s="11">
        <v>2</v>
      </c>
    </row>
    <row r="808" spans="1:12">
      <c r="A808" s="11" t="s">
        <v>1560</v>
      </c>
      <c r="D808" s="11" t="s">
        <v>260</v>
      </c>
      <c r="E808" s="19" t="s">
        <v>1810</v>
      </c>
      <c r="F808" s="10">
        <v>42036</v>
      </c>
      <c r="G808" s="10">
        <v>44958</v>
      </c>
      <c r="H808" s="11">
        <v>9</v>
      </c>
      <c r="I808" s="20" t="s">
        <v>259</v>
      </c>
      <c r="J808" s="11" t="s">
        <v>261</v>
      </c>
      <c r="K808" s="11" t="s">
        <v>4139</v>
      </c>
      <c r="L808" s="11">
        <v>2</v>
      </c>
    </row>
    <row r="809" spans="1:12">
      <c r="A809" s="11" t="s">
        <v>1561</v>
      </c>
      <c r="D809" s="11" t="s">
        <v>260</v>
      </c>
      <c r="E809" s="19" t="s">
        <v>1811</v>
      </c>
      <c r="F809" s="10">
        <v>42036</v>
      </c>
      <c r="G809" s="10">
        <v>44958</v>
      </c>
      <c r="H809" s="11">
        <v>9</v>
      </c>
      <c r="I809" s="20" t="s">
        <v>259</v>
      </c>
      <c r="J809" s="11" t="s">
        <v>261</v>
      </c>
      <c r="K809" s="11" t="s">
        <v>4139</v>
      </c>
      <c r="L809" s="11">
        <v>2</v>
      </c>
    </row>
    <row r="810" spans="1:12">
      <c r="A810" s="11" t="s">
        <v>1562</v>
      </c>
      <c r="D810" s="11" t="s">
        <v>260</v>
      </c>
      <c r="E810" s="19" t="s">
        <v>1812</v>
      </c>
      <c r="F810" s="10">
        <v>42036</v>
      </c>
      <c r="G810" s="10">
        <v>44958</v>
      </c>
      <c r="H810" s="11">
        <v>9</v>
      </c>
      <c r="I810" s="20" t="s">
        <v>259</v>
      </c>
      <c r="J810" s="11" t="s">
        <v>261</v>
      </c>
      <c r="K810" s="11" t="s">
        <v>4139</v>
      </c>
      <c r="L810" s="11">
        <v>2</v>
      </c>
    </row>
    <row r="811" spans="1:12">
      <c r="A811" s="11" t="s">
        <v>1563</v>
      </c>
      <c r="D811" s="11" t="s">
        <v>260</v>
      </c>
      <c r="E811" s="19" t="s">
        <v>1813</v>
      </c>
      <c r="F811" s="10">
        <v>42036</v>
      </c>
      <c r="G811" s="10">
        <v>44958</v>
      </c>
      <c r="H811" s="11">
        <v>9</v>
      </c>
      <c r="I811" s="20" t="s">
        <v>259</v>
      </c>
      <c r="J811" s="11" t="s">
        <v>261</v>
      </c>
      <c r="K811" s="11" t="s">
        <v>4139</v>
      </c>
      <c r="L811" s="11">
        <v>2</v>
      </c>
    </row>
    <row r="812" spans="1:12">
      <c r="A812" s="11" t="s">
        <v>1564</v>
      </c>
      <c r="D812" s="11" t="s">
        <v>260</v>
      </c>
      <c r="E812" s="19" t="s">
        <v>1814</v>
      </c>
      <c r="F812" s="10">
        <v>42036</v>
      </c>
      <c r="G812" s="10">
        <v>44958</v>
      </c>
      <c r="H812" s="11">
        <v>9</v>
      </c>
      <c r="I812" s="20" t="s">
        <v>259</v>
      </c>
      <c r="J812" s="11" t="s">
        <v>261</v>
      </c>
      <c r="K812" s="11" t="s">
        <v>4139</v>
      </c>
      <c r="L812" s="11">
        <v>2</v>
      </c>
    </row>
    <row r="813" spans="1:12">
      <c r="A813" s="11" t="s">
        <v>1565</v>
      </c>
      <c r="D813" s="11" t="s">
        <v>260</v>
      </c>
      <c r="E813" s="19" t="s">
        <v>1815</v>
      </c>
      <c r="F813" s="10">
        <v>42036</v>
      </c>
      <c r="G813" s="10">
        <v>44958</v>
      </c>
      <c r="H813" s="11">
        <v>9</v>
      </c>
      <c r="I813" s="20" t="s">
        <v>259</v>
      </c>
      <c r="J813" s="11" t="s">
        <v>261</v>
      </c>
      <c r="K813" s="11" t="s">
        <v>4139</v>
      </c>
      <c r="L813" s="11">
        <v>2</v>
      </c>
    </row>
    <row r="814" spans="1:12">
      <c r="A814" s="11" t="s">
        <v>1566</v>
      </c>
      <c r="D814" s="11" t="s">
        <v>260</v>
      </c>
      <c r="E814" s="19" t="s">
        <v>1816</v>
      </c>
      <c r="F814" s="10">
        <v>42036</v>
      </c>
      <c r="G814" s="10">
        <v>44958</v>
      </c>
      <c r="H814" s="11">
        <v>9</v>
      </c>
      <c r="I814" s="20" t="s">
        <v>259</v>
      </c>
      <c r="J814" s="11" t="s">
        <v>261</v>
      </c>
      <c r="K814" s="11" t="s">
        <v>4139</v>
      </c>
      <c r="L814" s="11">
        <v>2</v>
      </c>
    </row>
    <row r="815" spans="1:12">
      <c r="A815" s="11" t="s">
        <v>1567</v>
      </c>
      <c r="D815" s="11" t="s">
        <v>260</v>
      </c>
      <c r="E815" s="19" t="s">
        <v>1817</v>
      </c>
      <c r="F815" s="10">
        <v>42036</v>
      </c>
      <c r="G815" s="10">
        <v>44958</v>
      </c>
      <c r="H815" s="11">
        <v>9</v>
      </c>
      <c r="I815" s="20" t="s">
        <v>259</v>
      </c>
      <c r="J815" s="11" t="s">
        <v>261</v>
      </c>
      <c r="K815" s="11" t="s">
        <v>4139</v>
      </c>
      <c r="L815" s="11">
        <v>2</v>
      </c>
    </row>
    <row r="816" spans="1:12">
      <c r="A816" s="11" t="s">
        <v>1568</v>
      </c>
      <c r="D816" s="11" t="s">
        <v>260</v>
      </c>
      <c r="E816" s="19" t="s">
        <v>1818</v>
      </c>
      <c r="F816" s="10">
        <v>42036</v>
      </c>
      <c r="G816" s="10">
        <v>44958</v>
      </c>
      <c r="H816" s="11">
        <v>9</v>
      </c>
      <c r="I816" s="20" t="s">
        <v>259</v>
      </c>
      <c r="J816" s="11" t="s">
        <v>261</v>
      </c>
      <c r="K816" s="11" t="s">
        <v>4139</v>
      </c>
      <c r="L816" s="11">
        <v>2</v>
      </c>
    </row>
    <row r="817" spans="1:12">
      <c r="A817" s="11" t="s">
        <v>1569</v>
      </c>
      <c r="D817" s="11" t="s">
        <v>260</v>
      </c>
      <c r="E817" s="19" t="s">
        <v>1819</v>
      </c>
      <c r="F817" s="10">
        <v>42036</v>
      </c>
      <c r="G817" s="10">
        <v>44958</v>
      </c>
      <c r="H817" s="11">
        <v>9</v>
      </c>
      <c r="I817" s="20" t="s">
        <v>259</v>
      </c>
      <c r="J817" s="11" t="s">
        <v>261</v>
      </c>
      <c r="K817" s="11" t="s">
        <v>4139</v>
      </c>
      <c r="L817" s="11">
        <v>2</v>
      </c>
    </row>
    <row r="818" spans="1:12">
      <c r="A818" s="11" t="s">
        <v>1570</v>
      </c>
      <c r="D818" s="11" t="s">
        <v>260</v>
      </c>
      <c r="E818" s="19" t="s">
        <v>1820</v>
      </c>
      <c r="F818" s="10">
        <v>42036</v>
      </c>
      <c r="G818" s="10">
        <v>44958</v>
      </c>
      <c r="H818" s="11">
        <v>9</v>
      </c>
      <c r="I818" s="20" t="s">
        <v>259</v>
      </c>
      <c r="J818" s="11" t="s">
        <v>261</v>
      </c>
      <c r="K818" s="11" t="s">
        <v>4139</v>
      </c>
      <c r="L818" s="11">
        <v>2</v>
      </c>
    </row>
    <row r="819" spans="1:12">
      <c r="A819" s="11" t="s">
        <v>1571</v>
      </c>
      <c r="D819" s="11" t="s">
        <v>260</v>
      </c>
      <c r="E819" s="19" t="s">
        <v>1821</v>
      </c>
      <c r="F819" s="10">
        <v>42036</v>
      </c>
      <c r="G819" s="10">
        <v>44958</v>
      </c>
      <c r="H819" s="11">
        <v>9</v>
      </c>
      <c r="I819" s="20" t="s">
        <v>259</v>
      </c>
      <c r="J819" s="11" t="s">
        <v>261</v>
      </c>
      <c r="K819" s="11" t="s">
        <v>4139</v>
      </c>
      <c r="L819" s="11">
        <v>2</v>
      </c>
    </row>
    <row r="820" spans="1:12">
      <c r="A820" s="11" t="s">
        <v>1572</v>
      </c>
      <c r="D820" s="11" t="s">
        <v>260</v>
      </c>
      <c r="E820" s="19" t="s">
        <v>1822</v>
      </c>
      <c r="F820" s="10">
        <v>42036</v>
      </c>
      <c r="G820" s="10">
        <v>44958</v>
      </c>
      <c r="H820" s="11">
        <v>9</v>
      </c>
      <c r="I820" s="20" t="s">
        <v>259</v>
      </c>
      <c r="J820" s="11" t="s">
        <v>261</v>
      </c>
      <c r="K820" s="11" t="s">
        <v>4139</v>
      </c>
      <c r="L820" s="11">
        <v>2</v>
      </c>
    </row>
    <row r="821" spans="1:12">
      <c r="A821" s="11" t="s">
        <v>1573</v>
      </c>
      <c r="D821" s="11" t="s">
        <v>260</v>
      </c>
      <c r="E821" s="19" t="s">
        <v>1823</v>
      </c>
      <c r="F821" s="10">
        <v>42036</v>
      </c>
      <c r="G821" s="10">
        <v>44958</v>
      </c>
      <c r="H821" s="11">
        <v>9</v>
      </c>
      <c r="I821" s="20" t="s">
        <v>259</v>
      </c>
      <c r="J821" s="11" t="s">
        <v>261</v>
      </c>
      <c r="K821" s="11" t="s">
        <v>4139</v>
      </c>
      <c r="L821" s="11">
        <v>2</v>
      </c>
    </row>
    <row r="822" spans="1:12">
      <c r="A822" s="11" t="s">
        <v>1574</v>
      </c>
      <c r="D822" s="11" t="s">
        <v>260</v>
      </c>
      <c r="E822" s="19" t="s">
        <v>1824</v>
      </c>
      <c r="F822" s="10">
        <v>42036</v>
      </c>
      <c r="G822" s="10">
        <v>44958</v>
      </c>
      <c r="H822" s="11">
        <v>9</v>
      </c>
      <c r="I822" s="11" t="s">
        <v>337</v>
      </c>
      <c r="J822" s="11" t="s">
        <v>338</v>
      </c>
      <c r="K822" s="11" t="s">
        <v>4139</v>
      </c>
      <c r="L822" s="11">
        <v>2</v>
      </c>
    </row>
    <row r="823" spans="1:12">
      <c r="A823" s="11" t="s">
        <v>1575</v>
      </c>
      <c r="D823" s="11" t="s">
        <v>260</v>
      </c>
      <c r="E823" s="19" t="s">
        <v>1825</v>
      </c>
      <c r="F823" s="10">
        <v>42036</v>
      </c>
      <c r="G823" s="10">
        <v>44958</v>
      </c>
      <c r="H823" s="11">
        <v>9</v>
      </c>
      <c r="I823" s="11" t="s">
        <v>337</v>
      </c>
      <c r="J823" s="11" t="s">
        <v>338</v>
      </c>
      <c r="K823" s="11" t="s">
        <v>4139</v>
      </c>
      <c r="L823" s="11">
        <v>2</v>
      </c>
    </row>
    <row r="824" spans="1:12">
      <c r="A824" s="11" t="s">
        <v>1576</v>
      </c>
      <c r="D824" s="11" t="s">
        <v>260</v>
      </c>
      <c r="E824" s="19" t="s">
        <v>1826</v>
      </c>
      <c r="F824" s="10">
        <v>42036</v>
      </c>
      <c r="G824" s="10">
        <v>44958</v>
      </c>
      <c r="H824" s="11">
        <v>9</v>
      </c>
      <c r="I824" s="11" t="s">
        <v>337</v>
      </c>
      <c r="J824" s="11" t="s">
        <v>338</v>
      </c>
      <c r="K824" s="11" t="s">
        <v>4139</v>
      </c>
      <c r="L824" s="11">
        <v>2</v>
      </c>
    </row>
    <row r="825" spans="1:12">
      <c r="A825" s="11" t="s">
        <v>1577</v>
      </c>
      <c r="D825" s="11" t="s">
        <v>260</v>
      </c>
      <c r="E825" s="19" t="s">
        <v>1827</v>
      </c>
      <c r="F825" s="10">
        <v>42036</v>
      </c>
      <c r="G825" s="10">
        <v>44958</v>
      </c>
      <c r="H825" s="11">
        <v>9</v>
      </c>
      <c r="I825" s="11" t="s">
        <v>337</v>
      </c>
      <c r="J825" s="11" t="s">
        <v>338</v>
      </c>
      <c r="K825" s="11" t="s">
        <v>4139</v>
      </c>
      <c r="L825" s="11">
        <v>2</v>
      </c>
    </row>
    <row r="826" spans="1:12">
      <c r="A826" s="11" t="s">
        <v>1578</v>
      </c>
      <c r="D826" s="11" t="s">
        <v>260</v>
      </c>
      <c r="E826" s="19" t="s">
        <v>1828</v>
      </c>
      <c r="F826" s="10">
        <v>42036</v>
      </c>
      <c r="G826" s="10">
        <v>44958</v>
      </c>
      <c r="H826" s="11">
        <v>9</v>
      </c>
      <c r="I826" s="11" t="s">
        <v>337</v>
      </c>
      <c r="J826" s="11" t="s">
        <v>338</v>
      </c>
      <c r="K826" s="11" t="s">
        <v>4139</v>
      </c>
      <c r="L826" s="11">
        <v>2</v>
      </c>
    </row>
    <row r="827" spans="1:12">
      <c r="A827" s="11" t="s">
        <v>1579</v>
      </c>
      <c r="D827" s="11" t="s">
        <v>260</v>
      </c>
      <c r="E827" s="19" t="s">
        <v>1829</v>
      </c>
      <c r="F827" s="10">
        <v>42036</v>
      </c>
      <c r="G827" s="10">
        <v>44958</v>
      </c>
      <c r="H827" s="11">
        <v>9</v>
      </c>
      <c r="I827" s="11" t="s">
        <v>337</v>
      </c>
      <c r="J827" s="11" t="s">
        <v>338</v>
      </c>
      <c r="K827" s="11" t="s">
        <v>4139</v>
      </c>
      <c r="L827" s="11">
        <v>2</v>
      </c>
    </row>
    <row r="828" spans="1:12">
      <c r="A828" s="11" t="s">
        <v>1580</v>
      </c>
      <c r="D828" s="11" t="s">
        <v>260</v>
      </c>
      <c r="E828" s="19" t="s">
        <v>1830</v>
      </c>
      <c r="F828" s="10">
        <v>42036</v>
      </c>
      <c r="G828" s="10">
        <v>44958</v>
      </c>
      <c r="H828" s="11">
        <v>9</v>
      </c>
      <c r="I828" s="11" t="s">
        <v>337</v>
      </c>
      <c r="J828" s="11" t="s">
        <v>338</v>
      </c>
      <c r="K828" s="11" t="s">
        <v>4139</v>
      </c>
      <c r="L828" s="11">
        <v>2</v>
      </c>
    </row>
    <row r="829" spans="1:12">
      <c r="A829" s="11" t="s">
        <v>1581</v>
      </c>
      <c r="D829" s="11" t="s">
        <v>260</v>
      </c>
      <c r="E829" s="19" t="s">
        <v>1831</v>
      </c>
      <c r="F829" s="10">
        <v>42036</v>
      </c>
      <c r="G829" s="10">
        <v>44958</v>
      </c>
      <c r="H829" s="11">
        <v>9</v>
      </c>
      <c r="I829" s="11" t="s">
        <v>337</v>
      </c>
      <c r="J829" s="11" t="s">
        <v>338</v>
      </c>
      <c r="K829" s="11" t="s">
        <v>4139</v>
      </c>
      <c r="L829" s="11">
        <v>2</v>
      </c>
    </row>
    <row r="830" spans="1:12">
      <c r="A830" s="11" t="s">
        <v>1582</v>
      </c>
      <c r="D830" s="11" t="s">
        <v>260</v>
      </c>
      <c r="E830" s="19" t="s">
        <v>1832</v>
      </c>
      <c r="F830" s="10">
        <v>42036</v>
      </c>
      <c r="G830" s="10">
        <v>44958</v>
      </c>
      <c r="H830" s="11">
        <v>9</v>
      </c>
      <c r="I830" s="11" t="s">
        <v>337</v>
      </c>
      <c r="J830" s="11" t="s">
        <v>338</v>
      </c>
      <c r="K830" s="11" t="s">
        <v>4139</v>
      </c>
      <c r="L830" s="11">
        <v>2</v>
      </c>
    </row>
    <row r="831" spans="1:12">
      <c r="A831" s="11" t="s">
        <v>1583</v>
      </c>
      <c r="D831" s="11" t="s">
        <v>260</v>
      </c>
      <c r="E831" s="19" t="s">
        <v>1833</v>
      </c>
      <c r="F831" s="10">
        <v>42036</v>
      </c>
      <c r="G831" s="10">
        <v>44958</v>
      </c>
      <c r="H831" s="11">
        <v>9</v>
      </c>
      <c r="I831" s="11" t="s">
        <v>337</v>
      </c>
      <c r="J831" s="11" t="s">
        <v>338</v>
      </c>
      <c r="K831" s="11" t="s">
        <v>4139</v>
      </c>
      <c r="L831" s="11">
        <v>2</v>
      </c>
    </row>
    <row r="832" spans="1:12">
      <c r="A832" s="11" t="s">
        <v>1584</v>
      </c>
      <c r="D832" s="11" t="s">
        <v>260</v>
      </c>
      <c r="E832" s="19" t="s">
        <v>1834</v>
      </c>
      <c r="F832" s="10">
        <v>42036</v>
      </c>
      <c r="G832" s="10">
        <v>44958</v>
      </c>
      <c r="H832" s="11">
        <v>9</v>
      </c>
      <c r="I832" s="11" t="s">
        <v>337</v>
      </c>
      <c r="J832" s="11" t="s">
        <v>338</v>
      </c>
      <c r="K832" s="11" t="s">
        <v>4139</v>
      </c>
      <c r="L832" s="11">
        <v>2</v>
      </c>
    </row>
    <row r="833" spans="1:12">
      <c r="A833" s="11" t="s">
        <v>1585</v>
      </c>
      <c r="D833" s="11" t="s">
        <v>260</v>
      </c>
      <c r="E833" s="19" t="s">
        <v>1835</v>
      </c>
      <c r="F833" s="10">
        <v>42036</v>
      </c>
      <c r="G833" s="10">
        <v>44958</v>
      </c>
      <c r="H833" s="11">
        <v>9</v>
      </c>
      <c r="I833" s="11" t="s">
        <v>337</v>
      </c>
      <c r="J833" s="11" t="s">
        <v>338</v>
      </c>
      <c r="K833" s="11" t="s">
        <v>4139</v>
      </c>
      <c r="L833" s="11">
        <v>2</v>
      </c>
    </row>
    <row r="834" spans="1:12">
      <c r="A834" s="11" t="s">
        <v>1586</v>
      </c>
      <c r="D834" s="11" t="s">
        <v>260</v>
      </c>
      <c r="E834" s="19" t="s">
        <v>1836</v>
      </c>
      <c r="F834" s="10">
        <v>42036</v>
      </c>
      <c r="G834" s="10">
        <v>44958</v>
      </c>
      <c r="H834" s="11">
        <v>9</v>
      </c>
      <c r="I834" s="11" t="s">
        <v>337</v>
      </c>
      <c r="J834" s="11" t="s">
        <v>338</v>
      </c>
      <c r="K834" s="11" t="s">
        <v>4139</v>
      </c>
      <c r="L834" s="11">
        <v>2</v>
      </c>
    </row>
    <row r="835" spans="1:12">
      <c r="A835" s="11" t="s">
        <v>1587</v>
      </c>
      <c r="D835" s="11" t="s">
        <v>260</v>
      </c>
      <c r="E835" s="19" t="s">
        <v>1837</v>
      </c>
      <c r="F835" s="10">
        <v>42036</v>
      </c>
      <c r="G835" s="10">
        <v>44958</v>
      </c>
      <c r="H835" s="11">
        <v>9</v>
      </c>
      <c r="I835" s="11" t="s">
        <v>337</v>
      </c>
      <c r="J835" s="11" t="s">
        <v>338</v>
      </c>
      <c r="K835" s="11" t="s">
        <v>4139</v>
      </c>
      <c r="L835" s="11">
        <v>2</v>
      </c>
    </row>
    <row r="836" spans="1:12">
      <c r="A836" s="11" t="s">
        <v>1588</v>
      </c>
      <c r="D836" s="11" t="s">
        <v>260</v>
      </c>
      <c r="E836" s="19" t="s">
        <v>1838</v>
      </c>
      <c r="F836" s="10">
        <v>42036</v>
      </c>
      <c r="G836" s="10">
        <v>44958</v>
      </c>
      <c r="H836" s="11">
        <v>9</v>
      </c>
      <c r="I836" s="11" t="s">
        <v>337</v>
      </c>
      <c r="J836" s="11" t="s">
        <v>338</v>
      </c>
      <c r="K836" s="11" t="s">
        <v>4139</v>
      </c>
      <c r="L836" s="11">
        <v>2</v>
      </c>
    </row>
    <row r="837" spans="1:12">
      <c r="A837" s="11" t="s">
        <v>1589</v>
      </c>
      <c r="D837" s="11" t="s">
        <v>260</v>
      </c>
      <c r="E837" s="19" t="s">
        <v>1839</v>
      </c>
      <c r="F837" s="10">
        <v>42036</v>
      </c>
      <c r="G837" s="10">
        <v>44958</v>
      </c>
      <c r="H837" s="11">
        <v>9</v>
      </c>
      <c r="I837" s="11" t="s">
        <v>337</v>
      </c>
      <c r="J837" s="11" t="s">
        <v>338</v>
      </c>
      <c r="K837" s="11" t="s">
        <v>4139</v>
      </c>
      <c r="L837" s="11">
        <v>2</v>
      </c>
    </row>
    <row r="838" spans="1:12">
      <c r="A838" s="11" t="s">
        <v>1590</v>
      </c>
      <c r="D838" s="11" t="s">
        <v>260</v>
      </c>
      <c r="E838" s="19" t="s">
        <v>1840</v>
      </c>
      <c r="F838" s="10">
        <v>42036</v>
      </c>
      <c r="G838" s="10">
        <v>44958</v>
      </c>
      <c r="H838" s="11">
        <v>9</v>
      </c>
      <c r="I838" s="11" t="s">
        <v>337</v>
      </c>
      <c r="J838" s="11" t="s">
        <v>338</v>
      </c>
      <c r="K838" s="11" t="s">
        <v>4139</v>
      </c>
      <c r="L838" s="11">
        <v>2</v>
      </c>
    </row>
    <row r="839" spans="1:12">
      <c r="A839" s="11" t="s">
        <v>1591</v>
      </c>
      <c r="D839" s="11" t="s">
        <v>260</v>
      </c>
      <c r="E839" s="19" t="s">
        <v>1841</v>
      </c>
      <c r="F839" s="10">
        <v>42036</v>
      </c>
      <c r="G839" s="10">
        <v>44958</v>
      </c>
      <c r="H839" s="11">
        <v>9</v>
      </c>
      <c r="I839" s="11" t="s">
        <v>337</v>
      </c>
      <c r="J839" s="11" t="s">
        <v>338</v>
      </c>
      <c r="K839" s="11" t="s">
        <v>4139</v>
      </c>
      <c r="L839" s="11">
        <v>2</v>
      </c>
    </row>
    <row r="840" spans="1:12">
      <c r="A840" s="11" t="s">
        <v>1592</v>
      </c>
      <c r="D840" s="11" t="s">
        <v>260</v>
      </c>
      <c r="E840" s="19" t="s">
        <v>1842</v>
      </c>
      <c r="F840" s="10">
        <v>42036</v>
      </c>
      <c r="G840" s="10">
        <v>44958</v>
      </c>
      <c r="H840" s="11">
        <v>9</v>
      </c>
      <c r="I840" s="11" t="s">
        <v>337</v>
      </c>
      <c r="J840" s="11" t="s">
        <v>338</v>
      </c>
      <c r="K840" s="11" t="s">
        <v>4139</v>
      </c>
      <c r="L840" s="11">
        <v>2</v>
      </c>
    </row>
    <row r="841" spans="1:12">
      <c r="A841" s="11" t="s">
        <v>1593</v>
      </c>
      <c r="D841" s="11" t="s">
        <v>260</v>
      </c>
      <c r="E841" s="19" t="s">
        <v>1843</v>
      </c>
      <c r="F841" s="10">
        <v>42036</v>
      </c>
      <c r="G841" s="10">
        <v>44958</v>
      </c>
      <c r="H841" s="11">
        <v>9</v>
      </c>
      <c r="I841" s="11" t="s">
        <v>337</v>
      </c>
      <c r="J841" s="11" t="s">
        <v>338</v>
      </c>
      <c r="K841" s="11" t="s">
        <v>4139</v>
      </c>
      <c r="L841" s="11">
        <v>2</v>
      </c>
    </row>
    <row r="842" spans="1:12">
      <c r="A842" s="11" t="s">
        <v>1594</v>
      </c>
      <c r="D842" s="11" t="s">
        <v>260</v>
      </c>
      <c r="E842" s="19" t="s">
        <v>1844</v>
      </c>
      <c r="F842" s="10">
        <v>42036</v>
      </c>
      <c r="G842" s="10">
        <v>44958</v>
      </c>
      <c r="H842" s="11">
        <v>9</v>
      </c>
      <c r="I842" s="11" t="s">
        <v>337</v>
      </c>
      <c r="J842" s="11" t="s">
        <v>338</v>
      </c>
      <c r="K842" s="11" t="s">
        <v>4139</v>
      </c>
      <c r="L842" s="11">
        <v>2</v>
      </c>
    </row>
    <row r="843" spans="1:12">
      <c r="A843" s="11" t="s">
        <v>1595</v>
      </c>
      <c r="D843" s="11" t="s">
        <v>260</v>
      </c>
      <c r="E843" s="19" t="s">
        <v>1845</v>
      </c>
      <c r="F843" s="10">
        <v>42036</v>
      </c>
      <c r="G843" s="10">
        <v>44958</v>
      </c>
      <c r="H843" s="11">
        <v>9</v>
      </c>
      <c r="I843" s="11" t="s">
        <v>337</v>
      </c>
      <c r="J843" s="11" t="s">
        <v>338</v>
      </c>
      <c r="K843" s="11" t="s">
        <v>4139</v>
      </c>
      <c r="L843" s="11">
        <v>2</v>
      </c>
    </row>
    <row r="844" spans="1:12">
      <c r="A844" s="11" t="s">
        <v>1596</v>
      </c>
      <c r="D844" s="11" t="s">
        <v>260</v>
      </c>
      <c r="E844" s="19" t="s">
        <v>1846</v>
      </c>
      <c r="F844" s="10">
        <v>42036</v>
      </c>
      <c r="G844" s="10">
        <v>44958</v>
      </c>
      <c r="H844" s="11">
        <v>9</v>
      </c>
      <c r="I844" s="11" t="s">
        <v>337</v>
      </c>
      <c r="J844" s="11" t="s">
        <v>338</v>
      </c>
      <c r="K844" s="11" t="s">
        <v>4139</v>
      </c>
      <c r="L844" s="11">
        <v>2</v>
      </c>
    </row>
    <row r="845" spans="1:12">
      <c r="A845" s="11" t="s">
        <v>1597</v>
      </c>
      <c r="D845" s="11" t="s">
        <v>260</v>
      </c>
      <c r="E845" s="19" t="s">
        <v>1847</v>
      </c>
      <c r="F845" s="10">
        <v>42036</v>
      </c>
      <c r="G845" s="10">
        <v>44958</v>
      </c>
      <c r="H845" s="11">
        <v>9</v>
      </c>
      <c r="I845" s="11" t="s">
        <v>337</v>
      </c>
      <c r="J845" s="11" t="s">
        <v>338</v>
      </c>
      <c r="K845" s="11" t="s">
        <v>4139</v>
      </c>
      <c r="L845" s="11">
        <v>2</v>
      </c>
    </row>
    <row r="846" spans="1:12">
      <c r="A846" s="11" t="s">
        <v>1598</v>
      </c>
      <c r="D846" s="11" t="s">
        <v>260</v>
      </c>
      <c r="E846" s="19" t="s">
        <v>1848</v>
      </c>
      <c r="F846" s="10">
        <v>42036</v>
      </c>
      <c r="G846" s="10">
        <v>44958</v>
      </c>
      <c r="H846" s="11">
        <v>9</v>
      </c>
      <c r="I846" s="11" t="s">
        <v>337</v>
      </c>
      <c r="J846" s="11" t="s">
        <v>338</v>
      </c>
      <c r="K846" s="11" t="s">
        <v>4139</v>
      </c>
      <c r="L846" s="11">
        <v>2</v>
      </c>
    </row>
    <row r="847" spans="1:12">
      <c r="A847" s="11" t="s">
        <v>1599</v>
      </c>
      <c r="D847" s="11" t="s">
        <v>260</v>
      </c>
      <c r="E847" s="19" t="s">
        <v>1849</v>
      </c>
      <c r="F847" s="10">
        <v>42036</v>
      </c>
      <c r="G847" s="10">
        <v>44958</v>
      </c>
      <c r="H847" s="11">
        <v>9</v>
      </c>
      <c r="I847" s="11" t="s">
        <v>337</v>
      </c>
      <c r="J847" s="11" t="s">
        <v>338</v>
      </c>
      <c r="K847" s="11" t="s">
        <v>4139</v>
      </c>
      <c r="L847" s="11">
        <v>2</v>
      </c>
    </row>
    <row r="848" spans="1:12">
      <c r="A848" s="11" t="s">
        <v>1600</v>
      </c>
      <c r="D848" s="11" t="s">
        <v>260</v>
      </c>
      <c r="E848" s="19" t="s">
        <v>1850</v>
      </c>
      <c r="F848" s="10">
        <v>42036</v>
      </c>
      <c r="G848" s="10">
        <v>44958</v>
      </c>
      <c r="H848" s="11">
        <v>9</v>
      </c>
      <c r="I848" s="11" t="s">
        <v>337</v>
      </c>
      <c r="J848" s="11" t="s">
        <v>338</v>
      </c>
      <c r="K848" s="11" t="s">
        <v>4139</v>
      </c>
      <c r="L848" s="11">
        <v>2</v>
      </c>
    </row>
    <row r="849" spans="1:12">
      <c r="A849" s="11" t="s">
        <v>1601</v>
      </c>
      <c r="D849" s="11" t="s">
        <v>260</v>
      </c>
      <c r="E849" s="19" t="s">
        <v>1851</v>
      </c>
      <c r="F849" s="10">
        <v>42036</v>
      </c>
      <c r="G849" s="10">
        <v>44958</v>
      </c>
      <c r="H849" s="11">
        <v>9</v>
      </c>
      <c r="I849" s="11" t="s">
        <v>337</v>
      </c>
      <c r="J849" s="11" t="s">
        <v>338</v>
      </c>
      <c r="K849" s="11" t="s">
        <v>4139</v>
      </c>
      <c r="L849" s="11">
        <v>2</v>
      </c>
    </row>
    <row r="850" spans="1:12">
      <c r="A850" s="11" t="s">
        <v>1602</v>
      </c>
      <c r="D850" s="11" t="s">
        <v>260</v>
      </c>
      <c r="E850" s="19" t="s">
        <v>1852</v>
      </c>
      <c r="F850" s="10">
        <v>42036</v>
      </c>
      <c r="G850" s="10">
        <v>44958</v>
      </c>
      <c r="H850" s="11">
        <v>9</v>
      </c>
      <c r="I850" s="11" t="s">
        <v>337</v>
      </c>
      <c r="J850" s="11" t="s">
        <v>338</v>
      </c>
      <c r="K850" s="11" t="s">
        <v>4139</v>
      </c>
      <c r="L850" s="11">
        <v>2</v>
      </c>
    </row>
    <row r="851" spans="1:12">
      <c r="A851" s="11" t="s">
        <v>1603</v>
      </c>
      <c r="D851" s="11" t="s">
        <v>260</v>
      </c>
      <c r="E851" s="19" t="s">
        <v>1853</v>
      </c>
      <c r="F851" s="10">
        <v>42036</v>
      </c>
      <c r="G851" s="10">
        <v>44958</v>
      </c>
      <c r="H851" s="11">
        <v>9</v>
      </c>
      <c r="I851" s="11" t="s">
        <v>337</v>
      </c>
      <c r="J851" s="11" t="s">
        <v>338</v>
      </c>
      <c r="K851" s="11" t="s">
        <v>4139</v>
      </c>
      <c r="L851" s="11">
        <v>2</v>
      </c>
    </row>
    <row r="852" spans="1:12">
      <c r="A852" s="11" t="s">
        <v>1604</v>
      </c>
      <c r="D852" s="11" t="s">
        <v>260</v>
      </c>
      <c r="E852" s="19" t="s">
        <v>1854</v>
      </c>
      <c r="F852" s="10">
        <v>42036</v>
      </c>
      <c r="G852" s="10">
        <v>44958</v>
      </c>
      <c r="H852" s="11">
        <v>9</v>
      </c>
      <c r="I852" s="11" t="s">
        <v>337</v>
      </c>
      <c r="J852" s="11" t="s">
        <v>338</v>
      </c>
      <c r="K852" s="11" t="s">
        <v>4139</v>
      </c>
      <c r="L852" s="11">
        <v>2</v>
      </c>
    </row>
    <row r="853" spans="1:12">
      <c r="A853" s="11" t="s">
        <v>1605</v>
      </c>
      <c r="D853" s="11" t="s">
        <v>260</v>
      </c>
      <c r="E853" s="19" t="s">
        <v>1855</v>
      </c>
      <c r="F853" s="10">
        <v>42036</v>
      </c>
      <c r="G853" s="10">
        <v>44958</v>
      </c>
      <c r="H853" s="11">
        <v>9</v>
      </c>
      <c r="I853" s="11" t="s">
        <v>337</v>
      </c>
      <c r="J853" s="11" t="s">
        <v>338</v>
      </c>
      <c r="K853" s="11" t="s">
        <v>4139</v>
      </c>
      <c r="L853" s="11">
        <v>2</v>
      </c>
    </row>
    <row r="854" spans="1:12">
      <c r="A854" s="11" t="s">
        <v>1606</v>
      </c>
      <c r="D854" s="11" t="s">
        <v>260</v>
      </c>
      <c r="E854" s="19" t="s">
        <v>1856</v>
      </c>
      <c r="F854" s="10">
        <v>42036</v>
      </c>
      <c r="G854" s="10">
        <v>44958</v>
      </c>
      <c r="H854" s="11">
        <v>9</v>
      </c>
      <c r="I854" s="11" t="s">
        <v>337</v>
      </c>
      <c r="J854" s="11" t="s">
        <v>338</v>
      </c>
      <c r="K854" s="11" t="s">
        <v>4139</v>
      </c>
      <c r="L854" s="11">
        <v>2</v>
      </c>
    </row>
    <row r="855" spans="1:12">
      <c r="A855" s="11" t="s">
        <v>1607</v>
      </c>
      <c r="D855" s="11" t="s">
        <v>260</v>
      </c>
      <c r="E855" s="19" t="s">
        <v>1857</v>
      </c>
      <c r="F855" s="10">
        <v>42036</v>
      </c>
      <c r="G855" s="10">
        <v>44958</v>
      </c>
      <c r="H855" s="11">
        <v>9</v>
      </c>
      <c r="I855" s="11" t="s">
        <v>337</v>
      </c>
      <c r="J855" s="11" t="s">
        <v>338</v>
      </c>
      <c r="K855" s="11" t="s">
        <v>4139</v>
      </c>
      <c r="L855" s="11">
        <v>2</v>
      </c>
    </row>
    <row r="856" spans="1:12">
      <c r="A856" s="11" t="s">
        <v>1608</v>
      </c>
      <c r="D856" s="11" t="s">
        <v>260</v>
      </c>
      <c r="E856" s="19" t="s">
        <v>1858</v>
      </c>
      <c r="F856" s="10">
        <v>42036</v>
      </c>
      <c r="G856" s="10">
        <v>44958</v>
      </c>
      <c r="H856" s="11">
        <v>9</v>
      </c>
      <c r="I856" s="11" t="s">
        <v>337</v>
      </c>
      <c r="J856" s="11" t="s">
        <v>338</v>
      </c>
      <c r="K856" s="11" t="s">
        <v>4139</v>
      </c>
      <c r="L856" s="11">
        <v>2</v>
      </c>
    </row>
    <row r="857" spans="1:12">
      <c r="A857" s="11" t="s">
        <v>1609</v>
      </c>
      <c r="D857" s="11" t="s">
        <v>260</v>
      </c>
      <c r="E857" s="19" t="s">
        <v>1859</v>
      </c>
      <c r="F857" s="10">
        <v>42036</v>
      </c>
      <c r="G857" s="10">
        <v>44958</v>
      </c>
      <c r="H857" s="11">
        <v>9</v>
      </c>
      <c r="I857" s="11" t="s">
        <v>337</v>
      </c>
      <c r="J857" s="11" t="s">
        <v>338</v>
      </c>
      <c r="K857" s="11" t="s">
        <v>4139</v>
      </c>
      <c r="L857" s="11">
        <v>2</v>
      </c>
    </row>
    <row r="858" spans="1:12">
      <c r="A858" s="11" t="s">
        <v>1610</v>
      </c>
      <c r="D858" s="11" t="s">
        <v>260</v>
      </c>
      <c r="E858" s="19" t="s">
        <v>1860</v>
      </c>
      <c r="F858" s="10">
        <v>42036</v>
      </c>
      <c r="G858" s="10">
        <v>44958</v>
      </c>
      <c r="H858" s="11">
        <v>9</v>
      </c>
      <c r="I858" s="11" t="s">
        <v>337</v>
      </c>
      <c r="J858" s="11" t="s">
        <v>338</v>
      </c>
      <c r="K858" s="11" t="s">
        <v>4139</v>
      </c>
      <c r="L858" s="11">
        <v>2</v>
      </c>
    </row>
    <row r="859" spans="1:12">
      <c r="A859" s="11" t="s">
        <v>1611</v>
      </c>
      <c r="D859" s="11" t="s">
        <v>260</v>
      </c>
      <c r="E859" s="19" t="s">
        <v>1861</v>
      </c>
      <c r="F859" s="10">
        <v>42036</v>
      </c>
      <c r="G859" s="10">
        <v>44958</v>
      </c>
      <c r="H859" s="11">
        <v>9</v>
      </c>
      <c r="I859" s="11" t="s">
        <v>337</v>
      </c>
      <c r="J859" s="11" t="s">
        <v>338</v>
      </c>
      <c r="K859" s="11" t="s">
        <v>4139</v>
      </c>
      <c r="L859" s="11">
        <v>2</v>
      </c>
    </row>
    <row r="860" spans="1:12">
      <c r="A860" s="11" t="s">
        <v>1612</v>
      </c>
      <c r="D860" s="11" t="s">
        <v>260</v>
      </c>
      <c r="E860" s="19" t="s">
        <v>1862</v>
      </c>
      <c r="F860" s="10">
        <v>42036</v>
      </c>
      <c r="G860" s="10">
        <v>44958</v>
      </c>
      <c r="H860" s="11">
        <v>9</v>
      </c>
      <c r="I860" s="11" t="s">
        <v>337</v>
      </c>
      <c r="J860" s="11" t="s">
        <v>338</v>
      </c>
      <c r="K860" s="11" t="s">
        <v>4139</v>
      </c>
      <c r="L860" s="11">
        <v>2</v>
      </c>
    </row>
    <row r="861" spans="1:12">
      <c r="A861" s="11" t="s">
        <v>1613</v>
      </c>
      <c r="D861" s="11" t="s">
        <v>260</v>
      </c>
      <c r="E861" s="19" t="s">
        <v>1863</v>
      </c>
      <c r="F861" s="10">
        <v>42036</v>
      </c>
      <c r="G861" s="10">
        <v>44958</v>
      </c>
      <c r="H861" s="11">
        <v>9</v>
      </c>
      <c r="I861" s="11" t="s">
        <v>337</v>
      </c>
      <c r="J861" s="11" t="s">
        <v>338</v>
      </c>
      <c r="K861" s="11" t="s">
        <v>4139</v>
      </c>
      <c r="L861" s="11">
        <v>2</v>
      </c>
    </row>
    <row r="862" spans="1:12">
      <c r="A862" s="11" t="s">
        <v>1614</v>
      </c>
      <c r="D862" s="11" t="s">
        <v>260</v>
      </c>
      <c r="E862" s="19" t="s">
        <v>1864</v>
      </c>
      <c r="F862" s="10">
        <v>42036</v>
      </c>
      <c r="G862" s="10">
        <v>44958</v>
      </c>
      <c r="H862" s="11">
        <v>9</v>
      </c>
      <c r="I862" s="11" t="s">
        <v>337</v>
      </c>
      <c r="J862" s="11" t="s">
        <v>338</v>
      </c>
      <c r="K862" s="11" t="s">
        <v>4139</v>
      </c>
      <c r="L862" s="11">
        <v>2</v>
      </c>
    </row>
    <row r="863" spans="1:12">
      <c r="A863" s="11" t="s">
        <v>1615</v>
      </c>
      <c r="D863" s="11" t="s">
        <v>260</v>
      </c>
      <c r="E863" s="19" t="s">
        <v>1865</v>
      </c>
      <c r="F863" s="10">
        <v>42036</v>
      </c>
      <c r="G863" s="10">
        <v>44958</v>
      </c>
      <c r="H863" s="11">
        <v>9</v>
      </c>
      <c r="I863" s="11" t="s">
        <v>337</v>
      </c>
      <c r="J863" s="11" t="s">
        <v>338</v>
      </c>
      <c r="K863" s="11" t="s">
        <v>4139</v>
      </c>
      <c r="L863" s="11">
        <v>2</v>
      </c>
    </row>
    <row r="864" spans="1:12">
      <c r="A864" s="11" t="s">
        <v>1616</v>
      </c>
      <c r="D864" s="11" t="s">
        <v>260</v>
      </c>
      <c r="E864" s="19" t="s">
        <v>1866</v>
      </c>
      <c r="F864" s="10">
        <v>42036</v>
      </c>
      <c r="G864" s="10">
        <v>44958</v>
      </c>
      <c r="H864" s="11">
        <v>9</v>
      </c>
      <c r="I864" s="11" t="s">
        <v>337</v>
      </c>
      <c r="J864" s="11" t="s">
        <v>338</v>
      </c>
      <c r="K864" s="11" t="s">
        <v>4139</v>
      </c>
      <c r="L864" s="11">
        <v>2</v>
      </c>
    </row>
    <row r="865" spans="1:12">
      <c r="A865" s="11" t="s">
        <v>1617</v>
      </c>
      <c r="D865" s="11" t="s">
        <v>260</v>
      </c>
      <c r="E865" s="19" t="s">
        <v>1867</v>
      </c>
      <c r="F865" s="10">
        <v>42036</v>
      </c>
      <c r="G865" s="10">
        <v>44958</v>
      </c>
      <c r="H865" s="11">
        <v>9</v>
      </c>
      <c r="I865" s="11" t="s">
        <v>337</v>
      </c>
      <c r="J865" s="11" t="s">
        <v>338</v>
      </c>
      <c r="K865" s="11" t="s">
        <v>4139</v>
      </c>
      <c r="L865" s="11">
        <v>2</v>
      </c>
    </row>
    <row r="866" spans="1:12">
      <c r="A866" s="11" t="s">
        <v>1618</v>
      </c>
      <c r="D866" s="11" t="s">
        <v>260</v>
      </c>
      <c r="E866" s="19" t="s">
        <v>1868</v>
      </c>
      <c r="F866" s="10">
        <v>42036</v>
      </c>
      <c r="G866" s="10">
        <v>44958</v>
      </c>
      <c r="H866" s="11">
        <v>9</v>
      </c>
      <c r="I866" s="11" t="s">
        <v>337</v>
      </c>
      <c r="J866" s="11" t="s">
        <v>338</v>
      </c>
      <c r="K866" s="11" t="s">
        <v>4139</v>
      </c>
      <c r="L866" s="11">
        <v>2</v>
      </c>
    </row>
    <row r="867" spans="1:12">
      <c r="A867" s="11" t="s">
        <v>1619</v>
      </c>
      <c r="D867" s="11" t="s">
        <v>260</v>
      </c>
      <c r="E867" s="19" t="s">
        <v>1869</v>
      </c>
      <c r="F867" s="10">
        <v>42036</v>
      </c>
      <c r="G867" s="10">
        <v>44958</v>
      </c>
      <c r="H867" s="11">
        <v>9</v>
      </c>
      <c r="I867" s="11" t="s">
        <v>337</v>
      </c>
      <c r="J867" s="11" t="s">
        <v>338</v>
      </c>
      <c r="K867" s="11" t="s">
        <v>4139</v>
      </c>
      <c r="L867" s="11">
        <v>2</v>
      </c>
    </row>
    <row r="868" spans="1:12">
      <c r="A868" s="11" t="s">
        <v>1620</v>
      </c>
      <c r="D868" s="11" t="s">
        <v>260</v>
      </c>
      <c r="E868" s="19" t="s">
        <v>1870</v>
      </c>
      <c r="F868" s="10">
        <v>42036</v>
      </c>
      <c r="G868" s="10">
        <v>44958</v>
      </c>
      <c r="H868" s="11">
        <v>9</v>
      </c>
      <c r="I868" s="11" t="s">
        <v>337</v>
      </c>
      <c r="J868" s="11" t="s">
        <v>338</v>
      </c>
      <c r="K868" s="11" t="s">
        <v>4139</v>
      </c>
      <c r="L868" s="11">
        <v>2</v>
      </c>
    </row>
    <row r="869" spans="1:12">
      <c r="A869" s="11" t="s">
        <v>1621</v>
      </c>
      <c r="D869" s="11" t="s">
        <v>260</v>
      </c>
      <c r="E869" s="19" t="s">
        <v>1871</v>
      </c>
      <c r="F869" s="10">
        <v>42036</v>
      </c>
      <c r="G869" s="10">
        <v>44958</v>
      </c>
      <c r="H869" s="11">
        <v>9</v>
      </c>
      <c r="I869" s="11" t="s">
        <v>337</v>
      </c>
      <c r="J869" s="11" t="s">
        <v>338</v>
      </c>
      <c r="K869" s="11" t="s">
        <v>4139</v>
      </c>
      <c r="L869" s="11">
        <v>2</v>
      </c>
    </row>
    <row r="870" spans="1:12">
      <c r="A870" s="11" t="s">
        <v>1622</v>
      </c>
      <c r="D870" s="11" t="s">
        <v>260</v>
      </c>
      <c r="E870" s="19" t="s">
        <v>1872</v>
      </c>
      <c r="F870" s="10">
        <v>42036</v>
      </c>
      <c r="G870" s="10">
        <v>44958</v>
      </c>
      <c r="H870" s="11">
        <v>9</v>
      </c>
      <c r="I870" s="11" t="s">
        <v>337</v>
      </c>
      <c r="J870" s="11" t="s">
        <v>338</v>
      </c>
      <c r="K870" s="11" t="s">
        <v>4139</v>
      </c>
      <c r="L870" s="11">
        <v>2</v>
      </c>
    </row>
    <row r="871" spans="1:12">
      <c r="A871" s="11" t="s">
        <v>1623</v>
      </c>
      <c r="D871" s="11" t="s">
        <v>260</v>
      </c>
      <c r="E871" s="19" t="s">
        <v>1873</v>
      </c>
      <c r="F871" s="10">
        <v>42036</v>
      </c>
      <c r="G871" s="10">
        <v>44958</v>
      </c>
      <c r="H871" s="11">
        <v>9</v>
      </c>
      <c r="I871" s="11" t="s">
        <v>337</v>
      </c>
      <c r="J871" s="11" t="s">
        <v>338</v>
      </c>
      <c r="K871" s="11" t="s">
        <v>4139</v>
      </c>
      <c r="L871" s="11">
        <v>2</v>
      </c>
    </row>
    <row r="872" spans="1:12">
      <c r="A872" s="11" t="s">
        <v>1624</v>
      </c>
      <c r="D872" s="11" t="s">
        <v>260</v>
      </c>
      <c r="E872" s="19" t="s">
        <v>1874</v>
      </c>
      <c r="F872" s="10">
        <v>42036</v>
      </c>
      <c r="G872" s="10">
        <v>44958</v>
      </c>
      <c r="H872" s="11">
        <v>9</v>
      </c>
      <c r="I872" s="11" t="s">
        <v>337</v>
      </c>
      <c r="J872" s="11" t="s">
        <v>338</v>
      </c>
      <c r="K872" s="11" t="s">
        <v>4139</v>
      </c>
      <c r="L872" s="11">
        <v>2</v>
      </c>
    </row>
    <row r="873" spans="1:12">
      <c r="A873" s="11" t="s">
        <v>1625</v>
      </c>
      <c r="D873" s="11" t="s">
        <v>260</v>
      </c>
      <c r="E873" s="19" t="s">
        <v>1875</v>
      </c>
      <c r="F873" s="10">
        <v>42036</v>
      </c>
      <c r="G873" s="10">
        <v>44958</v>
      </c>
      <c r="H873" s="11">
        <v>9</v>
      </c>
      <c r="I873" s="11" t="s">
        <v>337</v>
      </c>
      <c r="J873" s="11" t="s">
        <v>338</v>
      </c>
      <c r="K873" s="11" t="s">
        <v>4139</v>
      </c>
      <c r="L873" s="11">
        <v>2</v>
      </c>
    </row>
    <row r="874" spans="1:12">
      <c r="A874" s="11" t="s">
        <v>1626</v>
      </c>
      <c r="D874" s="11" t="s">
        <v>260</v>
      </c>
      <c r="E874" s="19" t="s">
        <v>1876</v>
      </c>
      <c r="F874" s="10">
        <v>42036</v>
      </c>
      <c r="G874" s="10">
        <v>44958</v>
      </c>
      <c r="H874" s="11">
        <v>9</v>
      </c>
      <c r="I874" s="11" t="s">
        <v>337</v>
      </c>
      <c r="J874" s="11" t="s">
        <v>338</v>
      </c>
      <c r="K874" s="11" t="s">
        <v>4139</v>
      </c>
      <c r="L874" s="11">
        <v>2</v>
      </c>
    </row>
    <row r="875" spans="1:12">
      <c r="A875" s="11" t="s">
        <v>1627</v>
      </c>
      <c r="D875" s="11" t="s">
        <v>260</v>
      </c>
      <c r="E875" s="19" t="s">
        <v>1877</v>
      </c>
      <c r="F875" s="10">
        <v>42036</v>
      </c>
      <c r="G875" s="10">
        <v>44958</v>
      </c>
      <c r="H875" s="11">
        <v>9</v>
      </c>
      <c r="I875" s="11" t="s">
        <v>337</v>
      </c>
      <c r="J875" s="11" t="s">
        <v>338</v>
      </c>
      <c r="K875" s="11" t="s">
        <v>4139</v>
      </c>
      <c r="L875" s="11">
        <v>2</v>
      </c>
    </row>
    <row r="876" spans="1:12">
      <c r="A876" s="11" t="s">
        <v>1628</v>
      </c>
      <c r="D876" s="11" t="s">
        <v>260</v>
      </c>
      <c r="E876" s="19" t="s">
        <v>1878</v>
      </c>
      <c r="F876" s="10">
        <v>42036</v>
      </c>
      <c r="G876" s="10">
        <v>44958</v>
      </c>
      <c r="H876" s="11">
        <v>9</v>
      </c>
      <c r="I876" s="11" t="s">
        <v>337</v>
      </c>
      <c r="J876" s="11" t="s">
        <v>338</v>
      </c>
      <c r="K876" s="11" t="s">
        <v>4139</v>
      </c>
      <c r="L876" s="11">
        <v>2</v>
      </c>
    </row>
    <row r="877" spans="1:12">
      <c r="A877" s="11" t="s">
        <v>1629</v>
      </c>
      <c r="D877" s="11" t="s">
        <v>260</v>
      </c>
      <c r="E877" s="19" t="s">
        <v>1879</v>
      </c>
      <c r="F877" s="10">
        <v>42036</v>
      </c>
      <c r="G877" s="10">
        <v>44958</v>
      </c>
      <c r="H877" s="11">
        <v>9</v>
      </c>
      <c r="I877" s="11" t="s">
        <v>337</v>
      </c>
      <c r="J877" s="11" t="s">
        <v>338</v>
      </c>
      <c r="K877" s="11" t="s">
        <v>4139</v>
      </c>
      <c r="L877" s="11">
        <v>2</v>
      </c>
    </row>
    <row r="878" spans="1:12">
      <c r="A878" s="11" t="s">
        <v>1630</v>
      </c>
      <c r="D878" s="11" t="s">
        <v>260</v>
      </c>
      <c r="E878" s="19" t="s">
        <v>1880</v>
      </c>
      <c r="F878" s="10">
        <v>42036</v>
      </c>
      <c r="G878" s="10">
        <v>44958</v>
      </c>
      <c r="H878" s="11">
        <v>9</v>
      </c>
      <c r="I878" s="11" t="s">
        <v>337</v>
      </c>
      <c r="J878" s="11" t="s">
        <v>338</v>
      </c>
      <c r="K878" s="11" t="s">
        <v>4139</v>
      </c>
      <c r="L878" s="11">
        <v>2</v>
      </c>
    </row>
    <row r="879" spans="1:12">
      <c r="A879" s="11" t="s">
        <v>1631</v>
      </c>
      <c r="D879" s="11" t="s">
        <v>260</v>
      </c>
      <c r="E879" s="19" t="s">
        <v>1881</v>
      </c>
      <c r="F879" s="10">
        <v>42036</v>
      </c>
      <c r="G879" s="10">
        <v>44958</v>
      </c>
      <c r="H879" s="11">
        <v>9</v>
      </c>
      <c r="I879" s="11" t="s">
        <v>337</v>
      </c>
      <c r="J879" s="11" t="s">
        <v>338</v>
      </c>
      <c r="K879" s="11" t="s">
        <v>4139</v>
      </c>
      <c r="L879" s="11">
        <v>2</v>
      </c>
    </row>
    <row r="880" spans="1:12">
      <c r="A880" s="11" t="s">
        <v>1632</v>
      </c>
      <c r="D880" s="11" t="s">
        <v>260</v>
      </c>
      <c r="E880" s="19" t="s">
        <v>1882</v>
      </c>
      <c r="F880" s="10">
        <v>42036</v>
      </c>
      <c r="G880" s="10">
        <v>44958</v>
      </c>
      <c r="H880" s="11">
        <v>9</v>
      </c>
      <c r="I880" s="11" t="s">
        <v>337</v>
      </c>
      <c r="J880" s="11" t="s">
        <v>338</v>
      </c>
      <c r="K880" s="11" t="s">
        <v>4139</v>
      </c>
      <c r="L880" s="11">
        <v>2</v>
      </c>
    </row>
    <row r="881" spans="1:12">
      <c r="A881" s="11" t="s">
        <v>1633</v>
      </c>
      <c r="D881" s="11" t="s">
        <v>260</v>
      </c>
      <c r="E881" s="19" t="s">
        <v>1883</v>
      </c>
      <c r="F881" s="10">
        <v>42036</v>
      </c>
      <c r="G881" s="10">
        <v>44958</v>
      </c>
      <c r="H881" s="11">
        <v>9</v>
      </c>
      <c r="I881" s="11" t="s">
        <v>337</v>
      </c>
      <c r="J881" s="11" t="s">
        <v>338</v>
      </c>
      <c r="K881" s="11" t="s">
        <v>4139</v>
      </c>
      <c r="L881" s="11">
        <v>2</v>
      </c>
    </row>
    <row r="882" spans="1:12">
      <c r="A882" s="11" t="s">
        <v>1634</v>
      </c>
      <c r="D882" s="11" t="s">
        <v>260</v>
      </c>
      <c r="E882" s="19" t="s">
        <v>1884</v>
      </c>
      <c r="F882" s="10">
        <v>42036</v>
      </c>
      <c r="G882" s="10">
        <v>44958</v>
      </c>
      <c r="H882" s="11">
        <v>9</v>
      </c>
      <c r="I882" s="11" t="s">
        <v>337</v>
      </c>
      <c r="J882" s="11" t="s">
        <v>338</v>
      </c>
      <c r="K882" s="11" t="s">
        <v>4139</v>
      </c>
      <c r="L882" s="11">
        <v>2</v>
      </c>
    </row>
    <row r="883" spans="1:12">
      <c r="A883" s="11" t="s">
        <v>1635</v>
      </c>
      <c r="D883" s="11" t="s">
        <v>260</v>
      </c>
      <c r="E883" s="19" t="s">
        <v>1885</v>
      </c>
      <c r="F883" s="10">
        <v>42036</v>
      </c>
      <c r="G883" s="10">
        <v>44958</v>
      </c>
      <c r="H883" s="11">
        <v>9</v>
      </c>
      <c r="I883" s="11" t="s">
        <v>337</v>
      </c>
      <c r="J883" s="11" t="s">
        <v>338</v>
      </c>
      <c r="K883" s="11" t="s">
        <v>4139</v>
      </c>
      <c r="L883" s="11">
        <v>2</v>
      </c>
    </row>
    <row r="884" spans="1:12">
      <c r="A884" s="11" t="s">
        <v>1636</v>
      </c>
      <c r="D884" s="11" t="s">
        <v>260</v>
      </c>
      <c r="E884" s="19" t="s">
        <v>1886</v>
      </c>
      <c r="F884" s="10">
        <v>42036</v>
      </c>
      <c r="G884" s="10">
        <v>44958</v>
      </c>
      <c r="H884" s="11">
        <v>9</v>
      </c>
      <c r="I884" s="11" t="s">
        <v>337</v>
      </c>
      <c r="J884" s="11" t="s">
        <v>338</v>
      </c>
      <c r="K884" s="11" t="s">
        <v>4139</v>
      </c>
      <c r="L884" s="11">
        <v>2</v>
      </c>
    </row>
    <row r="885" spans="1:12">
      <c r="A885" s="11" t="s">
        <v>1637</v>
      </c>
      <c r="D885" s="11" t="s">
        <v>260</v>
      </c>
      <c r="E885" s="19" t="s">
        <v>1887</v>
      </c>
      <c r="F885" s="10">
        <v>42036</v>
      </c>
      <c r="G885" s="10">
        <v>44958</v>
      </c>
      <c r="H885" s="11">
        <v>9</v>
      </c>
      <c r="I885" s="11" t="s">
        <v>337</v>
      </c>
      <c r="J885" s="11" t="s">
        <v>338</v>
      </c>
      <c r="K885" s="11" t="s">
        <v>4139</v>
      </c>
      <c r="L885" s="11">
        <v>2</v>
      </c>
    </row>
    <row r="886" spans="1:12">
      <c r="A886" s="11" t="s">
        <v>1638</v>
      </c>
      <c r="D886" s="11" t="s">
        <v>260</v>
      </c>
      <c r="E886" s="19" t="s">
        <v>1888</v>
      </c>
      <c r="F886" s="10">
        <v>42036</v>
      </c>
      <c r="G886" s="10">
        <v>44958</v>
      </c>
      <c r="H886" s="11">
        <v>9</v>
      </c>
      <c r="I886" s="11" t="s">
        <v>337</v>
      </c>
      <c r="J886" s="11" t="s">
        <v>338</v>
      </c>
      <c r="K886" s="11" t="s">
        <v>4139</v>
      </c>
      <c r="L886" s="11">
        <v>2</v>
      </c>
    </row>
    <row r="887" spans="1:12">
      <c r="A887" s="11" t="s">
        <v>1639</v>
      </c>
      <c r="D887" s="11" t="s">
        <v>260</v>
      </c>
      <c r="E887" s="19" t="s">
        <v>1889</v>
      </c>
      <c r="F887" s="10">
        <v>42036</v>
      </c>
      <c r="G887" s="10">
        <v>44958</v>
      </c>
      <c r="H887" s="11">
        <v>9</v>
      </c>
      <c r="I887" s="11" t="s">
        <v>337</v>
      </c>
      <c r="J887" s="11" t="s">
        <v>338</v>
      </c>
      <c r="K887" s="11" t="s">
        <v>4139</v>
      </c>
      <c r="L887" s="11">
        <v>2</v>
      </c>
    </row>
    <row r="888" spans="1:12">
      <c r="A888" s="11" t="s">
        <v>1640</v>
      </c>
      <c r="D888" s="11" t="s">
        <v>260</v>
      </c>
      <c r="E888" s="19" t="s">
        <v>1890</v>
      </c>
      <c r="F888" s="10">
        <v>42036</v>
      </c>
      <c r="G888" s="10">
        <v>44958</v>
      </c>
      <c r="H888" s="11">
        <v>9</v>
      </c>
      <c r="I888" s="11" t="s">
        <v>337</v>
      </c>
      <c r="J888" s="11" t="s">
        <v>338</v>
      </c>
      <c r="K888" s="11" t="s">
        <v>4139</v>
      </c>
      <c r="L888" s="11">
        <v>2</v>
      </c>
    </row>
    <row r="889" spans="1:12">
      <c r="A889" s="11" t="s">
        <v>1641</v>
      </c>
      <c r="D889" s="11" t="s">
        <v>260</v>
      </c>
      <c r="E889" s="19" t="s">
        <v>1891</v>
      </c>
      <c r="F889" s="10">
        <v>42036</v>
      </c>
      <c r="G889" s="10">
        <v>44958</v>
      </c>
      <c r="H889" s="11">
        <v>9</v>
      </c>
      <c r="I889" s="11" t="s">
        <v>337</v>
      </c>
      <c r="J889" s="11" t="s">
        <v>338</v>
      </c>
      <c r="K889" s="11" t="s">
        <v>4139</v>
      </c>
      <c r="L889" s="11">
        <v>2</v>
      </c>
    </row>
    <row r="890" spans="1:12">
      <c r="A890" s="11" t="s">
        <v>1642</v>
      </c>
      <c r="D890" s="11" t="s">
        <v>260</v>
      </c>
      <c r="E890" s="19" t="s">
        <v>1892</v>
      </c>
      <c r="F890" s="10">
        <v>42036</v>
      </c>
      <c r="G890" s="10">
        <v>44958</v>
      </c>
      <c r="H890" s="11">
        <v>9</v>
      </c>
      <c r="I890" s="11" t="s">
        <v>337</v>
      </c>
      <c r="J890" s="11" t="s">
        <v>338</v>
      </c>
      <c r="K890" s="11" t="s">
        <v>4139</v>
      </c>
      <c r="L890" s="11">
        <v>2</v>
      </c>
    </row>
    <row r="891" spans="1:12">
      <c r="A891" s="11" t="s">
        <v>1643</v>
      </c>
      <c r="D891" s="11" t="s">
        <v>260</v>
      </c>
      <c r="E891" s="19" t="s">
        <v>1893</v>
      </c>
      <c r="F891" s="10">
        <v>42036</v>
      </c>
      <c r="G891" s="10">
        <v>44958</v>
      </c>
      <c r="H891" s="11">
        <v>9</v>
      </c>
      <c r="I891" s="11" t="s">
        <v>337</v>
      </c>
      <c r="J891" s="11" t="s">
        <v>338</v>
      </c>
      <c r="K891" s="11" t="s">
        <v>4139</v>
      </c>
      <c r="L891" s="11">
        <v>2</v>
      </c>
    </row>
    <row r="892" spans="1:12">
      <c r="A892" s="11" t="s">
        <v>1644</v>
      </c>
      <c r="D892" s="11" t="s">
        <v>260</v>
      </c>
      <c r="E892" s="19" t="s">
        <v>1894</v>
      </c>
      <c r="F892" s="10">
        <v>42036</v>
      </c>
      <c r="G892" s="10">
        <v>44958</v>
      </c>
      <c r="H892" s="11">
        <v>9</v>
      </c>
      <c r="I892" s="11" t="s">
        <v>337</v>
      </c>
      <c r="J892" s="11" t="s">
        <v>338</v>
      </c>
      <c r="K892" s="11" t="s">
        <v>4139</v>
      </c>
      <c r="L892" s="11">
        <v>2</v>
      </c>
    </row>
    <row r="893" spans="1:12">
      <c r="A893" s="11" t="s">
        <v>1645</v>
      </c>
      <c r="D893" s="11" t="s">
        <v>260</v>
      </c>
      <c r="E893" s="19" t="s">
        <v>1895</v>
      </c>
      <c r="F893" s="10">
        <v>42036</v>
      </c>
      <c r="G893" s="10">
        <v>44958</v>
      </c>
      <c r="H893" s="11">
        <v>9</v>
      </c>
      <c r="I893" s="11" t="s">
        <v>337</v>
      </c>
      <c r="J893" s="11" t="s">
        <v>338</v>
      </c>
      <c r="K893" s="11" t="s">
        <v>4139</v>
      </c>
      <c r="L893" s="11">
        <v>2</v>
      </c>
    </row>
    <row r="894" spans="1:12">
      <c r="A894" s="11" t="s">
        <v>1646</v>
      </c>
      <c r="D894" s="11" t="s">
        <v>260</v>
      </c>
      <c r="E894" s="19" t="s">
        <v>1896</v>
      </c>
      <c r="F894" s="10">
        <v>42036</v>
      </c>
      <c r="G894" s="10">
        <v>44958</v>
      </c>
      <c r="H894" s="11">
        <v>9</v>
      </c>
      <c r="I894" s="20" t="s">
        <v>259</v>
      </c>
      <c r="J894" s="11" t="s">
        <v>261</v>
      </c>
      <c r="K894" s="11" t="s">
        <v>4139</v>
      </c>
      <c r="L894" s="11">
        <v>2</v>
      </c>
    </row>
    <row r="895" spans="1:12">
      <c r="A895" s="11" t="s">
        <v>1647</v>
      </c>
      <c r="D895" s="11" t="s">
        <v>260</v>
      </c>
      <c r="E895" s="19" t="s">
        <v>1897</v>
      </c>
      <c r="F895" s="10">
        <v>42036</v>
      </c>
      <c r="G895" s="10">
        <v>44958</v>
      </c>
      <c r="H895" s="11">
        <v>9</v>
      </c>
      <c r="I895" s="20" t="s">
        <v>259</v>
      </c>
      <c r="J895" s="11" t="s">
        <v>261</v>
      </c>
      <c r="K895" s="11" t="s">
        <v>4139</v>
      </c>
      <c r="L895" s="11">
        <v>2</v>
      </c>
    </row>
    <row r="896" spans="1:12">
      <c r="A896" s="11" t="s">
        <v>1648</v>
      </c>
      <c r="D896" s="11" t="s">
        <v>260</v>
      </c>
      <c r="E896" s="19" t="s">
        <v>1898</v>
      </c>
      <c r="F896" s="10">
        <v>42036</v>
      </c>
      <c r="G896" s="10">
        <v>44958</v>
      </c>
      <c r="H896" s="11">
        <v>9</v>
      </c>
      <c r="I896" s="20" t="s">
        <v>259</v>
      </c>
      <c r="J896" s="11" t="s">
        <v>261</v>
      </c>
      <c r="K896" s="11" t="s">
        <v>4139</v>
      </c>
      <c r="L896" s="11">
        <v>2</v>
      </c>
    </row>
    <row r="897" spans="1:12">
      <c r="A897" s="11" t="s">
        <v>1649</v>
      </c>
      <c r="D897" s="11" t="s">
        <v>260</v>
      </c>
      <c r="E897" s="19" t="s">
        <v>1899</v>
      </c>
      <c r="F897" s="10">
        <v>42036</v>
      </c>
      <c r="G897" s="10">
        <v>44958</v>
      </c>
      <c r="H897" s="11">
        <v>9</v>
      </c>
      <c r="I897" s="20" t="s">
        <v>259</v>
      </c>
      <c r="J897" s="11" t="s">
        <v>261</v>
      </c>
      <c r="K897" s="11" t="s">
        <v>4139</v>
      </c>
      <c r="L897" s="11">
        <v>2</v>
      </c>
    </row>
    <row r="898" spans="1:12">
      <c r="A898" s="11" t="s">
        <v>1650</v>
      </c>
      <c r="D898" s="11" t="s">
        <v>260</v>
      </c>
      <c r="E898" s="19" t="s">
        <v>1900</v>
      </c>
      <c r="F898" s="10">
        <v>42036</v>
      </c>
      <c r="G898" s="10">
        <v>44958</v>
      </c>
      <c r="H898" s="11">
        <v>9</v>
      </c>
      <c r="I898" s="20" t="s">
        <v>259</v>
      </c>
      <c r="J898" s="11" t="s">
        <v>261</v>
      </c>
      <c r="K898" s="11" t="s">
        <v>4139</v>
      </c>
      <c r="L898" s="11">
        <v>2</v>
      </c>
    </row>
    <row r="899" spans="1:12">
      <c r="A899" s="11" t="s">
        <v>1651</v>
      </c>
      <c r="D899" s="11" t="s">
        <v>260</v>
      </c>
      <c r="E899" s="19" t="s">
        <v>1901</v>
      </c>
      <c r="F899" s="10">
        <v>42036</v>
      </c>
      <c r="G899" s="10">
        <v>44958</v>
      </c>
      <c r="H899" s="11">
        <v>9</v>
      </c>
      <c r="I899" s="20" t="s">
        <v>259</v>
      </c>
      <c r="J899" s="11" t="s">
        <v>261</v>
      </c>
      <c r="K899" s="11" t="s">
        <v>4139</v>
      </c>
      <c r="L899" s="11">
        <v>2</v>
      </c>
    </row>
    <row r="900" spans="1:12">
      <c r="A900" s="11" t="s">
        <v>1652</v>
      </c>
      <c r="D900" s="11" t="s">
        <v>260</v>
      </c>
      <c r="E900" s="19" t="s">
        <v>1902</v>
      </c>
      <c r="F900" s="10">
        <v>42036</v>
      </c>
      <c r="G900" s="10">
        <v>44958</v>
      </c>
      <c r="H900" s="11">
        <v>9</v>
      </c>
      <c r="I900" s="20" t="s">
        <v>259</v>
      </c>
      <c r="J900" s="11" t="s">
        <v>261</v>
      </c>
      <c r="K900" s="11" t="s">
        <v>4139</v>
      </c>
      <c r="L900" s="11">
        <v>2</v>
      </c>
    </row>
    <row r="901" spans="1:12">
      <c r="A901" s="11" t="s">
        <v>1653</v>
      </c>
      <c r="D901" s="11" t="s">
        <v>260</v>
      </c>
      <c r="E901" s="19" t="s">
        <v>1903</v>
      </c>
      <c r="F901" s="10">
        <v>42036</v>
      </c>
      <c r="G901" s="10">
        <v>44958</v>
      </c>
      <c r="H901" s="11">
        <v>9</v>
      </c>
      <c r="I901" s="20" t="s">
        <v>259</v>
      </c>
      <c r="J901" s="11" t="s">
        <v>261</v>
      </c>
      <c r="K901" s="11" t="s">
        <v>4139</v>
      </c>
      <c r="L901" s="11">
        <v>2</v>
      </c>
    </row>
    <row r="902" spans="1:12">
      <c r="A902" s="11" t="s">
        <v>1654</v>
      </c>
      <c r="D902" s="11" t="s">
        <v>260</v>
      </c>
      <c r="E902" s="19" t="s">
        <v>1904</v>
      </c>
      <c r="F902" s="10">
        <v>42036</v>
      </c>
      <c r="G902" s="10">
        <v>44958</v>
      </c>
      <c r="H902" s="11">
        <v>9</v>
      </c>
      <c r="I902" s="20" t="s">
        <v>259</v>
      </c>
      <c r="J902" s="11" t="s">
        <v>261</v>
      </c>
      <c r="K902" s="11" t="s">
        <v>4139</v>
      </c>
      <c r="L902" s="11">
        <v>2</v>
      </c>
    </row>
    <row r="903" spans="1:12">
      <c r="A903" s="11" t="s">
        <v>1655</v>
      </c>
      <c r="D903" s="11" t="s">
        <v>260</v>
      </c>
      <c r="E903" s="19" t="s">
        <v>1905</v>
      </c>
      <c r="F903" s="10">
        <v>42036</v>
      </c>
      <c r="G903" s="10">
        <v>44958</v>
      </c>
      <c r="H903" s="11">
        <v>9</v>
      </c>
      <c r="I903" s="20" t="s">
        <v>259</v>
      </c>
      <c r="J903" s="11" t="s">
        <v>261</v>
      </c>
      <c r="K903" s="11" t="s">
        <v>4139</v>
      </c>
      <c r="L903" s="11">
        <v>2</v>
      </c>
    </row>
    <row r="904" spans="1:12">
      <c r="A904" s="11" t="s">
        <v>1656</v>
      </c>
      <c r="D904" s="11" t="s">
        <v>260</v>
      </c>
      <c r="E904" s="19" t="s">
        <v>1906</v>
      </c>
      <c r="F904" s="10">
        <v>42036</v>
      </c>
      <c r="G904" s="10">
        <v>44958</v>
      </c>
      <c r="H904" s="11">
        <v>9</v>
      </c>
      <c r="I904" s="20" t="s">
        <v>259</v>
      </c>
      <c r="J904" s="11" t="s">
        <v>261</v>
      </c>
      <c r="K904" s="11" t="s">
        <v>4139</v>
      </c>
      <c r="L904" s="11">
        <v>2</v>
      </c>
    </row>
    <row r="905" spans="1:12">
      <c r="A905" s="11" t="s">
        <v>1657</v>
      </c>
      <c r="D905" s="11" t="s">
        <v>260</v>
      </c>
      <c r="E905" s="19" t="s">
        <v>1907</v>
      </c>
      <c r="F905" s="10">
        <v>42036</v>
      </c>
      <c r="G905" s="10">
        <v>44958</v>
      </c>
      <c r="H905" s="11">
        <v>9</v>
      </c>
      <c r="I905" s="20" t="s">
        <v>259</v>
      </c>
      <c r="J905" s="11" t="s">
        <v>261</v>
      </c>
      <c r="K905" s="11" t="s">
        <v>4139</v>
      </c>
      <c r="L905" s="11">
        <v>2</v>
      </c>
    </row>
    <row r="906" spans="1:12">
      <c r="A906" s="11" t="s">
        <v>1658</v>
      </c>
      <c r="D906" s="11" t="s">
        <v>260</v>
      </c>
      <c r="E906" s="19" t="s">
        <v>1908</v>
      </c>
      <c r="F906" s="10">
        <v>42036</v>
      </c>
      <c r="G906" s="10">
        <v>44958</v>
      </c>
      <c r="H906" s="11">
        <v>9</v>
      </c>
      <c r="I906" s="20" t="s">
        <v>259</v>
      </c>
      <c r="J906" s="11" t="s">
        <v>261</v>
      </c>
      <c r="K906" s="11" t="s">
        <v>4139</v>
      </c>
      <c r="L906" s="11">
        <v>2</v>
      </c>
    </row>
    <row r="907" spans="1:12">
      <c r="A907" s="11" t="s">
        <v>1659</v>
      </c>
      <c r="D907" s="11" t="s">
        <v>260</v>
      </c>
      <c r="E907" s="19" t="s">
        <v>1909</v>
      </c>
      <c r="F907" s="10">
        <v>42036</v>
      </c>
      <c r="G907" s="10">
        <v>44958</v>
      </c>
      <c r="H907" s="11">
        <v>9</v>
      </c>
      <c r="I907" s="20" t="s">
        <v>259</v>
      </c>
      <c r="J907" s="11" t="s">
        <v>261</v>
      </c>
      <c r="K907" s="11" t="s">
        <v>4139</v>
      </c>
      <c r="L907" s="11">
        <v>2</v>
      </c>
    </row>
    <row r="908" spans="1:12">
      <c r="A908" s="11" t="s">
        <v>1660</v>
      </c>
      <c r="D908" s="11" t="s">
        <v>260</v>
      </c>
      <c r="E908" s="19" t="s">
        <v>1910</v>
      </c>
      <c r="F908" s="10">
        <v>42036</v>
      </c>
      <c r="G908" s="10">
        <v>44958</v>
      </c>
      <c r="H908" s="11">
        <v>9</v>
      </c>
      <c r="I908" s="20" t="s">
        <v>259</v>
      </c>
      <c r="J908" s="11" t="s">
        <v>261</v>
      </c>
      <c r="K908" s="11" t="s">
        <v>4139</v>
      </c>
      <c r="L908" s="11">
        <v>2</v>
      </c>
    </row>
    <row r="909" spans="1:12">
      <c r="A909" s="11" t="s">
        <v>1661</v>
      </c>
      <c r="D909" s="11" t="s">
        <v>260</v>
      </c>
      <c r="E909" s="19" t="s">
        <v>1911</v>
      </c>
      <c r="F909" s="10">
        <v>42036</v>
      </c>
      <c r="G909" s="10">
        <v>44958</v>
      </c>
      <c r="H909" s="11">
        <v>9</v>
      </c>
      <c r="I909" s="20" t="s">
        <v>259</v>
      </c>
      <c r="J909" s="11" t="s">
        <v>261</v>
      </c>
      <c r="K909" s="11" t="s">
        <v>4139</v>
      </c>
      <c r="L909" s="11">
        <v>2</v>
      </c>
    </row>
    <row r="910" spans="1:12">
      <c r="A910" s="11" t="s">
        <v>1662</v>
      </c>
      <c r="D910" s="11" t="s">
        <v>260</v>
      </c>
      <c r="E910" s="19" t="s">
        <v>1912</v>
      </c>
      <c r="F910" s="10">
        <v>42036</v>
      </c>
      <c r="G910" s="10">
        <v>44958</v>
      </c>
      <c r="H910" s="11">
        <v>9</v>
      </c>
      <c r="I910" s="20" t="s">
        <v>259</v>
      </c>
      <c r="J910" s="11" t="s">
        <v>261</v>
      </c>
      <c r="K910" s="11" t="s">
        <v>4139</v>
      </c>
      <c r="L910" s="11">
        <v>2</v>
      </c>
    </row>
    <row r="911" spans="1:12">
      <c r="A911" s="11" t="s">
        <v>1663</v>
      </c>
      <c r="D911" s="11" t="s">
        <v>260</v>
      </c>
      <c r="E911" s="19" t="s">
        <v>1913</v>
      </c>
      <c r="F911" s="10">
        <v>42036</v>
      </c>
      <c r="G911" s="10">
        <v>44958</v>
      </c>
      <c r="H911" s="11">
        <v>9</v>
      </c>
      <c r="I911" s="20" t="s">
        <v>259</v>
      </c>
      <c r="J911" s="11" t="s">
        <v>261</v>
      </c>
      <c r="K911" s="11" t="s">
        <v>4139</v>
      </c>
      <c r="L911" s="11">
        <v>2</v>
      </c>
    </row>
    <row r="912" spans="1:12">
      <c r="A912" s="11" t="s">
        <v>1664</v>
      </c>
      <c r="D912" s="11" t="s">
        <v>260</v>
      </c>
      <c r="E912" s="19" t="s">
        <v>1914</v>
      </c>
      <c r="F912" s="10">
        <v>42036</v>
      </c>
      <c r="G912" s="10">
        <v>44958</v>
      </c>
      <c r="H912" s="11">
        <v>9</v>
      </c>
      <c r="I912" s="20" t="s">
        <v>259</v>
      </c>
      <c r="J912" s="11" t="s">
        <v>261</v>
      </c>
      <c r="K912" s="11" t="s">
        <v>4139</v>
      </c>
      <c r="L912" s="11">
        <v>2</v>
      </c>
    </row>
    <row r="913" spans="1:12">
      <c r="A913" s="11" t="s">
        <v>1665</v>
      </c>
      <c r="D913" s="11" t="s">
        <v>260</v>
      </c>
      <c r="E913" s="19" t="s">
        <v>1915</v>
      </c>
      <c r="F913" s="10">
        <v>42036</v>
      </c>
      <c r="G913" s="10">
        <v>44958</v>
      </c>
      <c r="H913" s="11">
        <v>9</v>
      </c>
      <c r="I913" s="20" t="s">
        <v>259</v>
      </c>
      <c r="J913" s="11" t="s">
        <v>261</v>
      </c>
      <c r="K913" s="11" t="s">
        <v>4139</v>
      </c>
      <c r="L913" s="11">
        <v>2</v>
      </c>
    </row>
    <row r="914" spans="1:12">
      <c r="A914" s="11" t="s">
        <v>1666</v>
      </c>
      <c r="D914" s="11" t="s">
        <v>260</v>
      </c>
      <c r="E914" s="19" t="s">
        <v>1916</v>
      </c>
      <c r="F914" s="10">
        <v>42036</v>
      </c>
      <c r="G914" s="10">
        <v>44958</v>
      </c>
      <c r="H914" s="11">
        <v>9</v>
      </c>
      <c r="I914" s="20" t="s">
        <v>259</v>
      </c>
      <c r="J914" s="11" t="s">
        <v>261</v>
      </c>
      <c r="K914" s="11" t="s">
        <v>4139</v>
      </c>
      <c r="L914" s="11">
        <v>2</v>
      </c>
    </row>
    <row r="915" spans="1:12">
      <c r="A915" s="11" t="s">
        <v>1667</v>
      </c>
      <c r="D915" s="11" t="s">
        <v>260</v>
      </c>
      <c r="E915" s="19" t="s">
        <v>1917</v>
      </c>
      <c r="F915" s="10">
        <v>42036</v>
      </c>
      <c r="G915" s="10">
        <v>44958</v>
      </c>
      <c r="H915" s="11">
        <v>9</v>
      </c>
      <c r="I915" s="20" t="s">
        <v>259</v>
      </c>
      <c r="J915" s="11" t="s">
        <v>261</v>
      </c>
      <c r="K915" s="11" t="s">
        <v>4139</v>
      </c>
      <c r="L915" s="11">
        <v>2</v>
      </c>
    </row>
    <row r="916" spans="1:12">
      <c r="A916" s="11" t="s">
        <v>1668</v>
      </c>
      <c r="D916" s="11" t="s">
        <v>260</v>
      </c>
      <c r="E916" s="19" t="s">
        <v>1918</v>
      </c>
      <c r="F916" s="10">
        <v>42036</v>
      </c>
      <c r="G916" s="10">
        <v>44958</v>
      </c>
      <c r="H916" s="11">
        <v>9</v>
      </c>
      <c r="I916" s="20" t="s">
        <v>259</v>
      </c>
      <c r="J916" s="11" t="s">
        <v>261</v>
      </c>
      <c r="K916" s="11" t="s">
        <v>4139</v>
      </c>
      <c r="L916" s="11">
        <v>2</v>
      </c>
    </row>
    <row r="917" spans="1:12">
      <c r="A917" s="11" t="s">
        <v>1669</v>
      </c>
      <c r="D917" s="11" t="s">
        <v>260</v>
      </c>
      <c r="E917" s="19" t="s">
        <v>1919</v>
      </c>
      <c r="F917" s="10">
        <v>42036</v>
      </c>
      <c r="G917" s="10">
        <v>44958</v>
      </c>
      <c r="H917" s="11">
        <v>9</v>
      </c>
      <c r="I917" s="20" t="s">
        <v>259</v>
      </c>
      <c r="J917" s="11" t="s">
        <v>261</v>
      </c>
      <c r="K917" s="11" t="s">
        <v>4139</v>
      </c>
      <c r="L917" s="11">
        <v>2</v>
      </c>
    </row>
    <row r="918" spans="1:12">
      <c r="A918" s="11" t="s">
        <v>1670</v>
      </c>
      <c r="D918" s="11" t="s">
        <v>260</v>
      </c>
      <c r="E918" s="19" t="s">
        <v>1920</v>
      </c>
      <c r="F918" s="10">
        <v>42036</v>
      </c>
      <c r="G918" s="10">
        <v>44958</v>
      </c>
      <c r="H918" s="11">
        <v>9</v>
      </c>
      <c r="I918" s="20" t="s">
        <v>259</v>
      </c>
      <c r="J918" s="11" t="s">
        <v>261</v>
      </c>
      <c r="K918" s="11" t="s">
        <v>4139</v>
      </c>
      <c r="L918" s="11">
        <v>2</v>
      </c>
    </row>
    <row r="919" spans="1:12">
      <c r="A919" s="11" t="s">
        <v>1671</v>
      </c>
      <c r="D919" s="11" t="s">
        <v>260</v>
      </c>
      <c r="E919" s="19" t="s">
        <v>1921</v>
      </c>
      <c r="F919" s="10">
        <v>42036</v>
      </c>
      <c r="G919" s="10">
        <v>44958</v>
      </c>
      <c r="H919" s="11">
        <v>9</v>
      </c>
      <c r="I919" s="20" t="s">
        <v>259</v>
      </c>
      <c r="J919" s="11" t="s">
        <v>261</v>
      </c>
      <c r="K919" s="11" t="s">
        <v>4139</v>
      </c>
      <c r="L919" s="11">
        <v>2</v>
      </c>
    </row>
    <row r="920" spans="1:12">
      <c r="A920" s="11" t="s">
        <v>1672</v>
      </c>
      <c r="D920" s="11" t="s">
        <v>260</v>
      </c>
      <c r="E920" s="19" t="s">
        <v>1922</v>
      </c>
      <c r="F920" s="10">
        <v>42036</v>
      </c>
      <c r="G920" s="10">
        <v>44958</v>
      </c>
      <c r="H920" s="11">
        <v>9</v>
      </c>
      <c r="I920" s="20" t="s">
        <v>259</v>
      </c>
      <c r="J920" s="11" t="s">
        <v>261</v>
      </c>
      <c r="K920" s="11" t="s">
        <v>4139</v>
      </c>
      <c r="L920" s="11">
        <v>2</v>
      </c>
    </row>
    <row r="921" spans="1:12">
      <c r="A921" s="11" t="s">
        <v>1673</v>
      </c>
      <c r="D921" s="11" t="s">
        <v>260</v>
      </c>
      <c r="E921" s="19" t="s">
        <v>1923</v>
      </c>
      <c r="F921" s="10">
        <v>42036</v>
      </c>
      <c r="G921" s="10">
        <v>44958</v>
      </c>
      <c r="H921" s="11">
        <v>9</v>
      </c>
      <c r="I921" s="20" t="s">
        <v>259</v>
      </c>
      <c r="J921" s="11" t="s">
        <v>261</v>
      </c>
      <c r="K921" s="11" t="s">
        <v>4139</v>
      </c>
      <c r="L921" s="11">
        <v>2</v>
      </c>
    </row>
    <row r="922" spans="1:12">
      <c r="A922" s="11" t="s">
        <v>1674</v>
      </c>
      <c r="D922" s="11" t="s">
        <v>260</v>
      </c>
      <c r="E922" s="19" t="s">
        <v>1924</v>
      </c>
      <c r="F922" s="10">
        <v>42036</v>
      </c>
      <c r="G922" s="10">
        <v>44958</v>
      </c>
      <c r="H922" s="11">
        <v>9</v>
      </c>
      <c r="I922" s="20" t="s">
        <v>259</v>
      </c>
      <c r="J922" s="11" t="s">
        <v>261</v>
      </c>
      <c r="K922" s="11" t="s">
        <v>4139</v>
      </c>
      <c r="L922" s="11">
        <v>2</v>
      </c>
    </row>
    <row r="923" spans="1:12">
      <c r="A923" s="11" t="s">
        <v>1675</v>
      </c>
      <c r="D923" s="11" t="s">
        <v>260</v>
      </c>
      <c r="E923" s="19" t="s">
        <v>1925</v>
      </c>
      <c r="F923" s="10">
        <v>42036</v>
      </c>
      <c r="G923" s="10">
        <v>44958</v>
      </c>
      <c r="H923" s="11">
        <v>9</v>
      </c>
      <c r="I923" s="20" t="s">
        <v>259</v>
      </c>
      <c r="J923" s="11" t="s">
        <v>261</v>
      </c>
      <c r="K923" s="11" t="s">
        <v>4139</v>
      </c>
      <c r="L923" s="11">
        <v>2</v>
      </c>
    </row>
    <row r="924" spans="1:12">
      <c r="A924" s="11" t="s">
        <v>1676</v>
      </c>
      <c r="D924" s="11" t="s">
        <v>260</v>
      </c>
      <c r="E924" s="19" t="s">
        <v>1926</v>
      </c>
      <c r="F924" s="10">
        <v>42036</v>
      </c>
      <c r="G924" s="10">
        <v>44958</v>
      </c>
      <c r="H924" s="11">
        <v>9</v>
      </c>
      <c r="I924" s="20" t="s">
        <v>259</v>
      </c>
      <c r="J924" s="11" t="s">
        <v>261</v>
      </c>
      <c r="K924" s="11" t="s">
        <v>4139</v>
      </c>
      <c r="L924" s="11">
        <v>2</v>
      </c>
    </row>
    <row r="925" spans="1:12">
      <c r="A925" s="11" t="s">
        <v>1677</v>
      </c>
      <c r="D925" s="11" t="s">
        <v>260</v>
      </c>
      <c r="E925" s="19" t="s">
        <v>1927</v>
      </c>
      <c r="F925" s="10">
        <v>42036</v>
      </c>
      <c r="G925" s="10">
        <v>44958</v>
      </c>
      <c r="H925" s="11">
        <v>9</v>
      </c>
      <c r="I925" s="20" t="s">
        <v>259</v>
      </c>
      <c r="J925" s="11" t="s">
        <v>261</v>
      </c>
      <c r="K925" s="11" t="s">
        <v>4139</v>
      </c>
      <c r="L925" s="11">
        <v>2</v>
      </c>
    </row>
    <row r="926" spans="1:12">
      <c r="A926" s="11" t="s">
        <v>1678</v>
      </c>
      <c r="D926" s="11" t="s">
        <v>260</v>
      </c>
      <c r="E926" s="19" t="s">
        <v>1928</v>
      </c>
      <c r="F926" s="10">
        <v>42036</v>
      </c>
      <c r="G926" s="10">
        <v>44958</v>
      </c>
      <c r="H926" s="11">
        <v>9</v>
      </c>
      <c r="I926" s="20" t="s">
        <v>259</v>
      </c>
      <c r="J926" s="11" t="s">
        <v>261</v>
      </c>
      <c r="K926" s="11" t="s">
        <v>4139</v>
      </c>
      <c r="L926" s="11">
        <v>2</v>
      </c>
    </row>
    <row r="927" spans="1:12">
      <c r="A927" s="11" t="s">
        <v>1679</v>
      </c>
      <c r="D927" s="11" t="s">
        <v>260</v>
      </c>
      <c r="E927" s="19" t="s">
        <v>1929</v>
      </c>
      <c r="F927" s="10">
        <v>42036</v>
      </c>
      <c r="G927" s="10">
        <v>44958</v>
      </c>
      <c r="H927" s="11">
        <v>9</v>
      </c>
      <c r="I927" s="20" t="s">
        <v>259</v>
      </c>
      <c r="J927" s="11" t="s">
        <v>261</v>
      </c>
      <c r="K927" s="11" t="s">
        <v>4139</v>
      </c>
      <c r="L927" s="11">
        <v>2</v>
      </c>
    </row>
    <row r="928" spans="1:12">
      <c r="A928" s="11" t="s">
        <v>1680</v>
      </c>
      <c r="D928" s="11" t="s">
        <v>260</v>
      </c>
      <c r="E928" s="19" t="s">
        <v>1930</v>
      </c>
      <c r="F928" s="10">
        <v>42036</v>
      </c>
      <c r="G928" s="10">
        <v>44958</v>
      </c>
      <c r="H928" s="11">
        <v>9</v>
      </c>
      <c r="I928" s="20" t="s">
        <v>259</v>
      </c>
      <c r="J928" s="11" t="s">
        <v>261</v>
      </c>
      <c r="K928" s="11" t="s">
        <v>4139</v>
      </c>
      <c r="L928" s="11">
        <v>2</v>
      </c>
    </row>
    <row r="929" spans="1:12">
      <c r="A929" s="11" t="s">
        <v>1681</v>
      </c>
      <c r="D929" s="11" t="s">
        <v>260</v>
      </c>
      <c r="E929" s="19" t="s">
        <v>1931</v>
      </c>
      <c r="F929" s="10">
        <v>42036</v>
      </c>
      <c r="G929" s="10">
        <v>44958</v>
      </c>
      <c r="H929" s="11">
        <v>9</v>
      </c>
      <c r="I929" s="20" t="s">
        <v>259</v>
      </c>
      <c r="J929" s="11" t="s">
        <v>261</v>
      </c>
      <c r="K929" s="11" t="s">
        <v>4139</v>
      </c>
      <c r="L929" s="11">
        <v>2</v>
      </c>
    </row>
    <row r="930" spans="1:12">
      <c r="A930" s="11" t="s">
        <v>1682</v>
      </c>
      <c r="D930" s="11" t="s">
        <v>260</v>
      </c>
      <c r="E930" s="19" t="s">
        <v>1932</v>
      </c>
      <c r="F930" s="10">
        <v>42036</v>
      </c>
      <c r="G930" s="10">
        <v>44958</v>
      </c>
      <c r="H930" s="11">
        <v>9</v>
      </c>
      <c r="I930" s="20" t="s">
        <v>259</v>
      </c>
      <c r="J930" s="11" t="s">
        <v>261</v>
      </c>
      <c r="K930" s="11" t="s">
        <v>4139</v>
      </c>
      <c r="L930" s="11">
        <v>2</v>
      </c>
    </row>
    <row r="931" spans="1:12">
      <c r="A931" s="11" t="s">
        <v>1683</v>
      </c>
      <c r="D931" s="11" t="s">
        <v>260</v>
      </c>
      <c r="E931" s="19" t="s">
        <v>1933</v>
      </c>
      <c r="F931" s="10">
        <v>42036</v>
      </c>
      <c r="G931" s="10">
        <v>44958</v>
      </c>
      <c r="H931" s="11">
        <v>9</v>
      </c>
      <c r="I931" s="20" t="s">
        <v>259</v>
      </c>
      <c r="J931" s="11" t="s">
        <v>261</v>
      </c>
      <c r="K931" s="11" t="s">
        <v>4139</v>
      </c>
      <c r="L931" s="11">
        <v>2</v>
      </c>
    </row>
    <row r="932" spans="1:12">
      <c r="A932" s="11" t="s">
        <v>1684</v>
      </c>
      <c r="D932" s="11" t="s">
        <v>260</v>
      </c>
      <c r="E932" s="19" t="s">
        <v>1934</v>
      </c>
      <c r="F932" s="10">
        <v>42036</v>
      </c>
      <c r="G932" s="10">
        <v>44958</v>
      </c>
      <c r="H932" s="11">
        <v>9</v>
      </c>
      <c r="I932" s="20" t="s">
        <v>259</v>
      </c>
      <c r="J932" s="11" t="s">
        <v>261</v>
      </c>
      <c r="K932" s="11" t="s">
        <v>4139</v>
      </c>
      <c r="L932" s="11">
        <v>2</v>
      </c>
    </row>
    <row r="933" spans="1:12">
      <c r="A933" s="11" t="s">
        <v>1685</v>
      </c>
      <c r="D933" s="11" t="s">
        <v>260</v>
      </c>
      <c r="E933" s="19" t="s">
        <v>1935</v>
      </c>
      <c r="F933" s="10">
        <v>42036</v>
      </c>
      <c r="G933" s="10">
        <v>44958</v>
      </c>
      <c r="H933" s="11">
        <v>9</v>
      </c>
      <c r="I933" s="20" t="s">
        <v>259</v>
      </c>
      <c r="J933" s="11" t="s">
        <v>261</v>
      </c>
      <c r="K933" s="11" t="s">
        <v>4139</v>
      </c>
      <c r="L933" s="11">
        <v>2</v>
      </c>
    </row>
    <row r="934" spans="1:12">
      <c r="A934" s="11" t="s">
        <v>1686</v>
      </c>
      <c r="D934" s="11" t="s">
        <v>260</v>
      </c>
      <c r="E934" s="19" t="s">
        <v>1936</v>
      </c>
      <c r="F934" s="10">
        <v>42036</v>
      </c>
      <c r="G934" s="10">
        <v>44958</v>
      </c>
      <c r="H934" s="11">
        <v>9</v>
      </c>
      <c r="I934" s="20" t="s">
        <v>259</v>
      </c>
      <c r="J934" s="11" t="s">
        <v>261</v>
      </c>
      <c r="K934" s="11" t="s">
        <v>4139</v>
      </c>
      <c r="L934" s="11">
        <v>2</v>
      </c>
    </row>
    <row r="935" spans="1:12">
      <c r="A935" s="11" t="s">
        <v>1687</v>
      </c>
      <c r="D935" s="11" t="s">
        <v>260</v>
      </c>
      <c r="E935" s="19" t="s">
        <v>1937</v>
      </c>
      <c r="F935" s="10">
        <v>42036</v>
      </c>
      <c r="G935" s="10">
        <v>44958</v>
      </c>
      <c r="H935" s="11">
        <v>9</v>
      </c>
      <c r="I935" s="20" t="s">
        <v>259</v>
      </c>
      <c r="J935" s="11" t="s">
        <v>261</v>
      </c>
      <c r="K935" s="11" t="s">
        <v>4139</v>
      </c>
      <c r="L935" s="11">
        <v>2</v>
      </c>
    </row>
    <row r="936" spans="1:12">
      <c r="A936" s="11" t="s">
        <v>1688</v>
      </c>
      <c r="D936" s="11" t="s">
        <v>260</v>
      </c>
      <c r="E936" s="19" t="s">
        <v>1938</v>
      </c>
      <c r="F936" s="10">
        <v>42036</v>
      </c>
      <c r="G936" s="10">
        <v>44958</v>
      </c>
      <c r="H936" s="11">
        <v>9</v>
      </c>
      <c r="I936" s="20" t="s">
        <v>259</v>
      </c>
      <c r="J936" s="11" t="s">
        <v>261</v>
      </c>
      <c r="K936" s="11" t="s">
        <v>4139</v>
      </c>
      <c r="L936" s="11">
        <v>2</v>
      </c>
    </row>
    <row r="937" spans="1:12">
      <c r="A937" s="11" t="s">
        <v>1689</v>
      </c>
      <c r="D937" s="11" t="s">
        <v>260</v>
      </c>
      <c r="E937" s="19" t="s">
        <v>1939</v>
      </c>
      <c r="F937" s="10">
        <v>42036</v>
      </c>
      <c r="G937" s="10">
        <v>44958</v>
      </c>
      <c r="H937" s="11">
        <v>9</v>
      </c>
      <c r="I937" s="20" t="s">
        <v>259</v>
      </c>
      <c r="J937" s="11" t="s">
        <v>261</v>
      </c>
      <c r="K937" s="11" t="s">
        <v>4139</v>
      </c>
      <c r="L937" s="11">
        <v>2</v>
      </c>
    </row>
    <row r="938" spans="1:12">
      <c r="A938" s="11" t="s">
        <v>1690</v>
      </c>
      <c r="D938" s="11" t="s">
        <v>260</v>
      </c>
      <c r="E938" s="19" t="s">
        <v>1940</v>
      </c>
      <c r="F938" s="10">
        <v>42036</v>
      </c>
      <c r="G938" s="10">
        <v>44958</v>
      </c>
      <c r="H938" s="11">
        <v>9</v>
      </c>
      <c r="I938" s="20" t="s">
        <v>259</v>
      </c>
      <c r="J938" s="11" t="s">
        <v>261</v>
      </c>
      <c r="K938" s="11" t="s">
        <v>4139</v>
      </c>
      <c r="L938" s="11">
        <v>2</v>
      </c>
    </row>
    <row r="939" spans="1:12">
      <c r="A939" s="11" t="s">
        <v>1691</v>
      </c>
      <c r="D939" s="11" t="s">
        <v>260</v>
      </c>
      <c r="E939" s="19" t="s">
        <v>1941</v>
      </c>
      <c r="F939" s="10">
        <v>42036</v>
      </c>
      <c r="G939" s="10">
        <v>44958</v>
      </c>
      <c r="H939" s="11">
        <v>9</v>
      </c>
      <c r="I939" s="20" t="s">
        <v>259</v>
      </c>
      <c r="J939" s="11" t="s">
        <v>261</v>
      </c>
      <c r="K939" s="11" t="s">
        <v>4139</v>
      </c>
      <c r="L939" s="11">
        <v>2</v>
      </c>
    </row>
    <row r="940" spans="1:12">
      <c r="A940" s="11" t="s">
        <v>1692</v>
      </c>
      <c r="D940" s="11" t="s">
        <v>260</v>
      </c>
      <c r="E940" s="19" t="s">
        <v>1942</v>
      </c>
      <c r="F940" s="10">
        <v>42036</v>
      </c>
      <c r="G940" s="10">
        <v>44958</v>
      </c>
      <c r="H940" s="11">
        <v>9</v>
      </c>
      <c r="I940" s="20" t="s">
        <v>259</v>
      </c>
      <c r="J940" s="11" t="s">
        <v>261</v>
      </c>
      <c r="K940" s="11" t="s">
        <v>4139</v>
      </c>
      <c r="L940" s="11">
        <v>2</v>
      </c>
    </row>
    <row r="941" spans="1:12">
      <c r="A941" s="11" t="s">
        <v>1693</v>
      </c>
      <c r="D941" s="11" t="s">
        <v>260</v>
      </c>
      <c r="E941" s="19" t="s">
        <v>1943</v>
      </c>
      <c r="F941" s="10">
        <v>42036</v>
      </c>
      <c r="G941" s="10">
        <v>44958</v>
      </c>
      <c r="H941" s="11">
        <v>9</v>
      </c>
      <c r="I941" s="20" t="s">
        <v>259</v>
      </c>
      <c r="J941" s="11" t="s">
        <v>261</v>
      </c>
      <c r="K941" s="11" t="s">
        <v>4139</v>
      </c>
      <c r="L941" s="11">
        <v>2</v>
      </c>
    </row>
    <row r="942" spans="1:12">
      <c r="A942" s="11" t="s">
        <v>1694</v>
      </c>
      <c r="D942" s="11" t="s">
        <v>260</v>
      </c>
      <c r="E942" s="19" t="s">
        <v>1944</v>
      </c>
      <c r="F942" s="10">
        <v>42036</v>
      </c>
      <c r="G942" s="10">
        <v>44958</v>
      </c>
      <c r="H942" s="11">
        <v>9</v>
      </c>
      <c r="I942" s="20" t="s">
        <v>259</v>
      </c>
      <c r="J942" s="11" t="s">
        <v>261</v>
      </c>
      <c r="K942" s="11" t="s">
        <v>4139</v>
      </c>
      <c r="L942" s="11">
        <v>2</v>
      </c>
    </row>
    <row r="943" spans="1:12">
      <c r="A943" s="11" t="s">
        <v>1695</v>
      </c>
      <c r="D943" s="11" t="s">
        <v>260</v>
      </c>
      <c r="E943" s="19" t="s">
        <v>1945</v>
      </c>
      <c r="F943" s="10">
        <v>42036</v>
      </c>
      <c r="G943" s="10">
        <v>44958</v>
      </c>
      <c r="H943" s="11">
        <v>9</v>
      </c>
      <c r="I943" s="20" t="s">
        <v>259</v>
      </c>
      <c r="J943" s="11" t="s">
        <v>261</v>
      </c>
      <c r="K943" s="11" t="s">
        <v>4139</v>
      </c>
      <c r="L943" s="11">
        <v>2</v>
      </c>
    </row>
    <row r="944" spans="1:12">
      <c r="A944" s="11" t="s">
        <v>1696</v>
      </c>
      <c r="D944" s="11" t="s">
        <v>260</v>
      </c>
      <c r="E944" s="19" t="s">
        <v>1946</v>
      </c>
      <c r="F944" s="10">
        <v>42036</v>
      </c>
      <c r="G944" s="10">
        <v>44958</v>
      </c>
      <c r="H944" s="11">
        <v>9</v>
      </c>
      <c r="I944" s="20" t="s">
        <v>259</v>
      </c>
      <c r="J944" s="11" t="s">
        <v>261</v>
      </c>
      <c r="K944" s="11" t="s">
        <v>4139</v>
      </c>
      <c r="L944" s="11">
        <v>2</v>
      </c>
    </row>
    <row r="945" spans="1:12">
      <c r="A945" s="11" t="s">
        <v>1697</v>
      </c>
      <c r="D945" s="11" t="s">
        <v>260</v>
      </c>
      <c r="E945" s="19" t="s">
        <v>1947</v>
      </c>
      <c r="F945" s="10">
        <v>42036</v>
      </c>
      <c r="G945" s="10">
        <v>44958</v>
      </c>
      <c r="H945" s="11">
        <v>9</v>
      </c>
      <c r="I945" s="20" t="s">
        <v>259</v>
      </c>
      <c r="J945" s="11" t="s">
        <v>261</v>
      </c>
      <c r="K945" s="11" t="s">
        <v>4139</v>
      </c>
      <c r="L945" s="11">
        <v>2</v>
      </c>
    </row>
    <row r="946" spans="1:12">
      <c r="A946" s="11" t="s">
        <v>1698</v>
      </c>
      <c r="D946" s="11" t="s">
        <v>260</v>
      </c>
      <c r="E946" s="19" t="s">
        <v>1948</v>
      </c>
      <c r="F946" s="10">
        <v>42036</v>
      </c>
      <c r="G946" s="10">
        <v>44958</v>
      </c>
      <c r="H946" s="11">
        <v>9</v>
      </c>
      <c r="I946" s="20" t="s">
        <v>259</v>
      </c>
      <c r="J946" s="11" t="s">
        <v>261</v>
      </c>
      <c r="K946" s="11" t="s">
        <v>4139</v>
      </c>
      <c r="L946" s="11">
        <v>2</v>
      </c>
    </row>
    <row r="947" spans="1:12">
      <c r="A947" s="11" t="s">
        <v>1699</v>
      </c>
      <c r="D947" s="11" t="s">
        <v>260</v>
      </c>
      <c r="E947" s="19" t="s">
        <v>1949</v>
      </c>
      <c r="F947" s="10">
        <v>42036</v>
      </c>
      <c r="G947" s="10">
        <v>44958</v>
      </c>
      <c r="H947" s="11">
        <v>9</v>
      </c>
      <c r="I947" s="20" t="s">
        <v>259</v>
      </c>
      <c r="J947" s="11" t="s">
        <v>261</v>
      </c>
      <c r="K947" s="11" t="s">
        <v>4139</v>
      </c>
      <c r="L947" s="11">
        <v>2</v>
      </c>
    </row>
    <row r="948" spans="1:12">
      <c r="A948" s="11" t="s">
        <v>1700</v>
      </c>
      <c r="D948" s="11" t="s">
        <v>260</v>
      </c>
      <c r="E948" s="19" t="s">
        <v>1950</v>
      </c>
      <c r="F948" s="10">
        <v>42036</v>
      </c>
      <c r="G948" s="10">
        <v>44958</v>
      </c>
      <c r="H948" s="11">
        <v>9</v>
      </c>
      <c r="I948" s="20" t="s">
        <v>259</v>
      </c>
      <c r="J948" s="11" t="s">
        <v>261</v>
      </c>
      <c r="K948" s="11" t="s">
        <v>4139</v>
      </c>
      <c r="L948" s="11">
        <v>2</v>
      </c>
    </row>
    <row r="949" spans="1:12">
      <c r="A949" s="11" t="s">
        <v>1701</v>
      </c>
      <c r="D949" s="11" t="s">
        <v>260</v>
      </c>
      <c r="E949" s="19" t="s">
        <v>1951</v>
      </c>
      <c r="F949" s="10">
        <v>42036</v>
      </c>
      <c r="G949" s="10">
        <v>44958</v>
      </c>
      <c r="H949" s="11">
        <v>9</v>
      </c>
      <c r="I949" s="20" t="s">
        <v>259</v>
      </c>
      <c r="J949" s="11" t="s">
        <v>261</v>
      </c>
      <c r="K949" s="11" t="s">
        <v>4139</v>
      </c>
      <c r="L949" s="11">
        <v>2</v>
      </c>
    </row>
    <row r="950" spans="1:12">
      <c r="A950" s="11" t="s">
        <v>1702</v>
      </c>
      <c r="D950" s="11" t="s">
        <v>260</v>
      </c>
      <c r="E950" s="19" t="s">
        <v>1952</v>
      </c>
      <c r="F950" s="10">
        <v>42036</v>
      </c>
      <c r="G950" s="10">
        <v>44958</v>
      </c>
      <c r="H950" s="11">
        <v>9</v>
      </c>
      <c r="I950" s="20" t="s">
        <v>259</v>
      </c>
      <c r="J950" s="11" t="s">
        <v>261</v>
      </c>
      <c r="K950" s="11" t="s">
        <v>4139</v>
      </c>
      <c r="L950" s="11">
        <v>2</v>
      </c>
    </row>
    <row r="951" spans="1:12">
      <c r="A951" s="11" t="s">
        <v>1703</v>
      </c>
      <c r="D951" s="11" t="s">
        <v>260</v>
      </c>
      <c r="E951" s="19" t="s">
        <v>1953</v>
      </c>
      <c r="F951" s="10">
        <v>42036</v>
      </c>
      <c r="G951" s="10">
        <v>44958</v>
      </c>
      <c r="H951" s="11">
        <v>9</v>
      </c>
      <c r="I951" s="20" t="s">
        <v>259</v>
      </c>
      <c r="J951" s="11" t="s">
        <v>261</v>
      </c>
      <c r="K951" s="11" t="s">
        <v>4139</v>
      </c>
      <c r="L951" s="11">
        <v>2</v>
      </c>
    </row>
    <row r="952" spans="1:12">
      <c r="A952" s="11" t="s">
        <v>1704</v>
      </c>
      <c r="D952" s="11" t="s">
        <v>260</v>
      </c>
      <c r="E952" s="19" t="s">
        <v>1954</v>
      </c>
      <c r="F952" s="10">
        <v>42036</v>
      </c>
      <c r="G952" s="10">
        <v>44958</v>
      </c>
      <c r="H952" s="11">
        <v>9</v>
      </c>
      <c r="I952" s="20" t="s">
        <v>259</v>
      </c>
      <c r="J952" s="11" t="s">
        <v>261</v>
      </c>
      <c r="K952" s="11" t="s">
        <v>4139</v>
      </c>
      <c r="L952" s="11">
        <v>2</v>
      </c>
    </row>
    <row r="953" spans="1:12">
      <c r="A953" s="11" t="s">
        <v>1705</v>
      </c>
      <c r="D953" s="11" t="s">
        <v>260</v>
      </c>
      <c r="E953" s="19" t="s">
        <v>1955</v>
      </c>
      <c r="F953" s="10">
        <v>42036</v>
      </c>
      <c r="G953" s="10">
        <v>44958</v>
      </c>
      <c r="H953" s="11">
        <v>9</v>
      </c>
      <c r="I953" s="20" t="s">
        <v>259</v>
      </c>
      <c r="J953" s="11" t="s">
        <v>261</v>
      </c>
      <c r="K953" s="11" t="s">
        <v>4139</v>
      </c>
      <c r="L953" s="11">
        <v>2</v>
      </c>
    </row>
    <row r="954" spans="1:12">
      <c r="A954" s="11" t="s">
        <v>1706</v>
      </c>
      <c r="D954" s="11" t="s">
        <v>260</v>
      </c>
      <c r="E954" s="19" t="s">
        <v>1956</v>
      </c>
      <c r="F954" s="10">
        <v>42036</v>
      </c>
      <c r="G954" s="10">
        <v>44958</v>
      </c>
      <c r="H954" s="11">
        <v>9</v>
      </c>
      <c r="I954" s="20" t="s">
        <v>259</v>
      </c>
      <c r="J954" s="11" t="s">
        <v>261</v>
      </c>
      <c r="K954" s="11" t="s">
        <v>4139</v>
      </c>
      <c r="L954" s="11">
        <v>2</v>
      </c>
    </row>
    <row r="955" spans="1:12">
      <c r="A955" s="11" t="s">
        <v>1707</v>
      </c>
      <c r="D955" s="11" t="s">
        <v>260</v>
      </c>
      <c r="E955" s="19" t="s">
        <v>1957</v>
      </c>
      <c r="F955" s="10">
        <v>42036</v>
      </c>
      <c r="G955" s="10">
        <v>44958</v>
      </c>
      <c r="H955" s="11">
        <v>9</v>
      </c>
      <c r="I955" s="20" t="s">
        <v>259</v>
      </c>
      <c r="J955" s="11" t="s">
        <v>261</v>
      </c>
      <c r="K955" s="11" t="s">
        <v>4139</v>
      </c>
      <c r="L955" s="11">
        <v>2</v>
      </c>
    </row>
    <row r="956" spans="1:12">
      <c r="A956" s="11" t="s">
        <v>1708</v>
      </c>
      <c r="D956" s="11" t="s">
        <v>260</v>
      </c>
      <c r="E956" s="19" t="s">
        <v>1958</v>
      </c>
      <c r="F956" s="10">
        <v>42036</v>
      </c>
      <c r="G956" s="10">
        <v>44958</v>
      </c>
      <c r="H956" s="11">
        <v>9</v>
      </c>
      <c r="I956" s="20" t="s">
        <v>259</v>
      </c>
      <c r="J956" s="11" t="s">
        <v>261</v>
      </c>
      <c r="K956" s="11" t="s">
        <v>4139</v>
      </c>
      <c r="L956" s="11">
        <v>2</v>
      </c>
    </row>
    <row r="957" spans="1:12">
      <c r="A957" s="11" t="s">
        <v>1709</v>
      </c>
      <c r="D957" s="11" t="s">
        <v>260</v>
      </c>
      <c r="E957" s="19" t="s">
        <v>1959</v>
      </c>
      <c r="F957" s="10">
        <v>42036</v>
      </c>
      <c r="G957" s="10">
        <v>44958</v>
      </c>
      <c r="H957" s="11">
        <v>9</v>
      </c>
      <c r="I957" s="20" t="s">
        <v>259</v>
      </c>
      <c r="J957" s="11" t="s">
        <v>261</v>
      </c>
      <c r="K957" s="11" t="s">
        <v>4139</v>
      </c>
      <c r="L957" s="11">
        <v>2</v>
      </c>
    </row>
    <row r="958" spans="1:12">
      <c r="A958" s="11" t="s">
        <v>1710</v>
      </c>
      <c r="D958" s="11" t="s">
        <v>260</v>
      </c>
      <c r="E958" s="19" t="s">
        <v>1960</v>
      </c>
      <c r="F958" s="10">
        <v>42036</v>
      </c>
      <c r="G958" s="10">
        <v>44958</v>
      </c>
      <c r="H958" s="11">
        <v>9</v>
      </c>
      <c r="I958" s="20" t="s">
        <v>259</v>
      </c>
      <c r="J958" s="11" t="s">
        <v>261</v>
      </c>
      <c r="K958" s="11" t="s">
        <v>4139</v>
      </c>
      <c r="L958" s="11">
        <v>2</v>
      </c>
    </row>
    <row r="959" spans="1:12">
      <c r="A959" s="11" t="s">
        <v>1711</v>
      </c>
      <c r="D959" s="11" t="s">
        <v>260</v>
      </c>
      <c r="E959" s="19" t="s">
        <v>1961</v>
      </c>
      <c r="F959" s="10">
        <v>42036</v>
      </c>
      <c r="G959" s="10">
        <v>44958</v>
      </c>
      <c r="H959" s="11">
        <v>9</v>
      </c>
      <c r="I959" s="20" t="s">
        <v>259</v>
      </c>
      <c r="J959" s="11" t="s">
        <v>261</v>
      </c>
      <c r="K959" s="11" t="s">
        <v>4139</v>
      </c>
      <c r="L959" s="11">
        <v>2</v>
      </c>
    </row>
    <row r="960" spans="1:12">
      <c r="A960" s="11" t="s">
        <v>1712</v>
      </c>
      <c r="D960" s="11" t="s">
        <v>260</v>
      </c>
      <c r="E960" s="19" t="s">
        <v>1962</v>
      </c>
      <c r="F960" s="10">
        <v>42036</v>
      </c>
      <c r="G960" s="10">
        <v>44958</v>
      </c>
      <c r="H960" s="11">
        <v>9</v>
      </c>
      <c r="I960" s="20" t="s">
        <v>259</v>
      </c>
      <c r="J960" s="11" t="s">
        <v>261</v>
      </c>
      <c r="K960" s="11" t="s">
        <v>4139</v>
      </c>
      <c r="L960" s="11">
        <v>2</v>
      </c>
    </row>
    <row r="961" spans="1:12">
      <c r="A961" s="11" t="s">
        <v>1713</v>
      </c>
      <c r="D961" s="11" t="s">
        <v>260</v>
      </c>
      <c r="E961" s="19" t="s">
        <v>1963</v>
      </c>
      <c r="F961" s="10">
        <v>42036</v>
      </c>
      <c r="G961" s="10">
        <v>44958</v>
      </c>
      <c r="H961" s="11">
        <v>9</v>
      </c>
      <c r="I961" s="20" t="s">
        <v>259</v>
      </c>
      <c r="J961" s="11" t="s">
        <v>261</v>
      </c>
      <c r="K961" s="11" t="s">
        <v>4139</v>
      </c>
      <c r="L961" s="11">
        <v>2</v>
      </c>
    </row>
    <row r="962" spans="1:12">
      <c r="A962" s="11" t="s">
        <v>1714</v>
      </c>
      <c r="D962" s="11" t="s">
        <v>260</v>
      </c>
      <c r="E962" s="19" t="s">
        <v>1964</v>
      </c>
      <c r="F962" s="10">
        <v>42036</v>
      </c>
      <c r="G962" s="10">
        <v>44958</v>
      </c>
      <c r="H962" s="11">
        <v>9</v>
      </c>
      <c r="I962" s="20" t="s">
        <v>259</v>
      </c>
      <c r="J962" s="11" t="s">
        <v>261</v>
      </c>
      <c r="K962" s="11" t="s">
        <v>4139</v>
      </c>
      <c r="L962" s="11">
        <v>2</v>
      </c>
    </row>
    <row r="963" spans="1:12">
      <c r="A963" s="11" t="s">
        <v>1715</v>
      </c>
      <c r="D963" s="11" t="s">
        <v>260</v>
      </c>
      <c r="E963" s="19" t="s">
        <v>1965</v>
      </c>
      <c r="F963" s="10">
        <v>42036</v>
      </c>
      <c r="G963" s="10">
        <v>44958</v>
      </c>
      <c r="H963" s="11">
        <v>9</v>
      </c>
      <c r="I963" s="20" t="s">
        <v>259</v>
      </c>
      <c r="J963" s="11" t="s">
        <v>261</v>
      </c>
      <c r="K963" s="11" t="s">
        <v>4139</v>
      </c>
      <c r="L963" s="11">
        <v>2</v>
      </c>
    </row>
    <row r="964" spans="1:12">
      <c r="A964" s="11" t="s">
        <v>1716</v>
      </c>
      <c r="D964" s="11" t="s">
        <v>260</v>
      </c>
      <c r="E964" s="19" t="s">
        <v>1966</v>
      </c>
      <c r="F964" s="10">
        <v>42036</v>
      </c>
      <c r="G964" s="10">
        <v>44958</v>
      </c>
      <c r="H964" s="11">
        <v>9</v>
      </c>
      <c r="I964" s="20" t="s">
        <v>259</v>
      </c>
      <c r="J964" s="11" t="s">
        <v>261</v>
      </c>
      <c r="K964" s="11" t="s">
        <v>4139</v>
      </c>
      <c r="L964" s="11">
        <v>2</v>
      </c>
    </row>
    <row r="965" spans="1:12">
      <c r="A965" s="11" t="s">
        <v>1717</v>
      </c>
      <c r="D965" s="11" t="s">
        <v>260</v>
      </c>
      <c r="E965" s="19" t="s">
        <v>1967</v>
      </c>
      <c r="F965" s="10">
        <v>42036</v>
      </c>
      <c r="G965" s="10">
        <v>44958</v>
      </c>
      <c r="H965" s="11">
        <v>9</v>
      </c>
      <c r="I965" s="20" t="s">
        <v>259</v>
      </c>
      <c r="J965" s="11" t="s">
        <v>261</v>
      </c>
      <c r="K965" s="11" t="s">
        <v>4139</v>
      </c>
      <c r="L965" s="11">
        <v>2</v>
      </c>
    </row>
    <row r="966" spans="1:12">
      <c r="A966" s="11" t="s">
        <v>1718</v>
      </c>
      <c r="D966" s="11" t="s">
        <v>260</v>
      </c>
      <c r="E966" s="19" t="s">
        <v>1968</v>
      </c>
      <c r="F966" s="10">
        <v>42036</v>
      </c>
      <c r="G966" s="10">
        <v>44958</v>
      </c>
      <c r="H966" s="11">
        <v>9</v>
      </c>
      <c r="I966" s="20" t="s">
        <v>259</v>
      </c>
      <c r="J966" s="11" t="s">
        <v>261</v>
      </c>
      <c r="K966" s="11" t="s">
        <v>4139</v>
      </c>
      <c r="L966" s="11">
        <v>2</v>
      </c>
    </row>
    <row r="967" spans="1:12">
      <c r="A967" s="11" t="s">
        <v>1719</v>
      </c>
      <c r="D967" s="11" t="s">
        <v>260</v>
      </c>
      <c r="E967" s="19" t="s">
        <v>1969</v>
      </c>
      <c r="F967" s="10">
        <v>42036</v>
      </c>
      <c r="G967" s="10">
        <v>44958</v>
      </c>
      <c r="H967" s="11">
        <v>9</v>
      </c>
      <c r="I967" s="20" t="s">
        <v>259</v>
      </c>
      <c r="J967" s="11" t="s">
        <v>261</v>
      </c>
      <c r="K967" s="11" t="s">
        <v>4139</v>
      </c>
      <c r="L967" s="11">
        <v>2</v>
      </c>
    </row>
    <row r="968" spans="1:12">
      <c r="A968" s="11" t="s">
        <v>1720</v>
      </c>
      <c r="D968" s="11" t="s">
        <v>260</v>
      </c>
      <c r="E968" s="19" t="s">
        <v>1970</v>
      </c>
      <c r="F968" s="10">
        <v>42036</v>
      </c>
      <c r="G968" s="10">
        <v>44958</v>
      </c>
      <c r="H968" s="11">
        <v>9</v>
      </c>
      <c r="I968" s="20" t="s">
        <v>259</v>
      </c>
      <c r="J968" s="11" t="s">
        <v>261</v>
      </c>
      <c r="K968" s="11" t="s">
        <v>4139</v>
      </c>
      <c r="L968" s="11">
        <v>2</v>
      </c>
    </row>
    <row r="969" spans="1:12">
      <c r="A969" s="11" t="s">
        <v>1721</v>
      </c>
      <c r="D969" s="11" t="s">
        <v>260</v>
      </c>
      <c r="E969" s="19" t="s">
        <v>1971</v>
      </c>
      <c r="F969" s="10">
        <v>42036</v>
      </c>
      <c r="G969" s="10">
        <v>44958</v>
      </c>
      <c r="H969" s="11">
        <v>9</v>
      </c>
      <c r="I969" s="11" t="s">
        <v>337</v>
      </c>
      <c r="J969" s="11" t="s">
        <v>338</v>
      </c>
      <c r="K969" s="11" t="s">
        <v>4139</v>
      </c>
      <c r="L969" s="11">
        <v>2</v>
      </c>
    </row>
    <row r="970" spans="1:12">
      <c r="A970" s="11" t="s">
        <v>1722</v>
      </c>
      <c r="D970" s="11" t="s">
        <v>260</v>
      </c>
      <c r="E970" s="19" t="s">
        <v>1972</v>
      </c>
      <c r="F970" s="10">
        <v>42036</v>
      </c>
      <c r="G970" s="10">
        <v>44958</v>
      </c>
      <c r="H970" s="11">
        <v>9</v>
      </c>
      <c r="I970" s="11" t="s">
        <v>337</v>
      </c>
      <c r="J970" s="11" t="s">
        <v>338</v>
      </c>
      <c r="K970" s="11" t="s">
        <v>4139</v>
      </c>
      <c r="L970" s="11">
        <v>2</v>
      </c>
    </row>
    <row r="971" spans="1:12">
      <c r="A971" s="11" t="s">
        <v>1723</v>
      </c>
      <c r="D971" s="11" t="s">
        <v>260</v>
      </c>
      <c r="E971" s="19" t="s">
        <v>1973</v>
      </c>
      <c r="F971" s="10">
        <v>42036</v>
      </c>
      <c r="G971" s="10">
        <v>44958</v>
      </c>
      <c r="H971" s="11">
        <v>9</v>
      </c>
      <c r="I971" s="11" t="s">
        <v>337</v>
      </c>
      <c r="J971" s="11" t="s">
        <v>338</v>
      </c>
      <c r="K971" s="11" t="s">
        <v>4139</v>
      </c>
      <c r="L971" s="11">
        <v>2</v>
      </c>
    </row>
    <row r="972" spans="1:12">
      <c r="A972" s="11" t="s">
        <v>1724</v>
      </c>
      <c r="D972" s="11" t="s">
        <v>260</v>
      </c>
      <c r="E972" s="19" t="s">
        <v>1974</v>
      </c>
      <c r="F972" s="10">
        <v>42036</v>
      </c>
      <c r="G972" s="10">
        <v>44958</v>
      </c>
      <c r="H972" s="11">
        <v>9</v>
      </c>
      <c r="I972" s="11" t="s">
        <v>337</v>
      </c>
      <c r="J972" s="11" t="s">
        <v>338</v>
      </c>
      <c r="K972" s="11" t="s">
        <v>4139</v>
      </c>
      <c r="L972" s="11">
        <v>2</v>
      </c>
    </row>
    <row r="973" spans="1:12">
      <c r="A973" s="11" t="s">
        <v>1725</v>
      </c>
      <c r="D973" s="11" t="s">
        <v>260</v>
      </c>
      <c r="E973" s="19" t="s">
        <v>1975</v>
      </c>
      <c r="F973" s="10">
        <v>42036</v>
      </c>
      <c r="G973" s="10">
        <v>44958</v>
      </c>
      <c r="H973" s="11">
        <v>9</v>
      </c>
      <c r="I973" s="11" t="s">
        <v>337</v>
      </c>
      <c r="J973" s="11" t="s">
        <v>338</v>
      </c>
      <c r="K973" s="11" t="s">
        <v>4139</v>
      </c>
      <c r="L973" s="11">
        <v>2</v>
      </c>
    </row>
    <row r="974" spans="1:12">
      <c r="A974" s="11" t="s">
        <v>1726</v>
      </c>
      <c r="D974" s="11" t="s">
        <v>260</v>
      </c>
      <c r="E974" s="19" t="s">
        <v>1976</v>
      </c>
      <c r="F974" s="10">
        <v>42036</v>
      </c>
      <c r="G974" s="10">
        <v>44958</v>
      </c>
      <c r="H974" s="11">
        <v>9</v>
      </c>
      <c r="I974" s="11" t="s">
        <v>337</v>
      </c>
      <c r="J974" s="11" t="s">
        <v>338</v>
      </c>
      <c r="K974" s="11" t="s">
        <v>4139</v>
      </c>
      <c r="L974" s="11">
        <v>2</v>
      </c>
    </row>
    <row r="975" spans="1:12">
      <c r="A975" s="11" t="s">
        <v>1727</v>
      </c>
      <c r="D975" s="11" t="s">
        <v>260</v>
      </c>
      <c r="E975" s="19" t="s">
        <v>1977</v>
      </c>
      <c r="F975" s="10">
        <v>42036</v>
      </c>
      <c r="G975" s="10">
        <v>44958</v>
      </c>
      <c r="H975" s="11">
        <v>9</v>
      </c>
      <c r="I975" s="11" t="s">
        <v>337</v>
      </c>
      <c r="J975" s="11" t="s">
        <v>338</v>
      </c>
      <c r="K975" s="11" t="s">
        <v>4139</v>
      </c>
      <c r="L975" s="11">
        <v>2</v>
      </c>
    </row>
    <row r="976" spans="1:12">
      <c r="A976" s="11" t="s">
        <v>1728</v>
      </c>
      <c r="D976" s="11" t="s">
        <v>260</v>
      </c>
      <c r="E976" s="19" t="s">
        <v>1978</v>
      </c>
      <c r="F976" s="10">
        <v>42036</v>
      </c>
      <c r="G976" s="10">
        <v>44958</v>
      </c>
      <c r="H976" s="11">
        <v>9</v>
      </c>
      <c r="I976" s="11" t="s">
        <v>337</v>
      </c>
      <c r="J976" s="11" t="s">
        <v>338</v>
      </c>
      <c r="K976" s="11" t="s">
        <v>4139</v>
      </c>
      <c r="L976" s="11">
        <v>2</v>
      </c>
    </row>
    <row r="977" spans="1:12">
      <c r="A977" s="11" t="s">
        <v>1729</v>
      </c>
      <c r="D977" s="11" t="s">
        <v>260</v>
      </c>
      <c r="E977" s="19" t="s">
        <v>1979</v>
      </c>
      <c r="F977" s="10">
        <v>42036</v>
      </c>
      <c r="G977" s="10">
        <v>44958</v>
      </c>
      <c r="H977" s="11">
        <v>9</v>
      </c>
      <c r="I977" s="11" t="s">
        <v>337</v>
      </c>
      <c r="J977" s="11" t="s">
        <v>338</v>
      </c>
      <c r="K977" s="11" t="s">
        <v>4139</v>
      </c>
      <c r="L977" s="11">
        <v>2</v>
      </c>
    </row>
    <row r="978" spans="1:12">
      <c r="A978" s="11" t="s">
        <v>1730</v>
      </c>
      <c r="D978" s="11" t="s">
        <v>260</v>
      </c>
      <c r="E978" s="19" t="s">
        <v>1980</v>
      </c>
      <c r="F978" s="10">
        <v>42036</v>
      </c>
      <c r="G978" s="10">
        <v>44958</v>
      </c>
      <c r="H978" s="11">
        <v>9</v>
      </c>
      <c r="I978" s="11" t="s">
        <v>337</v>
      </c>
      <c r="J978" s="11" t="s">
        <v>338</v>
      </c>
      <c r="K978" s="11" t="s">
        <v>4139</v>
      </c>
      <c r="L978" s="11">
        <v>2</v>
      </c>
    </row>
    <row r="979" spans="1:12">
      <c r="A979" s="11" t="s">
        <v>1731</v>
      </c>
      <c r="D979" s="11" t="s">
        <v>260</v>
      </c>
      <c r="E979" s="19" t="s">
        <v>1981</v>
      </c>
      <c r="F979" s="10">
        <v>42036</v>
      </c>
      <c r="G979" s="10">
        <v>44958</v>
      </c>
      <c r="H979" s="11">
        <v>9</v>
      </c>
      <c r="I979" s="11" t="s">
        <v>337</v>
      </c>
      <c r="J979" s="11" t="s">
        <v>338</v>
      </c>
      <c r="K979" s="11" t="s">
        <v>4139</v>
      </c>
      <c r="L979" s="11">
        <v>2</v>
      </c>
    </row>
    <row r="980" spans="1:12">
      <c r="A980" s="11" t="s">
        <v>1732</v>
      </c>
      <c r="D980" s="11" t="s">
        <v>260</v>
      </c>
      <c r="E980" s="19" t="s">
        <v>1982</v>
      </c>
      <c r="F980" s="10">
        <v>42036</v>
      </c>
      <c r="G980" s="10">
        <v>44958</v>
      </c>
      <c r="H980" s="11">
        <v>9</v>
      </c>
      <c r="I980" s="11" t="s">
        <v>337</v>
      </c>
      <c r="J980" s="11" t="s">
        <v>338</v>
      </c>
      <c r="K980" s="11" t="s">
        <v>4139</v>
      </c>
      <c r="L980" s="11">
        <v>2</v>
      </c>
    </row>
    <row r="981" spans="1:12">
      <c r="A981" s="11" t="s">
        <v>1733</v>
      </c>
      <c r="D981" s="11" t="s">
        <v>260</v>
      </c>
      <c r="E981" s="19" t="s">
        <v>1983</v>
      </c>
      <c r="F981" s="10">
        <v>42036</v>
      </c>
      <c r="G981" s="10">
        <v>44958</v>
      </c>
      <c r="H981" s="11">
        <v>9</v>
      </c>
      <c r="I981" s="11" t="s">
        <v>337</v>
      </c>
      <c r="J981" s="11" t="s">
        <v>338</v>
      </c>
      <c r="K981" s="11" t="s">
        <v>4139</v>
      </c>
      <c r="L981" s="11">
        <v>2</v>
      </c>
    </row>
    <row r="982" spans="1:12">
      <c r="A982" s="11" t="s">
        <v>1734</v>
      </c>
      <c r="D982" s="11" t="s">
        <v>260</v>
      </c>
      <c r="E982" s="19" t="s">
        <v>1984</v>
      </c>
      <c r="F982" s="10">
        <v>42036</v>
      </c>
      <c r="G982" s="10">
        <v>44958</v>
      </c>
      <c r="H982" s="11">
        <v>9</v>
      </c>
      <c r="I982" s="11" t="s">
        <v>337</v>
      </c>
      <c r="J982" s="11" t="s">
        <v>338</v>
      </c>
      <c r="K982" s="11" t="s">
        <v>4139</v>
      </c>
      <c r="L982" s="11">
        <v>2</v>
      </c>
    </row>
    <row r="983" spans="1:12">
      <c r="A983" s="11" t="s">
        <v>1735</v>
      </c>
      <c r="D983" s="11" t="s">
        <v>260</v>
      </c>
      <c r="E983" s="19" t="s">
        <v>1985</v>
      </c>
      <c r="F983" s="10">
        <v>42036</v>
      </c>
      <c r="G983" s="10">
        <v>44958</v>
      </c>
      <c r="H983" s="11">
        <v>9</v>
      </c>
      <c r="I983" s="11" t="s">
        <v>337</v>
      </c>
      <c r="J983" s="11" t="s">
        <v>338</v>
      </c>
      <c r="K983" s="11" t="s">
        <v>4139</v>
      </c>
      <c r="L983" s="11">
        <v>2</v>
      </c>
    </row>
    <row r="984" spans="1:12">
      <c r="A984" s="11" t="s">
        <v>1736</v>
      </c>
      <c r="D984" s="11" t="s">
        <v>260</v>
      </c>
      <c r="E984" s="19" t="s">
        <v>1986</v>
      </c>
      <c r="F984" s="10">
        <v>42036</v>
      </c>
      <c r="G984" s="10">
        <v>44958</v>
      </c>
      <c r="H984" s="11">
        <v>9</v>
      </c>
      <c r="I984" s="11" t="s">
        <v>337</v>
      </c>
      <c r="J984" s="11" t="s">
        <v>338</v>
      </c>
      <c r="K984" s="11" t="s">
        <v>4139</v>
      </c>
      <c r="L984" s="11">
        <v>2</v>
      </c>
    </row>
    <row r="985" spans="1:12">
      <c r="A985" s="11" t="s">
        <v>1737</v>
      </c>
      <c r="D985" s="11" t="s">
        <v>260</v>
      </c>
      <c r="E985" s="19" t="s">
        <v>1987</v>
      </c>
      <c r="F985" s="10">
        <v>42036</v>
      </c>
      <c r="G985" s="10">
        <v>44958</v>
      </c>
      <c r="H985" s="11">
        <v>9</v>
      </c>
      <c r="I985" s="11" t="s">
        <v>337</v>
      </c>
      <c r="J985" s="11" t="s">
        <v>338</v>
      </c>
      <c r="K985" s="11" t="s">
        <v>4139</v>
      </c>
      <c r="L985" s="11">
        <v>2</v>
      </c>
    </row>
    <row r="986" spans="1:12">
      <c r="A986" s="11" t="s">
        <v>1738</v>
      </c>
      <c r="D986" s="11" t="s">
        <v>260</v>
      </c>
      <c r="E986" s="19" t="s">
        <v>1988</v>
      </c>
      <c r="F986" s="10">
        <v>42036</v>
      </c>
      <c r="G986" s="10">
        <v>44958</v>
      </c>
      <c r="H986" s="11">
        <v>9</v>
      </c>
      <c r="I986" s="11" t="s">
        <v>337</v>
      </c>
      <c r="J986" s="11" t="s">
        <v>338</v>
      </c>
      <c r="K986" s="11" t="s">
        <v>4139</v>
      </c>
      <c r="L986" s="11">
        <v>2</v>
      </c>
    </row>
    <row r="987" spans="1:12">
      <c r="A987" s="11" t="s">
        <v>1739</v>
      </c>
      <c r="D987" s="11" t="s">
        <v>260</v>
      </c>
      <c r="E987" s="19" t="s">
        <v>1989</v>
      </c>
      <c r="F987" s="10">
        <v>42036</v>
      </c>
      <c r="G987" s="10">
        <v>44958</v>
      </c>
      <c r="H987" s="11">
        <v>9</v>
      </c>
      <c r="I987" s="11" t="s">
        <v>337</v>
      </c>
      <c r="J987" s="11" t="s">
        <v>338</v>
      </c>
      <c r="K987" s="11" t="s">
        <v>4139</v>
      </c>
      <c r="L987" s="11">
        <v>2</v>
      </c>
    </row>
    <row r="988" spans="1:12">
      <c r="A988" s="11" t="s">
        <v>1740</v>
      </c>
      <c r="D988" s="11" t="s">
        <v>260</v>
      </c>
      <c r="E988" s="19" t="s">
        <v>1990</v>
      </c>
      <c r="F988" s="10">
        <v>42036</v>
      </c>
      <c r="G988" s="10">
        <v>44958</v>
      </c>
      <c r="H988" s="11">
        <v>9</v>
      </c>
      <c r="I988" s="11" t="s">
        <v>337</v>
      </c>
      <c r="J988" s="11" t="s">
        <v>338</v>
      </c>
      <c r="K988" s="11" t="s">
        <v>4139</v>
      </c>
      <c r="L988" s="11">
        <v>2</v>
      </c>
    </row>
    <row r="989" spans="1:12">
      <c r="A989" s="11" t="s">
        <v>1741</v>
      </c>
      <c r="D989" s="11" t="s">
        <v>260</v>
      </c>
      <c r="E989" s="19" t="s">
        <v>1991</v>
      </c>
      <c r="F989" s="10">
        <v>42036</v>
      </c>
      <c r="G989" s="10">
        <v>44958</v>
      </c>
      <c r="H989" s="11">
        <v>9</v>
      </c>
      <c r="I989" s="11" t="s">
        <v>337</v>
      </c>
      <c r="J989" s="11" t="s">
        <v>338</v>
      </c>
      <c r="K989" s="11" t="s">
        <v>4139</v>
      </c>
      <c r="L989" s="11">
        <v>2</v>
      </c>
    </row>
    <row r="990" spans="1:12">
      <c r="A990" s="11" t="s">
        <v>1742</v>
      </c>
      <c r="D990" s="11" t="s">
        <v>260</v>
      </c>
      <c r="E990" s="19" t="s">
        <v>1992</v>
      </c>
      <c r="F990" s="10">
        <v>42036</v>
      </c>
      <c r="G990" s="10">
        <v>44958</v>
      </c>
      <c r="H990" s="11">
        <v>9</v>
      </c>
      <c r="I990" s="11" t="s">
        <v>337</v>
      </c>
      <c r="J990" s="11" t="s">
        <v>338</v>
      </c>
      <c r="K990" s="11" t="s">
        <v>4139</v>
      </c>
      <c r="L990" s="11">
        <v>2</v>
      </c>
    </row>
    <row r="991" spans="1:12">
      <c r="A991" s="11" t="s">
        <v>1743</v>
      </c>
      <c r="D991" s="11" t="s">
        <v>260</v>
      </c>
      <c r="E991" s="19" t="s">
        <v>1993</v>
      </c>
      <c r="F991" s="10">
        <v>42036</v>
      </c>
      <c r="G991" s="10">
        <v>44958</v>
      </c>
      <c r="H991" s="11">
        <v>9</v>
      </c>
      <c r="I991" s="11" t="s">
        <v>337</v>
      </c>
      <c r="J991" s="11" t="s">
        <v>338</v>
      </c>
      <c r="K991" s="11" t="s">
        <v>4139</v>
      </c>
      <c r="L991" s="11">
        <v>2</v>
      </c>
    </row>
    <row r="992" spans="1:12">
      <c r="A992" s="11" t="s">
        <v>1744</v>
      </c>
      <c r="D992" s="11" t="s">
        <v>260</v>
      </c>
      <c r="E992" s="19" t="s">
        <v>1994</v>
      </c>
      <c r="F992" s="10">
        <v>42036</v>
      </c>
      <c r="G992" s="10">
        <v>44958</v>
      </c>
      <c r="H992" s="11">
        <v>9</v>
      </c>
      <c r="I992" s="11" t="s">
        <v>337</v>
      </c>
      <c r="J992" s="11" t="s">
        <v>338</v>
      </c>
      <c r="K992" s="11" t="s">
        <v>4139</v>
      </c>
      <c r="L992" s="11">
        <v>2</v>
      </c>
    </row>
    <row r="993" spans="1:12">
      <c r="A993" s="11" t="s">
        <v>1745</v>
      </c>
      <c r="D993" s="11" t="s">
        <v>260</v>
      </c>
      <c r="E993" s="19" t="s">
        <v>1995</v>
      </c>
      <c r="F993" s="10">
        <v>42036</v>
      </c>
      <c r="G993" s="10">
        <v>44958</v>
      </c>
      <c r="H993" s="11">
        <v>9</v>
      </c>
      <c r="I993" s="11" t="s">
        <v>337</v>
      </c>
      <c r="J993" s="11" t="s">
        <v>338</v>
      </c>
      <c r="K993" s="11" t="s">
        <v>4139</v>
      </c>
      <c r="L993" s="11">
        <v>2</v>
      </c>
    </row>
    <row r="994" spans="1:12">
      <c r="A994" s="11" t="s">
        <v>1746</v>
      </c>
      <c r="D994" s="11" t="s">
        <v>260</v>
      </c>
      <c r="E994" s="19" t="s">
        <v>1996</v>
      </c>
      <c r="F994" s="10">
        <v>42036</v>
      </c>
      <c r="G994" s="10">
        <v>44958</v>
      </c>
      <c r="H994" s="11">
        <v>9</v>
      </c>
      <c r="I994" s="11" t="s">
        <v>337</v>
      </c>
      <c r="J994" s="11" t="s">
        <v>338</v>
      </c>
      <c r="K994" s="11" t="s">
        <v>4139</v>
      </c>
      <c r="L994" s="11">
        <v>2</v>
      </c>
    </row>
    <row r="995" spans="1:12">
      <c r="A995" s="11" t="s">
        <v>1747</v>
      </c>
      <c r="D995" s="11" t="s">
        <v>260</v>
      </c>
      <c r="E995" s="19" t="s">
        <v>1997</v>
      </c>
      <c r="F995" s="10">
        <v>42036</v>
      </c>
      <c r="G995" s="10">
        <v>44958</v>
      </c>
      <c r="H995" s="11">
        <v>9</v>
      </c>
      <c r="I995" s="11" t="s">
        <v>337</v>
      </c>
      <c r="J995" s="11" t="s">
        <v>338</v>
      </c>
      <c r="K995" s="11" t="s">
        <v>4139</v>
      </c>
      <c r="L995" s="11">
        <v>2</v>
      </c>
    </row>
    <row r="996" spans="1:12">
      <c r="A996" s="11" t="s">
        <v>1748</v>
      </c>
      <c r="D996" s="11" t="s">
        <v>260</v>
      </c>
      <c r="E996" s="19" t="s">
        <v>1998</v>
      </c>
      <c r="F996" s="10">
        <v>42036</v>
      </c>
      <c r="G996" s="10">
        <v>44958</v>
      </c>
      <c r="H996" s="11">
        <v>9</v>
      </c>
      <c r="I996" s="11" t="s">
        <v>337</v>
      </c>
      <c r="J996" s="11" t="s">
        <v>338</v>
      </c>
      <c r="K996" s="11" t="s">
        <v>4139</v>
      </c>
      <c r="L996" s="11">
        <v>2</v>
      </c>
    </row>
    <row r="997" spans="1:12">
      <c r="A997" s="11" t="s">
        <v>1749</v>
      </c>
      <c r="D997" s="11" t="s">
        <v>260</v>
      </c>
      <c r="E997" s="19" t="s">
        <v>1999</v>
      </c>
      <c r="F997" s="10">
        <v>42036</v>
      </c>
      <c r="G997" s="10">
        <v>44958</v>
      </c>
      <c r="H997" s="11">
        <v>9</v>
      </c>
      <c r="I997" s="11" t="s">
        <v>337</v>
      </c>
      <c r="J997" s="11" t="s">
        <v>338</v>
      </c>
      <c r="K997" s="11" t="s">
        <v>4139</v>
      </c>
      <c r="L997" s="11">
        <v>2</v>
      </c>
    </row>
    <row r="998" spans="1:12">
      <c r="A998" s="11" t="s">
        <v>1750</v>
      </c>
      <c r="D998" s="11" t="s">
        <v>260</v>
      </c>
      <c r="E998" s="19" t="s">
        <v>2000</v>
      </c>
      <c r="F998" s="10">
        <v>42036</v>
      </c>
      <c r="G998" s="10">
        <v>44958</v>
      </c>
      <c r="H998" s="11">
        <v>9</v>
      </c>
      <c r="I998" s="11" t="s">
        <v>337</v>
      </c>
      <c r="J998" s="11" t="s">
        <v>338</v>
      </c>
      <c r="K998" s="11" t="s">
        <v>4139</v>
      </c>
      <c r="L998" s="11">
        <v>2</v>
      </c>
    </row>
    <row r="999" spans="1:12">
      <c r="A999" s="11" t="s">
        <v>1751</v>
      </c>
      <c r="D999" s="11" t="s">
        <v>260</v>
      </c>
      <c r="E999" s="19" t="s">
        <v>2001</v>
      </c>
      <c r="F999" s="10">
        <v>42036</v>
      </c>
      <c r="G999" s="10">
        <v>44958</v>
      </c>
      <c r="H999" s="11">
        <v>9</v>
      </c>
      <c r="I999" s="11" t="s">
        <v>337</v>
      </c>
      <c r="J999" s="11" t="s">
        <v>338</v>
      </c>
      <c r="K999" s="11" t="s">
        <v>4139</v>
      </c>
      <c r="L999" s="11">
        <v>2</v>
      </c>
    </row>
    <row r="1000" spans="1:12">
      <c r="A1000" s="11" t="s">
        <v>1752</v>
      </c>
      <c r="D1000" s="11" t="s">
        <v>260</v>
      </c>
      <c r="E1000" s="19" t="s">
        <v>2002</v>
      </c>
      <c r="F1000" s="10">
        <v>42036</v>
      </c>
      <c r="G1000" s="10">
        <v>44958</v>
      </c>
      <c r="H1000" s="11">
        <v>9</v>
      </c>
      <c r="I1000" s="11" t="s">
        <v>337</v>
      </c>
      <c r="J1000" s="11" t="s">
        <v>338</v>
      </c>
      <c r="K1000" s="11" t="s">
        <v>4139</v>
      </c>
      <c r="L1000" s="11">
        <v>2</v>
      </c>
    </row>
    <row r="1001" spans="1:12">
      <c r="A1001" s="11" t="s">
        <v>1753</v>
      </c>
      <c r="D1001" s="11" t="s">
        <v>260</v>
      </c>
      <c r="E1001" s="19" t="s">
        <v>2003</v>
      </c>
      <c r="F1001" s="10">
        <v>42036</v>
      </c>
      <c r="G1001" s="10">
        <v>44958</v>
      </c>
      <c r="H1001" s="11">
        <v>9</v>
      </c>
      <c r="I1001" s="11" t="s">
        <v>337</v>
      </c>
      <c r="J1001" s="11" t="s">
        <v>338</v>
      </c>
      <c r="K1001" s="11" t="s">
        <v>4139</v>
      </c>
      <c r="L1001" s="11">
        <v>2</v>
      </c>
    </row>
    <row r="1002" spans="1:12">
      <c r="A1002" s="11" t="s">
        <v>1754</v>
      </c>
      <c r="D1002" s="11" t="s">
        <v>260</v>
      </c>
      <c r="E1002" s="19" t="s">
        <v>2004</v>
      </c>
      <c r="F1002" s="10">
        <v>42036</v>
      </c>
      <c r="G1002" s="10">
        <v>44958</v>
      </c>
      <c r="H1002" s="11">
        <v>9</v>
      </c>
      <c r="I1002" s="11" t="s">
        <v>337</v>
      </c>
      <c r="J1002" s="11" t="s">
        <v>338</v>
      </c>
      <c r="K1002" s="11" t="s">
        <v>4139</v>
      </c>
      <c r="L1002" s="11">
        <v>2</v>
      </c>
    </row>
    <row r="1003" spans="1:12">
      <c r="A1003" s="11" t="s">
        <v>1755</v>
      </c>
      <c r="D1003" s="11" t="s">
        <v>260</v>
      </c>
      <c r="E1003" s="19" t="s">
        <v>2005</v>
      </c>
      <c r="F1003" s="10">
        <v>42036</v>
      </c>
      <c r="G1003" s="10">
        <v>44958</v>
      </c>
      <c r="H1003" s="11">
        <v>9</v>
      </c>
      <c r="I1003" s="11" t="s">
        <v>337</v>
      </c>
      <c r="J1003" s="11" t="s">
        <v>338</v>
      </c>
      <c r="K1003" s="11" t="s">
        <v>4139</v>
      </c>
      <c r="L1003" s="11">
        <v>2</v>
      </c>
    </row>
    <row r="1004" spans="1:12">
      <c r="A1004" s="11" t="s">
        <v>1756</v>
      </c>
      <c r="D1004" s="11" t="s">
        <v>260</v>
      </c>
      <c r="E1004" s="19" t="s">
        <v>2006</v>
      </c>
      <c r="F1004" s="10">
        <v>42036</v>
      </c>
      <c r="G1004" s="10">
        <v>44958</v>
      </c>
      <c r="H1004" s="11">
        <v>9</v>
      </c>
      <c r="I1004" s="11" t="s">
        <v>337</v>
      </c>
      <c r="J1004" s="11" t="s">
        <v>338</v>
      </c>
      <c r="K1004" s="11" t="s">
        <v>4139</v>
      </c>
      <c r="L1004" s="11">
        <v>2</v>
      </c>
    </row>
    <row r="1005" spans="1:12">
      <c r="A1005" s="11" t="s">
        <v>1757</v>
      </c>
      <c r="D1005" s="11" t="s">
        <v>260</v>
      </c>
      <c r="E1005" s="19" t="s">
        <v>2007</v>
      </c>
      <c r="F1005" s="10">
        <v>42036</v>
      </c>
      <c r="G1005" s="10">
        <v>44958</v>
      </c>
      <c r="H1005" s="11">
        <v>9</v>
      </c>
      <c r="I1005" s="11" t="s">
        <v>337</v>
      </c>
      <c r="J1005" s="11" t="s">
        <v>338</v>
      </c>
      <c r="K1005" s="11" t="s">
        <v>4139</v>
      </c>
      <c r="L1005" s="11">
        <v>2</v>
      </c>
    </row>
    <row r="1006" spans="1:12">
      <c r="A1006" s="11" t="s">
        <v>1758</v>
      </c>
      <c r="D1006" s="11" t="s">
        <v>260</v>
      </c>
      <c r="E1006" s="19" t="s">
        <v>2008</v>
      </c>
      <c r="F1006" s="10">
        <v>42036</v>
      </c>
      <c r="G1006" s="10">
        <v>44958</v>
      </c>
      <c r="H1006" s="11">
        <v>9</v>
      </c>
      <c r="I1006" s="11" t="s">
        <v>337</v>
      </c>
      <c r="J1006" s="11" t="s">
        <v>338</v>
      </c>
      <c r="K1006" s="11" t="s">
        <v>4139</v>
      </c>
      <c r="L1006" s="11">
        <v>2</v>
      </c>
    </row>
    <row r="1007" spans="1:12">
      <c r="A1007" s="11" t="s">
        <v>1759</v>
      </c>
      <c r="D1007" s="11" t="s">
        <v>260</v>
      </c>
      <c r="E1007" s="19" t="s">
        <v>2009</v>
      </c>
      <c r="F1007" s="10">
        <v>42036</v>
      </c>
      <c r="G1007" s="10">
        <v>44958</v>
      </c>
      <c r="H1007" s="11">
        <v>9</v>
      </c>
      <c r="I1007" s="11" t="s">
        <v>337</v>
      </c>
      <c r="J1007" s="11" t="s">
        <v>338</v>
      </c>
      <c r="K1007" s="11" t="s">
        <v>4139</v>
      </c>
      <c r="L1007" s="11">
        <v>2</v>
      </c>
    </row>
    <row r="1008" spans="1:12">
      <c r="A1008" s="11" t="s">
        <v>1760</v>
      </c>
      <c r="D1008" s="11" t="s">
        <v>260</v>
      </c>
      <c r="E1008" s="19" t="s">
        <v>2010</v>
      </c>
      <c r="F1008" s="10">
        <v>42036</v>
      </c>
      <c r="G1008" s="10">
        <v>44958</v>
      </c>
      <c r="H1008" s="11">
        <v>9</v>
      </c>
      <c r="I1008" s="11" t="s">
        <v>337</v>
      </c>
      <c r="J1008" s="11" t="s">
        <v>338</v>
      </c>
      <c r="K1008" s="11" t="s">
        <v>4139</v>
      </c>
      <c r="L1008" s="11">
        <v>2</v>
      </c>
    </row>
    <row r="1009" spans="1:12">
      <c r="A1009" s="11" t="s">
        <v>1761</v>
      </c>
      <c r="D1009" s="11" t="s">
        <v>260</v>
      </c>
      <c r="E1009" s="19" t="s">
        <v>2011</v>
      </c>
      <c r="F1009" s="10">
        <v>42036</v>
      </c>
      <c r="G1009" s="10">
        <v>44958</v>
      </c>
      <c r="H1009" s="11">
        <v>9</v>
      </c>
      <c r="I1009" s="11" t="s">
        <v>337</v>
      </c>
      <c r="J1009" s="11" t="s">
        <v>338</v>
      </c>
      <c r="K1009" s="11" t="s">
        <v>4139</v>
      </c>
      <c r="L1009" s="11">
        <v>2</v>
      </c>
    </row>
    <row r="1010" spans="1:12">
      <c r="A1010" s="11" t="s">
        <v>1762</v>
      </c>
      <c r="D1010" s="11" t="s">
        <v>260</v>
      </c>
      <c r="E1010" s="19" t="s">
        <v>2012</v>
      </c>
      <c r="F1010" s="10">
        <v>42036</v>
      </c>
      <c r="G1010" s="10">
        <v>44958</v>
      </c>
      <c r="H1010" s="11">
        <v>9</v>
      </c>
      <c r="I1010" s="11" t="s">
        <v>337</v>
      </c>
      <c r="J1010" s="11" t="s">
        <v>338</v>
      </c>
      <c r="K1010" s="11" t="s">
        <v>4139</v>
      </c>
      <c r="L1010" s="11">
        <v>2</v>
      </c>
    </row>
    <row r="1011" spans="1:12">
      <c r="A1011" s="11" t="s">
        <v>1763</v>
      </c>
      <c r="D1011" s="11" t="s">
        <v>260</v>
      </c>
      <c r="E1011" s="19" t="s">
        <v>2013</v>
      </c>
      <c r="F1011" s="10">
        <v>42036</v>
      </c>
      <c r="G1011" s="10">
        <v>44958</v>
      </c>
      <c r="H1011" s="11">
        <v>9</v>
      </c>
      <c r="I1011" s="11" t="s">
        <v>337</v>
      </c>
      <c r="J1011" s="11" t="s">
        <v>338</v>
      </c>
      <c r="K1011" s="11" t="s">
        <v>4139</v>
      </c>
      <c r="L1011" s="11">
        <v>2</v>
      </c>
    </row>
    <row r="1012" spans="1:12">
      <c r="A1012" s="11" t="s">
        <v>2014</v>
      </c>
      <c r="D1012" s="11" t="s">
        <v>260</v>
      </c>
      <c r="E1012" s="19" t="s">
        <v>2264</v>
      </c>
      <c r="F1012" s="10">
        <v>42036</v>
      </c>
      <c r="G1012" s="10">
        <v>44958</v>
      </c>
      <c r="H1012" s="11">
        <v>9</v>
      </c>
      <c r="I1012" s="11" t="s">
        <v>337</v>
      </c>
      <c r="J1012" s="11" t="s">
        <v>338</v>
      </c>
      <c r="K1012" s="11" t="s">
        <v>4139</v>
      </c>
      <c r="L1012" s="11">
        <v>2</v>
      </c>
    </row>
    <row r="1013" spans="1:12">
      <c r="A1013" s="11" t="s">
        <v>2015</v>
      </c>
      <c r="D1013" s="11" t="s">
        <v>260</v>
      </c>
      <c r="E1013" s="19" t="s">
        <v>2265</v>
      </c>
      <c r="F1013" s="10">
        <v>42036</v>
      </c>
      <c r="G1013" s="10">
        <v>44958</v>
      </c>
      <c r="H1013" s="11">
        <v>9</v>
      </c>
      <c r="I1013" s="11" t="s">
        <v>337</v>
      </c>
      <c r="J1013" s="11" t="s">
        <v>338</v>
      </c>
      <c r="K1013" s="11" t="s">
        <v>4139</v>
      </c>
      <c r="L1013" s="11">
        <v>2</v>
      </c>
    </row>
    <row r="1014" spans="1:12">
      <c r="A1014" s="11" t="s">
        <v>2016</v>
      </c>
      <c r="D1014" s="11" t="s">
        <v>260</v>
      </c>
      <c r="E1014" s="19" t="s">
        <v>2266</v>
      </c>
      <c r="F1014" s="10">
        <v>42036</v>
      </c>
      <c r="G1014" s="10">
        <v>44958</v>
      </c>
      <c r="H1014" s="11">
        <v>9</v>
      </c>
      <c r="I1014" s="11" t="s">
        <v>337</v>
      </c>
      <c r="J1014" s="11" t="s">
        <v>338</v>
      </c>
      <c r="K1014" s="11" t="s">
        <v>4139</v>
      </c>
      <c r="L1014" s="11">
        <v>2</v>
      </c>
    </row>
    <row r="1015" spans="1:12">
      <c r="A1015" s="11" t="s">
        <v>2017</v>
      </c>
      <c r="D1015" s="11" t="s">
        <v>260</v>
      </c>
      <c r="E1015" s="19" t="s">
        <v>2267</v>
      </c>
      <c r="F1015" s="10">
        <v>42036</v>
      </c>
      <c r="G1015" s="10">
        <v>44958</v>
      </c>
      <c r="H1015" s="11">
        <v>9</v>
      </c>
      <c r="I1015" s="11" t="s">
        <v>337</v>
      </c>
      <c r="J1015" s="11" t="s">
        <v>338</v>
      </c>
      <c r="K1015" s="11" t="s">
        <v>4139</v>
      </c>
      <c r="L1015" s="11">
        <v>2</v>
      </c>
    </row>
    <row r="1016" spans="1:12">
      <c r="A1016" s="11" t="s">
        <v>2018</v>
      </c>
      <c r="D1016" s="11" t="s">
        <v>260</v>
      </c>
      <c r="E1016" s="19" t="s">
        <v>2268</v>
      </c>
      <c r="F1016" s="10">
        <v>42036</v>
      </c>
      <c r="G1016" s="10">
        <v>44958</v>
      </c>
      <c r="H1016" s="11">
        <v>9</v>
      </c>
      <c r="I1016" s="11" t="s">
        <v>337</v>
      </c>
      <c r="J1016" s="11" t="s">
        <v>338</v>
      </c>
      <c r="K1016" s="11" t="s">
        <v>4139</v>
      </c>
      <c r="L1016" s="11">
        <v>2</v>
      </c>
    </row>
    <row r="1017" spans="1:12">
      <c r="A1017" s="11" t="s">
        <v>2019</v>
      </c>
      <c r="D1017" s="11" t="s">
        <v>260</v>
      </c>
      <c r="E1017" s="19" t="s">
        <v>2269</v>
      </c>
      <c r="F1017" s="10">
        <v>42036</v>
      </c>
      <c r="G1017" s="10">
        <v>44958</v>
      </c>
      <c r="H1017" s="11">
        <v>9</v>
      </c>
      <c r="I1017" s="11" t="s">
        <v>337</v>
      </c>
      <c r="J1017" s="11" t="s">
        <v>338</v>
      </c>
      <c r="K1017" s="11" t="s">
        <v>4139</v>
      </c>
      <c r="L1017" s="11">
        <v>2</v>
      </c>
    </row>
    <row r="1018" spans="1:12">
      <c r="A1018" s="11" t="s">
        <v>2020</v>
      </c>
      <c r="D1018" s="11" t="s">
        <v>260</v>
      </c>
      <c r="E1018" s="19" t="s">
        <v>2270</v>
      </c>
      <c r="F1018" s="10">
        <v>42036</v>
      </c>
      <c r="G1018" s="10">
        <v>44958</v>
      </c>
      <c r="H1018" s="11">
        <v>9</v>
      </c>
      <c r="I1018" s="11" t="s">
        <v>337</v>
      </c>
      <c r="J1018" s="11" t="s">
        <v>338</v>
      </c>
      <c r="K1018" s="11" t="s">
        <v>4139</v>
      </c>
      <c r="L1018" s="11">
        <v>2</v>
      </c>
    </row>
    <row r="1019" spans="1:12">
      <c r="A1019" s="11" t="s">
        <v>2021</v>
      </c>
      <c r="D1019" s="11" t="s">
        <v>260</v>
      </c>
      <c r="E1019" s="19" t="s">
        <v>2271</v>
      </c>
      <c r="F1019" s="10">
        <v>42036</v>
      </c>
      <c r="G1019" s="10">
        <v>44958</v>
      </c>
      <c r="H1019" s="11">
        <v>9</v>
      </c>
      <c r="I1019" s="11" t="s">
        <v>337</v>
      </c>
      <c r="J1019" s="11" t="s">
        <v>338</v>
      </c>
      <c r="K1019" s="11" t="s">
        <v>4139</v>
      </c>
      <c r="L1019" s="11">
        <v>2</v>
      </c>
    </row>
    <row r="1020" spans="1:12">
      <c r="A1020" s="11" t="s">
        <v>2022</v>
      </c>
      <c r="D1020" s="11" t="s">
        <v>260</v>
      </c>
      <c r="E1020" s="19" t="s">
        <v>2272</v>
      </c>
      <c r="F1020" s="10">
        <v>42036</v>
      </c>
      <c r="G1020" s="10">
        <v>44958</v>
      </c>
      <c r="H1020" s="11">
        <v>9</v>
      </c>
      <c r="I1020" s="11" t="s">
        <v>337</v>
      </c>
      <c r="J1020" s="11" t="s">
        <v>338</v>
      </c>
      <c r="K1020" s="11" t="s">
        <v>4139</v>
      </c>
      <c r="L1020" s="11">
        <v>2</v>
      </c>
    </row>
    <row r="1021" spans="1:12">
      <c r="A1021" s="11" t="s">
        <v>2023</v>
      </c>
      <c r="D1021" s="11" t="s">
        <v>260</v>
      </c>
      <c r="E1021" s="19" t="s">
        <v>2273</v>
      </c>
      <c r="F1021" s="10">
        <v>42036</v>
      </c>
      <c r="G1021" s="10">
        <v>44958</v>
      </c>
      <c r="H1021" s="11">
        <v>9</v>
      </c>
      <c r="I1021" s="11" t="s">
        <v>337</v>
      </c>
      <c r="J1021" s="11" t="s">
        <v>338</v>
      </c>
      <c r="K1021" s="11" t="s">
        <v>4139</v>
      </c>
      <c r="L1021" s="11">
        <v>2</v>
      </c>
    </row>
    <row r="1022" spans="1:12">
      <c r="A1022" s="11" t="s">
        <v>2024</v>
      </c>
      <c r="D1022" s="11" t="s">
        <v>260</v>
      </c>
      <c r="E1022" s="19" t="s">
        <v>2274</v>
      </c>
      <c r="F1022" s="10">
        <v>42036</v>
      </c>
      <c r="G1022" s="10">
        <v>44958</v>
      </c>
      <c r="H1022" s="11">
        <v>9</v>
      </c>
      <c r="I1022" s="11" t="s">
        <v>337</v>
      </c>
      <c r="J1022" s="11" t="s">
        <v>338</v>
      </c>
      <c r="K1022" s="11" t="s">
        <v>4139</v>
      </c>
      <c r="L1022" s="11">
        <v>2</v>
      </c>
    </row>
    <row r="1023" spans="1:12">
      <c r="A1023" s="11" t="s">
        <v>2025</v>
      </c>
      <c r="D1023" s="11" t="s">
        <v>260</v>
      </c>
      <c r="E1023" s="19" t="s">
        <v>2275</v>
      </c>
      <c r="F1023" s="10">
        <v>42036</v>
      </c>
      <c r="G1023" s="10">
        <v>44958</v>
      </c>
      <c r="H1023" s="11">
        <v>9</v>
      </c>
      <c r="I1023" s="11" t="s">
        <v>337</v>
      </c>
      <c r="J1023" s="11" t="s">
        <v>338</v>
      </c>
      <c r="K1023" s="11" t="s">
        <v>4139</v>
      </c>
      <c r="L1023" s="11">
        <v>2</v>
      </c>
    </row>
    <row r="1024" spans="1:12">
      <c r="A1024" s="11" t="s">
        <v>2026</v>
      </c>
      <c r="D1024" s="11" t="s">
        <v>260</v>
      </c>
      <c r="E1024" s="19" t="s">
        <v>2276</v>
      </c>
      <c r="F1024" s="10">
        <v>42036</v>
      </c>
      <c r="G1024" s="10">
        <v>44958</v>
      </c>
      <c r="H1024" s="11">
        <v>9</v>
      </c>
      <c r="I1024" s="11" t="s">
        <v>337</v>
      </c>
      <c r="J1024" s="11" t="s">
        <v>338</v>
      </c>
      <c r="K1024" s="11" t="s">
        <v>4139</v>
      </c>
      <c r="L1024" s="11">
        <v>2</v>
      </c>
    </row>
    <row r="1025" spans="1:12">
      <c r="A1025" s="11" t="s">
        <v>2027</v>
      </c>
      <c r="D1025" s="11" t="s">
        <v>260</v>
      </c>
      <c r="E1025" s="19" t="s">
        <v>2277</v>
      </c>
      <c r="F1025" s="10">
        <v>42036</v>
      </c>
      <c r="G1025" s="10">
        <v>44958</v>
      </c>
      <c r="H1025" s="11">
        <v>9</v>
      </c>
      <c r="I1025" s="11" t="s">
        <v>337</v>
      </c>
      <c r="J1025" s="11" t="s">
        <v>338</v>
      </c>
      <c r="K1025" s="11" t="s">
        <v>4139</v>
      </c>
      <c r="L1025" s="11">
        <v>2</v>
      </c>
    </row>
    <row r="1026" spans="1:12">
      <c r="A1026" s="11" t="s">
        <v>2028</v>
      </c>
      <c r="D1026" s="11" t="s">
        <v>260</v>
      </c>
      <c r="E1026" s="19" t="s">
        <v>2278</v>
      </c>
      <c r="F1026" s="10">
        <v>42036</v>
      </c>
      <c r="G1026" s="10">
        <v>44958</v>
      </c>
      <c r="H1026" s="11">
        <v>9</v>
      </c>
      <c r="I1026" s="11" t="s">
        <v>337</v>
      </c>
      <c r="J1026" s="11" t="s">
        <v>338</v>
      </c>
      <c r="K1026" s="11" t="s">
        <v>4139</v>
      </c>
      <c r="L1026" s="11">
        <v>2</v>
      </c>
    </row>
    <row r="1027" spans="1:12">
      <c r="A1027" s="11" t="s">
        <v>2029</v>
      </c>
      <c r="D1027" s="11" t="s">
        <v>260</v>
      </c>
      <c r="E1027" s="19" t="s">
        <v>2279</v>
      </c>
      <c r="F1027" s="10">
        <v>42036</v>
      </c>
      <c r="G1027" s="10">
        <v>44958</v>
      </c>
      <c r="H1027" s="11">
        <v>9</v>
      </c>
      <c r="I1027" s="11" t="s">
        <v>337</v>
      </c>
      <c r="J1027" s="11" t="s">
        <v>338</v>
      </c>
      <c r="K1027" s="11" t="s">
        <v>4139</v>
      </c>
      <c r="L1027" s="11">
        <v>2</v>
      </c>
    </row>
    <row r="1028" spans="1:12">
      <c r="A1028" s="11" t="s">
        <v>2030</v>
      </c>
      <c r="D1028" s="11" t="s">
        <v>260</v>
      </c>
      <c r="E1028" s="19" t="s">
        <v>2280</v>
      </c>
      <c r="F1028" s="10">
        <v>42036</v>
      </c>
      <c r="G1028" s="10">
        <v>44958</v>
      </c>
      <c r="H1028" s="11">
        <v>9</v>
      </c>
      <c r="I1028" s="11" t="s">
        <v>337</v>
      </c>
      <c r="J1028" s="11" t="s">
        <v>338</v>
      </c>
      <c r="K1028" s="11" t="s">
        <v>4139</v>
      </c>
      <c r="L1028" s="11">
        <v>2</v>
      </c>
    </row>
    <row r="1029" spans="1:12">
      <c r="A1029" s="11" t="s">
        <v>2031</v>
      </c>
      <c r="D1029" s="11" t="s">
        <v>260</v>
      </c>
      <c r="E1029" s="19" t="s">
        <v>2281</v>
      </c>
      <c r="F1029" s="10">
        <v>42036</v>
      </c>
      <c r="G1029" s="10">
        <v>44958</v>
      </c>
      <c r="H1029" s="11">
        <v>9</v>
      </c>
      <c r="I1029" s="11" t="s">
        <v>337</v>
      </c>
      <c r="J1029" s="11" t="s">
        <v>338</v>
      </c>
      <c r="K1029" s="11" t="s">
        <v>4139</v>
      </c>
      <c r="L1029" s="11">
        <v>2</v>
      </c>
    </row>
    <row r="1030" spans="1:12">
      <c r="A1030" s="11" t="s">
        <v>2032</v>
      </c>
      <c r="D1030" s="11" t="s">
        <v>260</v>
      </c>
      <c r="E1030" s="19" t="s">
        <v>2282</v>
      </c>
      <c r="F1030" s="10">
        <v>42036</v>
      </c>
      <c r="G1030" s="10">
        <v>44958</v>
      </c>
      <c r="H1030" s="11">
        <v>9</v>
      </c>
      <c r="I1030" s="11" t="s">
        <v>337</v>
      </c>
      <c r="J1030" s="11" t="s">
        <v>338</v>
      </c>
      <c r="K1030" s="11" t="s">
        <v>4139</v>
      </c>
      <c r="L1030" s="11">
        <v>2</v>
      </c>
    </row>
    <row r="1031" spans="1:12">
      <c r="A1031" s="11" t="s">
        <v>2033</v>
      </c>
      <c r="D1031" s="11" t="s">
        <v>260</v>
      </c>
      <c r="E1031" s="19" t="s">
        <v>2283</v>
      </c>
      <c r="F1031" s="10">
        <v>42036</v>
      </c>
      <c r="G1031" s="10">
        <v>44958</v>
      </c>
      <c r="H1031" s="11">
        <v>9</v>
      </c>
      <c r="I1031" s="11" t="s">
        <v>337</v>
      </c>
      <c r="J1031" s="11" t="s">
        <v>338</v>
      </c>
      <c r="K1031" s="11" t="s">
        <v>4139</v>
      </c>
      <c r="L1031" s="11">
        <v>2</v>
      </c>
    </row>
    <row r="1032" spans="1:12">
      <c r="A1032" s="11" t="s">
        <v>2034</v>
      </c>
      <c r="D1032" s="11" t="s">
        <v>260</v>
      </c>
      <c r="E1032" s="19" t="s">
        <v>2284</v>
      </c>
      <c r="F1032" s="10">
        <v>42036</v>
      </c>
      <c r="G1032" s="10">
        <v>44958</v>
      </c>
      <c r="H1032" s="11">
        <v>9</v>
      </c>
      <c r="I1032" s="11" t="s">
        <v>337</v>
      </c>
      <c r="J1032" s="11" t="s">
        <v>338</v>
      </c>
      <c r="K1032" s="11" t="s">
        <v>4139</v>
      </c>
      <c r="L1032" s="11">
        <v>2</v>
      </c>
    </row>
    <row r="1033" spans="1:12">
      <c r="A1033" s="11" t="s">
        <v>2035</v>
      </c>
      <c r="D1033" s="11" t="s">
        <v>260</v>
      </c>
      <c r="E1033" s="19" t="s">
        <v>2285</v>
      </c>
      <c r="F1033" s="10">
        <v>42036</v>
      </c>
      <c r="G1033" s="10">
        <v>44958</v>
      </c>
      <c r="H1033" s="11">
        <v>9</v>
      </c>
      <c r="I1033" s="11" t="s">
        <v>337</v>
      </c>
      <c r="J1033" s="11" t="s">
        <v>338</v>
      </c>
      <c r="K1033" s="11" t="s">
        <v>4139</v>
      </c>
      <c r="L1033" s="11">
        <v>2</v>
      </c>
    </row>
    <row r="1034" spans="1:12">
      <c r="A1034" s="11" t="s">
        <v>2036</v>
      </c>
      <c r="D1034" s="11" t="s">
        <v>260</v>
      </c>
      <c r="E1034" s="19" t="s">
        <v>2286</v>
      </c>
      <c r="F1034" s="10">
        <v>42036</v>
      </c>
      <c r="G1034" s="10">
        <v>44958</v>
      </c>
      <c r="H1034" s="11">
        <v>9</v>
      </c>
      <c r="I1034" s="11" t="s">
        <v>337</v>
      </c>
      <c r="J1034" s="11" t="s">
        <v>338</v>
      </c>
      <c r="K1034" s="11" t="s">
        <v>4139</v>
      </c>
      <c r="L1034" s="11">
        <v>2</v>
      </c>
    </row>
    <row r="1035" spans="1:12">
      <c r="A1035" s="11" t="s">
        <v>2037</v>
      </c>
      <c r="D1035" s="11" t="s">
        <v>260</v>
      </c>
      <c r="E1035" s="19" t="s">
        <v>2287</v>
      </c>
      <c r="F1035" s="10">
        <v>42036</v>
      </c>
      <c r="G1035" s="10">
        <v>44958</v>
      </c>
      <c r="H1035" s="11">
        <v>9</v>
      </c>
      <c r="I1035" s="11" t="s">
        <v>337</v>
      </c>
      <c r="J1035" s="11" t="s">
        <v>338</v>
      </c>
      <c r="K1035" s="11" t="s">
        <v>4139</v>
      </c>
      <c r="L1035" s="11">
        <v>2</v>
      </c>
    </row>
    <row r="1036" spans="1:12">
      <c r="A1036" s="11" t="s">
        <v>2038</v>
      </c>
      <c r="D1036" s="11" t="s">
        <v>260</v>
      </c>
      <c r="E1036" s="19" t="s">
        <v>2288</v>
      </c>
      <c r="F1036" s="10">
        <v>42036</v>
      </c>
      <c r="G1036" s="10">
        <v>44958</v>
      </c>
      <c r="H1036" s="11">
        <v>9</v>
      </c>
      <c r="I1036" s="11" t="s">
        <v>337</v>
      </c>
      <c r="J1036" s="11" t="s">
        <v>338</v>
      </c>
      <c r="K1036" s="11" t="s">
        <v>4139</v>
      </c>
      <c r="L1036" s="11">
        <v>2</v>
      </c>
    </row>
    <row r="1037" spans="1:12">
      <c r="A1037" s="11" t="s">
        <v>2039</v>
      </c>
      <c r="D1037" s="11" t="s">
        <v>260</v>
      </c>
      <c r="E1037" s="19" t="s">
        <v>2289</v>
      </c>
      <c r="F1037" s="10">
        <v>42036</v>
      </c>
      <c r="G1037" s="10">
        <v>44958</v>
      </c>
      <c r="H1037" s="11">
        <v>9</v>
      </c>
      <c r="I1037" s="11" t="s">
        <v>337</v>
      </c>
      <c r="J1037" s="11" t="s">
        <v>338</v>
      </c>
      <c r="K1037" s="11" t="s">
        <v>4139</v>
      </c>
      <c r="L1037" s="11">
        <v>2</v>
      </c>
    </row>
    <row r="1038" spans="1:12">
      <c r="A1038" s="11" t="s">
        <v>2040</v>
      </c>
      <c r="D1038" s="11" t="s">
        <v>260</v>
      </c>
      <c r="E1038" s="19" t="s">
        <v>2290</v>
      </c>
      <c r="F1038" s="10">
        <v>42036</v>
      </c>
      <c r="G1038" s="10">
        <v>44958</v>
      </c>
      <c r="H1038" s="11">
        <v>9</v>
      </c>
      <c r="I1038" s="11" t="s">
        <v>337</v>
      </c>
      <c r="J1038" s="11" t="s">
        <v>338</v>
      </c>
      <c r="K1038" s="11" t="s">
        <v>4139</v>
      </c>
      <c r="L1038" s="11">
        <v>2</v>
      </c>
    </row>
    <row r="1039" spans="1:12">
      <c r="A1039" s="11" t="s">
        <v>2041</v>
      </c>
      <c r="D1039" s="11" t="s">
        <v>260</v>
      </c>
      <c r="E1039" s="19" t="s">
        <v>2291</v>
      </c>
      <c r="F1039" s="10">
        <v>42036</v>
      </c>
      <c r="G1039" s="10">
        <v>44958</v>
      </c>
      <c r="H1039" s="11">
        <v>9</v>
      </c>
      <c r="I1039" s="11" t="s">
        <v>337</v>
      </c>
      <c r="J1039" s="11" t="s">
        <v>338</v>
      </c>
      <c r="K1039" s="11" t="s">
        <v>4139</v>
      </c>
      <c r="L1039" s="11">
        <v>2</v>
      </c>
    </row>
    <row r="1040" spans="1:12">
      <c r="A1040" s="11" t="s">
        <v>2042</v>
      </c>
      <c r="D1040" s="11" t="s">
        <v>260</v>
      </c>
      <c r="E1040" s="19" t="s">
        <v>2292</v>
      </c>
      <c r="F1040" s="10">
        <v>42036</v>
      </c>
      <c r="G1040" s="10">
        <v>44958</v>
      </c>
      <c r="H1040" s="11">
        <v>9</v>
      </c>
      <c r="I1040" s="11" t="s">
        <v>337</v>
      </c>
      <c r="J1040" s="11" t="s">
        <v>338</v>
      </c>
      <c r="K1040" s="11" t="s">
        <v>4139</v>
      </c>
      <c r="L1040" s="11">
        <v>2</v>
      </c>
    </row>
    <row r="1041" spans="1:12">
      <c r="A1041" s="11" t="s">
        <v>2043</v>
      </c>
      <c r="D1041" s="11" t="s">
        <v>260</v>
      </c>
      <c r="E1041" s="19" t="s">
        <v>2293</v>
      </c>
      <c r="F1041" s="10">
        <v>42036</v>
      </c>
      <c r="G1041" s="10">
        <v>44958</v>
      </c>
      <c r="H1041" s="11">
        <v>9</v>
      </c>
      <c r="I1041" s="20" t="s">
        <v>259</v>
      </c>
      <c r="J1041" s="11" t="s">
        <v>261</v>
      </c>
      <c r="K1041" s="11" t="s">
        <v>4139</v>
      </c>
      <c r="L1041" s="11">
        <v>2</v>
      </c>
    </row>
    <row r="1042" spans="1:12">
      <c r="A1042" s="11" t="s">
        <v>2044</v>
      </c>
      <c r="D1042" s="11" t="s">
        <v>260</v>
      </c>
      <c r="E1042" s="19" t="s">
        <v>2294</v>
      </c>
      <c r="F1042" s="10">
        <v>42036</v>
      </c>
      <c r="G1042" s="10">
        <v>44958</v>
      </c>
      <c r="H1042" s="11">
        <v>9</v>
      </c>
      <c r="I1042" s="20" t="s">
        <v>259</v>
      </c>
      <c r="J1042" s="11" t="s">
        <v>261</v>
      </c>
      <c r="K1042" s="11" t="s">
        <v>4139</v>
      </c>
      <c r="L1042" s="11">
        <v>2</v>
      </c>
    </row>
    <row r="1043" spans="1:12">
      <c r="A1043" s="11" t="s">
        <v>2045</v>
      </c>
      <c r="D1043" s="11" t="s">
        <v>260</v>
      </c>
      <c r="E1043" s="19" t="s">
        <v>2295</v>
      </c>
      <c r="F1043" s="10">
        <v>42036</v>
      </c>
      <c r="G1043" s="10">
        <v>44958</v>
      </c>
      <c r="H1043" s="11">
        <v>9</v>
      </c>
      <c r="I1043" s="20" t="s">
        <v>259</v>
      </c>
      <c r="J1043" s="11" t="s">
        <v>261</v>
      </c>
      <c r="K1043" s="11" t="s">
        <v>4139</v>
      </c>
      <c r="L1043" s="11">
        <v>2</v>
      </c>
    </row>
    <row r="1044" spans="1:12">
      <c r="A1044" s="11" t="s">
        <v>2046</v>
      </c>
      <c r="D1044" s="11" t="s">
        <v>260</v>
      </c>
      <c r="E1044" s="19" t="s">
        <v>2296</v>
      </c>
      <c r="F1044" s="10">
        <v>42036</v>
      </c>
      <c r="G1044" s="10">
        <v>44958</v>
      </c>
      <c r="H1044" s="11">
        <v>9</v>
      </c>
      <c r="I1044" s="20" t="s">
        <v>259</v>
      </c>
      <c r="J1044" s="11" t="s">
        <v>261</v>
      </c>
      <c r="K1044" s="11" t="s">
        <v>4139</v>
      </c>
      <c r="L1044" s="11">
        <v>2</v>
      </c>
    </row>
    <row r="1045" spans="1:12">
      <c r="A1045" s="11" t="s">
        <v>2047</v>
      </c>
      <c r="D1045" s="11" t="s">
        <v>260</v>
      </c>
      <c r="E1045" s="19" t="s">
        <v>2297</v>
      </c>
      <c r="F1045" s="10">
        <v>42036</v>
      </c>
      <c r="G1045" s="10">
        <v>44958</v>
      </c>
      <c r="H1045" s="11">
        <v>9</v>
      </c>
      <c r="I1045" s="20" t="s">
        <v>259</v>
      </c>
      <c r="J1045" s="11" t="s">
        <v>261</v>
      </c>
      <c r="K1045" s="11" t="s">
        <v>4139</v>
      </c>
      <c r="L1045" s="11">
        <v>2</v>
      </c>
    </row>
    <row r="1046" spans="1:12">
      <c r="A1046" s="11" t="s">
        <v>2048</v>
      </c>
      <c r="D1046" s="11" t="s">
        <v>260</v>
      </c>
      <c r="E1046" s="19" t="s">
        <v>2298</v>
      </c>
      <c r="F1046" s="10">
        <v>42036</v>
      </c>
      <c r="G1046" s="10">
        <v>44958</v>
      </c>
      <c r="H1046" s="11">
        <v>9</v>
      </c>
      <c r="I1046" s="20" t="s">
        <v>259</v>
      </c>
      <c r="J1046" s="11" t="s">
        <v>261</v>
      </c>
      <c r="K1046" s="11" t="s">
        <v>4139</v>
      </c>
      <c r="L1046" s="11">
        <v>2</v>
      </c>
    </row>
    <row r="1047" spans="1:12">
      <c r="A1047" s="11" t="s">
        <v>2049</v>
      </c>
      <c r="D1047" s="11" t="s">
        <v>260</v>
      </c>
      <c r="E1047" s="19" t="s">
        <v>2299</v>
      </c>
      <c r="F1047" s="10">
        <v>42036</v>
      </c>
      <c r="G1047" s="10">
        <v>44958</v>
      </c>
      <c r="H1047" s="11">
        <v>9</v>
      </c>
      <c r="I1047" s="20" t="s">
        <v>259</v>
      </c>
      <c r="J1047" s="11" t="s">
        <v>261</v>
      </c>
      <c r="K1047" s="11" t="s">
        <v>4139</v>
      </c>
      <c r="L1047" s="11">
        <v>2</v>
      </c>
    </row>
    <row r="1048" spans="1:12">
      <c r="A1048" s="11" t="s">
        <v>2050</v>
      </c>
      <c r="D1048" s="11" t="s">
        <v>260</v>
      </c>
      <c r="E1048" s="19" t="s">
        <v>2300</v>
      </c>
      <c r="F1048" s="10">
        <v>42036</v>
      </c>
      <c r="G1048" s="10">
        <v>44958</v>
      </c>
      <c r="H1048" s="11">
        <v>9</v>
      </c>
      <c r="I1048" s="20" t="s">
        <v>259</v>
      </c>
      <c r="J1048" s="11" t="s">
        <v>261</v>
      </c>
      <c r="K1048" s="11" t="s">
        <v>4139</v>
      </c>
      <c r="L1048" s="11">
        <v>2</v>
      </c>
    </row>
    <row r="1049" spans="1:12">
      <c r="A1049" s="11" t="s">
        <v>2051</v>
      </c>
      <c r="D1049" s="11" t="s">
        <v>260</v>
      </c>
      <c r="E1049" s="19" t="s">
        <v>2301</v>
      </c>
      <c r="F1049" s="10">
        <v>42036</v>
      </c>
      <c r="G1049" s="10">
        <v>44958</v>
      </c>
      <c r="H1049" s="11">
        <v>9</v>
      </c>
      <c r="I1049" s="20" t="s">
        <v>259</v>
      </c>
      <c r="J1049" s="11" t="s">
        <v>261</v>
      </c>
      <c r="K1049" s="11" t="s">
        <v>4139</v>
      </c>
      <c r="L1049" s="11">
        <v>2</v>
      </c>
    </row>
    <row r="1050" spans="1:12">
      <c r="A1050" s="11" t="s">
        <v>2052</v>
      </c>
      <c r="D1050" s="11" t="s">
        <v>260</v>
      </c>
      <c r="E1050" s="19" t="s">
        <v>2302</v>
      </c>
      <c r="F1050" s="10">
        <v>42036</v>
      </c>
      <c r="G1050" s="10">
        <v>44958</v>
      </c>
      <c r="H1050" s="11">
        <v>9</v>
      </c>
      <c r="I1050" s="20" t="s">
        <v>259</v>
      </c>
      <c r="J1050" s="11" t="s">
        <v>261</v>
      </c>
      <c r="K1050" s="11" t="s">
        <v>4139</v>
      </c>
      <c r="L1050" s="11">
        <v>2</v>
      </c>
    </row>
    <row r="1051" spans="1:12">
      <c r="A1051" s="11" t="s">
        <v>2053</v>
      </c>
      <c r="D1051" s="11" t="s">
        <v>260</v>
      </c>
      <c r="E1051" s="19" t="s">
        <v>2303</v>
      </c>
      <c r="F1051" s="10">
        <v>42036</v>
      </c>
      <c r="G1051" s="10">
        <v>44958</v>
      </c>
      <c r="H1051" s="11">
        <v>9</v>
      </c>
      <c r="I1051" s="20" t="s">
        <v>259</v>
      </c>
      <c r="J1051" s="11" t="s">
        <v>261</v>
      </c>
      <c r="K1051" s="11" t="s">
        <v>4139</v>
      </c>
      <c r="L1051" s="11">
        <v>2</v>
      </c>
    </row>
    <row r="1052" spans="1:12">
      <c r="A1052" s="11" t="s">
        <v>2054</v>
      </c>
      <c r="D1052" s="11" t="s">
        <v>260</v>
      </c>
      <c r="E1052" s="19" t="s">
        <v>2304</v>
      </c>
      <c r="F1052" s="10">
        <v>42036</v>
      </c>
      <c r="G1052" s="10">
        <v>44958</v>
      </c>
      <c r="H1052" s="11">
        <v>9</v>
      </c>
      <c r="I1052" s="20" t="s">
        <v>259</v>
      </c>
      <c r="J1052" s="11" t="s">
        <v>261</v>
      </c>
      <c r="K1052" s="11" t="s">
        <v>4139</v>
      </c>
      <c r="L1052" s="11">
        <v>2</v>
      </c>
    </row>
    <row r="1053" spans="1:12">
      <c r="A1053" s="11" t="s">
        <v>2055</v>
      </c>
      <c r="D1053" s="11" t="s">
        <v>260</v>
      </c>
      <c r="E1053" s="19" t="s">
        <v>2305</v>
      </c>
      <c r="F1053" s="10">
        <v>42036</v>
      </c>
      <c r="G1053" s="10">
        <v>44958</v>
      </c>
      <c r="H1053" s="11">
        <v>9</v>
      </c>
      <c r="I1053" s="20" t="s">
        <v>259</v>
      </c>
      <c r="J1053" s="11" t="s">
        <v>261</v>
      </c>
      <c r="K1053" s="11" t="s">
        <v>4139</v>
      </c>
      <c r="L1053" s="11">
        <v>2</v>
      </c>
    </row>
    <row r="1054" spans="1:12">
      <c r="A1054" s="11" t="s">
        <v>2056</v>
      </c>
      <c r="D1054" s="11" t="s">
        <v>260</v>
      </c>
      <c r="E1054" s="19" t="s">
        <v>2306</v>
      </c>
      <c r="F1054" s="10">
        <v>42036</v>
      </c>
      <c r="G1054" s="10">
        <v>44958</v>
      </c>
      <c r="H1054" s="11">
        <v>9</v>
      </c>
      <c r="I1054" s="20" t="s">
        <v>259</v>
      </c>
      <c r="J1054" s="11" t="s">
        <v>261</v>
      </c>
      <c r="K1054" s="11" t="s">
        <v>4139</v>
      </c>
      <c r="L1054" s="11">
        <v>2</v>
      </c>
    </row>
    <row r="1055" spans="1:12">
      <c r="A1055" s="11" t="s">
        <v>2057</v>
      </c>
      <c r="D1055" s="11" t="s">
        <v>260</v>
      </c>
      <c r="E1055" s="19" t="s">
        <v>2307</v>
      </c>
      <c r="F1055" s="10">
        <v>42036</v>
      </c>
      <c r="G1055" s="10">
        <v>44958</v>
      </c>
      <c r="H1055" s="11">
        <v>9</v>
      </c>
      <c r="I1055" s="20" t="s">
        <v>259</v>
      </c>
      <c r="J1055" s="11" t="s">
        <v>261</v>
      </c>
      <c r="K1055" s="11" t="s">
        <v>4139</v>
      </c>
      <c r="L1055" s="11">
        <v>2</v>
      </c>
    </row>
    <row r="1056" spans="1:12">
      <c r="A1056" s="11" t="s">
        <v>2058</v>
      </c>
      <c r="D1056" s="11" t="s">
        <v>260</v>
      </c>
      <c r="E1056" s="19" t="s">
        <v>2308</v>
      </c>
      <c r="F1056" s="10">
        <v>42036</v>
      </c>
      <c r="G1056" s="10">
        <v>44958</v>
      </c>
      <c r="H1056" s="11">
        <v>9</v>
      </c>
      <c r="I1056" s="20" t="s">
        <v>259</v>
      </c>
      <c r="J1056" s="11" t="s">
        <v>261</v>
      </c>
      <c r="K1056" s="11" t="s">
        <v>4139</v>
      </c>
      <c r="L1056" s="11">
        <v>2</v>
      </c>
    </row>
    <row r="1057" spans="1:12">
      <c r="A1057" s="11" t="s">
        <v>2059</v>
      </c>
      <c r="D1057" s="11" t="s">
        <v>260</v>
      </c>
      <c r="E1057" s="19" t="s">
        <v>2309</v>
      </c>
      <c r="F1057" s="10">
        <v>42036</v>
      </c>
      <c r="G1057" s="10">
        <v>44958</v>
      </c>
      <c r="H1057" s="11">
        <v>9</v>
      </c>
      <c r="I1057" s="20" t="s">
        <v>259</v>
      </c>
      <c r="J1057" s="11" t="s">
        <v>261</v>
      </c>
      <c r="K1057" s="11" t="s">
        <v>4139</v>
      </c>
      <c r="L1057" s="11">
        <v>2</v>
      </c>
    </row>
    <row r="1058" spans="1:12">
      <c r="A1058" s="11" t="s">
        <v>2060</v>
      </c>
      <c r="D1058" s="11" t="s">
        <v>260</v>
      </c>
      <c r="E1058" s="19" t="s">
        <v>2310</v>
      </c>
      <c r="F1058" s="10">
        <v>42036</v>
      </c>
      <c r="G1058" s="10">
        <v>44958</v>
      </c>
      <c r="H1058" s="11">
        <v>9</v>
      </c>
      <c r="I1058" s="20" t="s">
        <v>259</v>
      </c>
      <c r="J1058" s="11" t="s">
        <v>261</v>
      </c>
      <c r="K1058" s="11" t="s">
        <v>4139</v>
      </c>
      <c r="L1058" s="11">
        <v>2</v>
      </c>
    </row>
    <row r="1059" spans="1:12">
      <c r="A1059" s="11" t="s">
        <v>2061</v>
      </c>
      <c r="D1059" s="11" t="s">
        <v>260</v>
      </c>
      <c r="E1059" s="19" t="s">
        <v>2311</v>
      </c>
      <c r="F1059" s="10">
        <v>42036</v>
      </c>
      <c r="G1059" s="10">
        <v>44958</v>
      </c>
      <c r="H1059" s="11">
        <v>9</v>
      </c>
      <c r="I1059" s="20" t="s">
        <v>259</v>
      </c>
      <c r="J1059" s="11" t="s">
        <v>261</v>
      </c>
      <c r="K1059" s="11" t="s">
        <v>4139</v>
      </c>
      <c r="L1059" s="11">
        <v>2</v>
      </c>
    </row>
    <row r="1060" spans="1:12">
      <c r="A1060" s="11" t="s">
        <v>2062</v>
      </c>
      <c r="D1060" s="11" t="s">
        <v>260</v>
      </c>
      <c r="E1060" s="19" t="s">
        <v>2312</v>
      </c>
      <c r="F1060" s="10">
        <v>42036</v>
      </c>
      <c r="G1060" s="10">
        <v>44958</v>
      </c>
      <c r="H1060" s="11">
        <v>9</v>
      </c>
      <c r="I1060" s="20" t="s">
        <v>259</v>
      </c>
      <c r="J1060" s="11" t="s">
        <v>261</v>
      </c>
      <c r="K1060" s="11" t="s">
        <v>4139</v>
      </c>
      <c r="L1060" s="11">
        <v>2</v>
      </c>
    </row>
    <row r="1061" spans="1:12">
      <c r="A1061" s="11" t="s">
        <v>2063</v>
      </c>
      <c r="D1061" s="11" t="s">
        <v>260</v>
      </c>
      <c r="E1061" s="19" t="s">
        <v>2313</v>
      </c>
      <c r="F1061" s="10">
        <v>42036</v>
      </c>
      <c r="G1061" s="10">
        <v>44958</v>
      </c>
      <c r="H1061" s="11">
        <v>9</v>
      </c>
      <c r="I1061" s="20" t="s">
        <v>259</v>
      </c>
      <c r="J1061" s="11" t="s">
        <v>261</v>
      </c>
      <c r="K1061" s="11" t="s">
        <v>4139</v>
      </c>
      <c r="L1061" s="11">
        <v>2</v>
      </c>
    </row>
    <row r="1062" spans="1:12">
      <c r="A1062" s="11" t="s">
        <v>2064</v>
      </c>
      <c r="D1062" s="11" t="s">
        <v>260</v>
      </c>
      <c r="E1062" s="19" t="s">
        <v>2314</v>
      </c>
      <c r="F1062" s="10">
        <v>42036</v>
      </c>
      <c r="G1062" s="10">
        <v>44958</v>
      </c>
      <c r="H1062" s="11">
        <v>9</v>
      </c>
      <c r="I1062" s="20" t="s">
        <v>259</v>
      </c>
      <c r="J1062" s="11" t="s">
        <v>261</v>
      </c>
      <c r="K1062" s="11" t="s">
        <v>4139</v>
      </c>
      <c r="L1062" s="11">
        <v>2</v>
      </c>
    </row>
    <row r="1063" spans="1:12">
      <c r="A1063" s="11" t="s">
        <v>2065</v>
      </c>
      <c r="D1063" s="11" t="s">
        <v>260</v>
      </c>
      <c r="E1063" s="19" t="s">
        <v>2315</v>
      </c>
      <c r="F1063" s="10">
        <v>42036</v>
      </c>
      <c r="G1063" s="10">
        <v>44958</v>
      </c>
      <c r="H1063" s="11">
        <v>9</v>
      </c>
      <c r="I1063" s="20" t="s">
        <v>259</v>
      </c>
      <c r="J1063" s="11" t="s">
        <v>261</v>
      </c>
      <c r="K1063" s="11" t="s">
        <v>4139</v>
      </c>
      <c r="L1063" s="11">
        <v>2</v>
      </c>
    </row>
    <row r="1064" spans="1:12">
      <c r="A1064" s="11" t="s">
        <v>2066</v>
      </c>
      <c r="D1064" s="11" t="s">
        <v>260</v>
      </c>
      <c r="E1064" s="19" t="s">
        <v>2316</v>
      </c>
      <c r="F1064" s="10">
        <v>42036</v>
      </c>
      <c r="G1064" s="10">
        <v>44958</v>
      </c>
      <c r="H1064" s="11">
        <v>9</v>
      </c>
      <c r="I1064" s="20" t="s">
        <v>259</v>
      </c>
      <c r="J1064" s="11" t="s">
        <v>261</v>
      </c>
      <c r="K1064" s="11" t="s">
        <v>4139</v>
      </c>
      <c r="L1064" s="11">
        <v>2</v>
      </c>
    </row>
    <row r="1065" spans="1:12">
      <c r="A1065" s="11" t="s">
        <v>2067</v>
      </c>
      <c r="D1065" s="11" t="s">
        <v>260</v>
      </c>
      <c r="E1065" s="19" t="s">
        <v>2317</v>
      </c>
      <c r="F1065" s="10">
        <v>42036</v>
      </c>
      <c r="G1065" s="10">
        <v>44958</v>
      </c>
      <c r="H1065" s="11">
        <v>9</v>
      </c>
      <c r="I1065" s="20" t="s">
        <v>259</v>
      </c>
      <c r="J1065" s="11" t="s">
        <v>261</v>
      </c>
      <c r="K1065" s="11" t="s">
        <v>4139</v>
      </c>
      <c r="L1065" s="11">
        <v>2</v>
      </c>
    </row>
    <row r="1066" spans="1:12">
      <c r="A1066" s="11" t="s">
        <v>2068</v>
      </c>
      <c r="D1066" s="11" t="s">
        <v>260</v>
      </c>
      <c r="E1066" s="19" t="s">
        <v>2318</v>
      </c>
      <c r="F1066" s="10">
        <v>42036</v>
      </c>
      <c r="G1066" s="10">
        <v>44958</v>
      </c>
      <c r="H1066" s="11">
        <v>9</v>
      </c>
      <c r="I1066" s="20" t="s">
        <v>259</v>
      </c>
      <c r="J1066" s="11" t="s">
        <v>261</v>
      </c>
      <c r="K1066" s="11" t="s">
        <v>4139</v>
      </c>
      <c r="L1066" s="11">
        <v>2</v>
      </c>
    </row>
    <row r="1067" spans="1:12">
      <c r="A1067" s="11" t="s">
        <v>2069</v>
      </c>
      <c r="D1067" s="11" t="s">
        <v>260</v>
      </c>
      <c r="E1067" s="19" t="s">
        <v>2319</v>
      </c>
      <c r="F1067" s="10">
        <v>42036</v>
      </c>
      <c r="G1067" s="10">
        <v>44958</v>
      </c>
      <c r="H1067" s="11">
        <v>9</v>
      </c>
      <c r="I1067" s="20" t="s">
        <v>259</v>
      </c>
      <c r="J1067" s="11" t="s">
        <v>261</v>
      </c>
      <c r="K1067" s="11" t="s">
        <v>4139</v>
      </c>
      <c r="L1067" s="11">
        <v>2</v>
      </c>
    </row>
    <row r="1068" spans="1:12">
      <c r="A1068" s="11" t="s">
        <v>2070</v>
      </c>
      <c r="D1068" s="11" t="s">
        <v>260</v>
      </c>
      <c r="E1068" s="19" t="s">
        <v>2320</v>
      </c>
      <c r="F1068" s="10">
        <v>42036</v>
      </c>
      <c r="G1068" s="10">
        <v>44958</v>
      </c>
      <c r="H1068" s="11">
        <v>9</v>
      </c>
      <c r="I1068" s="20" t="s">
        <v>259</v>
      </c>
      <c r="J1068" s="11" t="s">
        <v>261</v>
      </c>
      <c r="K1068" s="11" t="s">
        <v>4139</v>
      </c>
      <c r="L1068" s="11">
        <v>2</v>
      </c>
    </row>
    <row r="1069" spans="1:12">
      <c r="A1069" s="11" t="s">
        <v>2071</v>
      </c>
      <c r="D1069" s="11" t="s">
        <v>260</v>
      </c>
      <c r="E1069" s="19" t="s">
        <v>2321</v>
      </c>
      <c r="F1069" s="10">
        <v>42036</v>
      </c>
      <c r="G1069" s="10">
        <v>44958</v>
      </c>
      <c r="H1069" s="11">
        <v>9</v>
      </c>
      <c r="I1069" s="20" t="s">
        <v>259</v>
      </c>
      <c r="J1069" s="11" t="s">
        <v>261</v>
      </c>
      <c r="K1069" s="11" t="s">
        <v>4139</v>
      </c>
      <c r="L1069" s="11">
        <v>2</v>
      </c>
    </row>
    <row r="1070" spans="1:12">
      <c r="A1070" s="11" t="s">
        <v>2072</v>
      </c>
      <c r="D1070" s="11" t="s">
        <v>260</v>
      </c>
      <c r="E1070" s="19" t="s">
        <v>2322</v>
      </c>
      <c r="F1070" s="10">
        <v>42036</v>
      </c>
      <c r="G1070" s="10">
        <v>44958</v>
      </c>
      <c r="H1070" s="11">
        <v>9</v>
      </c>
      <c r="I1070" s="20" t="s">
        <v>259</v>
      </c>
      <c r="J1070" s="11" t="s">
        <v>261</v>
      </c>
      <c r="K1070" s="11" t="s">
        <v>4139</v>
      </c>
      <c r="L1070" s="11">
        <v>2</v>
      </c>
    </row>
    <row r="1071" spans="1:12">
      <c r="A1071" s="11" t="s">
        <v>2073</v>
      </c>
      <c r="D1071" s="11" t="s">
        <v>260</v>
      </c>
      <c r="E1071" s="19" t="s">
        <v>2323</v>
      </c>
      <c r="F1071" s="10">
        <v>42036</v>
      </c>
      <c r="G1071" s="10">
        <v>44958</v>
      </c>
      <c r="H1071" s="11">
        <v>9</v>
      </c>
      <c r="I1071" s="20" t="s">
        <v>259</v>
      </c>
      <c r="J1071" s="11" t="s">
        <v>261</v>
      </c>
      <c r="K1071" s="11" t="s">
        <v>4139</v>
      </c>
      <c r="L1071" s="11">
        <v>2</v>
      </c>
    </row>
    <row r="1072" spans="1:12">
      <c r="A1072" s="11" t="s">
        <v>2074</v>
      </c>
      <c r="D1072" s="11" t="s">
        <v>260</v>
      </c>
      <c r="E1072" s="19" t="s">
        <v>2324</v>
      </c>
      <c r="F1072" s="10">
        <v>42036</v>
      </c>
      <c r="G1072" s="10">
        <v>44958</v>
      </c>
      <c r="H1072" s="11">
        <v>9</v>
      </c>
      <c r="I1072" s="20" t="s">
        <v>259</v>
      </c>
      <c r="J1072" s="11" t="s">
        <v>261</v>
      </c>
      <c r="K1072" s="11" t="s">
        <v>4139</v>
      </c>
      <c r="L1072" s="11">
        <v>2</v>
      </c>
    </row>
    <row r="1073" spans="1:12">
      <c r="A1073" s="11" t="s">
        <v>2075</v>
      </c>
      <c r="D1073" s="11" t="s">
        <v>260</v>
      </c>
      <c r="E1073" s="19" t="s">
        <v>2325</v>
      </c>
      <c r="F1073" s="10">
        <v>42036</v>
      </c>
      <c r="G1073" s="10">
        <v>44958</v>
      </c>
      <c r="H1073" s="11">
        <v>9</v>
      </c>
      <c r="I1073" s="20" t="s">
        <v>259</v>
      </c>
      <c r="J1073" s="11" t="s">
        <v>261</v>
      </c>
      <c r="K1073" s="11" t="s">
        <v>4139</v>
      </c>
      <c r="L1073" s="11">
        <v>2</v>
      </c>
    </row>
    <row r="1074" spans="1:12">
      <c r="A1074" s="11" t="s">
        <v>2076</v>
      </c>
      <c r="D1074" s="11" t="s">
        <v>260</v>
      </c>
      <c r="E1074" s="19" t="s">
        <v>2326</v>
      </c>
      <c r="F1074" s="10">
        <v>42036</v>
      </c>
      <c r="G1074" s="10">
        <v>44958</v>
      </c>
      <c r="H1074" s="11">
        <v>9</v>
      </c>
      <c r="I1074" s="20" t="s">
        <v>259</v>
      </c>
      <c r="J1074" s="11" t="s">
        <v>261</v>
      </c>
      <c r="K1074" s="11" t="s">
        <v>4139</v>
      </c>
      <c r="L1074" s="11">
        <v>2</v>
      </c>
    </row>
    <row r="1075" spans="1:12">
      <c r="A1075" s="11" t="s">
        <v>2077</v>
      </c>
      <c r="D1075" s="11" t="s">
        <v>260</v>
      </c>
      <c r="E1075" s="19" t="s">
        <v>2327</v>
      </c>
      <c r="F1075" s="10">
        <v>42036</v>
      </c>
      <c r="G1075" s="10">
        <v>44958</v>
      </c>
      <c r="H1075" s="11">
        <v>9</v>
      </c>
      <c r="I1075" s="20" t="s">
        <v>259</v>
      </c>
      <c r="J1075" s="11" t="s">
        <v>261</v>
      </c>
      <c r="K1075" s="11" t="s">
        <v>4139</v>
      </c>
      <c r="L1075" s="11">
        <v>2</v>
      </c>
    </row>
    <row r="1076" spans="1:12">
      <c r="A1076" s="11" t="s">
        <v>2078</v>
      </c>
      <c r="D1076" s="11" t="s">
        <v>260</v>
      </c>
      <c r="E1076" s="19" t="s">
        <v>2328</v>
      </c>
      <c r="F1076" s="10">
        <v>42036</v>
      </c>
      <c r="G1076" s="10">
        <v>44958</v>
      </c>
      <c r="H1076" s="11">
        <v>9</v>
      </c>
      <c r="I1076" s="20" t="s">
        <v>259</v>
      </c>
      <c r="J1076" s="11" t="s">
        <v>261</v>
      </c>
      <c r="K1076" s="11" t="s">
        <v>4139</v>
      </c>
      <c r="L1076" s="11">
        <v>2</v>
      </c>
    </row>
    <row r="1077" spans="1:12">
      <c r="A1077" s="11" t="s">
        <v>2079</v>
      </c>
      <c r="D1077" s="11" t="s">
        <v>260</v>
      </c>
      <c r="E1077" s="19" t="s">
        <v>2329</v>
      </c>
      <c r="F1077" s="10">
        <v>42036</v>
      </c>
      <c r="G1077" s="10">
        <v>44958</v>
      </c>
      <c r="H1077" s="11">
        <v>9</v>
      </c>
      <c r="I1077" s="20" t="s">
        <v>259</v>
      </c>
      <c r="J1077" s="11" t="s">
        <v>261</v>
      </c>
      <c r="K1077" s="11" t="s">
        <v>4139</v>
      </c>
      <c r="L1077" s="11">
        <v>2</v>
      </c>
    </row>
    <row r="1078" spans="1:12">
      <c r="A1078" s="11" t="s">
        <v>2080</v>
      </c>
      <c r="D1078" s="11" t="s">
        <v>260</v>
      </c>
      <c r="E1078" s="19" t="s">
        <v>2330</v>
      </c>
      <c r="F1078" s="10">
        <v>42036</v>
      </c>
      <c r="G1078" s="10">
        <v>44958</v>
      </c>
      <c r="H1078" s="11">
        <v>9</v>
      </c>
      <c r="I1078" s="20" t="s">
        <v>259</v>
      </c>
      <c r="J1078" s="11" t="s">
        <v>261</v>
      </c>
      <c r="K1078" s="11" t="s">
        <v>4139</v>
      </c>
      <c r="L1078" s="11">
        <v>2</v>
      </c>
    </row>
    <row r="1079" spans="1:12">
      <c r="A1079" s="11" t="s">
        <v>2081</v>
      </c>
      <c r="D1079" s="11" t="s">
        <v>260</v>
      </c>
      <c r="E1079" s="19" t="s">
        <v>2331</v>
      </c>
      <c r="F1079" s="10">
        <v>42036</v>
      </c>
      <c r="G1079" s="10">
        <v>44958</v>
      </c>
      <c r="H1079" s="11">
        <v>9</v>
      </c>
      <c r="I1079" s="20" t="s">
        <v>259</v>
      </c>
      <c r="J1079" s="11" t="s">
        <v>261</v>
      </c>
      <c r="K1079" s="11" t="s">
        <v>4139</v>
      </c>
      <c r="L1079" s="11">
        <v>2</v>
      </c>
    </row>
    <row r="1080" spans="1:12">
      <c r="A1080" s="11" t="s">
        <v>2082</v>
      </c>
      <c r="D1080" s="11" t="s">
        <v>260</v>
      </c>
      <c r="E1080" s="19" t="s">
        <v>2332</v>
      </c>
      <c r="F1080" s="10">
        <v>42036</v>
      </c>
      <c r="G1080" s="10">
        <v>44958</v>
      </c>
      <c r="H1080" s="11">
        <v>9</v>
      </c>
      <c r="I1080" s="20" t="s">
        <v>259</v>
      </c>
      <c r="J1080" s="11" t="s">
        <v>261</v>
      </c>
      <c r="K1080" s="11" t="s">
        <v>4139</v>
      </c>
      <c r="L1080" s="11">
        <v>2</v>
      </c>
    </row>
    <row r="1081" spans="1:12">
      <c r="A1081" s="11" t="s">
        <v>2083</v>
      </c>
      <c r="D1081" s="11" t="s">
        <v>260</v>
      </c>
      <c r="E1081" s="19" t="s">
        <v>2333</v>
      </c>
      <c r="F1081" s="10">
        <v>42036</v>
      </c>
      <c r="G1081" s="10">
        <v>44958</v>
      </c>
      <c r="H1081" s="11">
        <v>9</v>
      </c>
      <c r="I1081" s="20" t="s">
        <v>259</v>
      </c>
      <c r="J1081" s="11" t="s">
        <v>261</v>
      </c>
      <c r="K1081" s="11" t="s">
        <v>4139</v>
      </c>
      <c r="L1081" s="11">
        <v>2</v>
      </c>
    </row>
    <row r="1082" spans="1:12">
      <c r="A1082" s="11" t="s">
        <v>2084</v>
      </c>
      <c r="D1082" s="11" t="s">
        <v>260</v>
      </c>
      <c r="E1082" s="19" t="s">
        <v>2334</v>
      </c>
      <c r="F1082" s="10">
        <v>42036</v>
      </c>
      <c r="G1082" s="10">
        <v>44958</v>
      </c>
      <c r="H1082" s="11">
        <v>9</v>
      </c>
      <c r="I1082" s="20" t="s">
        <v>259</v>
      </c>
      <c r="J1082" s="11" t="s">
        <v>261</v>
      </c>
      <c r="K1082" s="11" t="s">
        <v>4139</v>
      </c>
      <c r="L1082" s="11">
        <v>2</v>
      </c>
    </row>
    <row r="1083" spans="1:12">
      <c r="A1083" s="11" t="s">
        <v>2085</v>
      </c>
      <c r="D1083" s="11" t="s">
        <v>260</v>
      </c>
      <c r="E1083" s="19" t="s">
        <v>2335</v>
      </c>
      <c r="F1083" s="10">
        <v>42036</v>
      </c>
      <c r="G1083" s="10">
        <v>44958</v>
      </c>
      <c r="H1083" s="11">
        <v>9</v>
      </c>
      <c r="I1083" s="20" t="s">
        <v>259</v>
      </c>
      <c r="J1083" s="11" t="s">
        <v>261</v>
      </c>
      <c r="K1083" s="11" t="s">
        <v>4139</v>
      </c>
      <c r="L1083" s="11">
        <v>2</v>
      </c>
    </row>
    <row r="1084" spans="1:12">
      <c r="A1084" s="11" t="s">
        <v>2086</v>
      </c>
      <c r="D1084" s="11" t="s">
        <v>260</v>
      </c>
      <c r="E1084" s="19" t="s">
        <v>2336</v>
      </c>
      <c r="F1084" s="10">
        <v>42036</v>
      </c>
      <c r="G1084" s="10">
        <v>44958</v>
      </c>
      <c r="H1084" s="11">
        <v>9</v>
      </c>
      <c r="I1084" s="20" t="s">
        <v>259</v>
      </c>
      <c r="J1084" s="11" t="s">
        <v>261</v>
      </c>
      <c r="K1084" s="11" t="s">
        <v>4139</v>
      </c>
      <c r="L1084" s="11">
        <v>2</v>
      </c>
    </row>
    <row r="1085" spans="1:12">
      <c r="A1085" s="11" t="s">
        <v>2087</v>
      </c>
      <c r="D1085" s="11" t="s">
        <v>260</v>
      </c>
      <c r="E1085" s="19" t="s">
        <v>2337</v>
      </c>
      <c r="F1085" s="10">
        <v>42036</v>
      </c>
      <c r="G1085" s="10">
        <v>44958</v>
      </c>
      <c r="H1085" s="11">
        <v>9</v>
      </c>
      <c r="I1085" s="20" t="s">
        <v>259</v>
      </c>
      <c r="J1085" s="11" t="s">
        <v>261</v>
      </c>
      <c r="K1085" s="11" t="s">
        <v>4139</v>
      </c>
      <c r="L1085" s="11">
        <v>2</v>
      </c>
    </row>
    <row r="1086" spans="1:12">
      <c r="A1086" s="11" t="s">
        <v>2088</v>
      </c>
      <c r="D1086" s="11" t="s">
        <v>260</v>
      </c>
      <c r="E1086" s="19" t="s">
        <v>2338</v>
      </c>
      <c r="F1086" s="10">
        <v>42036</v>
      </c>
      <c r="G1086" s="10">
        <v>44958</v>
      </c>
      <c r="H1086" s="11">
        <v>9</v>
      </c>
      <c r="I1086" s="20" t="s">
        <v>259</v>
      </c>
      <c r="J1086" s="11" t="s">
        <v>261</v>
      </c>
      <c r="K1086" s="11" t="s">
        <v>4139</v>
      </c>
      <c r="L1086" s="11">
        <v>2</v>
      </c>
    </row>
    <row r="1087" spans="1:12">
      <c r="A1087" s="11" t="s">
        <v>2089</v>
      </c>
      <c r="D1087" s="11" t="s">
        <v>260</v>
      </c>
      <c r="E1087" s="19" t="s">
        <v>2339</v>
      </c>
      <c r="F1087" s="10">
        <v>42036</v>
      </c>
      <c r="G1087" s="10">
        <v>44958</v>
      </c>
      <c r="H1087" s="11">
        <v>9</v>
      </c>
      <c r="I1087" s="20" t="s">
        <v>259</v>
      </c>
      <c r="J1087" s="11" t="s">
        <v>261</v>
      </c>
      <c r="K1087" s="11" t="s">
        <v>4139</v>
      </c>
      <c r="L1087" s="11">
        <v>2</v>
      </c>
    </row>
    <row r="1088" spans="1:12">
      <c r="A1088" s="11" t="s">
        <v>2090</v>
      </c>
      <c r="D1088" s="11" t="s">
        <v>260</v>
      </c>
      <c r="E1088" s="19" t="s">
        <v>2340</v>
      </c>
      <c r="F1088" s="10">
        <v>42036</v>
      </c>
      <c r="G1088" s="10">
        <v>44958</v>
      </c>
      <c r="H1088" s="11">
        <v>9</v>
      </c>
      <c r="I1088" s="20" t="s">
        <v>259</v>
      </c>
      <c r="J1088" s="11" t="s">
        <v>261</v>
      </c>
      <c r="K1088" s="11" t="s">
        <v>4139</v>
      </c>
      <c r="L1088" s="11">
        <v>2</v>
      </c>
    </row>
    <row r="1089" spans="1:12">
      <c r="A1089" s="11" t="s">
        <v>2091</v>
      </c>
      <c r="D1089" s="11" t="s">
        <v>260</v>
      </c>
      <c r="E1089" s="19" t="s">
        <v>2341</v>
      </c>
      <c r="F1089" s="10">
        <v>42036</v>
      </c>
      <c r="G1089" s="10">
        <v>44958</v>
      </c>
      <c r="H1089" s="11">
        <v>9</v>
      </c>
      <c r="I1089" s="20" t="s">
        <v>259</v>
      </c>
      <c r="J1089" s="11" t="s">
        <v>261</v>
      </c>
      <c r="K1089" s="11" t="s">
        <v>4139</v>
      </c>
      <c r="L1089" s="11">
        <v>2</v>
      </c>
    </row>
    <row r="1090" spans="1:12">
      <c r="A1090" s="11" t="s">
        <v>2092</v>
      </c>
      <c r="D1090" s="11" t="s">
        <v>260</v>
      </c>
      <c r="E1090" s="19" t="s">
        <v>2342</v>
      </c>
      <c r="F1090" s="10">
        <v>42036</v>
      </c>
      <c r="G1090" s="10">
        <v>44958</v>
      </c>
      <c r="H1090" s="11">
        <v>9</v>
      </c>
      <c r="I1090" s="20" t="s">
        <v>259</v>
      </c>
      <c r="J1090" s="11" t="s">
        <v>261</v>
      </c>
      <c r="K1090" s="11" t="s">
        <v>4139</v>
      </c>
      <c r="L1090" s="11">
        <v>2</v>
      </c>
    </row>
    <row r="1091" spans="1:12">
      <c r="A1091" s="11" t="s">
        <v>2093</v>
      </c>
      <c r="D1091" s="11" t="s">
        <v>260</v>
      </c>
      <c r="E1091" s="19" t="s">
        <v>2343</v>
      </c>
      <c r="F1091" s="10">
        <v>42036</v>
      </c>
      <c r="G1091" s="10">
        <v>44958</v>
      </c>
      <c r="H1091" s="11">
        <v>9</v>
      </c>
      <c r="I1091" s="20" t="s">
        <v>259</v>
      </c>
      <c r="J1091" s="11" t="s">
        <v>261</v>
      </c>
      <c r="K1091" s="11" t="s">
        <v>4139</v>
      </c>
      <c r="L1091" s="11">
        <v>2</v>
      </c>
    </row>
    <row r="1092" spans="1:12">
      <c r="A1092" s="11" t="s">
        <v>2094</v>
      </c>
      <c r="D1092" s="11" t="s">
        <v>260</v>
      </c>
      <c r="E1092" s="19" t="s">
        <v>2344</v>
      </c>
      <c r="F1092" s="10">
        <v>42036</v>
      </c>
      <c r="G1092" s="10">
        <v>44958</v>
      </c>
      <c r="H1092" s="11">
        <v>9</v>
      </c>
      <c r="I1092" s="20" t="s">
        <v>259</v>
      </c>
      <c r="J1092" s="11" t="s">
        <v>261</v>
      </c>
      <c r="K1092" s="11" t="s">
        <v>4139</v>
      </c>
      <c r="L1092" s="11">
        <v>2</v>
      </c>
    </row>
    <row r="1093" spans="1:12">
      <c r="A1093" s="11" t="s">
        <v>2095</v>
      </c>
      <c r="D1093" s="11" t="s">
        <v>260</v>
      </c>
      <c r="E1093" s="19" t="s">
        <v>2345</v>
      </c>
      <c r="F1093" s="10">
        <v>42036</v>
      </c>
      <c r="G1093" s="10">
        <v>44958</v>
      </c>
      <c r="H1093" s="11">
        <v>9</v>
      </c>
      <c r="I1093" s="20" t="s">
        <v>259</v>
      </c>
      <c r="J1093" s="11" t="s">
        <v>261</v>
      </c>
      <c r="K1093" s="11" t="s">
        <v>4139</v>
      </c>
      <c r="L1093" s="11">
        <v>2</v>
      </c>
    </row>
    <row r="1094" spans="1:12">
      <c r="A1094" s="11" t="s">
        <v>2096</v>
      </c>
      <c r="D1094" s="11" t="s">
        <v>260</v>
      </c>
      <c r="E1094" s="19" t="s">
        <v>2346</v>
      </c>
      <c r="F1094" s="10">
        <v>42036</v>
      </c>
      <c r="G1094" s="10">
        <v>44958</v>
      </c>
      <c r="H1094" s="11">
        <v>9</v>
      </c>
      <c r="I1094" s="20" t="s">
        <v>259</v>
      </c>
      <c r="J1094" s="11" t="s">
        <v>261</v>
      </c>
      <c r="K1094" s="11" t="s">
        <v>4139</v>
      </c>
      <c r="L1094" s="11">
        <v>2</v>
      </c>
    </row>
    <row r="1095" spans="1:12">
      <c r="A1095" s="11" t="s">
        <v>2097</v>
      </c>
      <c r="D1095" s="11" t="s">
        <v>260</v>
      </c>
      <c r="E1095" s="19" t="s">
        <v>2347</v>
      </c>
      <c r="F1095" s="10">
        <v>42036</v>
      </c>
      <c r="G1095" s="10">
        <v>44958</v>
      </c>
      <c r="H1095" s="11">
        <v>9</v>
      </c>
      <c r="I1095" s="20" t="s">
        <v>259</v>
      </c>
      <c r="J1095" s="11" t="s">
        <v>261</v>
      </c>
      <c r="K1095" s="11" t="s">
        <v>4139</v>
      </c>
      <c r="L1095" s="11">
        <v>2</v>
      </c>
    </row>
    <row r="1096" spans="1:12">
      <c r="A1096" s="11" t="s">
        <v>2098</v>
      </c>
      <c r="D1096" s="11" t="s">
        <v>260</v>
      </c>
      <c r="E1096" s="19" t="s">
        <v>2348</v>
      </c>
      <c r="F1096" s="10">
        <v>42036</v>
      </c>
      <c r="G1096" s="10">
        <v>44958</v>
      </c>
      <c r="H1096" s="11">
        <v>9</v>
      </c>
      <c r="I1096" s="20" t="s">
        <v>259</v>
      </c>
      <c r="J1096" s="11" t="s">
        <v>261</v>
      </c>
      <c r="K1096" s="11" t="s">
        <v>4139</v>
      </c>
      <c r="L1096" s="11">
        <v>2</v>
      </c>
    </row>
    <row r="1097" spans="1:12">
      <c r="A1097" s="11" t="s">
        <v>2099</v>
      </c>
      <c r="D1097" s="11" t="s">
        <v>260</v>
      </c>
      <c r="E1097" s="19" t="s">
        <v>2349</v>
      </c>
      <c r="F1097" s="10">
        <v>42036</v>
      </c>
      <c r="G1097" s="10">
        <v>44958</v>
      </c>
      <c r="H1097" s="11">
        <v>9</v>
      </c>
      <c r="I1097" s="20" t="s">
        <v>259</v>
      </c>
      <c r="J1097" s="11" t="s">
        <v>261</v>
      </c>
      <c r="K1097" s="11" t="s">
        <v>4139</v>
      </c>
      <c r="L1097" s="11">
        <v>2</v>
      </c>
    </row>
    <row r="1098" spans="1:12">
      <c r="A1098" s="11" t="s">
        <v>2100</v>
      </c>
      <c r="D1098" s="11" t="s">
        <v>260</v>
      </c>
      <c r="E1098" s="19" t="s">
        <v>2350</v>
      </c>
      <c r="F1098" s="10">
        <v>42036</v>
      </c>
      <c r="G1098" s="10">
        <v>44958</v>
      </c>
      <c r="H1098" s="11">
        <v>9</v>
      </c>
      <c r="I1098" s="20" t="s">
        <v>259</v>
      </c>
      <c r="J1098" s="11" t="s">
        <v>261</v>
      </c>
      <c r="K1098" s="11" t="s">
        <v>4139</v>
      </c>
      <c r="L1098" s="11">
        <v>2</v>
      </c>
    </row>
    <row r="1099" spans="1:12">
      <c r="A1099" s="11" t="s">
        <v>2101</v>
      </c>
      <c r="D1099" s="11" t="s">
        <v>260</v>
      </c>
      <c r="E1099" s="19" t="s">
        <v>2351</v>
      </c>
      <c r="F1099" s="10">
        <v>42036</v>
      </c>
      <c r="G1099" s="10">
        <v>44958</v>
      </c>
      <c r="H1099" s="11">
        <v>9</v>
      </c>
      <c r="I1099" s="20" t="s">
        <v>259</v>
      </c>
      <c r="J1099" s="11" t="s">
        <v>261</v>
      </c>
      <c r="K1099" s="11" t="s">
        <v>4139</v>
      </c>
      <c r="L1099" s="11">
        <v>2</v>
      </c>
    </row>
    <row r="1100" spans="1:12">
      <c r="A1100" s="11" t="s">
        <v>2102</v>
      </c>
      <c r="D1100" s="11" t="s">
        <v>260</v>
      </c>
      <c r="E1100" s="19" t="s">
        <v>2352</v>
      </c>
      <c r="F1100" s="10">
        <v>42036</v>
      </c>
      <c r="G1100" s="10">
        <v>44958</v>
      </c>
      <c r="H1100" s="11">
        <v>9</v>
      </c>
      <c r="I1100" s="20" t="s">
        <v>259</v>
      </c>
      <c r="J1100" s="11" t="s">
        <v>261</v>
      </c>
      <c r="K1100" s="11" t="s">
        <v>4139</v>
      </c>
      <c r="L1100" s="11">
        <v>2</v>
      </c>
    </row>
    <row r="1101" spans="1:12">
      <c r="A1101" s="11" t="s">
        <v>2103</v>
      </c>
      <c r="D1101" s="11" t="s">
        <v>260</v>
      </c>
      <c r="E1101" s="19" t="s">
        <v>2353</v>
      </c>
      <c r="F1101" s="10">
        <v>42036</v>
      </c>
      <c r="G1101" s="10">
        <v>44958</v>
      </c>
      <c r="H1101" s="11">
        <v>9</v>
      </c>
      <c r="I1101" s="20" t="s">
        <v>259</v>
      </c>
      <c r="J1101" s="11" t="s">
        <v>261</v>
      </c>
      <c r="K1101" s="11" t="s">
        <v>4139</v>
      </c>
      <c r="L1101" s="11">
        <v>2</v>
      </c>
    </row>
    <row r="1102" spans="1:12">
      <c r="A1102" s="11" t="s">
        <v>2104</v>
      </c>
      <c r="D1102" s="11" t="s">
        <v>260</v>
      </c>
      <c r="E1102" s="19" t="s">
        <v>2354</v>
      </c>
      <c r="F1102" s="10">
        <v>42036</v>
      </c>
      <c r="G1102" s="10">
        <v>44958</v>
      </c>
      <c r="H1102" s="11">
        <v>9</v>
      </c>
      <c r="I1102" s="20" t="s">
        <v>259</v>
      </c>
      <c r="J1102" s="11" t="s">
        <v>261</v>
      </c>
      <c r="K1102" s="11" t="s">
        <v>4139</v>
      </c>
      <c r="L1102" s="11">
        <v>2</v>
      </c>
    </row>
    <row r="1103" spans="1:12">
      <c r="A1103" s="11" t="s">
        <v>2105</v>
      </c>
      <c r="D1103" s="11" t="s">
        <v>260</v>
      </c>
      <c r="E1103" s="19" t="s">
        <v>2355</v>
      </c>
      <c r="F1103" s="10">
        <v>42036</v>
      </c>
      <c r="G1103" s="10">
        <v>44958</v>
      </c>
      <c r="H1103" s="11">
        <v>9</v>
      </c>
      <c r="I1103" s="20" t="s">
        <v>259</v>
      </c>
      <c r="J1103" s="11" t="s">
        <v>261</v>
      </c>
      <c r="K1103" s="11" t="s">
        <v>4139</v>
      </c>
      <c r="L1103" s="11">
        <v>2</v>
      </c>
    </row>
    <row r="1104" spans="1:12">
      <c r="A1104" s="11" t="s">
        <v>2106</v>
      </c>
      <c r="D1104" s="11" t="s">
        <v>260</v>
      </c>
      <c r="E1104" s="19" t="s">
        <v>2356</v>
      </c>
      <c r="F1104" s="10">
        <v>42036</v>
      </c>
      <c r="G1104" s="10">
        <v>44958</v>
      </c>
      <c r="H1104" s="11">
        <v>9</v>
      </c>
      <c r="I1104" s="20" t="s">
        <v>259</v>
      </c>
      <c r="J1104" s="11" t="s">
        <v>261</v>
      </c>
      <c r="K1104" s="11" t="s">
        <v>4139</v>
      </c>
      <c r="L1104" s="11">
        <v>2</v>
      </c>
    </row>
    <row r="1105" spans="1:12">
      <c r="A1105" s="11" t="s">
        <v>2107</v>
      </c>
      <c r="D1105" s="11" t="s">
        <v>260</v>
      </c>
      <c r="E1105" s="19" t="s">
        <v>2357</v>
      </c>
      <c r="F1105" s="10">
        <v>42036</v>
      </c>
      <c r="G1105" s="10">
        <v>44958</v>
      </c>
      <c r="H1105" s="11">
        <v>9</v>
      </c>
      <c r="I1105" s="20" t="s">
        <v>259</v>
      </c>
      <c r="J1105" s="11" t="s">
        <v>261</v>
      </c>
      <c r="K1105" s="11" t="s">
        <v>4139</v>
      </c>
      <c r="L1105" s="11">
        <v>2</v>
      </c>
    </row>
    <row r="1106" spans="1:12">
      <c r="A1106" s="11" t="s">
        <v>2108</v>
      </c>
      <c r="D1106" s="11" t="s">
        <v>260</v>
      </c>
      <c r="E1106" s="19" t="s">
        <v>2358</v>
      </c>
      <c r="F1106" s="10">
        <v>42036</v>
      </c>
      <c r="G1106" s="10">
        <v>44958</v>
      </c>
      <c r="H1106" s="11">
        <v>9</v>
      </c>
      <c r="I1106" s="20" t="s">
        <v>259</v>
      </c>
      <c r="J1106" s="11" t="s">
        <v>261</v>
      </c>
      <c r="K1106" s="11" t="s">
        <v>4139</v>
      </c>
      <c r="L1106" s="11">
        <v>2</v>
      </c>
    </row>
    <row r="1107" spans="1:12">
      <c r="A1107" s="11" t="s">
        <v>2109</v>
      </c>
      <c r="D1107" s="11" t="s">
        <v>260</v>
      </c>
      <c r="E1107" s="19" t="s">
        <v>2359</v>
      </c>
      <c r="F1107" s="10">
        <v>42036</v>
      </c>
      <c r="G1107" s="10">
        <v>44958</v>
      </c>
      <c r="H1107" s="11">
        <v>9</v>
      </c>
      <c r="I1107" s="20" t="s">
        <v>259</v>
      </c>
      <c r="J1107" s="11" t="s">
        <v>261</v>
      </c>
      <c r="K1107" s="11" t="s">
        <v>4139</v>
      </c>
      <c r="L1107" s="11">
        <v>2</v>
      </c>
    </row>
    <row r="1108" spans="1:12">
      <c r="A1108" s="11" t="s">
        <v>2110</v>
      </c>
      <c r="D1108" s="11" t="s">
        <v>260</v>
      </c>
      <c r="E1108" s="19" t="s">
        <v>2360</v>
      </c>
      <c r="F1108" s="10">
        <v>42036</v>
      </c>
      <c r="G1108" s="10">
        <v>44958</v>
      </c>
      <c r="H1108" s="11">
        <v>9</v>
      </c>
      <c r="I1108" s="20" t="s">
        <v>259</v>
      </c>
      <c r="J1108" s="11" t="s">
        <v>261</v>
      </c>
      <c r="K1108" s="11" t="s">
        <v>4139</v>
      </c>
      <c r="L1108" s="11">
        <v>2</v>
      </c>
    </row>
    <row r="1109" spans="1:12">
      <c r="A1109" s="11" t="s">
        <v>2111</v>
      </c>
      <c r="D1109" s="11" t="s">
        <v>260</v>
      </c>
      <c r="E1109" s="19" t="s">
        <v>2361</v>
      </c>
      <c r="F1109" s="10">
        <v>42036</v>
      </c>
      <c r="G1109" s="10">
        <v>44958</v>
      </c>
      <c r="H1109" s="11">
        <v>9</v>
      </c>
      <c r="I1109" s="20" t="s">
        <v>259</v>
      </c>
      <c r="J1109" s="11" t="s">
        <v>261</v>
      </c>
      <c r="K1109" s="11" t="s">
        <v>4139</v>
      </c>
      <c r="L1109" s="11">
        <v>2</v>
      </c>
    </row>
    <row r="1110" spans="1:12">
      <c r="A1110" s="11" t="s">
        <v>2112</v>
      </c>
      <c r="D1110" s="11" t="s">
        <v>260</v>
      </c>
      <c r="E1110" s="19" t="s">
        <v>2362</v>
      </c>
      <c r="F1110" s="10">
        <v>42036</v>
      </c>
      <c r="G1110" s="10">
        <v>44958</v>
      </c>
      <c r="H1110" s="11">
        <v>9</v>
      </c>
      <c r="I1110" s="20" t="s">
        <v>259</v>
      </c>
      <c r="J1110" s="11" t="s">
        <v>261</v>
      </c>
      <c r="K1110" s="11" t="s">
        <v>4139</v>
      </c>
      <c r="L1110" s="11">
        <v>2</v>
      </c>
    </row>
    <row r="1111" spans="1:12">
      <c r="A1111" s="11" t="s">
        <v>2113</v>
      </c>
      <c r="D1111" s="11" t="s">
        <v>260</v>
      </c>
      <c r="E1111" s="19" t="s">
        <v>2363</v>
      </c>
      <c r="F1111" s="10">
        <v>42036</v>
      </c>
      <c r="G1111" s="10">
        <v>44958</v>
      </c>
      <c r="H1111" s="11">
        <v>9</v>
      </c>
      <c r="I1111" s="20" t="s">
        <v>259</v>
      </c>
      <c r="J1111" s="11" t="s">
        <v>261</v>
      </c>
      <c r="K1111" s="11" t="s">
        <v>4139</v>
      </c>
      <c r="L1111" s="11">
        <v>2</v>
      </c>
    </row>
    <row r="1112" spans="1:12">
      <c r="A1112" s="11" t="s">
        <v>2114</v>
      </c>
      <c r="D1112" s="11" t="s">
        <v>260</v>
      </c>
      <c r="E1112" s="19" t="s">
        <v>2364</v>
      </c>
      <c r="F1112" s="10">
        <v>42036</v>
      </c>
      <c r="G1112" s="10">
        <v>44958</v>
      </c>
      <c r="H1112" s="11">
        <v>9</v>
      </c>
      <c r="I1112" s="20" t="s">
        <v>259</v>
      </c>
      <c r="J1112" s="11" t="s">
        <v>261</v>
      </c>
      <c r="K1112" s="11" t="s">
        <v>4139</v>
      </c>
      <c r="L1112" s="11">
        <v>2</v>
      </c>
    </row>
    <row r="1113" spans="1:12">
      <c r="A1113" s="11" t="s">
        <v>2115</v>
      </c>
      <c r="D1113" s="11" t="s">
        <v>260</v>
      </c>
      <c r="E1113" s="19" t="s">
        <v>2365</v>
      </c>
      <c r="F1113" s="10">
        <v>42036</v>
      </c>
      <c r="G1113" s="10">
        <v>44958</v>
      </c>
      <c r="H1113" s="11">
        <v>9</v>
      </c>
      <c r="I1113" s="20" t="s">
        <v>259</v>
      </c>
      <c r="J1113" s="11" t="s">
        <v>261</v>
      </c>
      <c r="K1113" s="11" t="s">
        <v>4139</v>
      </c>
      <c r="L1113" s="11">
        <v>2</v>
      </c>
    </row>
    <row r="1114" spans="1:12">
      <c r="A1114" s="11" t="s">
        <v>2116</v>
      </c>
      <c r="D1114" s="11" t="s">
        <v>260</v>
      </c>
      <c r="E1114" s="19" t="s">
        <v>2366</v>
      </c>
      <c r="F1114" s="10">
        <v>42036</v>
      </c>
      <c r="G1114" s="10">
        <v>44958</v>
      </c>
      <c r="H1114" s="11">
        <v>9</v>
      </c>
      <c r="I1114" s="20" t="s">
        <v>259</v>
      </c>
      <c r="J1114" s="11" t="s">
        <v>261</v>
      </c>
      <c r="K1114" s="11" t="s">
        <v>4139</v>
      </c>
      <c r="L1114" s="11">
        <v>2</v>
      </c>
    </row>
    <row r="1115" spans="1:12">
      <c r="A1115" s="11" t="s">
        <v>2117</v>
      </c>
      <c r="D1115" s="11" t="s">
        <v>260</v>
      </c>
      <c r="E1115" s="19" t="s">
        <v>2367</v>
      </c>
      <c r="F1115" s="10">
        <v>42036</v>
      </c>
      <c r="G1115" s="10">
        <v>44958</v>
      </c>
      <c r="H1115" s="11">
        <v>9</v>
      </c>
      <c r="I1115" s="20" t="s">
        <v>259</v>
      </c>
      <c r="J1115" s="11" t="s">
        <v>261</v>
      </c>
      <c r="K1115" s="11" t="s">
        <v>4139</v>
      </c>
      <c r="L1115" s="11">
        <v>2</v>
      </c>
    </row>
    <row r="1116" spans="1:12">
      <c r="A1116" s="11" t="s">
        <v>2118</v>
      </c>
      <c r="D1116" s="11" t="s">
        <v>260</v>
      </c>
      <c r="E1116" s="19" t="s">
        <v>2368</v>
      </c>
      <c r="F1116" s="10">
        <v>42036</v>
      </c>
      <c r="G1116" s="10">
        <v>44958</v>
      </c>
      <c r="H1116" s="11">
        <v>9</v>
      </c>
      <c r="I1116" s="11" t="s">
        <v>337</v>
      </c>
      <c r="J1116" s="11" t="s">
        <v>338</v>
      </c>
      <c r="K1116" s="11" t="s">
        <v>4139</v>
      </c>
      <c r="L1116" s="11">
        <v>2</v>
      </c>
    </row>
    <row r="1117" spans="1:12">
      <c r="A1117" s="11" t="s">
        <v>2119</v>
      </c>
      <c r="D1117" s="11" t="s">
        <v>260</v>
      </c>
      <c r="E1117" s="19" t="s">
        <v>2369</v>
      </c>
      <c r="F1117" s="10">
        <v>42036</v>
      </c>
      <c r="G1117" s="10">
        <v>44958</v>
      </c>
      <c r="H1117" s="11">
        <v>9</v>
      </c>
      <c r="I1117" s="11" t="s">
        <v>337</v>
      </c>
      <c r="J1117" s="11" t="s">
        <v>338</v>
      </c>
      <c r="K1117" s="11" t="s">
        <v>4139</v>
      </c>
      <c r="L1117" s="11">
        <v>2</v>
      </c>
    </row>
    <row r="1118" spans="1:12">
      <c r="A1118" s="11" t="s">
        <v>2120</v>
      </c>
      <c r="D1118" s="11" t="s">
        <v>260</v>
      </c>
      <c r="E1118" s="19" t="s">
        <v>2370</v>
      </c>
      <c r="F1118" s="10">
        <v>42036</v>
      </c>
      <c r="G1118" s="10">
        <v>44958</v>
      </c>
      <c r="H1118" s="11">
        <v>9</v>
      </c>
      <c r="I1118" s="11" t="s">
        <v>337</v>
      </c>
      <c r="J1118" s="11" t="s">
        <v>338</v>
      </c>
      <c r="K1118" s="11" t="s">
        <v>4139</v>
      </c>
      <c r="L1118" s="11">
        <v>2</v>
      </c>
    </row>
    <row r="1119" spans="1:12">
      <c r="A1119" s="11" t="s">
        <v>2121</v>
      </c>
      <c r="D1119" s="11" t="s">
        <v>260</v>
      </c>
      <c r="E1119" s="19" t="s">
        <v>2371</v>
      </c>
      <c r="F1119" s="10">
        <v>42036</v>
      </c>
      <c r="G1119" s="10">
        <v>44958</v>
      </c>
      <c r="H1119" s="11">
        <v>9</v>
      </c>
      <c r="I1119" s="11" t="s">
        <v>337</v>
      </c>
      <c r="J1119" s="11" t="s">
        <v>338</v>
      </c>
      <c r="K1119" s="11" t="s">
        <v>4139</v>
      </c>
      <c r="L1119" s="11">
        <v>2</v>
      </c>
    </row>
    <row r="1120" spans="1:12">
      <c r="A1120" s="11" t="s">
        <v>2122</v>
      </c>
      <c r="D1120" s="11" t="s">
        <v>260</v>
      </c>
      <c r="E1120" s="19" t="s">
        <v>2372</v>
      </c>
      <c r="F1120" s="10">
        <v>42036</v>
      </c>
      <c r="G1120" s="10">
        <v>44958</v>
      </c>
      <c r="H1120" s="11">
        <v>9</v>
      </c>
      <c r="I1120" s="11" t="s">
        <v>337</v>
      </c>
      <c r="J1120" s="11" t="s">
        <v>338</v>
      </c>
      <c r="K1120" s="11" t="s">
        <v>4139</v>
      </c>
      <c r="L1120" s="11">
        <v>2</v>
      </c>
    </row>
    <row r="1121" spans="1:12">
      <c r="A1121" s="11" t="s">
        <v>2123</v>
      </c>
      <c r="D1121" s="11" t="s">
        <v>260</v>
      </c>
      <c r="E1121" s="19" t="s">
        <v>2373</v>
      </c>
      <c r="F1121" s="10">
        <v>42036</v>
      </c>
      <c r="G1121" s="10">
        <v>44958</v>
      </c>
      <c r="H1121" s="11">
        <v>9</v>
      </c>
      <c r="I1121" s="11" t="s">
        <v>337</v>
      </c>
      <c r="J1121" s="11" t="s">
        <v>338</v>
      </c>
      <c r="K1121" s="11" t="s">
        <v>4139</v>
      </c>
      <c r="L1121" s="11">
        <v>2</v>
      </c>
    </row>
    <row r="1122" spans="1:12">
      <c r="A1122" s="11" t="s">
        <v>2124</v>
      </c>
      <c r="D1122" s="11" t="s">
        <v>260</v>
      </c>
      <c r="E1122" s="19" t="s">
        <v>2374</v>
      </c>
      <c r="F1122" s="10">
        <v>42036</v>
      </c>
      <c r="G1122" s="10">
        <v>44958</v>
      </c>
      <c r="H1122" s="11">
        <v>9</v>
      </c>
      <c r="I1122" s="11" t="s">
        <v>337</v>
      </c>
      <c r="J1122" s="11" t="s">
        <v>338</v>
      </c>
      <c r="K1122" s="11" t="s">
        <v>4139</v>
      </c>
      <c r="L1122" s="11">
        <v>2</v>
      </c>
    </row>
    <row r="1123" spans="1:12">
      <c r="A1123" s="11" t="s">
        <v>2125</v>
      </c>
      <c r="D1123" s="11" t="s">
        <v>260</v>
      </c>
      <c r="E1123" s="19" t="s">
        <v>2375</v>
      </c>
      <c r="F1123" s="10">
        <v>42036</v>
      </c>
      <c r="G1123" s="10">
        <v>44958</v>
      </c>
      <c r="H1123" s="11">
        <v>9</v>
      </c>
      <c r="I1123" s="11" t="s">
        <v>337</v>
      </c>
      <c r="J1123" s="11" t="s">
        <v>338</v>
      </c>
      <c r="K1123" s="11" t="s">
        <v>4139</v>
      </c>
      <c r="L1123" s="11">
        <v>2</v>
      </c>
    </row>
    <row r="1124" spans="1:12">
      <c r="A1124" s="11" t="s">
        <v>2126</v>
      </c>
      <c r="D1124" s="11" t="s">
        <v>260</v>
      </c>
      <c r="E1124" s="19" t="s">
        <v>2376</v>
      </c>
      <c r="F1124" s="10">
        <v>42036</v>
      </c>
      <c r="G1124" s="10">
        <v>44958</v>
      </c>
      <c r="H1124" s="11">
        <v>9</v>
      </c>
      <c r="I1124" s="11" t="s">
        <v>337</v>
      </c>
      <c r="J1124" s="11" t="s">
        <v>338</v>
      </c>
      <c r="K1124" s="11" t="s">
        <v>4139</v>
      </c>
      <c r="L1124" s="11">
        <v>2</v>
      </c>
    </row>
    <row r="1125" spans="1:12">
      <c r="A1125" s="11" t="s">
        <v>2127</v>
      </c>
      <c r="D1125" s="11" t="s">
        <v>260</v>
      </c>
      <c r="E1125" s="19" t="s">
        <v>2377</v>
      </c>
      <c r="F1125" s="10">
        <v>42036</v>
      </c>
      <c r="G1125" s="10">
        <v>44958</v>
      </c>
      <c r="H1125" s="11">
        <v>9</v>
      </c>
      <c r="I1125" s="11" t="s">
        <v>337</v>
      </c>
      <c r="J1125" s="11" t="s">
        <v>338</v>
      </c>
      <c r="K1125" s="11" t="s">
        <v>4139</v>
      </c>
      <c r="L1125" s="11">
        <v>2</v>
      </c>
    </row>
    <row r="1126" spans="1:12">
      <c r="A1126" s="11" t="s">
        <v>2128</v>
      </c>
      <c r="D1126" s="11" t="s">
        <v>260</v>
      </c>
      <c r="E1126" s="19" t="s">
        <v>2378</v>
      </c>
      <c r="F1126" s="10">
        <v>42036</v>
      </c>
      <c r="G1126" s="10">
        <v>44958</v>
      </c>
      <c r="H1126" s="11">
        <v>9</v>
      </c>
      <c r="I1126" s="11" t="s">
        <v>337</v>
      </c>
      <c r="J1126" s="11" t="s">
        <v>338</v>
      </c>
      <c r="K1126" s="11" t="s">
        <v>4139</v>
      </c>
      <c r="L1126" s="11">
        <v>2</v>
      </c>
    </row>
    <row r="1127" spans="1:12">
      <c r="A1127" s="11" t="s">
        <v>2129</v>
      </c>
      <c r="D1127" s="11" t="s">
        <v>260</v>
      </c>
      <c r="E1127" s="19" t="s">
        <v>2379</v>
      </c>
      <c r="F1127" s="10">
        <v>42036</v>
      </c>
      <c r="G1127" s="10">
        <v>44958</v>
      </c>
      <c r="H1127" s="11">
        <v>9</v>
      </c>
      <c r="I1127" s="11" t="s">
        <v>337</v>
      </c>
      <c r="J1127" s="11" t="s">
        <v>338</v>
      </c>
      <c r="K1127" s="11" t="s">
        <v>4139</v>
      </c>
      <c r="L1127" s="11">
        <v>2</v>
      </c>
    </row>
    <row r="1128" spans="1:12">
      <c r="A1128" s="11" t="s">
        <v>2130</v>
      </c>
      <c r="D1128" s="11" t="s">
        <v>260</v>
      </c>
      <c r="E1128" s="19" t="s">
        <v>2380</v>
      </c>
      <c r="F1128" s="10">
        <v>42036</v>
      </c>
      <c r="G1128" s="10">
        <v>44958</v>
      </c>
      <c r="H1128" s="11">
        <v>9</v>
      </c>
      <c r="I1128" s="11" t="s">
        <v>337</v>
      </c>
      <c r="J1128" s="11" t="s">
        <v>338</v>
      </c>
      <c r="K1128" s="11" t="s">
        <v>4139</v>
      </c>
      <c r="L1128" s="11">
        <v>2</v>
      </c>
    </row>
    <row r="1129" spans="1:12">
      <c r="A1129" s="11" t="s">
        <v>2131</v>
      </c>
      <c r="D1129" s="11" t="s">
        <v>260</v>
      </c>
      <c r="E1129" s="19" t="s">
        <v>2381</v>
      </c>
      <c r="F1129" s="10">
        <v>42036</v>
      </c>
      <c r="G1129" s="10">
        <v>44958</v>
      </c>
      <c r="H1129" s="11">
        <v>9</v>
      </c>
      <c r="I1129" s="11" t="s">
        <v>337</v>
      </c>
      <c r="J1129" s="11" t="s">
        <v>338</v>
      </c>
      <c r="K1129" s="11" t="s">
        <v>4139</v>
      </c>
      <c r="L1129" s="11">
        <v>2</v>
      </c>
    </row>
    <row r="1130" spans="1:12">
      <c r="A1130" s="11" t="s">
        <v>2132</v>
      </c>
      <c r="D1130" s="11" t="s">
        <v>260</v>
      </c>
      <c r="E1130" s="19" t="s">
        <v>2382</v>
      </c>
      <c r="F1130" s="10">
        <v>42036</v>
      </c>
      <c r="G1130" s="10">
        <v>44958</v>
      </c>
      <c r="H1130" s="11">
        <v>9</v>
      </c>
      <c r="I1130" s="11" t="s">
        <v>337</v>
      </c>
      <c r="J1130" s="11" t="s">
        <v>338</v>
      </c>
      <c r="K1130" s="11" t="s">
        <v>4139</v>
      </c>
      <c r="L1130" s="11">
        <v>2</v>
      </c>
    </row>
    <row r="1131" spans="1:12">
      <c r="A1131" s="11" t="s">
        <v>2133</v>
      </c>
      <c r="D1131" s="11" t="s">
        <v>260</v>
      </c>
      <c r="E1131" s="19" t="s">
        <v>2383</v>
      </c>
      <c r="F1131" s="10">
        <v>42036</v>
      </c>
      <c r="G1131" s="10">
        <v>44958</v>
      </c>
      <c r="H1131" s="11">
        <v>9</v>
      </c>
      <c r="I1131" s="11" t="s">
        <v>337</v>
      </c>
      <c r="J1131" s="11" t="s">
        <v>338</v>
      </c>
      <c r="K1131" s="11" t="s">
        <v>4139</v>
      </c>
      <c r="L1131" s="11">
        <v>2</v>
      </c>
    </row>
    <row r="1132" spans="1:12">
      <c r="A1132" s="11" t="s">
        <v>2134</v>
      </c>
      <c r="D1132" s="11" t="s">
        <v>260</v>
      </c>
      <c r="E1132" s="19" t="s">
        <v>2384</v>
      </c>
      <c r="F1132" s="10">
        <v>42036</v>
      </c>
      <c r="G1132" s="10">
        <v>44958</v>
      </c>
      <c r="H1132" s="11">
        <v>9</v>
      </c>
      <c r="I1132" s="11" t="s">
        <v>337</v>
      </c>
      <c r="J1132" s="11" t="s">
        <v>338</v>
      </c>
      <c r="K1132" s="11" t="s">
        <v>4139</v>
      </c>
      <c r="L1132" s="11">
        <v>2</v>
      </c>
    </row>
    <row r="1133" spans="1:12">
      <c r="A1133" s="11" t="s">
        <v>2135</v>
      </c>
      <c r="D1133" s="11" t="s">
        <v>260</v>
      </c>
      <c r="E1133" s="19" t="s">
        <v>2385</v>
      </c>
      <c r="F1133" s="10">
        <v>42036</v>
      </c>
      <c r="G1133" s="10">
        <v>44958</v>
      </c>
      <c r="H1133" s="11">
        <v>9</v>
      </c>
      <c r="I1133" s="11" t="s">
        <v>337</v>
      </c>
      <c r="J1133" s="11" t="s">
        <v>338</v>
      </c>
      <c r="K1133" s="11" t="s">
        <v>4139</v>
      </c>
      <c r="L1133" s="11">
        <v>2</v>
      </c>
    </row>
    <row r="1134" spans="1:12">
      <c r="A1134" s="11" t="s">
        <v>2136</v>
      </c>
      <c r="D1134" s="11" t="s">
        <v>260</v>
      </c>
      <c r="E1134" s="19" t="s">
        <v>2386</v>
      </c>
      <c r="F1134" s="10">
        <v>42036</v>
      </c>
      <c r="G1134" s="10">
        <v>44958</v>
      </c>
      <c r="H1134" s="11">
        <v>9</v>
      </c>
      <c r="I1134" s="11" t="s">
        <v>337</v>
      </c>
      <c r="J1134" s="11" t="s">
        <v>338</v>
      </c>
      <c r="K1134" s="11" t="s">
        <v>4139</v>
      </c>
      <c r="L1134" s="11">
        <v>2</v>
      </c>
    </row>
    <row r="1135" spans="1:12">
      <c r="A1135" s="11" t="s">
        <v>2137</v>
      </c>
      <c r="D1135" s="11" t="s">
        <v>260</v>
      </c>
      <c r="E1135" s="19" t="s">
        <v>2387</v>
      </c>
      <c r="F1135" s="10">
        <v>42036</v>
      </c>
      <c r="G1135" s="10">
        <v>44958</v>
      </c>
      <c r="H1135" s="11">
        <v>9</v>
      </c>
      <c r="I1135" s="11" t="s">
        <v>337</v>
      </c>
      <c r="J1135" s="11" t="s">
        <v>338</v>
      </c>
      <c r="K1135" s="11" t="s">
        <v>4139</v>
      </c>
      <c r="L1135" s="11">
        <v>2</v>
      </c>
    </row>
    <row r="1136" spans="1:12">
      <c r="A1136" s="11" t="s">
        <v>2138</v>
      </c>
      <c r="D1136" s="11" t="s">
        <v>260</v>
      </c>
      <c r="E1136" s="19" t="s">
        <v>2388</v>
      </c>
      <c r="F1136" s="10">
        <v>42036</v>
      </c>
      <c r="G1136" s="10">
        <v>44958</v>
      </c>
      <c r="H1136" s="11">
        <v>9</v>
      </c>
      <c r="I1136" s="11" t="s">
        <v>337</v>
      </c>
      <c r="J1136" s="11" t="s">
        <v>338</v>
      </c>
      <c r="K1136" s="11" t="s">
        <v>4139</v>
      </c>
      <c r="L1136" s="11">
        <v>2</v>
      </c>
    </row>
    <row r="1137" spans="1:12">
      <c r="A1137" s="11" t="s">
        <v>2139</v>
      </c>
      <c r="D1137" s="11" t="s">
        <v>260</v>
      </c>
      <c r="E1137" s="19" t="s">
        <v>2389</v>
      </c>
      <c r="F1137" s="10">
        <v>42036</v>
      </c>
      <c r="G1137" s="10">
        <v>44958</v>
      </c>
      <c r="H1137" s="11">
        <v>9</v>
      </c>
      <c r="I1137" s="11" t="s">
        <v>337</v>
      </c>
      <c r="J1137" s="11" t="s">
        <v>338</v>
      </c>
      <c r="K1137" s="11" t="s">
        <v>4139</v>
      </c>
      <c r="L1137" s="11">
        <v>2</v>
      </c>
    </row>
    <row r="1138" spans="1:12">
      <c r="A1138" s="11" t="s">
        <v>2140</v>
      </c>
      <c r="D1138" s="11" t="s">
        <v>260</v>
      </c>
      <c r="E1138" s="19" t="s">
        <v>2390</v>
      </c>
      <c r="F1138" s="10">
        <v>42036</v>
      </c>
      <c r="G1138" s="10">
        <v>44958</v>
      </c>
      <c r="H1138" s="11">
        <v>9</v>
      </c>
      <c r="I1138" s="11" t="s">
        <v>337</v>
      </c>
      <c r="J1138" s="11" t="s">
        <v>338</v>
      </c>
      <c r="K1138" s="11" t="s">
        <v>4139</v>
      </c>
      <c r="L1138" s="11">
        <v>2</v>
      </c>
    </row>
    <row r="1139" spans="1:12">
      <c r="A1139" s="11" t="s">
        <v>2141</v>
      </c>
      <c r="D1139" s="11" t="s">
        <v>260</v>
      </c>
      <c r="E1139" s="19" t="s">
        <v>2391</v>
      </c>
      <c r="F1139" s="10">
        <v>42036</v>
      </c>
      <c r="G1139" s="10">
        <v>44958</v>
      </c>
      <c r="H1139" s="11">
        <v>9</v>
      </c>
      <c r="I1139" s="11" t="s">
        <v>337</v>
      </c>
      <c r="J1139" s="11" t="s">
        <v>338</v>
      </c>
      <c r="K1139" s="11" t="s">
        <v>4139</v>
      </c>
      <c r="L1139" s="11">
        <v>2</v>
      </c>
    </row>
    <row r="1140" spans="1:12">
      <c r="A1140" s="11" t="s">
        <v>2142</v>
      </c>
      <c r="D1140" s="11" t="s">
        <v>260</v>
      </c>
      <c r="E1140" s="19" t="s">
        <v>2392</v>
      </c>
      <c r="F1140" s="10">
        <v>42036</v>
      </c>
      <c r="G1140" s="10">
        <v>44958</v>
      </c>
      <c r="H1140" s="11">
        <v>9</v>
      </c>
      <c r="I1140" s="11" t="s">
        <v>337</v>
      </c>
      <c r="J1140" s="11" t="s">
        <v>338</v>
      </c>
      <c r="K1140" s="11" t="s">
        <v>4139</v>
      </c>
      <c r="L1140" s="11">
        <v>2</v>
      </c>
    </row>
    <row r="1141" spans="1:12">
      <c r="A1141" s="11" t="s">
        <v>2143</v>
      </c>
      <c r="D1141" s="11" t="s">
        <v>260</v>
      </c>
      <c r="E1141" s="19" t="s">
        <v>2393</v>
      </c>
      <c r="F1141" s="10">
        <v>42036</v>
      </c>
      <c r="G1141" s="10">
        <v>44958</v>
      </c>
      <c r="H1141" s="11">
        <v>9</v>
      </c>
      <c r="I1141" s="11" t="s">
        <v>337</v>
      </c>
      <c r="J1141" s="11" t="s">
        <v>338</v>
      </c>
      <c r="K1141" s="11" t="s">
        <v>4139</v>
      </c>
      <c r="L1141" s="11">
        <v>2</v>
      </c>
    </row>
    <row r="1142" spans="1:12">
      <c r="A1142" s="11" t="s">
        <v>2144</v>
      </c>
      <c r="D1142" s="11" t="s">
        <v>260</v>
      </c>
      <c r="E1142" s="19" t="s">
        <v>2394</v>
      </c>
      <c r="F1142" s="10">
        <v>42036</v>
      </c>
      <c r="G1142" s="10">
        <v>44958</v>
      </c>
      <c r="H1142" s="11">
        <v>9</v>
      </c>
      <c r="I1142" s="11" t="s">
        <v>337</v>
      </c>
      <c r="J1142" s="11" t="s">
        <v>338</v>
      </c>
      <c r="K1142" s="11" t="s">
        <v>4139</v>
      </c>
      <c r="L1142" s="11">
        <v>2</v>
      </c>
    </row>
    <row r="1143" spans="1:12">
      <c r="A1143" s="11" t="s">
        <v>2145</v>
      </c>
      <c r="D1143" s="11" t="s">
        <v>260</v>
      </c>
      <c r="E1143" s="19" t="s">
        <v>2395</v>
      </c>
      <c r="F1143" s="10">
        <v>42036</v>
      </c>
      <c r="G1143" s="10">
        <v>44958</v>
      </c>
      <c r="H1143" s="11">
        <v>9</v>
      </c>
      <c r="I1143" s="11" t="s">
        <v>337</v>
      </c>
      <c r="J1143" s="11" t="s">
        <v>338</v>
      </c>
      <c r="K1143" s="11" t="s">
        <v>4139</v>
      </c>
      <c r="L1143" s="11">
        <v>2</v>
      </c>
    </row>
    <row r="1144" spans="1:12">
      <c r="A1144" s="11" t="s">
        <v>2146</v>
      </c>
      <c r="D1144" s="11" t="s">
        <v>260</v>
      </c>
      <c r="E1144" s="19" t="s">
        <v>2396</v>
      </c>
      <c r="F1144" s="10">
        <v>42036</v>
      </c>
      <c r="G1144" s="10">
        <v>44958</v>
      </c>
      <c r="H1144" s="11">
        <v>9</v>
      </c>
      <c r="I1144" s="11" t="s">
        <v>337</v>
      </c>
      <c r="J1144" s="11" t="s">
        <v>338</v>
      </c>
      <c r="K1144" s="11" t="s">
        <v>4139</v>
      </c>
      <c r="L1144" s="11">
        <v>2</v>
      </c>
    </row>
    <row r="1145" spans="1:12">
      <c r="A1145" s="11" t="s">
        <v>2147</v>
      </c>
      <c r="D1145" s="11" t="s">
        <v>260</v>
      </c>
      <c r="E1145" s="19" t="s">
        <v>2397</v>
      </c>
      <c r="F1145" s="10">
        <v>42036</v>
      </c>
      <c r="G1145" s="10">
        <v>44958</v>
      </c>
      <c r="H1145" s="11">
        <v>9</v>
      </c>
      <c r="I1145" s="11" t="s">
        <v>337</v>
      </c>
      <c r="J1145" s="11" t="s">
        <v>338</v>
      </c>
      <c r="K1145" s="11" t="s">
        <v>4139</v>
      </c>
      <c r="L1145" s="11">
        <v>2</v>
      </c>
    </row>
    <row r="1146" spans="1:12">
      <c r="A1146" s="11" t="s">
        <v>2148</v>
      </c>
      <c r="D1146" s="11" t="s">
        <v>260</v>
      </c>
      <c r="E1146" s="19" t="s">
        <v>2398</v>
      </c>
      <c r="F1146" s="10">
        <v>42036</v>
      </c>
      <c r="G1146" s="10">
        <v>44958</v>
      </c>
      <c r="H1146" s="11">
        <v>9</v>
      </c>
      <c r="I1146" s="11" t="s">
        <v>337</v>
      </c>
      <c r="J1146" s="11" t="s">
        <v>338</v>
      </c>
      <c r="K1146" s="11" t="s">
        <v>4139</v>
      </c>
      <c r="L1146" s="11">
        <v>2</v>
      </c>
    </row>
    <row r="1147" spans="1:12">
      <c r="A1147" s="11" t="s">
        <v>2149</v>
      </c>
      <c r="D1147" s="11" t="s">
        <v>260</v>
      </c>
      <c r="E1147" s="19" t="s">
        <v>2399</v>
      </c>
      <c r="F1147" s="10">
        <v>42036</v>
      </c>
      <c r="G1147" s="10">
        <v>44958</v>
      </c>
      <c r="H1147" s="11">
        <v>9</v>
      </c>
      <c r="I1147" s="11" t="s">
        <v>337</v>
      </c>
      <c r="J1147" s="11" t="s">
        <v>338</v>
      </c>
      <c r="K1147" s="11" t="s">
        <v>4139</v>
      </c>
      <c r="L1147" s="11">
        <v>2</v>
      </c>
    </row>
    <row r="1148" spans="1:12">
      <c r="A1148" s="11" t="s">
        <v>2150</v>
      </c>
      <c r="D1148" s="11" t="s">
        <v>260</v>
      </c>
      <c r="E1148" s="19" t="s">
        <v>2400</v>
      </c>
      <c r="F1148" s="10">
        <v>42036</v>
      </c>
      <c r="G1148" s="10">
        <v>44958</v>
      </c>
      <c r="H1148" s="11">
        <v>9</v>
      </c>
      <c r="I1148" s="11" t="s">
        <v>337</v>
      </c>
      <c r="J1148" s="11" t="s">
        <v>338</v>
      </c>
      <c r="K1148" s="11" t="s">
        <v>4139</v>
      </c>
      <c r="L1148" s="11">
        <v>2</v>
      </c>
    </row>
    <row r="1149" spans="1:12">
      <c r="A1149" s="11" t="s">
        <v>2151</v>
      </c>
      <c r="D1149" s="11" t="s">
        <v>260</v>
      </c>
      <c r="E1149" s="19" t="s">
        <v>2401</v>
      </c>
      <c r="F1149" s="10">
        <v>42036</v>
      </c>
      <c r="G1149" s="10">
        <v>44958</v>
      </c>
      <c r="H1149" s="11">
        <v>9</v>
      </c>
      <c r="I1149" s="11" t="s">
        <v>337</v>
      </c>
      <c r="J1149" s="11" t="s">
        <v>338</v>
      </c>
      <c r="K1149" s="11" t="s">
        <v>4139</v>
      </c>
      <c r="L1149" s="11">
        <v>2</v>
      </c>
    </row>
    <row r="1150" spans="1:12">
      <c r="A1150" s="11" t="s">
        <v>2152</v>
      </c>
      <c r="D1150" s="11" t="s">
        <v>260</v>
      </c>
      <c r="E1150" s="19" t="s">
        <v>2402</v>
      </c>
      <c r="F1150" s="10">
        <v>42036</v>
      </c>
      <c r="G1150" s="10">
        <v>44958</v>
      </c>
      <c r="H1150" s="11">
        <v>9</v>
      </c>
      <c r="I1150" s="11" t="s">
        <v>337</v>
      </c>
      <c r="J1150" s="11" t="s">
        <v>338</v>
      </c>
      <c r="K1150" s="11" t="s">
        <v>4139</v>
      </c>
      <c r="L1150" s="11">
        <v>2</v>
      </c>
    </row>
    <row r="1151" spans="1:12">
      <c r="A1151" s="11" t="s">
        <v>2153</v>
      </c>
      <c r="D1151" s="11" t="s">
        <v>260</v>
      </c>
      <c r="E1151" s="19" t="s">
        <v>2403</v>
      </c>
      <c r="F1151" s="10">
        <v>42036</v>
      </c>
      <c r="G1151" s="10">
        <v>44958</v>
      </c>
      <c r="H1151" s="11">
        <v>9</v>
      </c>
      <c r="I1151" s="11" t="s">
        <v>337</v>
      </c>
      <c r="J1151" s="11" t="s">
        <v>338</v>
      </c>
      <c r="K1151" s="11" t="s">
        <v>4139</v>
      </c>
      <c r="L1151" s="11">
        <v>2</v>
      </c>
    </row>
    <row r="1152" spans="1:12">
      <c r="A1152" s="11" t="s">
        <v>2154</v>
      </c>
      <c r="D1152" s="11" t="s">
        <v>260</v>
      </c>
      <c r="E1152" s="19" t="s">
        <v>2404</v>
      </c>
      <c r="F1152" s="10">
        <v>42036</v>
      </c>
      <c r="G1152" s="10">
        <v>44958</v>
      </c>
      <c r="H1152" s="11">
        <v>9</v>
      </c>
      <c r="I1152" s="11" t="s">
        <v>337</v>
      </c>
      <c r="J1152" s="11" t="s">
        <v>338</v>
      </c>
      <c r="K1152" s="11" t="s">
        <v>4139</v>
      </c>
      <c r="L1152" s="11">
        <v>2</v>
      </c>
    </row>
    <row r="1153" spans="1:12">
      <c r="A1153" s="11" t="s">
        <v>2155</v>
      </c>
      <c r="D1153" s="11" t="s">
        <v>260</v>
      </c>
      <c r="E1153" s="19" t="s">
        <v>2405</v>
      </c>
      <c r="F1153" s="10">
        <v>42036</v>
      </c>
      <c r="G1153" s="10">
        <v>44958</v>
      </c>
      <c r="H1153" s="11">
        <v>9</v>
      </c>
      <c r="I1153" s="11" t="s">
        <v>337</v>
      </c>
      <c r="J1153" s="11" t="s">
        <v>338</v>
      </c>
      <c r="K1153" s="11" t="s">
        <v>4139</v>
      </c>
      <c r="L1153" s="11">
        <v>2</v>
      </c>
    </row>
    <row r="1154" spans="1:12">
      <c r="A1154" s="11" t="s">
        <v>2156</v>
      </c>
      <c r="D1154" s="11" t="s">
        <v>260</v>
      </c>
      <c r="E1154" s="19" t="s">
        <v>2406</v>
      </c>
      <c r="F1154" s="10">
        <v>42036</v>
      </c>
      <c r="G1154" s="10">
        <v>44958</v>
      </c>
      <c r="H1154" s="11">
        <v>9</v>
      </c>
      <c r="I1154" s="11" t="s">
        <v>337</v>
      </c>
      <c r="J1154" s="11" t="s">
        <v>338</v>
      </c>
      <c r="K1154" s="11" t="s">
        <v>4139</v>
      </c>
      <c r="L1154" s="11">
        <v>2</v>
      </c>
    </row>
    <row r="1155" spans="1:12">
      <c r="A1155" s="11" t="s">
        <v>2157</v>
      </c>
      <c r="D1155" s="11" t="s">
        <v>260</v>
      </c>
      <c r="E1155" s="19" t="s">
        <v>2407</v>
      </c>
      <c r="F1155" s="10">
        <v>42036</v>
      </c>
      <c r="G1155" s="10">
        <v>44958</v>
      </c>
      <c r="H1155" s="11">
        <v>9</v>
      </c>
      <c r="I1155" s="11" t="s">
        <v>337</v>
      </c>
      <c r="J1155" s="11" t="s">
        <v>338</v>
      </c>
      <c r="K1155" s="11" t="s">
        <v>4139</v>
      </c>
      <c r="L1155" s="11">
        <v>2</v>
      </c>
    </row>
    <row r="1156" spans="1:12">
      <c r="A1156" s="11" t="s">
        <v>2158</v>
      </c>
      <c r="D1156" s="11" t="s">
        <v>260</v>
      </c>
      <c r="E1156" s="19" t="s">
        <v>2408</v>
      </c>
      <c r="F1156" s="10">
        <v>42036</v>
      </c>
      <c r="G1156" s="10">
        <v>44958</v>
      </c>
      <c r="H1156" s="11">
        <v>9</v>
      </c>
      <c r="I1156" s="11" t="s">
        <v>337</v>
      </c>
      <c r="J1156" s="11" t="s">
        <v>338</v>
      </c>
      <c r="K1156" s="11" t="s">
        <v>4139</v>
      </c>
      <c r="L1156" s="11">
        <v>2</v>
      </c>
    </row>
    <row r="1157" spans="1:12">
      <c r="A1157" s="11" t="s">
        <v>2159</v>
      </c>
      <c r="D1157" s="11" t="s">
        <v>260</v>
      </c>
      <c r="E1157" s="19" t="s">
        <v>2409</v>
      </c>
      <c r="F1157" s="10">
        <v>42036</v>
      </c>
      <c r="G1157" s="10">
        <v>44958</v>
      </c>
      <c r="H1157" s="11">
        <v>9</v>
      </c>
      <c r="I1157" s="11" t="s">
        <v>337</v>
      </c>
      <c r="J1157" s="11" t="s">
        <v>338</v>
      </c>
      <c r="K1157" s="11" t="s">
        <v>4139</v>
      </c>
      <c r="L1157" s="11">
        <v>2</v>
      </c>
    </row>
    <row r="1158" spans="1:12">
      <c r="A1158" s="11" t="s">
        <v>2160</v>
      </c>
      <c r="D1158" s="11" t="s">
        <v>260</v>
      </c>
      <c r="E1158" s="19" t="s">
        <v>2410</v>
      </c>
      <c r="F1158" s="10">
        <v>42036</v>
      </c>
      <c r="G1158" s="10">
        <v>44958</v>
      </c>
      <c r="H1158" s="11">
        <v>9</v>
      </c>
      <c r="I1158" s="11" t="s">
        <v>337</v>
      </c>
      <c r="J1158" s="11" t="s">
        <v>338</v>
      </c>
      <c r="K1158" s="11" t="s">
        <v>4139</v>
      </c>
      <c r="L1158" s="11">
        <v>2</v>
      </c>
    </row>
    <row r="1159" spans="1:12">
      <c r="A1159" s="11" t="s">
        <v>2161</v>
      </c>
      <c r="D1159" s="11" t="s">
        <v>260</v>
      </c>
      <c r="E1159" s="19" t="s">
        <v>2411</v>
      </c>
      <c r="F1159" s="10">
        <v>42036</v>
      </c>
      <c r="G1159" s="10">
        <v>44958</v>
      </c>
      <c r="H1159" s="11">
        <v>9</v>
      </c>
      <c r="I1159" s="11" t="s">
        <v>337</v>
      </c>
      <c r="J1159" s="11" t="s">
        <v>338</v>
      </c>
      <c r="K1159" s="11" t="s">
        <v>4139</v>
      </c>
      <c r="L1159" s="11">
        <v>2</v>
      </c>
    </row>
    <row r="1160" spans="1:12">
      <c r="A1160" s="11" t="s">
        <v>2162</v>
      </c>
      <c r="D1160" s="11" t="s">
        <v>260</v>
      </c>
      <c r="E1160" s="19" t="s">
        <v>2412</v>
      </c>
      <c r="F1160" s="10">
        <v>42036</v>
      </c>
      <c r="G1160" s="10">
        <v>44958</v>
      </c>
      <c r="H1160" s="11">
        <v>9</v>
      </c>
      <c r="I1160" s="11" t="s">
        <v>337</v>
      </c>
      <c r="J1160" s="11" t="s">
        <v>338</v>
      </c>
      <c r="K1160" s="11" t="s">
        <v>4139</v>
      </c>
      <c r="L1160" s="11">
        <v>2</v>
      </c>
    </row>
    <row r="1161" spans="1:12">
      <c r="A1161" s="11" t="s">
        <v>2163</v>
      </c>
      <c r="D1161" s="11" t="s">
        <v>260</v>
      </c>
      <c r="E1161" s="19" t="s">
        <v>2413</v>
      </c>
      <c r="F1161" s="10">
        <v>42036</v>
      </c>
      <c r="G1161" s="10">
        <v>44958</v>
      </c>
      <c r="H1161" s="11">
        <v>9</v>
      </c>
      <c r="I1161" s="11" t="s">
        <v>337</v>
      </c>
      <c r="J1161" s="11" t="s">
        <v>338</v>
      </c>
      <c r="K1161" s="11" t="s">
        <v>4139</v>
      </c>
      <c r="L1161" s="11">
        <v>2</v>
      </c>
    </row>
    <row r="1162" spans="1:12">
      <c r="A1162" s="11" t="s">
        <v>2164</v>
      </c>
      <c r="D1162" s="11" t="s">
        <v>260</v>
      </c>
      <c r="E1162" s="19" t="s">
        <v>2414</v>
      </c>
      <c r="F1162" s="10">
        <v>42036</v>
      </c>
      <c r="G1162" s="10">
        <v>44958</v>
      </c>
      <c r="H1162" s="11">
        <v>9</v>
      </c>
      <c r="I1162" s="11" t="s">
        <v>337</v>
      </c>
      <c r="J1162" s="11" t="s">
        <v>338</v>
      </c>
      <c r="K1162" s="11" t="s">
        <v>4139</v>
      </c>
      <c r="L1162" s="11">
        <v>2</v>
      </c>
    </row>
    <row r="1163" spans="1:12">
      <c r="A1163" s="11" t="s">
        <v>2165</v>
      </c>
      <c r="D1163" s="11" t="s">
        <v>260</v>
      </c>
      <c r="E1163" s="19" t="s">
        <v>2415</v>
      </c>
      <c r="F1163" s="10">
        <v>42036</v>
      </c>
      <c r="G1163" s="10">
        <v>44958</v>
      </c>
      <c r="H1163" s="11">
        <v>9</v>
      </c>
      <c r="I1163" s="11" t="s">
        <v>337</v>
      </c>
      <c r="J1163" s="11" t="s">
        <v>338</v>
      </c>
      <c r="K1163" s="11" t="s">
        <v>4139</v>
      </c>
      <c r="L1163" s="11">
        <v>2</v>
      </c>
    </row>
    <row r="1164" spans="1:12">
      <c r="A1164" s="11" t="s">
        <v>2166</v>
      </c>
      <c r="D1164" s="11" t="s">
        <v>260</v>
      </c>
      <c r="E1164" s="19" t="s">
        <v>2416</v>
      </c>
      <c r="F1164" s="10">
        <v>42036</v>
      </c>
      <c r="G1164" s="10">
        <v>44958</v>
      </c>
      <c r="H1164" s="11">
        <v>9</v>
      </c>
      <c r="I1164" s="11" t="s">
        <v>337</v>
      </c>
      <c r="J1164" s="11" t="s">
        <v>338</v>
      </c>
      <c r="K1164" s="11" t="s">
        <v>4139</v>
      </c>
      <c r="L1164" s="11">
        <v>2</v>
      </c>
    </row>
    <row r="1165" spans="1:12">
      <c r="A1165" s="11" t="s">
        <v>2167</v>
      </c>
      <c r="D1165" s="11" t="s">
        <v>260</v>
      </c>
      <c r="E1165" s="19" t="s">
        <v>2417</v>
      </c>
      <c r="F1165" s="10">
        <v>42036</v>
      </c>
      <c r="G1165" s="10">
        <v>44958</v>
      </c>
      <c r="H1165" s="11">
        <v>9</v>
      </c>
      <c r="I1165" s="11" t="s">
        <v>337</v>
      </c>
      <c r="J1165" s="11" t="s">
        <v>338</v>
      </c>
      <c r="K1165" s="11" t="s">
        <v>4139</v>
      </c>
      <c r="L1165" s="11">
        <v>2</v>
      </c>
    </row>
    <row r="1166" spans="1:12">
      <c r="A1166" s="11" t="s">
        <v>2168</v>
      </c>
      <c r="D1166" s="11" t="s">
        <v>260</v>
      </c>
      <c r="E1166" s="19" t="s">
        <v>2418</v>
      </c>
      <c r="F1166" s="10">
        <v>42036</v>
      </c>
      <c r="G1166" s="10">
        <v>44958</v>
      </c>
      <c r="H1166" s="11">
        <v>9</v>
      </c>
      <c r="I1166" s="11" t="s">
        <v>337</v>
      </c>
      <c r="J1166" s="11" t="s">
        <v>338</v>
      </c>
      <c r="K1166" s="11" t="s">
        <v>4139</v>
      </c>
      <c r="L1166" s="11">
        <v>2</v>
      </c>
    </row>
    <row r="1167" spans="1:12">
      <c r="A1167" s="11" t="s">
        <v>2169</v>
      </c>
      <c r="D1167" s="11" t="s">
        <v>260</v>
      </c>
      <c r="E1167" s="19" t="s">
        <v>2419</v>
      </c>
      <c r="F1167" s="10">
        <v>42036</v>
      </c>
      <c r="G1167" s="10">
        <v>44958</v>
      </c>
      <c r="H1167" s="11">
        <v>9</v>
      </c>
      <c r="I1167" s="11" t="s">
        <v>337</v>
      </c>
      <c r="J1167" s="11" t="s">
        <v>338</v>
      </c>
      <c r="K1167" s="11" t="s">
        <v>4139</v>
      </c>
      <c r="L1167" s="11">
        <v>2</v>
      </c>
    </row>
    <row r="1168" spans="1:12">
      <c r="A1168" s="11" t="s">
        <v>2170</v>
      </c>
      <c r="D1168" s="11" t="s">
        <v>260</v>
      </c>
      <c r="E1168" s="19" t="s">
        <v>2420</v>
      </c>
      <c r="F1168" s="10">
        <v>42036</v>
      </c>
      <c r="G1168" s="10">
        <v>44958</v>
      </c>
      <c r="H1168" s="11">
        <v>9</v>
      </c>
      <c r="I1168" s="11" t="s">
        <v>337</v>
      </c>
      <c r="J1168" s="11" t="s">
        <v>338</v>
      </c>
      <c r="K1168" s="11" t="s">
        <v>4139</v>
      </c>
      <c r="L1168" s="11">
        <v>2</v>
      </c>
    </row>
    <row r="1169" spans="1:12">
      <c r="A1169" s="11" t="s">
        <v>2171</v>
      </c>
      <c r="D1169" s="11" t="s">
        <v>260</v>
      </c>
      <c r="E1169" s="19" t="s">
        <v>2421</v>
      </c>
      <c r="F1169" s="10">
        <v>42036</v>
      </c>
      <c r="G1169" s="10">
        <v>44958</v>
      </c>
      <c r="H1169" s="11">
        <v>9</v>
      </c>
      <c r="I1169" s="11" t="s">
        <v>337</v>
      </c>
      <c r="J1169" s="11" t="s">
        <v>338</v>
      </c>
      <c r="K1169" s="11" t="s">
        <v>4139</v>
      </c>
      <c r="L1169" s="11">
        <v>2</v>
      </c>
    </row>
    <row r="1170" spans="1:12">
      <c r="A1170" s="11" t="s">
        <v>2172</v>
      </c>
      <c r="D1170" s="11" t="s">
        <v>260</v>
      </c>
      <c r="E1170" s="19" t="s">
        <v>2422</v>
      </c>
      <c r="F1170" s="10">
        <v>42036</v>
      </c>
      <c r="G1170" s="10">
        <v>44958</v>
      </c>
      <c r="H1170" s="11">
        <v>9</v>
      </c>
      <c r="I1170" s="11" t="s">
        <v>337</v>
      </c>
      <c r="J1170" s="11" t="s">
        <v>338</v>
      </c>
      <c r="K1170" s="11" t="s">
        <v>4139</v>
      </c>
      <c r="L1170" s="11">
        <v>2</v>
      </c>
    </row>
    <row r="1171" spans="1:12">
      <c r="A1171" s="11" t="s">
        <v>2173</v>
      </c>
      <c r="D1171" s="11" t="s">
        <v>260</v>
      </c>
      <c r="E1171" s="19" t="s">
        <v>2423</v>
      </c>
      <c r="F1171" s="10">
        <v>42036</v>
      </c>
      <c r="G1171" s="10">
        <v>44958</v>
      </c>
      <c r="H1171" s="11">
        <v>9</v>
      </c>
      <c r="I1171" s="11" t="s">
        <v>337</v>
      </c>
      <c r="J1171" s="11" t="s">
        <v>338</v>
      </c>
      <c r="K1171" s="11" t="s">
        <v>4139</v>
      </c>
      <c r="L1171" s="11">
        <v>2</v>
      </c>
    </row>
    <row r="1172" spans="1:12">
      <c r="A1172" s="11" t="s">
        <v>2174</v>
      </c>
      <c r="D1172" s="11" t="s">
        <v>260</v>
      </c>
      <c r="E1172" s="19" t="s">
        <v>2424</v>
      </c>
      <c r="F1172" s="10">
        <v>42036</v>
      </c>
      <c r="G1172" s="10">
        <v>44958</v>
      </c>
      <c r="H1172" s="11">
        <v>9</v>
      </c>
      <c r="I1172" s="11" t="s">
        <v>337</v>
      </c>
      <c r="J1172" s="11" t="s">
        <v>338</v>
      </c>
      <c r="K1172" s="11" t="s">
        <v>4139</v>
      </c>
      <c r="L1172" s="11">
        <v>2</v>
      </c>
    </row>
    <row r="1173" spans="1:12">
      <c r="A1173" s="11" t="s">
        <v>2175</v>
      </c>
      <c r="D1173" s="11" t="s">
        <v>260</v>
      </c>
      <c r="E1173" s="19" t="s">
        <v>2425</v>
      </c>
      <c r="F1173" s="10">
        <v>42036</v>
      </c>
      <c r="G1173" s="10">
        <v>44958</v>
      </c>
      <c r="H1173" s="11">
        <v>9</v>
      </c>
      <c r="I1173" s="11" t="s">
        <v>337</v>
      </c>
      <c r="J1173" s="11" t="s">
        <v>338</v>
      </c>
      <c r="K1173" s="11" t="s">
        <v>4139</v>
      </c>
      <c r="L1173" s="11">
        <v>2</v>
      </c>
    </row>
    <row r="1174" spans="1:12">
      <c r="A1174" s="11" t="s">
        <v>2176</v>
      </c>
      <c r="D1174" s="11" t="s">
        <v>260</v>
      </c>
      <c r="E1174" s="19" t="s">
        <v>2426</v>
      </c>
      <c r="F1174" s="10">
        <v>42036</v>
      </c>
      <c r="G1174" s="10">
        <v>44958</v>
      </c>
      <c r="H1174" s="11">
        <v>9</v>
      </c>
      <c r="I1174" s="11" t="s">
        <v>337</v>
      </c>
      <c r="J1174" s="11" t="s">
        <v>338</v>
      </c>
      <c r="K1174" s="11" t="s">
        <v>4139</v>
      </c>
      <c r="L1174" s="11">
        <v>2</v>
      </c>
    </row>
    <row r="1175" spans="1:12">
      <c r="A1175" s="11" t="s">
        <v>2177</v>
      </c>
      <c r="D1175" s="11" t="s">
        <v>260</v>
      </c>
      <c r="E1175" s="19" t="s">
        <v>2427</v>
      </c>
      <c r="F1175" s="10">
        <v>42036</v>
      </c>
      <c r="G1175" s="10">
        <v>44958</v>
      </c>
      <c r="H1175" s="11">
        <v>9</v>
      </c>
      <c r="I1175" s="11" t="s">
        <v>337</v>
      </c>
      <c r="J1175" s="11" t="s">
        <v>338</v>
      </c>
      <c r="K1175" s="11" t="s">
        <v>4139</v>
      </c>
      <c r="L1175" s="11">
        <v>2</v>
      </c>
    </row>
    <row r="1176" spans="1:12">
      <c r="A1176" s="11" t="s">
        <v>2178</v>
      </c>
      <c r="D1176" s="11" t="s">
        <v>260</v>
      </c>
      <c r="E1176" s="19" t="s">
        <v>2428</v>
      </c>
      <c r="F1176" s="10">
        <v>42036</v>
      </c>
      <c r="G1176" s="10">
        <v>44958</v>
      </c>
      <c r="H1176" s="11">
        <v>9</v>
      </c>
      <c r="I1176" s="11" t="s">
        <v>337</v>
      </c>
      <c r="J1176" s="11" t="s">
        <v>338</v>
      </c>
      <c r="K1176" s="11" t="s">
        <v>4139</v>
      </c>
      <c r="L1176" s="11">
        <v>2</v>
      </c>
    </row>
    <row r="1177" spans="1:12">
      <c r="A1177" s="11" t="s">
        <v>2179</v>
      </c>
      <c r="D1177" s="11" t="s">
        <v>260</v>
      </c>
      <c r="E1177" s="19" t="s">
        <v>2429</v>
      </c>
      <c r="F1177" s="10">
        <v>42036</v>
      </c>
      <c r="G1177" s="10">
        <v>44958</v>
      </c>
      <c r="H1177" s="11">
        <v>9</v>
      </c>
      <c r="I1177" s="11" t="s">
        <v>337</v>
      </c>
      <c r="J1177" s="11" t="s">
        <v>338</v>
      </c>
      <c r="K1177" s="11" t="s">
        <v>4139</v>
      </c>
      <c r="L1177" s="11">
        <v>2</v>
      </c>
    </row>
    <row r="1178" spans="1:12">
      <c r="A1178" s="11" t="s">
        <v>2180</v>
      </c>
      <c r="D1178" s="11" t="s">
        <v>260</v>
      </c>
      <c r="E1178" s="19" t="s">
        <v>2430</v>
      </c>
      <c r="F1178" s="10">
        <v>42036</v>
      </c>
      <c r="G1178" s="10">
        <v>44958</v>
      </c>
      <c r="H1178" s="11">
        <v>9</v>
      </c>
      <c r="I1178" s="11" t="s">
        <v>337</v>
      </c>
      <c r="J1178" s="11" t="s">
        <v>338</v>
      </c>
      <c r="K1178" s="11" t="s">
        <v>4139</v>
      </c>
      <c r="L1178" s="11">
        <v>2</v>
      </c>
    </row>
    <row r="1179" spans="1:12">
      <c r="A1179" s="11" t="s">
        <v>2181</v>
      </c>
      <c r="D1179" s="11" t="s">
        <v>260</v>
      </c>
      <c r="E1179" s="19" t="s">
        <v>2431</v>
      </c>
      <c r="F1179" s="10">
        <v>42036</v>
      </c>
      <c r="G1179" s="10">
        <v>44958</v>
      </c>
      <c r="H1179" s="11">
        <v>9</v>
      </c>
      <c r="I1179" s="11" t="s">
        <v>337</v>
      </c>
      <c r="J1179" s="11" t="s">
        <v>338</v>
      </c>
      <c r="K1179" s="11" t="s">
        <v>4139</v>
      </c>
      <c r="L1179" s="11">
        <v>2</v>
      </c>
    </row>
    <row r="1180" spans="1:12">
      <c r="A1180" s="11" t="s">
        <v>2182</v>
      </c>
      <c r="D1180" s="11" t="s">
        <v>260</v>
      </c>
      <c r="E1180" s="19" t="s">
        <v>2432</v>
      </c>
      <c r="F1180" s="10">
        <v>42036</v>
      </c>
      <c r="G1180" s="10">
        <v>44958</v>
      </c>
      <c r="H1180" s="11">
        <v>9</v>
      </c>
      <c r="I1180" s="11" t="s">
        <v>337</v>
      </c>
      <c r="J1180" s="11" t="s">
        <v>338</v>
      </c>
      <c r="K1180" s="11" t="s">
        <v>4139</v>
      </c>
      <c r="L1180" s="11">
        <v>2</v>
      </c>
    </row>
    <row r="1181" spans="1:12">
      <c r="A1181" s="11" t="s">
        <v>2183</v>
      </c>
      <c r="D1181" s="11" t="s">
        <v>260</v>
      </c>
      <c r="E1181" s="19" t="s">
        <v>2433</v>
      </c>
      <c r="F1181" s="10">
        <v>42036</v>
      </c>
      <c r="G1181" s="10">
        <v>44958</v>
      </c>
      <c r="H1181" s="11">
        <v>9</v>
      </c>
      <c r="I1181" s="11" t="s">
        <v>337</v>
      </c>
      <c r="J1181" s="11" t="s">
        <v>338</v>
      </c>
      <c r="K1181" s="11" t="s">
        <v>4139</v>
      </c>
      <c r="L1181" s="11">
        <v>2</v>
      </c>
    </row>
    <row r="1182" spans="1:12">
      <c r="A1182" s="11" t="s">
        <v>2184</v>
      </c>
      <c r="D1182" s="11" t="s">
        <v>260</v>
      </c>
      <c r="E1182" s="19" t="s">
        <v>2434</v>
      </c>
      <c r="F1182" s="10">
        <v>42036</v>
      </c>
      <c r="G1182" s="10">
        <v>44958</v>
      </c>
      <c r="H1182" s="11">
        <v>9</v>
      </c>
      <c r="I1182" s="11" t="s">
        <v>337</v>
      </c>
      <c r="J1182" s="11" t="s">
        <v>338</v>
      </c>
      <c r="K1182" s="11" t="s">
        <v>4139</v>
      </c>
      <c r="L1182" s="11">
        <v>2</v>
      </c>
    </row>
    <row r="1183" spans="1:12">
      <c r="A1183" s="11" t="s">
        <v>2185</v>
      </c>
      <c r="D1183" s="11" t="s">
        <v>260</v>
      </c>
      <c r="E1183" s="19" t="s">
        <v>2435</v>
      </c>
      <c r="F1183" s="10">
        <v>42036</v>
      </c>
      <c r="G1183" s="10">
        <v>44958</v>
      </c>
      <c r="H1183" s="11">
        <v>9</v>
      </c>
      <c r="I1183" s="11" t="s">
        <v>337</v>
      </c>
      <c r="J1183" s="11" t="s">
        <v>338</v>
      </c>
      <c r="K1183" s="11" t="s">
        <v>4139</v>
      </c>
      <c r="L1183" s="11">
        <v>2</v>
      </c>
    </row>
    <row r="1184" spans="1:12">
      <c r="A1184" s="11" t="s">
        <v>2186</v>
      </c>
      <c r="D1184" s="11" t="s">
        <v>260</v>
      </c>
      <c r="E1184" s="19" t="s">
        <v>2436</v>
      </c>
      <c r="F1184" s="10">
        <v>42036</v>
      </c>
      <c r="G1184" s="10">
        <v>44958</v>
      </c>
      <c r="H1184" s="11">
        <v>9</v>
      </c>
      <c r="I1184" s="11" t="s">
        <v>337</v>
      </c>
      <c r="J1184" s="11" t="s">
        <v>338</v>
      </c>
      <c r="K1184" s="11" t="s">
        <v>4139</v>
      </c>
      <c r="L1184" s="11">
        <v>2</v>
      </c>
    </row>
    <row r="1185" spans="1:12">
      <c r="A1185" s="11" t="s">
        <v>2187</v>
      </c>
      <c r="D1185" s="11" t="s">
        <v>260</v>
      </c>
      <c r="E1185" s="19" t="s">
        <v>2437</v>
      </c>
      <c r="F1185" s="10">
        <v>42036</v>
      </c>
      <c r="G1185" s="10">
        <v>44958</v>
      </c>
      <c r="H1185" s="11">
        <v>9</v>
      </c>
      <c r="I1185" s="11" t="s">
        <v>337</v>
      </c>
      <c r="J1185" s="11" t="s">
        <v>338</v>
      </c>
      <c r="K1185" s="11" t="s">
        <v>4139</v>
      </c>
      <c r="L1185" s="11">
        <v>2</v>
      </c>
    </row>
    <row r="1186" spans="1:12">
      <c r="A1186" s="11" t="s">
        <v>2188</v>
      </c>
      <c r="D1186" s="11" t="s">
        <v>260</v>
      </c>
      <c r="E1186" s="19" t="s">
        <v>2438</v>
      </c>
      <c r="F1186" s="10">
        <v>42036</v>
      </c>
      <c r="G1186" s="10">
        <v>44958</v>
      </c>
      <c r="H1186" s="11">
        <v>9</v>
      </c>
      <c r="I1186" s="11" t="s">
        <v>337</v>
      </c>
      <c r="J1186" s="11" t="s">
        <v>338</v>
      </c>
      <c r="K1186" s="11" t="s">
        <v>4139</v>
      </c>
      <c r="L1186" s="11">
        <v>2</v>
      </c>
    </row>
    <row r="1187" spans="1:12">
      <c r="A1187" s="11" t="s">
        <v>2189</v>
      </c>
      <c r="D1187" s="11" t="s">
        <v>260</v>
      </c>
      <c r="E1187" s="19" t="s">
        <v>2439</v>
      </c>
      <c r="F1187" s="10">
        <v>42036</v>
      </c>
      <c r="G1187" s="10">
        <v>44958</v>
      </c>
      <c r="H1187" s="11">
        <v>9</v>
      </c>
      <c r="I1187" s="11" t="s">
        <v>337</v>
      </c>
      <c r="J1187" s="11" t="s">
        <v>338</v>
      </c>
      <c r="K1187" s="11" t="s">
        <v>4139</v>
      </c>
      <c r="L1187" s="11">
        <v>2</v>
      </c>
    </row>
    <row r="1188" spans="1:12">
      <c r="A1188" s="11" t="s">
        <v>2190</v>
      </c>
      <c r="D1188" s="11" t="s">
        <v>260</v>
      </c>
      <c r="E1188" s="19" t="s">
        <v>2440</v>
      </c>
      <c r="F1188" s="10">
        <v>42036</v>
      </c>
      <c r="G1188" s="10">
        <v>44958</v>
      </c>
      <c r="H1188" s="11">
        <v>9</v>
      </c>
      <c r="I1188" s="20" t="s">
        <v>259</v>
      </c>
      <c r="J1188" s="11" t="s">
        <v>261</v>
      </c>
      <c r="K1188" s="11" t="s">
        <v>4139</v>
      </c>
      <c r="L1188" s="11">
        <v>2</v>
      </c>
    </row>
    <row r="1189" spans="1:12">
      <c r="A1189" s="11" t="s">
        <v>2191</v>
      </c>
      <c r="D1189" s="11" t="s">
        <v>260</v>
      </c>
      <c r="E1189" s="19" t="s">
        <v>2441</v>
      </c>
      <c r="F1189" s="10">
        <v>42036</v>
      </c>
      <c r="G1189" s="10">
        <v>44958</v>
      </c>
      <c r="H1189" s="11">
        <v>9</v>
      </c>
      <c r="I1189" s="20" t="s">
        <v>259</v>
      </c>
      <c r="J1189" s="11" t="s">
        <v>261</v>
      </c>
      <c r="K1189" s="11" t="s">
        <v>4139</v>
      </c>
      <c r="L1189" s="11">
        <v>2</v>
      </c>
    </row>
    <row r="1190" spans="1:12">
      <c r="A1190" s="11" t="s">
        <v>2192</v>
      </c>
      <c r="D1190" s="11" t="s">
        <v>260</v>
      </c>
      <c r="E1190" s="19" t="s">
        <v>2442</v>
      </c>
      <c r="F1190" s="10">
        <v>42036</v>
      </c>
      <c r="G1190" s="10">
        <v>44958</v>
      </c>
      <c r="H1190" s="11">
        <v>9</v>
      </c>
      <c r="I1190" s="20" t="s">
        <v>259</v>
      </c>
      <c r="J1190" s="11" t="s">
        <v>261</v>
      </c>
      <c r="K1190" s="11" t="s">
        <v>4139</v>
      </c>
      <c r="L1190" s="11">
        <v>2</v>
      </c>
    </row>
    <row r="1191" spans="1:12">
      <c r="A1191" s="11" t="s">
        <v>2193</v>
      </c>
      <c r="D1191" s="11" t="s">
        <v>260</v>
      </c>
      <c r="E1191" s="19" t="s">
        <v>2443</v>
      </c>
      <c r="F1191" s="10">
        <v>42036</v>
      </c>
      <c r="G1191" s="10">
        <v>44958</v>
      </c>
      <c r="H1191" s="11">
        <v>9</v>
      </c>
      <c r="I1191" s="20" t="s">
        <v>259</v>
      </c>
      <c r="J1191" s="11" t="s">
        <v>261</v>
      </c>
      <c r="K1191" s="11" t="s">
        <v>4139</v>
      </c>
      <c r="L1191" s="11">
        <v>2</v>
      </c>
    </row>
    <row r="1192" spans="1:12">
      <c r="A1192" s="11" t="s">
        <v>2194</v>
      </c>
      <c r="D1192" s="11" t="s">
        <v>260</v>
      </c>
      <c r="E1192" s="19" t="s">
        <v>2444</v>
      </c>
      <c r="F1192" s="10">
        <v>42036</v>
      </c>
      <c r="G1192" s="10">
        <v>44958</v>
      </c>
      <c r="H1192" s="11">
        <v>9</v>
      </c>
      <c r="I1192" s="20" t="s">
        <v>259</v>
      </c>
      <c r="J1192" s="11" t="s">
        <v>261</v>
      </c>
      <c r="K1192" s="11" t="s">
        <v>4139</v>
      </c>
      <c r="L1192" s="11">
        <v>2</v>
      </c>
    </row>
    <row r="1193" spans="1:12">
      <c r="A1193" s="11" t="s">
        <v>2195</v>
      </c>
      <c r="D1193" s="11" t="s">
        <v>260</v>
      </c>
      <c r="E1193" s="19" t="s">
        <v>2445</v>
      </c>
      <c r="F1193" s="10">
        <v>42036</v>
      </c>
      <c r="G1193" s="10">
        <v>44958</v>
      </c>
      <c r="H1193" s="11">
        <v>9</v>
      </c>
      <c r="I1193" s="20" t="s">
        <v>259</v>
      </c>
      <c r="J1193" s="11" t="s">
        <v>261</v>
      </c>
      <c r="K1193" s="11" t="s">
        <v>4139</v>
      </c>
      <c r="L1193" s="11">
        <v>2</v>
      </c>
    </row>
    <row r="1194" spans="1:12">
      <c r="A1194" s="11" t="s">
        <v>2196</v>
      </c>
      <c r="D1194" s="11" t="s">
        <v>260</v>
      </c>
      <c r="E1194" s="19" t="s">
        <v>2446</v>
      </c>
      <c r="F1194" s="10">
        <v>42036</v>
      </c>
      <c r="G1194" s="10">
        <v>44958</v>
      </c>
      <c r="H1194" s="11">
        <v>9</v>
      </c>
      <c r="I1194" s="20" t="s">
        <v>259</v>
      </c>
      <c r="J1194" s="11" t="s">
        <v>261</v>
      </c>
      <c r="K1194" s="11" t="s">
        <v>4139</v>
      </c>
      <c r="L1194" s="11">
        <v>2</v>
      </c>
    </row>
    <row r="1195" spans="1:12">
      <c r="A1195" s="11" t="s">
        <v>2197</v>
      </c>
      <c r="D1195" s="11" t="s">
        <v>260</v>
      </c>
      <c r="E1195" s="19" t="s">
        <v>2447</v>
      </c>
      <c r="F1195" s="10">
        <v>42036</v>
      </c>
      <c r="G1195" s="10">
        <v>44958</v>
      </c>
      <c r="H1195" s="11">
        <v>9</v>
      </c>
      <c r="I1195" s="20" t="s">
        <v>259</v>
      </c>
      <c r="J1195" s="11" t="s">
        <v>261</v>
      </c>
      <c r="K1195" s="11" t="s">
        <v>4139</v>
      </c>
      <c r="L1195" s="11">
        <v>2</v>
      </c>
    </row>
    <row r="1196" spans="1:12">
      <c r="A1196" s="11" t="s">
        <v>2198</v>
      </c>
      <c r="D1196" s="11" t="s">
        <v>260</v>
      </c>
      <c r="E1196" s="19" t="s">
        <v>2448</v>
      </c>
      <c r="F1196" s="10">
        <v>42036</v>
      </c>
      <c r="G1196" s="10">
        <v>44958</v>
      </c>
      <c r="H1196" s="11">
        <v>9</v>
      </c>
      <c r="I1196" s="20" t="s">
        <v>259</v>
      </c>
      <c r="J1196" s="11" t="s">
        <v>261</v>
      </c>
      <c r="K1196" s="11" t="s">
        <v>4139</v>
      </c>
      <c r="L1196" s="11">
        <v>2</v>
      </c>
    </row>
    <row r="1197" spans="1:12">
      <c r="A1197" s="11" t="s">
        <v>2199</v>
      </c>
      <c r="D1197" s="11" t="s">
        <v>260</v>
      </c>
      <c r="E1197" s="19" t="s">
        <v>2449</v>
      </c>
      <c r="F1197" s="10">
        <v>42036</v>
      </c>
      <c r="G1197" s="10">
        <v>44958</v>
      </c>
      <c r="H1197" s="11">
        <v>9</v>
      </c>
      <c r="I1197" s="20" t="s">
        <v>259</v>
      </c>
      <c r="J1197" s="11" t="s">
        <v>261</v>
      </c>
      <c r="K1197" s="11" t="s">
        <v>4139</v>
      </c>
      <c r="L1197" s="11">
        <v>2</v>
      </c>
    </row>
    <row r="1198" spans="1:12">
      <c r="A1198" s="11" t="s">
        <v>2200</v>
      </c>
      <c r="D1198" s="11" t="s">
        <v>260</v>
      </c>
      <c r="E1198" s="19" t="s">
        <v>2450</v>
      </c>
      <c r="F1198" s="10">
        <v>42036</v>
      </c>
      <c r="G1198" s="10">
        <v>44958</v>
      </c>
      <c r="H1198" s="11">
        <v>9</v>
      </c>
      <c r="I1198" s="20" t="s">
        <v>259</v>
      </c>
      <c r="J1198" s="11" t="s">
        <v>261</v>
      </c>
      <c r="K1198" s="11" t="s">
        <v>4139</v>
      </c>
      <c r="L1198" s="11">
        <v>2</v>
      </c>
    </row>
    <row r="1199" spans="1:12">
      <c r="A1199" s="11" t="s">
        <v>2201</v>
      </c>
      <c r="D1199" s="11" t="s">
        <v>260</v>
      </c>
      <c r="E1199" s="19" t="s">
        <v>2451</v>
      </c>
      <c r="F1199" s="10">
        <v>42036</v>
      </c>
      <c r="G1199" s="10">
        <v>44958</v>
      </c>
      <c r="H1199" s="11">
        <v>9</v>
      </c>
      <c r="I1199" s="20" t="s">
        <v>259</v>
      </c>
      <c r="J1199" s="11" t="s">
        <v>261</v>
      </c>
      <c r="K1199" s="11" t="s">
        <v>4139</v>
      </c>
      <c r="L1199" s="11">
        <v>2</v>
      </c>
    </row>
    <row r="1200" spans="1:12">
      <c r="A1200" s="11" t="s">
        <v>2202</v>
      </c>
      <c r="D1200" s="11" t="s">
        <v>260</v>
      </c>
      <c r="E1200" s="19" t="s">
        <v>2452</v>
      </c>
      <c r="F1200" s="10">
        <v>42036</v>
      </c>
      <c r="G1200" s="10">
        <v>44958</v>
      </c>
      <c r="H1200" s="11">
        <v>9</v>
      </c>
      <c r="I1200" s="20" t="s">
        <v>259</v>
      </c>
      <c r="J1200" s="11" t="s">
        <v>261</v>
      </c>
      <c r="K1200" s="11" t="s">
        <v>4139</v>
      </c>
      <c r="L1200" s="11">
        <v>2</v>
      </c>
    </row>
    <row r="1201" spans="1:12">
      <c r="A1201" s="11" t="s">
        <v>2203</v>
      </c>
      <c r="D1201" s="11" t="s">
        <v>260</v>
      </c>
      <c r="E1201" s="19" t="s">
        <v>2453</v>
      </c>
      <c r="F1201" s="10">
        <v>42036</v>
      </c>
      <c r="G1201" s="10">
        <v>44958</v>
      </c>
      <c r="H1201" s="11">
        <v>9</v>
      </c>
      <c r="I1201" s="20" t="s">
        <v>259</v>
      </c>
      <c r="J1201" s="11" t="s">
        <v>261</v>
      </c>
      <c r="K1201" s="11" t="s">
        <v>4139</v>
      </c>
      <c r="L1201" s="11">
        <v>2</v>
      </c>
    </row>
    <row r="1202" spans="1:12">
      <c r="A1202" s="11" t="s">
        <v>2204</v>
      </c>
      <c r="D1202" s="11" t="s">
        <v>260</v>
      </c>
      <c r="E1202" s="19" t="s">
        <v>2454</v>
      </c>
      <c r="F1202" s="10">
        <v>42036</v>
      </c>
      <c r="G1202" s="10">
        <v>44958</v>
      </c>
      <c r="H1202" s="11">
        <v>9</v>
      </c>
      <c r="I1202" s="20" t="s">
        <v>259</v>
      </c>
      <c r="J1202" s="11" t="s">
        <v>261</v>
      </c>
      <c r="K1202" s="11" t="s">
        <v>4139</v>
      </c>
      <c r="L1202" s="11">
        <v>2</v>
      </c>
    </row>
    <row r="1203" spans="1:12">
      <c r="A1203" s="11" t="s">
        <v>2205</v>
      </c>
      <c r="D1203" s="11" t="s">
        <v>260</v>
      </c>
      <c r="E1203" s="19" t="s">
        <v>2455</v>
      </c>
      <c r="F1203" s="10">
        <v>42036</v>
      </c>
      <c r="G1203" s="10">
        <v>44958</v>
      </c>
      <c r="H1203" s="11">
        <v>9</v>
      </c>
      <c r="I1203" s="20" t="s">
        <v>259</v>
      </c>
      <c r="J1203" s="11" t="s">
        <v>261</v>
      </c>
      <c r="K1203" s="11" t="s">
        <v>4139</v>
      </c>
      <c r="L1203" s="11">
        <v>2</v>
      </c>
    </row>
    <row r="1204" spans="1:12">
      <c r="A1204" s="11" t="s">
        <v>2206</v>
      </c>
      <c r="D1204" s="11" t="s">
        <v>260</v>
      </c>
      <c r="E1204" s="19" t="s">
        <v>2456</v>
      </c>
      <c r="F1204" s="10">
        <v>42036</v>
      </c>
      <c r="G1204" s="10">
        <v>44958</v>
      </c>
      <c r="H1204" s="11">
        <v>9</v>
      </c>
      <c r="I1204" s="20" t="s">
        <v>259</v>
      </c>
      <c r="J1204" s="11" t="s">
        <v>261</v>
      </c>
      <c r="K1204" s="11" t="s">
        <v>4139</v>
      </c>
      <c r="L1204" s="11">
        <v>2</v>
      </c>
    </row>
    <row r="1205" spans="1:12">
      <c r="A1205" s="11" t="s">
        <v>2207</v>
      </c>
      <c r="D1205" s="11" t="s">
        <v>260</v>
      </c>
      <c r="E1205" s="19" t="s">
        <v>2457</v>
      </c>
      <c r="F1205" s="10">
        <v>42036</v>
      </c>
      <c r="G1205" s="10">
        <v>44958</v>
      </c>
      <c r="H1205" s="11">
        <v>9</v>
      </c>
      <c r="I1205" s="20" t="s">
        <v>259</v>
      </c>
      <c r="J1205" s="11" t="s">
        <v>261</v>
      </c>
      <c r="K1205" s="11" t="s">
        <v>4139</v>
      </c>
      <c r="L1205" s="11">
        <v>2</v>
      </c>
    </row>
    <row r="1206" spans="1:12">
      <c r="A1206" s="11" t="s">
        <v>2208</v>
      </c>
      <c r="D1206" s="11" t="s">
        <v>260</v>
      </c>
      <c r="E1206" s="19" t="s">
        <v>2458</v>
      </c>
      <c r="F1206" s="10">
        <v>42036</v>
      </c>
      <c r="G1206" s="10">
        <v>44958</v>
      </c>
      <c r="H1206" s="11">
        <v>9</v>
      </c>
      <c r="I1206" s="20" t="s">
        <v>259</v>
      </c>
      <c r="J1206" s="11" t="s">
        <v>261</v>
      </c>
      <c r="K1206" s="11" t="s">
        <v>4139</v>
      </c>
      <c r="L1206" s="11">
        <v>2</v>
      </c>
    </row>
    <row r="1207" spans="1:12">
      <c r="A1207" s="11" t="s">
        <v>2209</v>
      </c>
      <c r="D1207" s="11" t="s">
        <v>260</v>
      </c>
      <c r="E1207" s="19" t="s">
        <v>2459</v>
      </c>
      <c r="F1207" s="10">
        <v>42036</v>
      </c>
      <c r="G1207" s="10">
        <v>44958</v>
      </c>
      <c r="H1207" s="11">
        <v>9</v>
      </c>
      <c r="I1207" s="20" t="s">
        <v>259</v>
      </c>
      <c r="J1207" s="11" t="s">
        <v>261</v>
      </c>
      <c r="K1207" s="11" t="s">
        <v>4139</v>
      </c>
      <c r="L1207" s="11">
        <v>2</v>
      </c>
    </row>
    <row r="1208" spans="1:12">
      <c r="A1208" s="11" t="s">
        <v>2210</v>
      </c>
      <c r="D1208" s="11" t="s">
        <v>260</v>
      </c>
      <c r="E1208" s="19" t="s">
        <v>2460</v>
      </c>
      <c r="F1208" s="10">
        <v>42036</v>
      </c>
      <c r="G1208" s="10">
        <v>44958</v>
      </c>
      <c r="H1208" s="11">
        <v>9</v>
      </c>
      <c r="I1208" s="20" t="s">
        <v>259</v>
      </c>
      <c r="J1208" s="11" t="s">
        <v>261</v>
      </c>
      <c r="K1208" s="11" t="s">
        <v>4139</v>
      </c>
      <c r="L1208" s="11">
        <v>2</v>
      </c>
    </row>
    <row r="1209" spans="1:12">
      <c r="A1209" s="11" t="s">
        <v>2211</v>
      </c>
      <c r="D1209" s="11" t="s">
        <v>260</v>
      </c>
      <c r="E1209" s="19" t="s">
        <v>2461</v>
      </c>
      <c r="F1209" s="10">
        <v>42036</v>
      </c>
      <c r="G1209" s="10">
        <v>44958</v>
      </c>
      <c r="H1209" s="11">
        <v>9</v>
      </c>
      <c r="I1209" s="20" t="s">
        <v>259</v>
      </c>
      <c r="J1209" s="11" t="s">
        <v>261</v>
      </c>
      <c r="K1209" s="11" t="s">
        <v>4139</v>
      </c>
      <c r="L1209" s="11">
        <v>2</v>
      </c>
    </row>
    <row r="1210" spans="1:12">
      <c r="A1210" s="11" t="s">
        <v>2212</v>
      </c>
      <c r="D1210" s="11" t="s">
        <v>260</v>
      </c>
      <c r="E1210" s="19" t="s">
        <v>2462</v>
      </c>
      <c r="F1210" s="10">
        <v>42036</v>
      </c>
      <c r="G1210" s="10">
        <v>44958</v>
      </c>
      <c r="H1210" s="11">
        <v>9</v>
      </c>
      <c r="I1210" s="20" t="s">
        <v>259</v>
      </c>
      <c r="J1210" s="11" t="s">
        <v>261</v>
      </c>
      <c r="K1210" s="11" t="s">
        <v>4139</v>
      </c>
      <c r="L1210" s="11">
        <v>2</v>
      </c>
    </row>
    <row r="1211" spans="1:12">
      <c r="A1211" s="11" t="s">
        <v>2213</v>
      </c>
      <c r="D1211" s="11" t="s">
        <v>260</v>
      </c>
      <c r="E1211" s="19" t="s">
        <v>2463</v>
      </c>
      <c r="F1211" s="10">
        <v>42036</v>
      </c>
      <c r="G1211" s="10">
        <v>44958</v>
      </c>
      <c r="H1211" s="11">
        <v>9</v>
      </c>
      <c r="I1211" s="20" t="s">
        <v>259</v>
      </c>
      <c r="J1211" s="11" t="s">
        <v>261</v>
      </c>
      <c r="K1211" s="11" t="s">
        <v>4139</v>
      </c>
      <c r="L1211" s="11">
        <v>2</v>
      </c>
    </row>
    <row r="1212" spans="1:12">
      <c r="A1212" s="11" t="s">
        <v>2214</v>
      </c>
      <c r="D1212" s="11" t="s">
        <v>260</v>
      </c>
      <c r="E1212" s="19" t="s">
        <v>2464</v>
      </c>
      <c r="F1212" s="10">
        <v>42036</v>
      </c>
      <c r="G1212" s="10">
        <v>44958</v>
      </c>
      <c r="H1212" s="11">
        <v>9</v>
      </c>
      <c r="I1212" s="20" t="s">
        <v>259</v>
      </c>
      <c r="J1212" s="11" t="s">
        <v>261</v>
      </c>
      <c r="K1212" s="11" t="s">
        <v>4139</v>
      </c>
      <c r="L1212" s="11">
        <v>2</v>
      </c>
    </row>
    <row r="1213" spans="1:12">
      <c r="A1213" s="11" t="s">
        <v>2215</v>
      </c>
      <c r="D1213" s="11" t="s">
        <v>260</v>
      </c>
      <c r="E1213" s="19" t="s">
        <v>2465</v>
      </c>
      <c r="F1213" s="10">
        <v>42036</v>
      </c>
      <c r="G1213" s="10">
        <v>44958</v>
      </c>
      <c r="H1213" s="11">
        <v>9</v>
      </c>
      <c r="I1213" s="20" t="s">
        <v>259</v>
      </c>
      <c r="J1213" s="11" t="s">
        <v>261</v>
      </c>
      <c r="K1213" s="11" t="s">
        <v>4139</v>
      </c>
      <c r="L1213" s="11">
        <v>2</v>
      </c>
    </row>
    <row r="1214" spans="1:12">
      <c r="A1214" s="11" t="s">
        <v>2216</v>
      </c>
      <c r="D1214" s="11" t="s">
        <v>260</v>
      </c>
      <c r="E1214" s="19" t="s">
        <v>2466</v>
      </c>
      <c r="F1214" s="10">
        <v>42036</v>
      </c>
      <c r="G1214" s="10">
        <v>44958</v>
      </c>
      <c r="H1214" s="11">
        <v>9</v>
      </c>
      <c r="I1214" s="20" t="s">
        <v>259</v>
      </c>
      <c r="J1214" s="11" t="s">
        <v>261</v>
      </c>
      <c r="K1214" s="11" t="s">
        <v>4139</v>
      </c>
      <c r="L1214" s="11">
        <v>2</v>
      </c>
    </row>
    <row r="1215" spans="1:12">
      <c r="A1215" s="11" t="s">
        <v>2217</v>
      </c>
      <c r="D1215" s="11" t="s">
        <v>260</v>
      </c>
      <c r="E1215" s="19" t="s">
        <v>2467</v>
      </c>
      <c r="F1215" s="10">
        <v>42036</v>
      </c>
      <c r="G1215" s="10">
        <v>44958</v>
      </c>
      <c r="H1215" s="11">
        <v>9</v>
      </c>
      <c r="I1215" s="20" t="s">
        <v>259</v>
      </c>
      <c r="J1215" s="11" t="s">
        <v>261</v>
      </c>
      <c r="K1215" s="11" t="s">
        <v>4139</v>
      </c>
      <c r="L1215" s="11">
        <v>2</v>
      </c>
    </row>
    <row r="1216" spans="1:12">
      <c r="A1216" s="11" t="s">
        <v>2218</v>
      </c>
      <c r="D1216" s="11" t="s">
        <v>260</v>
      </c>
      <c r="E1216" s="19" t="s">
        <v>2468</v>
      </c>
      <c r="F1216" s="10">
        <v>42036</v>
      </c>
      <c r="G1216" s="10">
        <v>44958</v>
      </c>
      <c r="H1216" s="11">
        <v>9</v>
      </c>
      <c r="I1216" s="20" t="s">
        <v>259</v>
      </c>
      <c r="J1216" s="11" t="s">
        <v>261</v>
      </c>
      <c r="K1216" s="11" t="s">
        <v>4139</v>
      </c>
      <c r="L1216" s="11">
        <v>2</v>
      </c>
    </row>
    <row r="1217" spans="1:12">
      <c r="A1217" s="11" t="s">
        <v>2219</v>
      </c>
      <c r="D1217" s="11" t="s">
        <v>260</v>
      </c>
      <c r="E1217" s="19" t="s">
        <v>2469</v>
      </c>
      <c r="F1217" s="10">
        <v>42036</v>
      </c>
      <c r="G1217" s="10">
        <v>44958</v>
      </c>
      <c r="H1217" s="11">
        <v>9</v>
      </c>
      <c r="I1217" s="20" t="s">
        <v>259</v>
      </c>
      <c r="J1217" s="11" t="s">
        <v>261</v>
      </c>
      <c r="K1217" s="11" t="s">
        <v>4139</v>
      </c>
      <c r="L1217" s="11">
        <v>2</v>
      </c>
    </row>
    <row r="1218" spans="1:12">
      <c r="A1218" s="11" t="s">
        <v>2220</v>
      </c>
      <c r="D1218" s="11" t="s">
        <v>260</v>
      </c>
      <c r="E1218" s="19" t="s">
        <v>2470</v>
      </c>
      <c r="F1218" s="10">
        <v>42036</v>
      </c>
      <c r="G1218" s="10">
        <v>44958</v>
      </c>
      <c r="H1218" s="11">
        <v>9</v>
      </c>
      <c r="I1218" s="20" t="s">
        <v>259</v>
      </c>
      <c r="J1218" s="11" t="s">
        <v>261</v>
      </c>
      <c r="K1218" s="11" t="s">
        <v>4139</v>
      </c>
      <c r="L1218" s="11">
        <v>2</v>
      </c>
    </row>
    <row r="1219" spans="1:12">
      <c r="A1219" s="11" t="s">
        <v>2221</v>
      </c>
      <c r="D1219" s="11" t="s">
        <v>260</v>
      </c>
      <c r="E1219" s="19" t="s">
        <v>2471</v>
      </c>
      <c r="F1219" s="10">
        <v>42036</v>
      </c>
      <c r="G1219" s="10">
        <v>44958</v>
      </c>
      <c r="H1219" s="11">
        <v>9</v>
      </c>
      <c r="I1219" s="20" t="s">
        <v>259</v>
      </c>
      <c r="J1219" s="11" t="s">
        <v>261</v>
      </c>
      <c r="K1219" s="11" t="s">
        <v>4139</v>
      </c>
      <c r="L1219" s="11">
        <v>2</v>
      </c>
    </row>
    <row r="1220" spans="1:12">
      <c r="A1220" s="11" t="s">
        <v>2222</v>
      </c>
      <c r="D1220" s="11" t="s">
        <v>260</v>
      </c>
      <c r="E1220" s="19" t="s">
        <v>2472</v>
      </c>
      <c r="F1220" s="10">
        <v>42036</v>
      </c>
      <c r="G1220" s="10">
        <v>44958</v>
      </c>
      <c r="H1220" s="11">
        <v>9</v>
      </c>
      <c r="I1220" s="20" t="s">
        <v>259</v>
      </c>
      <c r="J1220" s="11" t="s">
        <v>261</v>
      </c>
      <c r="K1220" s="11" t="s">
        <v>4139</v>
      </c>
      <c r="L1220" s="11">
        <v>2</v>
      </c>
    </row>
    <row r="1221" spans="1:12">
      <c r="A1221" s="11" t="s">
        <v>2223</v>
      </c>
      <c r="D1221" s="11" t="s">
        <v>260</v>
      </c>
      <c r="E1221" s="19" t="s">
        <v>2473</v>
      </c>
      <c r="F1221" s="10">
        <v>42036</v>
      </c>
      <c r="G1221" s="10">
        <v>44958</v>
      </c>
      <c r="H1221" s="11">
        <v>9</v>
      </c>
      <c r="I1221" s="20" t="s">
        <v>259</v>
      </c>
      <c r="J1221" s="11" t="s">
        <v>261</v>
      </c>
      <c r="K1221" s="11" t="s">
        <v>4139</v>
      </c>
      <c r="L1221" s="11">
        <v>2</v>
      </c>
    </row>
    <row r="1222" spans="1:12">
      <c r="A1222" s="11" t="s">
        <v>2224</v>
      </c>
      <c r="D1222" s="11" t="s">
        <v>260</v>
      </c>
      <c r="E1222" s="19" t="s">
        <v>2474</v>
      </c>
      <c r="F1222" s="10">
        <v>42036</v>
      </c>
      <c r="G1222" s="10">
        <v>44958</v>
      </c>
      <c r="H1222" s="11">
        <v>9</v>
      </c>
      <c r="I1222" s="20" t="s">
        <v>259</v>
      </c>
      <c r="J1222" s="11" t="s">
        <v>261</v>
      </c>
      <c r="K1222" s="11" t="s">
        <v>4139</v>
      </c>
      <c r="L1222" s="11">
        <v>2</v>
      </c>
    </row>
    <row r="1223" spans="1:12">
      <c r="A1223" s="11" t="s">
        <v>2225</v>
      </c>
      <c r="D1223" s="11" t="s">
        <v>260</v>
      </c>
      <c r="E1223" s="19" t="s">
        <v>2475</v>
      </c>
      <c r="F1223" s="10">
        <v>42036</v>
      </c>
      <c r="G1223" s="10">
        <v>44958</v>
      </c>
      <c r="H1223" s="11">
        <v>9</v>
      </c>
      <c r="I1223" s="20" t="s">
        <v>259</v>
      </c>
      <c r="J1223" s="11" t="s">
        <v>261</v>
      </c>
      <c r="K1223" s="11" t="s">
        <v>4139</v>
      </c>
      <c r="L1223" s="11">
        <v>2</v>
      </c>
    </row>
    <row r="1224" spans="1:12">
      <c r="A1224" s="11" t="s">
        <v>2226</v>
      </c>
      <c r="D1224" s="11" t="s">
        <v>260</v>
      </c>
      <c r="E1224" s="19" t="s">
        <v>2476</v>
      </c>
      <c r="F1224" s="10">
        <v>42036</v>
      </c>
      <c r="G1224" s="10">
        <v>44958</v>
      </c>
      <c r="H1224" s="11">
        <v>9</v>
      </c>
      <c r="I1224" s="20" t="s">
        <v>259</v>
      </c>
      <c r="J1224" s="11" t="s">
        <v>261</v>
      </c>
      <c r="K1224" s="11" t="s">
        <v>4139</v>
      </c>
      <c r="L1224" s="11">
        <v>2</v>
      </c>
    </row>
    <row r="1225" spans="1:12">
      <c r="A1225" s="11" t="s">
        <v>2227</v>
      </c>
      <c r="D1225" s="11" t="s">
        <v>260</v>
      </c>
      <c r="E1225" s="19" t="s">
        <v>2477</v>
      </c>
      <c r="F1225" s="10">
        <v>42036</v>
      </c>
      <c r="G1225" s="10">
        <v>44958</v>
      </c>
      <c r="H1225" s="11">
        <v>9</v>
      </c>
      <c r="I1225" s="20" t="s">
        <v>259</v>
      </c>
      <c r="J1225" s="11" t="s">
        <v>261</v>
      </c>
      <c r="K1225" s="11" t="s">
        <v>4139</v>
      </c>
      <c r="L1225" s="11">
        <v>2</v>
      </c>
    </row>
    <row r="1226" spans="1:12">
      <c r="A1226" s="11" t="s">
        <v>2228</v>
      </c>
      <c r="D1226" s="11" t="s">
        <v>260</v>
      </c>
      <c r="E1226" s="19" t="s">
        <v>2478</v>
      </c>
      <c r="F1226" s="10">
        <v>42036</v>
      </c>
      <c r="G1226" s="10">
        <v>44958</v>
      </c>
      <c r="H1226" s="11">
        <v>9</v>
      </c>
      <c r="I1226" s="20" t="s">
        <v>259</v>
      </c>
      <c r="J1226" s="11" t="s">
        <v>261</v>
      </c>
      <c r="K1226" s="11" t="s">
        <v>4139</v>
      </c>
      <c r="L1226" s="11">
        <v>2</v>
      </c>
    </row>
    <row r="1227" spans="1:12">
      <c r="A1227" s="11" t="s">
        <v>2229</v>
      </c>
      <c r="D1227" s="11" t="s">
        <v>260</v>
      </c>
      <c r="E1227" s="19" t="s">
        <v>2479</v>
      </c>
      <c r="F1227" s="10">
        <v>42036</v>
      </c>
      <c r="G1227" s="10">
        <v>44958</v>
      </c>
      <c r="H1227" s="11">
        <v>9</v>
      </c>
      <c r="I1227" s="20" t="s">
        <v>259</v>
      </c>
      <c r="J1227" s="11" t="s">
        <v>261</v>
      </c>
      <c r="K1227" s="11" t="s">
        <v>4139</v>
      </c>
      <c r="L1227" s="11">
        <v>2</v>
      </c>
    </row>
    <row r="1228" spans="1:12">
      <c r="A1228" s="11" t="s">
        <v>2230</v>
      </c>
      <c r="D1228" s="11" t="s">
        <v>260</v>
      </c>
      <c r="E1228" s="19" t="s">
        <v>2480</v>
      </c>
      <c r="F1228" s="10">
        <v>42036</v>
      </c>
      <c r="G1228" s="10">
        <v>44958</v>
      </c>
      <c r="H1228" s="11">
        <v>9</v>
      </c>
      <c r="I1228" s="20" t="s">
        <v>259</v>
      </c>
      <c r="J1228" s="11" t="s">
        <v>261</v>
      </c>
      <c r="K1228" s="11" t="s">
        <v>4139</v>
      </c>
      <c r="L1228" s="11">
        <v>2</v>
      </c>
    </row>
    <row r="1229" spans="1:12">
      <c r="A1229" s="11" t="s">
        <v>2231</v>
      </c>
      <c r="D1229" s="11" t="s">
        <v>260</v>
      </c>
      <c r="E1229" s="19" t="s">
        <v>2481</v>
      </c>
      <c r="F1229" s="10">
        <v>42036</v>
      </c>
      <c r="G1229" s="10">
        <v>44958</v>
      </c>
      <c r="H1229" s="11">
        <v>9</v>
      </c>
      <c r="I1229" s="20" t="s">
        <v>259</v>
      </c>
      <c r="J1229" s="11" t="s">
        <v>261</v>
      </c>
      <c r="K1229" s="11" t="s">
        <v>4139</v>
      </c>
      <c r="L1229" s="11">
        <v>2</v>
      </c>
    </row>
    <row r="1230" spans="1:12">
      <c r="A1230" s="11" t="s">
        <v>2232</v>
      </c>
      <c r="D1230" s="11" t="s">
        <v>260</v>
      </c>
      <c r="E1230" s="19" t="s">
        <v>2482</v>
      </c>
      <c r="F1230" s="10">
        <v>42036</v>
      </c>
      <c r="G1230" s="10">
        <v>44958</v>
      </c>
      <c r="H1230" s="11">
        <v>9</v>
      </c>
      <c r="I1230" s="20" t="s">
        <v>259</v>
      </c>
      <c r="J1230" s="11" t="s">
        <v>261</v>
      </c>
      <c r="K1230" s="11" t="s">
        <v>4139</v>
      </c>
      <c r="L1230" s="11">
        <v>2</v>
      </c>
    </row>
    <row r="1231" spans="1:12">
      <c r="A1231" s="11" t="s">
        <v>2233</v>
      </c>
      <c r="D1231" s="11" t="s">
        <v>260</v>
      </c>
      <c r="E1231" s="19" t="s">
        <v>2483</v>
      </c>
      <c r="F1231" s="10">
        <v>42036</v>
      </c>
      <c r="G1231" s="10">
        <v>44958</v>
      </c>
      <c r="H1231" s="11">
        <v>9</v>
      </c>
      <c r="I1231" s="20" t="s">
        <v>259</v>
      </c>
      <c r="J1231" s="11" t="s">
        <v>261</v>
      </c>
      <c r="K1231" s="11" t="s">
        <v>4139</v>
      </c>
      <c r="L1231" s="11">
        <v>2</v>
      </c>
    </row>
    <row r="1232" spans="1:12">
      <c r="A1232" s="11" t="s">
        <v>2234</v>
      </c>
      <c r="D1232" s="11" t="s">
        <v>260</v>
      </c>
      <c r="E1232" s="19" t="s">
        <v>2484</v>
      </c>
      <c r="F1232" s="10">
        <v>42036</v>
      </c>
      <c r="G1232" s="10">
        <v>44958</v>
      </c>
      <c r="H1232" s="11">
        <v>9</v>
      </c>
      <c r="I1232" s="20" t="s">
        <v>259</v>
      </c>
      <c r="J1232" s="11" t="s">
        <v>261</v>
      </c>
      <c r="K1232" s="11" t="s">
        <v>4139</v>
      </c>
      <c r="L1232" s="11">
        <v>2</v>
      </c>
    </row>
    <row r="1233" spans="1:12">
      <c r="A1233" s="11" t="s">
        <v>2235</v>
      </c>
      <c r="D1233" s="11" t="s">
        <v>260</v>
      </c>
      <c r="E1233" s="19" t="s">
        <v>2485</v>
      </c>
      <c r="F1233" s="10">
        <v>42036</v>
      </c>
      <c r="G1233" s="10">
        <v>44958</v>
      </c>
      <c r="H1233" s="11">
        <v>9</v>
      </c>
      <c r="I1233" s="20" t="s">
        <v>259</v>
      </c>
      <c r="J1233" s="11" t="s">
        <v>261</v>
      </c>
      <c r="K1233" s="11" t="s">
        <v>4139</v>
      </c>
      <c r="L1233" s="11">
        <v>2</v>
      </c>
    </row>
    <row r="1234" spans="1:12">
      <c r="A1234" s="11" t="s">
        <v>2236</v>
      </c>
      <c r="D1234" s="11" t="s">
        <v>260</v>
      </c>
      <c r="E1234" s="19" t="s">
        <v>2486</v>
      </c>
      <c r="F1234" s="10">
        <v>42036</v>
      </c>
      <c r="G1234" s="10">
        <v>44958</v>
      </c>
      <c r="H1234" s="11">
        <v>9</v>
      </c>
      <c r="I1234" s="20" t="s">
        <v>259</v>
      </c>
      <c r="J1234" s="11" t="s">
        <v>261</v>
      </c>
      <c r="K1234" s="11" t="s">
        <v>4139</v>
      </c>
      <c r="L1234" s="11">
        <v>2</v>
      </c>
    </row>
    <row r="1235" spans="1:12">
      <c r="A1235" s="11" t="s">
        <v>2237</v>
      </c>
      <c r="D1235" s="11" t="s">
        <v>260</v>
      </c>
      <c r="E1235" s="19" t="s">
        <v>2487</v>
      </c>
      <c r="F1235" s="10">
        <v>42036</v>
      </c>
      <c r="G1235" s="10">
        <v>44958</v>
      </c>
      <c r="H1235" s="11">
        <v>9</v>
      </c>
      <c r="I1235" s="20" t="s">
        <v>259</v>
      </c>
      <c r="J1235" s="11" t="s">
        <v>261</v>
      </c>
      <c r="K1235" s="11" t="s">
        <v>4139</v>
      </c>
      <c r="L1235" s="11">
        <v>2</v>
      </c>
    </row>
    <row r="1236" spans="1:12">
      <c r="A1236" s="11" t="s">
        <v>2238</v>
      </c>
      <c r="D1236" s="11" t="s">
        <v>260</v>
      </c>
      <c r="E1236" s="19" t="s">
        <v>2488</v>
      </c>
      <c r="F1236" s="10">
        <v>42036</v>
      </c>
      <c r="G1236" s="10">
        <v>44958</v>
      </c>
      <c r="H1236" s="11">
        <v>9</v>
      </c>
      <c r="I1236" s="20" t="s">
        <v>259</v>
      </c>
      <c r="J1236" s="11" t="s">
        <v>261</v>
      </c>
      <c r="K1236" s="11" t="s">
        <v>4139</v>
      </c>
      <c r="L1236" s="11">
        <v>2</v>
      </c>
    </row>
    <row r="1237" spans="1:12">
      <c r="A1237" s="11" t="s">
        <v>2239</v>
      </c>
      <c r="D1237" s="11" t="s">
        <v>260</v>
      </c>
      <c r="E1237" s="19" t="s">
        <v>2489</v>
      </c>
      <c r="F1237" s="10">
        <v>42036</v>
      </c>
      <c r="G1237" s="10">
        <v>44958</v>
      </c>
      <c r="H1237" s="11">
        <v>9</v>
      </c>
      <c r="I1237" s="20" t="s">
        <v>259</v>
      </c>
      <c r="J1237" s="11" t="s">
        <v>261</v>
      </c>
      <c r="K1237" s="11" t="s">
        <v>4139</v>
      </c>
      <c r="L1237" s="11">
        <v>2</v>
      </c>
    </row>
    <row r="1238" spans="1:12">
      <c r="A1238" s="11" t="s">
        <v>2240</v>
      </c>
      <c r="D1238" s="11" t="s">
        <v>260</v>
      </c>
      <c r="E1238" s="19" t="s">
        <v>2490</v>
      </c>
      <c r="F1238" s="10">
        <v>42036</v>
      </c>
      <c r="G1238" s="10">
        <v>44958</v>
      </c>
      <c r="H1238" s="11">
        <v>9</v>
      </c>
      <c r="I1238" s="20" t="s">
        <v>259</v>
      </c>
      <c r="J1238" s="11" t="s">
        <v>261</v>
      </c>
      <c r="K1238" s="11" t="s">
        <v>4139</v>
      </c>
      <c r="L1238" s="11">
        <v>2</v>
      </c>
    </row>
    <row r="1239" spans="1:12">
      <c r="A1239" s="11" t="s">
        <v>2241</v>
      </c>
      <c r="D1239" s="11" t="s">
        <v>260</v>
      </c>
      <c r="E1239" s="19" t="s">
        <v>2491</v>
      </c>
      <c r="F1239" s="10">
        <v>42036</v>
      </c>
      <c r="G1239" s="10">
        <v>44958</v>
      </c>
      <c r="H1239" s="11">
        <v>9</v>
      </c>
      <c r="I1239" s="20" t="s">
        <v>259</v>
      </c>
      <c r="J1239" s="11" t="s">
        <v>261</v>
      </c>
      <c r="K1239" s="11" t="s">
        <v>4139</v>
      </c>
      <c r="L1239" s="11">
        <v>2</v>
      </c>
    </row>
    <row r="1240" spans="1:12">
      <c r="A1240" s="11" t="s">
        <v>2242</v>
      </c>
      <c r="D1240" s="11" t="s">
        <v>260</v>
      </c>
      <c r="E1240" s="19" t="s">
        <v>2492</v>
      </c>
      <c r="F1240" s="10">
        <v>42036</v>
      </c>
      <c r="G1240" s="10">
        <v>44958</v>
      </c>
      <c r="H1240" s="11">
        <v>9</v>
      </c>
      <c r="I1240" s="20" t="s">
        <v>259</v>
      </c>
      <c r="J1240" s="11" t="s">
        <v>261</v>
      </c>
      <c r="K1240" s="11" t="s">
        <v>4139</v>
      </c>
      <c r="L1240" s="11">
        <v>2</v>
      </c>
    </row>
    <row r="1241" spans="1:12">
      <c r="A1241" s="11" t="s">
        <v>2243</v>
      </c>
      <c r="D1241" s="11" t="s">
        <v>260</v>
      </c>
      <c r="E1241" s="19" t="s">
        <v>2493</v>
      </c>
      <c r="F1241" s="10">
        <v>42036</v>
      </c>
      <c r="G1241" s="10">
        <v>44958</v>
      </c>
      <c r="H1241" s="11">
        <v>9</v>
      </c>
      <c r="I1241" s="20" t="s">
        <v>259</v>
      </c>
      <c r="J1241" s="11" t="s">
        <v>261</v>
      </c>
      <c r="K1241" s="11" t="s">
        <v>4139</v>
      </c>
      <c r="L1241" s="11">
        <v>2</v>
      </c>
    </row>
    <row r="1242" spans="1:12">
      <c r="A1242" s="11" t="s">
        <v>2244</v>
      </c>
      <c r="D1242" s="11" t="s">
        <v>260</v>
      </c>
      <c r="E1242" s="19" t="s">
        <v>2494</v>
      </c>
      <c r="F1242" s="10">
        <v>42036</v>
      </c>
      <c r="G1242" s="10">
        <v>44958</v>
      </c>
      <c r="H1242" s="11">
        <v>9</v>
      </c>
      <c r="I1242" s="20" t="s">
        <v>259</v>
      </c>
      <c r="J1242" s="11" t="s">
        <v>261</v>
      </c>
      <c r="K1242" s="11" t="s">
        <v>4139</v>
      </c>
      <c r="L1242" s="11">
        <v>2</v>
      </c>
    </row>
    <row r="1243" spans="1:12">
      <c r="A1243" s="11" t="s">
        <v>2245</v>
      </c>
      <c r="D1243" s="11" t="s">
        <v>260</v>
      </c>
      <c r="E1243" s="19" t="s">
        <v>2495</v>
      </c>
      <c r="F1243" s="10">
        <v>42036</v>
      </c>
      <c r="G1243" s="10">
        <v>44958</v>
      </c>
      <c r="H1243" s="11">
        <v>9</v>
      </c>
      <c r="I1243" s="20" t="s">
        <v>259</v>
      </c>
      <c r="J1243" s="11" t="s">
        <v>261</v>
      </c>
      <c r="K1243" s="11" t="s">
        <v>4139</v>
      </c>
      <c r="L1243" s="11">
        <v>2</v>
      </c>
    </row>
    <row r="1244" spans="1:12">
      <c r="A1244" s="11" t="s">
        <v>2246</v>
      </c>
      <c r="D1244" s="11" t="s">
        <v>260</v>
      </c>
      <c r="E1244" s="19" t="s">
        <v>2496</v>
      </c>
      <c r="F1244" s="10">
        <v>42036</v>
      </c>
      <c r="G1244" s="10">
        <v>44958</v>
      </c>
      <c r="H1244" s="11">
        <v>9</v>
      </c>
      <c r="I1244" s="20" t="s">
        <v>259</v>
      </c>
      <c r="J1244" s="11" t="s">
        <v>261</v>
      </c>
      <c r="K1244" s="11" t="s">
        <v>4139</v>
      </c>
      <c r="L1244" s="11">
        <v>2</v>
      </c>
    </row>
    <row r="1245" spans="1:12">
      <c r="A1245" s="11" t="s">
        <v>2247</v>
      </c>
      <c r="D1245" s="11" t="s">
        <v>260</v>
      </c>
      <c r="E1245" s="19" t="s">
        <v>2497</v>
      </c>
      <c r="F1245" s="10">
        <v>42036</v>
      </c>
      <c r="G1245" s="10">
        <v>44958</v>
      </c>
      <c r="H1245" s="11">
        <v>9</v>
      </c>
      <c r="I1245" s="20" t="s">
        <v>259</v>
      </c>
      <c r="J1245" s="11" t="s">
        <v>261</v>
      </c>
      <c r="K1245" s="11" t="s">
        <v>4139</v>
      </c>
      <c r="L1245" s="11">
        <v>2</v>
      </c>
    </row>
    <row r="1246" spans="1:12">
      <c r="A1246" s="11" t="s">
        <v>2248</v>
      </c>
      <c r="D1246" s="11" t="s">
        <v>260</v>
      </c>
      <c r="E1246" s="19" t="s">
        <v>2498</v>
      </c>
      <c r="F1246" s="10">
        <v>42036</v>
      </c>
      <c r="G1246" s="10">
        <v>44958</v>
      </c>
      <c r="H1246" s="11">
        <v>9</v>
      </c>
      <c r="I1246" s="20" t="s">
        <v>259</v>
      </c>
      <c r="J1246" s="11" t="s">
        <v>261</v>
      </c>
      <c r="K1246" s="11" t="s">
        <v>4139</v>
      </c>
      <c r="L1246" s="11">
        <v>2</v>
      </c>
    </row>
    <row r="1247" spans="1:12">
      <c r="A1247" s="11" t="s">
        <v>2249</v>
      </c>
      <c r="D1247" s="11" t="s">
        <v>260</v>
      </c>
      <c r="E1247" s="19" t="s">
        <v>2499</v>
      </c>
      <c r="F1247" s="10">
        <v>42036</v>
      </c>
      <c r="G1247" s="10">
        <v>44958</v>
      </c>
      <c r="H1247" s="11">
        <v>9</v>
      </c>
      <c r="I1247" s="20" t="s">
        <v>259</v>
      </c>
      <c r="J1247" s="11" t="s">
        <v>261</v>
      </c>
      <c r="K1247" s="11" t="s">
        <v>4139</v>
      </c>
      <c r="L1247" s="11">
        <v>2</v>
      </c>
    </row>
    <row r="1248" spans="1:12">
      <c r="A1248" s="11" t="s">
        <v>2250</v>
      </c>
      <c r="D1248" s="11" t="s">
        <v>260</v>
      </c>
      <c r="E1248" s="19" t="s">
        <v>2500</v>
      </c>
      <c r="F1248" s="10">
        <v>42036</v>
      </c>
      <c r="G1248" s="10">
        <v>44958</v>
      </c>
      <c r="H1248" s="11">
        <v>9</v>
      </c>
      <c r="I1248" s="20" t="s">
        <v>259</v>
      </c>
      <c r="J1248" s="11" t="s">
        <v>261</v>
      </c>
      <c r="K1248" s="11" t="s">
        <v>4139</v>
      </c>
      <c r="L1248" s="11">
        <v>2</v>
      </c>
    </row>
    <row r="1249" spans="1:12">
      <c r="A1249" s="11" t="s">
        <v>2251</v>
      </c>
      <c r="D1249" s="11" t="s">
        <v>260</v>
      </c>
      <c r="E1249" s="19" t="s">
        <v>2501</v>
      </c>
      <c r="F1249" s="10">
        <v>42036</v>
      </c>
      <c r="G1249" s="10">
        <v>44958</v>
      </c>
      <c r="H1249" s="11">
        <v>9</v>
      </c>
      <c r="I1249" s="20" t="s">
        <v>259</v>
      </c>
      <c r="J1249" s="11" t="s">
        <v>261</v>
      </c>
      <c r="K1249" s="11" t="s">
        <v>4139</v>
      </c>
      <c r="L1249" s="11">
        <v>2</v>
      </c>
    </row>
    <row r="1250" spans="1:12">
      <c r="A1250" s="11" t="s">
        <v>2252</v>
      </c>
      <c r="D1250" s="11" t="s">
        <v>260</v>
      </c>
      <c r="E1250" s="19" t="s">
        <v>2502</v>
      </c>
      <c r="F1250" s="10">
        <v>42036</v>
      </c>
      <c r="G1250" s="10">
        <v>44958</v>
      </c>
      <c r="H1250" s="11">
        <v>9</v>
      </c>
      <c r="I1250" s="20" t="s">
        <v>259</v>
      </c>
      <c r="J1250" s="11" t="s">
        <v>261</v>
      </c>
      <c r="K1250" s="11" t="s">
        <v>4139</v>
      </c>
      <c r="L1250" s="11">
        <v>2</v>
      </c>
    </row>
    <row r="1251" spans="1:12">
      <c r="A1251" s="11" t="s">
        <v>2253</v>
      </c>
      <c r="D1251" s="11" t="s">
        <v>260</v>
      </c>
      <c r="E1251" s="19" t="s">
        <v>2503</v>
      </c>
      <c r="F1251" s="10">
        <v>42036</v>
      </c>
      <c r="G1251" s="10">
        <v>44958</v>
      </c>
      <c r="H1251" s="11">
        <v>9</v>
      </c>
      <c r="I1251" s="20" t="s">
        <v>259</v>
      </c>
      <c r="J1251" s="11" t="s">
        <v>261</v>
      </c>
      <c r="K1251" s="11" t="s">
        <v>4139</v>
      </c>
      <c r="L1251" s="11">
        <v>2</v>
      </c>
    </row>
    <row r="1252" spans="1:12">
      <c r="A1252" s="11" t="s">
        <v>2254</v>
      </c>
      <c r="D1252" s="11" t="s">
        <v>260</v>
      </c>
      <c r="E1252" s="19" t="s">
        <v>2504</v>
      </c>
      <c r="F1252" s="10">
        <v>42036</v>
      </c>
      <c r="G1252" s="10">
        <v>44958</v>
      </c>
      <c r="H1252" s="11">
        <v>9</v>
      </c>
      <c r="I1252" s="20" t="s">
        <v>259</v>
      </c>
      <c r="J1252" s="11" t="s">
        <v>261</v>
      </c>
      <c r="K1252" s="11" t="s">
        <v>4139</v>
      </c>
      <c r="L1252" s="11">
        <v>2</v>
      </c>
    </row>
    <row r="1253" spans="1:12">
      <c r="A1253" s="11" t="s">
        <v>2255</v>
      </c>
      <c r="D1253" s="11" t="s">
        <v>260</v>
      </c>
      <c r="E1253" s="19" t="s">
        <v>2505</v>
      </c>
      <c r="F1253" s="10">
        <v>42036</v>
      </c>
      <c r="G1253" s="10">
        <v>44958</v>
      </c>
      <c r="H1253" s="11">
        <v>9</v>
      </c>
      <c r="I1253" s="20" t="s">
        <v>259</v>
      </c>
      <c r="J1253" s="11" t="s">
        <v>261</v>
      </c>
      <c r="K1253" s="11" t="s">
        <v>4139</v>
      </c>
      <c r="L1253" s="11">
        <v>2</v>
      </c>
    </row>
    <row r="1254" spans="1:12">
      <c r="A1254" s="11" t="s">
        <v>2256</v>
      </c>
      <c r="D1254" s="11" t="s">
        <v>260</v>
      </c>
      <c r="E1254" s="19" t="s">
        <v>2506</v>
      </c>
      <c r="F1254" s="10">
        <v>42036</v>
      </c>
      <c r="G1254" s="10">
        <v>44958</v>
      </c>
      <c r="H1254" s="11">
        <v>9</v>
      </c>
      <c r="I1254" s="20" t="s">
        <v>259</v>
      </c>
      <c r="J1254" s="11" t="s">
        <v>261</v>
      </c>
      <c r="K1254" s="11" t="s">
        <v>4139</v>
      </c>
      <c r="L1254" s="11">
        <v>2</v>
      </c>
    </row>
    <row r="1255" spans="1:12">
      <c r="A1255" s="11" t="s">
        <v>2257</v>
      </c>
      <c r="D1255" s="11" t="s">
        <v>260</v>
      </c>
      <c r="E1255" s="19" t="s">
        <v>2507</v>
      </c>
      <c r="F1255" s="10">
        <v>42036</v>
      </c>
      <c r="G1255" s="10">
        <v>44958</v>
      </c>
      <c r="H1255" s="11">
        <v>9</v>
      </c>
      <c r="I1255" s="20" t="s">
        <v>259</v>
      </c>
      <c r="J1255" s="11" t="s">
        <v>261</v>
      </c>
      <c r="K1255" s="11" t="s">
        <v>4139</v>
      </c>
      <c r="L1255" s="11">
        <v>2</v>
      </c>
    </row>
    <row r="1256" spans="1:12">
      <c r="A1256" s="11" t="s">
        <v>2258</v>
      </c>
      <c r="D1256" s="11" t="s">
        <v>260</v>
      </c>
      <c r="E1256" s="19" t="s">
        <v>2508</v>
      </c>
      <c r="F1256" s="10">
        <v>42036</v>
      </c>
      <c r="G1256" s="10">
        <v>44958</v>
      </c>
      <c r="H1256" s="11">
        <v>9</v>
      </c>
      <c r="I1256" s="20" t="s">
        <v>259</v>
      </c>
      <c r="J1256" s="11" t="s">
        <v>261</v>
      </c>
      <c r="K1256" s="11" t="s">
        <v>4139</v>
      </c>
      <c r="L1256" s="11">
        <v>2</v>
      </c>
    </row>
    <row r="1257" spans="1:12">
      <c r="A1257" s="11" t="s">
        <v>2259</v>
      </c>
      <c r="D1257" s="11" t="s">
        <v>260</v>
      </c>
      <c r="E1257" s="19" t="s">
        <v>2509</v>
      </c>
      <c r="F1257" s="10">
        <v>42036</v>
      </c>
      <c r="G1257" s="10">
        <v>44958</v>
      </c>
      <c r="H1257" s="11">
        <v>9</v>
      </c>
      <c r="I1257" s="20" t="s">
        <v>259</v>
      </c>
      <c r="J1257" s="11" t="s">
        <v>261</v>
      </c>
      <c r="K1257" s="11" t="s">
        <v>4139</v>
      </c>
      <c r="L1257" s="11">
        <v>2</v>
      </c>
    </row>
    <row r="1258" spans="1:12">
      <c r="A1258" s="11" t="s">
        <v>2260</v>
      </c>
      <c r="D1258" s="11" t="s">
        <v>260</v>
      </c>
      <c r="E1258" s="19" t="s">
        <v>2510</v>
      </c>
      <c r="F1258" s="10">
        <v>42036</v>
      </c>
      <c r="G1258" s="10">
        <v>44958</v>
      </c>
      <c r="H1258" s="11">
        <v>9</v>
      </c>
      <c r="I1258" s="20" t="s">
        <v>259</v>
      </c>
      <c r="J1258" s="11" t="s">
        <v>261</v>
      </c>
      <c r="K1258" s="11" t="s">
        <v>4139</v>
      </c>
      <c r="L1258" s="11">
        <v>2</v>
      </c>
    </row>
    <row r="1259" spans="1:12">
      <c r="A1259" s="11" t="s">
        <v>2261</v>
      </c>
      <c r="D1259" s="11" t="s">
        <v>260</v>
      </c>
      <c r="E1259" s="19" t="s">
        <v>2511</v>
      </c>
      <c r="F1259" s="10">
        <v>42036</v>
      </c>
      <c r="G1259" s="10">
        <v>44958</v>
      </c>
      <c r="H1259" s="11">
        <v>9</v>
      </c>
      <c r="I1259" s="20" t="s">
        <v>259</v>
      </c>
      <c r="J1259" s="11" t="s">
        <v>261</v>
      </c>
      <c r="K1259" s="11" t="s">
        <v>4139</v>
      </c>
      <c r="L1259" s="11">
        <v>2</v>
      </c>
    </row>
    <row r="1260" spans="1:12">
      <c r="A1260" s="11" t="s">
        <v>2262</v>
      </c>
      <c r="D1260" s="11" t="s">
        <v>260</v>
      </c>
      <c r="E1260" s="19" t="s">
        <v>2512</v>
      </c>
      <c r="F1260" s="10">
        <v>42036</v>
      </c>
      <c r="G1260" s="10">
        <v>44958</v>
      </c>
      <c r="H1260" s="11">
        <v>9</v>
      </c>
      <c r="I1260" s="20" t="s">
        <v>259</v>
      </c>
      <c r="J1260" s="11" t="s">
        <v>261</v>
      </c>
      <c r="K1260" s="11" t="s">
        <v>4139</v>
      </c>
      <c r="L1260" s="11">
        <v>2</v>
      </c>
    </row>
    <row r="1261" spans="1:12">
      <c r="A1261" s="11" t="s">
        <v>2263</v>
      </c>
      <c r="D1261" s="11" t="s">
        <v>260</v>
      </c>
      <c r="E1261" s="19" t="s">
        <v>2513</v>
      </c>
      <c r="F1261" s="10">
        <v>42036</v>
      </c>
      <c r="G1261" s="10">
        <v>44958</v>
      </c>
      <c r="H1261" s="11">
        <v>9</v>
      </c>
      <c r="I1261" s="20" t="s">
        <v>259</v>
      </c>
      <c r="J1261" s="11" t="s">
        <v>261</v>
      </c>
      <c r="K1261" s="11" t="s">
        <v>4139</v>
      </c>
      <c r="L1261" s="11">
        <v>2</v>
      </c>
    </row>
    <row r="1262" spans="1:12">
      <c r="A1262" s="11" t="s">
        <v>2514</v>
      </c>
      <c r="D1262" s="11" t="s">
        <v>260</v>
      </c>
      <c r="E1262" s="19" t="s">
        <v>2764</v>
      </c>
      <c r="F1262" s="10">
        <v>42036</v>
      </c>
      <c r="G1262" s="10">
        <v>44958</v>
      </c>
      <c r="H1262" s="11">
        <v>9</v>
      </c>
      <c r="I1262" s="20" t="s">
        <v>259</v>
      </c>
      <c r="J1262" s="11" t="s">
        <v>261</v>
      </c>
      <c r="K1262" s="11" t="s">
        <v>4139</v>
      </c>
      <c r="L1262" s="11">
        <v>2</v>
      </c>
    </row>
    <row r="1263" spans="1:12">
      <c r="A1263" s="11" t="s">
        <v>2515</v>
      </c>
      <c r="D1263" s="11" t="s">
        <v>260</v>
      </c>
      <c r="E1263" s="19" t="s">
        <v>2765</v>
      </c>
      <c r="F1263" s="10">
        <v>42036</v>
      </c>
      <c r="G1263" s="10">
        <v>44958</v>
      </c>
      <c r="H1263" s="11">
        <v>9</v>
      </c>
      <c r="I1263" s="11" t="s">
        <v>337</v>
      </c>
      <c r="J1263" s="11" t="s">
        <v>338</v>
      </c>
      <c r="K1263" s="11" t="s">
        <v>4139</v>
      </c>
      <c r="L1263" s="11">
        <v>2</v>
      </c>
    </row>
    <row r="1264" spans="1:12">
      <c r="A1264" s="11" t="s">
        <v>2516</v>
      </c>
      <c r="D1264" s="11" t="s">
        <v>260</v>
      </c>
      <c r="E1264" s="19" t="s">
        <v>2766</v>
      </c>
      <c r="F1264" s="10">
        <v>42036</v>
      </c>
      <c r="G1264" s="10">
        <v>44958</v>
      </c>
      <c r="H1264" s="11">
        <v>9</v>
      </c>
      <c r="I1264" s="11" t="s">
        <v>337</v>
      </c>
      <c r="J1264" s="11" t="s">
        <v>338</v>
      </c>
      <c r="K1264" s="11" t="s">
        <v>4139</v>
      </c>
      <c r="L1264" s="11">
        <v>2</v>
      </c>
    </row>
    <row r="1265" spans="1:12">
      <c r="A1265" s="11" t="s">
        <v>2517</v>
      </c>
      <c r="D1265" s="11" t="s">
        <v>260</v>
      </c>
      <c r="E1265" s="19" t="s">
        <v>2767</v>
      </c>
      <c r="F1265" s="10">
        <v>42036</v>
      </c>
      <c r="G1265" s="10">
        <v>44958</v>
      </c>
      <c r="H1265" s="11">
        <v>9</v>
      </c>
      <c r="I1265" s="11" t="s">
        <v>337</v>
      </c>
      <c r="J1265" s="11" t="s">
        <v>338</v>
      </c>
      <c r="K1265" s="11" t="s">
        <v>4139</v>
      </c>
      <c r="L1265" s="11">
        <v>2</v>
      </c>
    </row>
    <row r="1266" spans="1:12">
      <c r="A1266" s="11" t="s">
        <v>2518</v>
      </c>
      <c r="D1266" s="11" t="s">
        <v>260</v>
      </c>
      <c r="E1266" s="19" t="s">
        <v>2768</v>
      </c>
      <c r="F1266" s="10">
        <v>42036</v>
      </c>
      <c r="G1266" s="10">
        <v>44958</v>
      </c>
      <c r="H1266" s="11">
        <v>9</v>
      </c>
      <c r="I1266" s="11" t="s">
        <v>337</v>
      </c>
      <c r="J1266" s="11" t="s">
        <v>338</v>
      </c>
      <c r="K1266" s="11" t="s">
        <v>4139</v>
      </c>
      <c r="L1266" s="11">
        <v>2</v>
      </c>
    </row>
    <row r="1267" spans="1:12">
      <c r="A1267" s="11" t="s">
        <v>2519</v>
      </c>
      <c r="D1267" s="11" t="s">
        <v>260</v>
      </c>
      <c r="E1267" s="19" t="s">
        <v>2769</v>
      </c>
      <c r="F1267" s="10">
        <v>42036</v>
      </c>
      <c r="G1267" s="10">
        <v>44958</v>
      </c>
      <c r="H1267" s="11">
        <v>9</v>
      </c>
      <c r="I1267" s="11" t="s">
        <v>337</v>
      </c>
      <c r="J1267" s="11" t="s">
        <v>338</v>
      </c>
      <c r="K1267" s="11" t="s">
        <v>4139</v>
      </c>
      <c r="L1267" s="11">
        <v>2</v>
      </c>
    </row>
    <row r="1268" spans="1:12">
      <c r="A1268" s="11" t="s">
        <v>2520</v>
      </c>
      <c r="D1268" s="11" t="s">
        <v>260</v>
      </c>
      <c r="E1268" s="19" t="s">
        <v>2770</v>
      </c>
      <c r="F1268" s="10">
        <v>42036</v>
      </c>
      <c r="G1268" s="10">
        <v>44958</v>
      </c>
      <c r="H1268" s="11">
        <v>9</v>
      </c>
      <c r="I1268" s="11" t="s">
        <v>337</v>
      </c>
      <c r="J1268" s="11" t="s">
        <v>338</v>
      </c>
      <c r="K1268" s="11" t="s">
        <v>4139</v>
      </c>
      <c r="L1268" s="11">
        <v>2</v>
      </c>
    </row>
    <row r="1269" spans="1:12">
      <c r="A1269" s="11" t="s">
        <v>2521</v>
      </c>
      <c r="D1269" s="11" t="s">
        <v>260</v>
      </c>
      <c r="E1269" s="19" t="s">
        <v>2771</v>
      </c>
      <c r="F1269" s="10">
        <v>42036</v>
      </c>
      <c r="G1269" s="10">
        <v>44958</v>
      </c>
      <c r="H1269" s="11">
        <v>9</v>
      </c>
      <c r="I1269" s="11" t="s">
        <v>337</v>
      </c>
      <c r="J1269" s="11" t="s">
        <v>338</v>
      </c>
      <c r="K1269" s="11" t="s">
        <v>4139</v>
      </c>
      <c r="L1269" s="11">
        <v>2</v>
      </c>
    </row>
    <row r="1270" spans="1:12">
      <c r="A1270" s="11" t="s">
        <v>2522</v>
      </c>
      <c r="D1270" s="11" t="s">
        <v>260</v>
      </c>
      <c r="E1270" s="19" t="s">
        <v>2772</v>
      </c>
      <c r="F1270" s="10">
        <v>42036</v>
      </c>
      <c r="G1270" s="10">
        <v>44958</v>
      </c>
      <c r="H1270" s="11">
        <v>9</v>
      </c>
      <c r="I1270" s="11" t="s">
        <v>337</v>
      </c>
      <c r="J1270" s="11" t="s">
        <v>338</v>
      </c>
      <c r="K1270" s="11" t="s">
        <v>4139</v>
      </c>
      <c r="L1270" s="11">
        <v>2</v>
      </c>
    </row>
    <row r="1271" spans="1:12">
      <c r="A1271" s="11" t="s">
        <v>2523</v>
      </c>
      <c r="D1271" s="11" t="s">
        <v>260</v>
      </c>
      <c r="E1271" s="19" t="s">
        <v>2773</v>
      </c>
      <c r="F1271" s="10">
        <v>42036</v>
      </c>
      <c r="G1271" s="10">
        <v>44958</v>
      </c>
      <c r="H1271" s="11">
        <v>9</v>
      </c>
      <c r="I1271" s="11" t="s">
        <v>337</v>
      </c>
      <c r="J1271" s="11" t="s">
        <v>338</v>
      </c>
      <c r="K1271" s="11" t="s">
        <v>4139</v>
      </c>
      <c r="L1271" s="11">
        <v>2</v>
      </c>
    </row>
    <row r="1272" spans="1:12">
      <c r="A1272" s="11" t="s">
        <v>2524</v>
      </c>
      <c r="D1272" s="11" t="s">
        <v>260</v>
      </c>
      <c r="E1272" s="19" t="s">
        <v>2774</v>
      </c>
      <c r="F1272" s="10">
        <v>42036</v>
      </c>
      <c r="G1272" s="10">
        <v>44958</v>
      </c>
      <c r="H1272" s="11">
        <v>9</v>
      </c>
      <c r="I1272" s="11" t="s">
        <v>337</v>
      </c>
      <c r="J1272" s="11" t="s">
        <v>338</v>
      </c>
      <c r="K1272" s="11" t="s">
        <v>4139</v>
      </c>
      <c r="L1272" s="11">
        <v>2</v>
      </c>
    </row>
    <row r="1273" spans="1:12">
      <c r="A1273" s="11" t="s">
        <v>2525</v>
      </c>
      <c r="D1273" s="11" t="s">
        <v>260</v>
      </c>
      <c r="E1273" s="19" t="s">
        <v>2775</v>
      </c>
      <c r="F1273" s="10">
        <v>42036</v>
      </c>
      <c r="G1273" s="10">
        <v>44958</v>
      </c>
      <c r="H1273" s="11">
        <v>9</v>
      </c>
      <c r="I1273" s="11" t="s">
        <v>337</v>
      </c>
      <c r="J1273" s="11" t="s">
        <v>338</v>
      </c>
      <c r="K1273" s="11" t="s">
        <v>4139</v>
      </c>
      <c r="L1273" s="11">
        <v>2</v>
      </c>
    </row>
    <row r="1274" spans="1:12">
      <c r="A1274" s="11" t="s">
        <v>2526</v>
      </c>
      <c r="D1274" s="11" t="s">
        <v>260</v>
      </c>
      <c r="E1274" s="19" t="s">
        <v>2776</v>
      </c>
      <c r="F1274" s="10">
        <v>42036</v>
      </c>
      <c r="G1274" s="10">
        <v>44958</v>
      </c>
      <c r="H1274" s="11">
        <v>9</v>
      </c>
      <c r="I1274" s="11" t="s">
        <v>337</v>
      </c>
      <c r="J1274" s="11" t="s">
        <v>338</v>
      </c>
      <c r="K1274" s="11" t="s">
        <v>4139</v>
      </c>
      <c r="L1274" s="11">
        <v>2</v>
      </c>
    </row>
    <row r="1275" spans="1:12">
      <c r="A1275" s="11" t="s">
        <v>2527</v>
      </c>
      <c r="D1275" s="11" t="s">
        <v>260</v>
      </c>
      <c r="E1275" s="19" t="s">
        <v>2777</v>
      </c>
      <c r="F1275" s="10">
        <v>42036</v>
      </c>
      <c r="G1275" s="10">
        <v>44958</v>
      </c>
      <c r="H1275" s="11">
        <v>9</v>
      </c>
      <c r="I1275" s="11" t="s">
        <v>337</v>
      </c>
      <c r="J1275" s="11" t="s">
        <v>338</v>
      </c>
      <c r="K1275" s="11" t="s">
        <v>4139</v>
      </c>
      <c r="L1275" s="11">
        <v>2</v>
      </c>
    </row>
    <row r="1276" spans="1:12">
      <c r="A1276" s="11" t="s">
        <v>2528</v>
      </c>
      <c r="D1276" s="11" t="s">
        <v>260</v>
      </c>
      <c r="E1276" s="19" t="s">
        <v>2778</v>
      </c>
      <c r="F1276" s="10">
        <v>42036</v>
      </c>
      <c r="G1276" s="10">
        <v>44958</v>
      </c>
      <c r="H1276" s="11">
        <v>9</v>
      </c>
      <c r="I1276" s="11" t="s">
        <v>337</v>
      </c>
      <c r="J1276" s="11" t="s">
        <v>338</v>
      </c>
      <c r="K1276" s="11" t="s">
        <v>4139</v>
      </c>
      <c r="L1276" s="11">
        <v>2</v>
      </c>
    </row>
    <row r="1277" spans="1:12">
      <c r="A1277" s="11" t="s">
        <v>2529</v>
      </c>
      <c r="D1277" s="11" t="s">
        <v>260</v>
      </c>
      <c r="E1277" s="19" t="s">
        <v>2779</v>
      </c>
      <c r="F1277" s="10">
        <v>42036</v>
      </c>
      <c r="G1277" s="10">
        <v>44958</v>
      </c>
      <c r="H1277" s="11">
        <v>9</v>
      </c>
      <c r="I1277" s="11" t="s">
        <v>337</v>
      </c>
      <c r="J1277" s="11" t="s">
        <v>338</v>
      </c>
      <c r="K1277" s="11" t="s">
        <v>4139</v>
      </c>
      <c r="L1277" s="11">
        <v>2</v>
      </c>
    </row>
    <row r="1278" spans="1:12">
      <c r="A1278" s="11" t="s">
        <v>2530</v>
      </c>
      <c r="D1278" s="11" t="s">
        <v>260</v>
      </c>
      <c r="E1278" s="19" t="s">
        <v>2780</v>
      </c>
      <c r="F1278" s="10">
        <v>42036</v>
      </c>
      <c r="G1278" s="10">
        <v>44958</v>
      </c>
      <c r="H1278" s="11">
        <v>9</v>
      </c>
      <c r="I1278" s="11" t="s">
        <v>337</v>
      </c>
      <c r="J1278" s="11" t="s">
        <v>338</v>
      </c>
      <c r="K1278" s="11" t="s">
        <v>4139</v>
      </c>
      <c r="L1278" s="11">
        <v>2</v>
      </c>
    </row>
    <row r="1279" spans="1:12">
      <c r="A1279" s="11" t="s">
        <v>2531</v>
      </c>
      <c r="D1279" s="11" t="s">
        <v>260</v>
      </c>
      <c r="E1279" s="19" t="s">
        <v>2781</v>
      </c>
      <c r="F1279" s="10">
        <v>42036</v>
      </c>
      <c r="G1279" s="10">
        <v>44958</v>
      </c>
      <c r="H1279" s="11">
        <v>9</v>
      </c>
      <c r="I1279" s="11" t="s">
        <v>337</v>
      </c>
      <c r="J1279" s="11" t="s">
        <v>338</v>
      </c>
      <c r="K1279" s="11" t="s">
        <v>4139</v>
      </c>
      <c r="L1279" s="11">
        <v>2</v>
      </c>
    </row>
    <row r="1280" spans="1:12">
      <c r="A1280" s="11" t="s">
        <v>2532</v>
      </c>
      <c r="D1280" s="11" t="s">
        <v>260</v>
      </c>
      <c r="E1280" s="19" t="s">
        <v>2782</v>
      </c>
      <c r="F1280" s="10">
        <v>42036</v>
      </c>
      <c r="G1280" s="10">
        <v>44958</v>
      </c>
      <c r="H1280" s="11">
        <v>9</v>
      </c>
      <c r="I1280" s="11" t="s">
        <v>337</v>
      </c>
      <c r="J1280" s="11" t="s">
        <v>338</v>
      </c>
      <c r="K1280" s="11" t="s">
        <v>4139</v>
      </c>
      <c r="L1280" s="11">
        <v>2</v>
      </c>
    </row>
    <row r="1281" spans="1:12">
      <c r="A1281" s="11" t="s">
        <v>2533</v>
      </c>
      <c r="D1281" s="11" t="s">
        <v>260</v>
      </c>
      <c r="E1281" s="19" t="s">
        <v>2783</v>
      </c>
      <c r="F1281" s="10">
        <v>42036</v>
      </c>
      <c r="G1281" s="10">
        <v>44958</v>
      </c>
      <c r="H1281" s="11">
        <v>9</v>
      </c>
      <c r="I1281" s="11" t="s">
        <v>337</v>
      </c>
      <c r="J1281" s="11" t="s">
        <v>338</v>
      </c>
      <c r="K1281" s="11" t="s">
        <v>4139</v>
      </c>
      <c r="L1281" s="11">
        <v>2</v>
      </c>
    </row>
    <row r="1282" spans="1:12">
      <c r="A1282" s="11" t="s">
        <v>2534</v>
      </c>
      <c r="D1282" s="11" t="s">
        <v>260</v>
      </c>
      <c r="E1282" s="19" t="s">
        <v>2784</v>
      </c>
      <c r="F1282" s="10">
        <v>42036</v>
      </c>
      <c r="G1282" s="10">
        <v>44958</v>
      </c>
      <c r="H1282" s="11">
        <v>9</v>
      </c>
      <c r="I1282" s="11" t="s">
        <v>337</v>
      </c>
      <c r="J1282" s="11" t="s">
        <v>338</v>
      </c>
      <c r="K1282" s="11" t="s">
        <v>4139</v>
      </c>
      <c r="L1282" s="11">
        <v>2</v>
      </c>
    </row>
    <row r="1283" spans="1:12">
      <c r="A1283" s="11" t="s">
        <v>2535</v>
      </c>
      <c r="D1283" s="11" t="s">
        <v>260</v>
      </c>
      <c r="E1283" s="19" t="s">
        <v>2785</v>
      </c>
      <c r="F1283" s="10">
        <v>42036</v>
      </c>
      <c r="G1283" s="10">
        <v>44958</v>
      </c>
      <c r="H1283" s="11">
        <v>9</v>
      </c>
      <c r="I1283" s="11" t="s">
        <v>337</v>
      </c>
      <c r="J1283" s="11" t="s">
        <v>338</v>
      </c>
      <c r="K1283" s="11" t="s">
        <v>4139</v>
      </c>
      <c r="L1283" s="11">
        <v>2</v>
      </c>
    </row>
    <row r="1284" spans="1:12">
      <c r="A1284" s="11" t="s">
        <v>2536</v>
      </c>
      <c r="D1284" s="11" t="s">
        <v>260</v>
      </c>
      <c r="E1284" s="19" t="s">
        <v>2786</v>
      </c>
      <c r="F1284" s="10">
        <v>42036</v>
      </c>
      <c r="G1284" s="10">
        <v>44958</v>
      </c>
      <c r="H1284" s="11">
        <v>9</v>
      </c>
      <c r="I1284" s="11" t="s">
        <v>337</v>
      </c>
      <c r="J1284" s="11" t="s">
        <v>338</v>
      </c>
      <c r="K1284" s="11" t="s">
        <v>4139</v>
      </c>
      <c r="L1284" s="11">
        <v>2</v>
      </c>
    </row>
    <row r="1285" spans="1:12">
      <c r="A1285" s="11" t="s">
        <v>2537</v>
      </c>
      <c r="D1285" s="11" t="s">
        <v>260</v>
      </c>
      <c r="E1285" s="19" t="s">
        <v>2787</v>
      </c>
      <c r="F1285" s="10">
        <v>42036</v>
      </c>
      <c r="G1285" s="10">
        <v>44958</v>
      </c>
      <c r="H1285" s="11">
        <v>9</v>
      </c>
      <c r="I1285" s="11" t="s">
        <v>337</v>
      </c>
      <c r="J1285" s="11" t="s">
        <v>338</v>
      </c>
      <c r="K1285" s="11" t="s">
        <v>4139</v>
      </c>
      <c r="L1285" s="11">
        <v>2</v>
      </c>
    </row>
    <row r="1286" spans="1:12">
      <c r="A1286" s="11" t="s">
        <v>2538</v>
      </c>
      <c r="D1286" s="11" t="s">
        <v>260</v>
      </c>
      <c r="E1286" s="19" t="s">
        <v>2788</v>
      </c>
      <c r="F1286" s="10">
        <v>42036</v>
      </c>
      <c r="G1286" s="10">
        <v>44958</v>
      </c>
      <c r="H1286" s="11">
        <v>9</v>
      </c>
      <c r="I1286" s="11" t="s">
        <v>337</v>
      </c>
      <c r="J1286" s="11" t="s">
        <v>338</v>
      </c>
      <c r="K1286" s="11" t="s">
        <v>4139</v>
      </c>
      <c r="L1286" s="11">
        <v>2</v>
      </c>
    </row>
    <row r="1287" spans="1:12">
      <c r="A1287" s="11" t="s">
        <v>2539</v>
      </c>
      <c r="D1287" s="11" t="s">
        <v>260</v>
      </c>
      <c r="E1287" s="19" t="s">
        <v>2789</v>
      </c>
      <c r="F1287" s="10">
        <v>42036</v>
      </c>
      <c r="G1287" s="10">
        <v>44958</v>
      </c>
      <c r="H1287" s="11">
        <v>9</v>
      </c>
      <c r="I1287" s="11" t="s">
        <v>337</v>
      </c>
      <c r="J1287" s="11" t="s">
        <v>338</v>
      </c>
      <c r="K1287" s="11" t="s">
        <v>4139</v>
      </c>
      <c r="L1287" s="11">
        <v>2</v>
      </c>
    </row>
    <row r="1288" spans="1:12">
      <c r="A1288" s="11" t="s">
        <v>2540</v>
      </c>
      <c r="D1288" s="11" t="s">
        <v>260</v>
      </c>
      <c r="E1288" s="19" t="s">
        <v>2790</v>
      </c>
      <c r="F1288" s="10">
        <v>42036</v>
      </c>
      <c r="G1288" s="10">
        <v>44958</v>
      </c>
      <c r="H1288" s="11">
        <v>9</v>
      </c>
      <c r="I1288" s="11" t="s">
        <v>337</v>
      </c>
      <c r="J1288" s="11" t="s">
        <v>338</v>
      </c>
      <c r="K1288" s="11" t="s">
        <v>4139</v>
      </c>
      <c r="L1288" s="11">
        <v>2</v>
      </c>
    </row>
    <row r="1289" spans="1:12">
      <c r="A1289" s="11" t="s">
        <v>2541</v>
      </c>
      <c r="D1289" s="11" t="s">
        <v>260</v>
      </c>
      <c r="E1289" s="19" t="s">
        <v>2791</v>
      </c>
      <c r="F1289" s="10">
        <v>42036</v>
      </c>
      <c r="G1289" s="10">
        <v>44958</v>
      </c>
      <c r="H1289" s="11">
        <v>9</v>
      </c>
      <c r="I1289" s="11" t="s">
        <v>337</v>
      </c>
      <c r="J1289" s="11" t="s">
        <v>338</v>
      </c>
      <c r="K1289" s="11" t="s">
        <v>4139</v>
      </c>
      <c r="L1289" s="11">
        <v>2</v>
      </c>
    </row>
    <row r="1290" spans="1:12">
      <c r="A1290" s="11" t="s">
        <v>2542</v>
      </c>
      <c r="D1290" s="11" t="s">
        <v>260</v>
      </c>
      <c r="E1290" s="19" t="s">
        <v>2792</v>
      </c>
      <c r="F1290" s="10">
        <v>42036</v>
      </c>
      <c r="G1290" s="10">
        <v>44958</v>
      </c>
      <c r="H1290" s="11">
        <v>9</v>
      </c>
      <c r="I1290" s="11" t="s">
        <v>337</v>
      </c>
      <c r="J1290" s="11" t="s">
        <v>338</v>
      </c>
      <c r="K1290" s="11" t="s">
        <v>4139</v>
      </c>
      <c r="L1290" s="11">
        <v>2</v>
      </c>
    </row>
    <row r="1291" spans="1:12">
      <c r="A1291" s="11" t="s">
        <v>2543</v>
      </c>
      <c r="D1291" s="11" t="s">
        <v>260</v>
      </c>
      <c r="E1291" s="19" t="s">
        <v>2793</v>
      </c>
      <c r="F1291" s="10">
        <v>42036</v>
      </c>
      <c r="G1291" s="10">
        <v>44958</v>
      </c>
      <c r="H1291" s="11">
        <v>9</v>
      </c>
      <c r="I1291" s="11" t="s">
        <v>337</v>
      </c>
      <c r="J1291" s="11" t="s">
        <v>338</v>
      </c>
      <c r="K1291" s="11" t="s">
        <v>4139</v>
      </c>
      <c r="L1291" s="11">
        <v>2</v>
      </c>
    </row>
    <row r="1292" spans="1:12">
      <c r="A1292" s="11" t="s">
        <v>2544</v>
      </c>
      <c r="D1292" s="11" t="s">
        <v>260</v>
      </c>
      <c r="E1292" s="19" t="s">
        <v>2794</v>
      </c>
      <c r="F1292" s="10">
        <v>42036</v>
      </c>
      <c r="G1292" s="10">
        <v>44958</v>
      </c>
      <c r="H1292" s="11">
        <v>9</v>
      </c>
      <c r="I1292" s="11" t="s">
        <v>337</v>
      </c>
      <c r="J1292" s="11" t="s">
        <v>338</v>
      </c>
      <c r="K1292" s="11" t="s">
        <v>4139</v>
      </c>
      <c r="L1292" s="11">
        <v>2</v>
      </c>
    </row>
    <row r="1293" spans="1:12">
      <c r="A1293" s="11" t="s">
        <v>2545</v>
      </c>
      <c r="D1293" s="11" t="s">
        <v>260</v>
      </c>
      <c r="E1293" s="19" t="s">
        <v>2795</v>
      </c>
      <c r="F1293" s="10">
        <v>42036</v>
      </c>
      <c r="G1293" s="10">
        <v>44958</v>
      </c>
      <c r="H1293" s="11">
        <v>9</v>
      </c>
      <c r="I1293" s="11" t="s">
        <v>337</v>
      </c>
      <c r="J1293" s="11" t="s">
        <v>338</v>
      </c>
      <c r="K1293" s="11" t="s">
        <v>4139</v>
      </c>
      <c r="L1293" s="11">
        <v>2</v>
      </c>
    </row>
    <row r="1294" spans="1:12">
      <c r="A1294" s="11" t="s">
        <v>2546</v>
      </c>
      <c r="D1294" s="11" t="s">
        <v>260</v>
      </c>
      <c r="E1294" s="19" t="s">
        <v>2796</v>
      </c>
      <c r="F1294" s="10">
        <v>42036</v>
      </c>
      <c r="G1294" s="10">
        <v>44958</v>
      </c>
      <c r="H1294" s="11">
        <v>9</v>
      </c>
      <c r="I1294" s="11" t="s">
        <v>337</v>
      </c>
      <c r="J1294" s="11" t="s">
        <v>338</v>
      </c>
      <c r="K1294" s="11" t="s">
        <v>4139</v>
      </c>
      <c r="L1294" s="11">
        <v>2</v>
      </c>
    </row>
    <row r="1295" spans="1:12">
      <c r="A1295" s="11" t="s">
        <v>2547</v>
      </c>
      <c r="D1295" s="11" t="s">
        <v>260</v>
      </c>
      <c r="E1295" s="19" t="s">
        <v>2797</v>
      </c>
      <c r="F1295" s="10">
        <v>42036</v>
      </c>
      <c r="G1295" s="10">
        <v>44958</v>
      </c>
      <c r="H1295" s="11">
        <v>9</v>
      </c>
      <c r="I1295" s="11" t="s">
        <v>337</v>
      </c>
      <c r="J1295" s="11" t="s">
        <v>338</v>
      </c>
      <c r="K1295" s="11" t="s">
        <v>4139</v>
      </c>
      <c r="L1295" s="11">
        <v>2</v>
      </c>
    </row>
    <row r="1296" spans="1:12">
      <c r="A1296" s="11" t="s">
        <v>2548</v>
      </c>
      <c r="D1296" s="11" t="s">
        <v>260</v>
      </c>
      <c r="E1296" s="19" t="s">
        <v>2798</v>
      </c>
      <c r="F1296" s="10">
        <v>42036</v>
      </c>
      <c r="G1296" s="10">
        <v>44958</v>
      </c>
      <c r="H1296" s="11">
        <v>9</v>
      </c>
      <c r="I1296" s="11" t="s">
        <v>337</v>
      </c>
      <c r="J1296" s="11" t="s">
        <v>338</v>
      </c>
      <c r="K1296" s="11" t="s">
        <v>4139</v>
      </c>
      <c r="L1296" s="11">
        <v>2</v>
      </c>
    </row>
    <row r="1297" spans="1:12">
      <c r="A1297" s="11" t="s">
        <v>2549</v>
      </c>
      <c r="D1297" s="11" t="s">
        <v>260</v>
      </c>
      <c r="E1297" s="19" t="s">
        <v>2799</v>
      </c>
      <c r="F1297" s="10">
        <v>42036</v>
      </c>
      <c r="G1297" s="10">
        <v>44958</v>
      </c>
      <c r="H1297" s="11">
        <v>9</v>
      </c>
      <c r="I1297" s="11" t="s">
        <v>337</v>
      </c>
      <c r="J1297" s="11" t="s">
        <v>338</v>
      </c>
      <c r="K1297" s="11" t="s">
        <v>4139</v>
      </c>
      <c r="L1297" s="11">
        <v>2</v>
      </c>
    </row>
    <row r="1298" spans="1:12">
      <c r="A1298" s="11" t="s">
        <v>2550</v>
      </c>
      <c r="D1298" s="11" t="s">
        <v>260</v>
      </c>
      <c r="E1298" s="19" t="s">
        <v>2800</v>
      </c>
      <c r="F1298" s="10">
        <v>42036</v>
      </c>
      <c r="G1298" s="10">
        <v>44958</v>
      </c>
      <c r="H1298" s="11">
        <v>9</v>
      </c>
      <c r="I1298" s="11" t="s">
        <v>337</v>
      </c>
      <c r="J1298" s="11" t="s">
        <v>338</v>
      </c>
      <c r="K1298" s="11" t="s">
        <v>4139</v>
      </c>
      <c r="L1298" s="11">
        <v>2</v>
      </c>
    </row>
    <row r="1299" spans="1:12">
      <c r="A1299" s="11" t="s">
        <v>2551</v>
      </c>
      <c r="D1299" s="11" t="s">
        <v>260</v>
      </c>
      <c r="E1299" s="19" t="s">
        <v>2801</v>
      </c>
      <c r="F1299" s="10">
        <v>42036</v>
      </c>
      <c r="G1299" s="10">
        <v>44958</v>
      </c>
      <c r="H1299" s="11">
        <v>9</v>
      </c>
      <c r="I1299" s="11" t="s">
        <v>337</v>
      </c>
      <c r="J1299" s="11" t="s">
        <v>338</v>
      </c>
      <c r="K1299" s="11" t="s">
        <v>4139</v>
      </c>
      <c r="L1299" s="11">
        <v>2</v>
      </c>
    </row>
    <row r="1300" spans="1:12">
      <c r="A1300" s="11" t="s">
        <v>2552</v>
      </c>
      <c r="D1300" s="11" t="s">
        <v>260</v>
      </c>
      <c r="E1300" s="19" t="s">
        <v>2802</v>
      </c>
      <c r="F1300" s="10">
        <v>42036</v>
      </c>
      <c r="G1300" s="10">
        <v>44958</v>
      </c>
      <c r="H1300" s="11">
        <v>9</v>
      </c>
      <c r="I1300" s="11" t="s">
        <v>337</v>
      </c>
      <c r="J1300" s="11" t="s">
        <v>338</v>
      </c>
      <c r="K1300" s="11" t="s">
        <v>4139</v>
      </c>
      <c r="L1300" s="11">
        <v>2</v>
      </c>
    </row>
    <row r="1301" spans="1:12">
      <c r="A1301" s="11" t="s">
        <v>2553</v>
      </c>
      <c r="D1301" s="11" t="s">
        <v>260</v>
      </c>
      <c r="E1301" s="19" t="s">
        <v>2803</v>
      </c>
      <c r="F1301" s="10">
        <v>42036</v>
      </c>
      <c r="G1301" s="10">
        <v>44958</v>
      </c>
      <c r="H1301" s="11">
        <v>9</v>
      </c>
      <c r="I1301" s="11" t="s">
        <v>337</v>
      </c>
      <c r="J1301" s="11" t="s">
        <v>338</v>
      </c>
      <c r="K1301" s="11" t="s">
        <v>4139</v>
      </c>
      <c r="L1301" s="11">
        <v>2</v>
      </c>
    </row>
    <row r="1302" spans="1:12">
      <c r="A1302" s="11" t="s">
        <v>2554</v>
      </c>
      <c r="D1302" s="11" t="s">
        <v>260</v>
      </c>
      <c r="E1302" s="19" t="s">
        <v>2804</v>
      </c>
      <c r="F1302" s="10">
        <v>42036</v>
      </c>
      <c r="G1302" s="10">
        <v>44958</v>
      </c>
      <c r="H1302" s="11">
        <v>9</v>
      </c>
      <c r="I1302" s="11" t="s">
        <v>337</v>
      </c>
      <c r="J1302" s="11" t="s">
        <v>338</v>
      </c>
      <c r="K1302" s="11" t="s">
        <v>4139</v>
      </c>
      <c r="L1302" s="11">
        <v>2</v>
      </c>
    </row>
    <row r="1303" spans="1:12">
      <c r="A1303" s="11" t="s">
        <v>2555</v>
      </c>
      <c r="D1303" s="11" t="s">
        <v>260</v>
      </c>
      <c r="E1303" s="19" t="s">
        <v>2805</v>
      </c>
      <c r="F1303" s="10">
        <v>42036</v>
      </c>
      <c r="G1303" s="10">
        <v>44958</v>
      </c>
      <c r="H1303" s="11">
        <v>9</v>
      </c>
      <c r="I1303" s="11" t="s">
        <v>337</v>
      </c>
      <c r="J1303" s="11" t="s">
        <v>338</v>
      </c>
      <c r="K1303" s="11" t="s">
        <v>4139</v>
      </c>
      <c r="L1303" s="11">
        <v>2</v>
      </c>
    </row>
    <row r="1304" spans="1:12">
      <c r="A1304" s="11" t="s">
        <v>2556</v>
      </c>
      <c r="D1304" s="11" t="s">
        <v>260</v>
      </c>
      <c r="E1304" s="19" t="s">
        <v>2806</v>
      </c>
      <c r="F1304" s="10">
        <v>42036</v>
      </c>
      <c r="G1304" s="10">
        <v>44958</v>
      </c>
      <c r="H1304" s="11">
        <v>9</v>
      </c>
      <c r="I1304" s="11" t="s">
        <v>337</v>
      </c>
      <c r="J1304" s="11" t="s">
        <v>338</v>
      </c>
      <c r="K1304" s="11" t="s">
        <v>4139</v>
      </c>
      <c r="L1304" s="11">
        <v>2</v>
      </c>
    </row>
    <row r="1305" spans="1:12">
      <c r="A1305" s="11" t="s">
        <v>2557</v>
      </c>
      <c r="D1305" s="11" t="s">
        <v>260</v>
      </c>
      <c r="E1305" s="19" t="s">
        <v>2807</v>
      </c>
      <c r="F1305" s="10">
        <v>42036</v>
      </c>
      <c r="G1305" s="10">
        <v>44958</v>
      </c>
      <c r="H1305" s="11">
        <v>9</v>
      </c>
      <c r="I1305" s="11" t="s">
        <v>337</v>
      </c>
      <c r="J1305" s="11" t="s">
        <v>338</v>
      </c>
      <c r="K1305" s="11" t="s">
        <v>4139</v>
      </c>
      <c r="L1305" s="11">
        <v>2</v>
      </c>
    </row>
    <row r="1306" spans="1:12">
      <c r="A1306" s="11" t="s">
        <v>2558</v>
      </c>
      <c r="D1306" s="11" t="s">
        <v>260</v>
      </c>
      <c r="E1306" s="19" t="s">
        <v>2808</v>
      </c>
      <c r="F1306" s="10">
        <v>42036</v>
      </c>
      <c r="G1306" s="10">
        <v>44958</v>
      </c>
      <c r="H1306" s="11">
        <v>9</v>
      </c>
      <c r="I1306" s="11" t="s">
        <v>337</v>
      </c>
      <c r="J1306" s="11" t="s">
        <v>338</v>
      </c>
      <c r="K1306" s="11" t="s">
        <v>4139</v>
      </c>
      <c r="L1306" s="11">
        <v>2</v>
      </c>
    </row>
    <row r="1307" spans="1:12">
      <c r="A1307" s="11" t="s">
        <v>2559</v>
      </c>
      <c r="D1307" s="11" t="s">
        <v>260</v>
      </c>
      <c r="E1307" s="19" t="s">
        <v>2809</v>
      </c>
      <c r="F1307" s="10">
        <v>42036</v>
      </c>
      <c r="G1307" s="10">
        <v>44958</v>
      </c>
      <c r="H1307" s="11">
        <v>9</v>
      </c>
      <c r="I1307" s="11" t="s">
        <v>337</v>
      </c>
      <c r="J1307" s="11" t="s">
        <v>338</v>
      </c>
      <c r="K1307" s="11" t="s">
        <v>4139</v>
      </c>
      <c r="L1307" s="11">
        <v>2</v>
      </c>
    </row>
    <row r="1308" spans="1:12">
      <c r="A1308" s="11" t="s">
        <v>2560</v>
      </c>
      <c r="D1308" s="11" t="s">
        <v>260</v>
      </c>
      <c r="E1308" s="19" t="s">
        <v>2810</v>
      </c>
      <c r="F1308" s="10">
        <v>42036</v>
      </c>
      <c r="G1308" s="10">
        <v>44958</v>
      </c>
      <c r="H1308" s="11">
        <v>9</v>
      </c>
      <c r="I1308" s="11" t="s">
        <v>337</v>
      </c>
      <c r="J1308" s="11" t="s">
        <v>338</v>
      </c>
      <c r="K1308" s="11" t="s">
        <v>4139</v>
      </c>
      <c r="L1308" s="11">
        <v>2</v>
      </c>
    </row>
    <row r="1309" spans="1:12">
      <c r="A1309" s="11" t="s">
        <v>2561</v>
      </c>
      <c r="D1309" s="11" t="s">
        <v>260</v>
      </c>
      <c r="E1309" s="19" t="s">
        <v>2811</v>
      </c>
      <c r="F1309" s="10">
        <v>42036</v>
      </c>
      <c r="G1309" s="10">
        <v>44958</v>
      </c>
      <c r="H1309" s="11">
        <v>9</v>
      </c>
      <c r="I1309" s="11" t="s">
        <v>337</v>
      </c>
      <c r="J1309" s="11" t="s">
        <v>338</v>
      </c>
      <c r="K1309" s="11" t="s">
        <v>4139</v>
      </c>
      <c r="L1309" s="11">
        <v>2</v>
      </c>
    </row>
    <row r="1310" spans="1:12">
      <c r="A1310" s="11" t="s">
        <v>2562</v>
      </c>
      <c r="D1310" s="11" t="s">
        <v>260</v>
      </c>
      <c r="E1310" s="19" t="s">
        <v>2812</v>
      </c>
      <c r="F1310" s="10">
        <v>42036</v>
      </c>
      <c r="G1310" s="10">
        <v>44958</v>
      </c>
      <c r="H1310" s="11">
        <v>9</v>
      </c>
      <c r="I1310" s="11" t="s">
        <v>337</v>
      </c>
      <c r="J1310" s="11" t="s">
        <v>338</v>
      </c>
      <c r="K1310" s="11" t="s">
        <v>4139</v>
      </c>
      <c r="L1310" s="11">
        <v>2</v>
      </c>
    </row>
    <row r="1311" spans="1:12">
      <c r="A1311" s="11" t="s">
        <v>2563</v>
      </c>
      <c r="D1311" s="11" t="s">
        <v>260</v>
      </c>
      <c r="E1311" s="19" t="s">
        <v>2813</v>
      </c>
      <c r="F1311" s="10">
        <v>42036</v>
      </c>
      <c r="G1311" s="10">
        <v>44958</v>
      </c>
      <c r="H1311" s="11">
        <v>9</v>
      </c>
      <c r="I1311" s="11" t="s">
        <v>337</v>
      </c>
      <c r="J1311" s="11" t="s">
        <v>338</v>
      </c>
      <c r="K1311" s="11" t="s">
        <v>4139</v>
      </c>
      <c r="L1311" s="11">
        <v>2</v>
      </c>
    </row>
    <row r="1312" spans="1:12">
      <c r="A1312" s="11" t="s">
        <v>2564</v>
      </c>
      <c r="D1312" s="11" t="s">
        <v>260</v>
      </c>
      <c r="E1312" s="19" t="s">
        <v>2814</v>
      </c>
      <c r="F1312" s="10">
        <v>42036</v>
      </c>
      <c r="G1312" s="10">
        <v>44958</v>
      </c>
      <c r="H1312" s="11">
        <v>9</v>
      </c>
      <c r="I1312" s="11" t="s">
        <v>337</v>
      </c>
      <c r="J1312" s="11" t="s">
        <v>338</v>
      </c>
      <c r="K1312" s="11" t="s">
        <v>4139</v>
      </c>
      <c r="L1312" s="11">
        <v>2</v>
      </c>
    </row>
    <row r="1313" spans="1:12">
      <c r="A1313" s="11" t="s">
        <v>2565</v>
      </c>
      <c r="D1313" s="11" t="s">
        <v>260</v>
      </c>
      <c r="E1313" s="19" t="s">
        <v>2815</v>
      </c>
      <c r="F1313" s="10">
        <v>42036</v>
      </c>
      <c r="G1313" s="10">
        <v>44958</v>
      </c>
      <c r="H1313" s="11">
        <v>9</v>
      </c>
      <c r="I1313" s="11" t="s">
        <v>337</v>
      </c>
      <c r="J1313" s="11" t="s">
        <v>338</v>
      </c>
      <c r="K1313" s="11" t="s">
        <v>4139</v>
      </c>
      <c r="L1313" s="11">
        <v>2</v>
      </c>
    </row>
    <row r="1314" spans="1:12">
      <c r="A1314" s="11" t="s">
        <v>2566</v>
      </c>
      <c r="D1314" s="11" t="s">
        <v>260</v>
      </c>
      <c r="E1314" s="19" t="s">
        <v>2816</v>
      </c>
      <c r="F1314" s="10">
        <v>42036</v>
      </c>
      <c r="G1314" s="10">
        <v>44958</v>
      </c>
      <c r="H1314" s="11">
        <v>9</v>
      </c>
      <c r="I1314" s="11" t="s">
        <v>337</v>
      </c>
      <c r="J1314" s="11" t="s">
        <v>338</v>
      </c>
      <c r="K1314" s="11" t="s">
        <v>4139</v>
      </c>
      <c r="L1314" s="11">
        <v>2</v>
      </c>
    </row>
    <row r="1315" spans="1:12">
      <c r="A1315" s="11" t="s">
        <v>2567</v>
      </c>
      <c r="D1315" s="11" t="s">
        <v>260</v>
      </c>
      <c r="E1315" s="19" t="s">
        <v>2817</v>
      </c>
      <c r="F1315" s="10">
        <v>42036</v>
      </c>
      <c r="G1315" s="10">
        <v>44958</v>
      </c>
      <c r="H1315" s="11">
        <v>9</v>
      </c>
      <c r="I1315" s="11" t="s">
        <v>337</v>
      </c>
      <c r="J1315" s="11" t="s">
        <v>338</v>
      </c>
      <c r="K1315" s="11" t="s">
        <v>4139</v>
      </c>
      <c r="L1315" s="11">
        <v>2</v>
      </c>
    </row>
    <row r="1316" spans="1:12">
      <c r="A1316" s="11" t="s">
        <v>2568</v>
      </c>
      <c r="D1316" s="11" t="s">
        <v>260</v>
      </c>
      <c r="E1316" s="19" t="s">
        <v>2818</v>
      </c>
      <c r="F1316" s="10">
        <v>42036</v>
      </c>
      <c r="G1316" s="10">
        <v>44958</v>
      </c>
      <c r="H1316" s="11">
        <v>9</v>
      </c>
      <c r="I1316" s="11" t="s">
        <v>337</v>
      </c>
      <c r="J1316" s="11" t="s">
        <v>338</v>
      </c>
      <c r="K1316" s="11" t="s">
        <v>4139</v>
      </c>
      <c r="L1316" s="11">
        <v>2</v>
      </c>
    </row>
    <row r="1317" spans="1:12">
      <c r="A1317" s="11" t="s">
        <v>2569</v>
      </c>
      <c r="D1317" s="11" t="s">
        <v>260</v>
      </c>
      <c r="E1317" s="19" t="s">
        <v>2819</v>
      </c>
      <c r="F1317" s="10">
        <v>42036</v>
      </c>
      <c r="G1317" s="10">
        <v>44958</v>
      </c>
      <c r="H1317" s="11">
        <v>9</v>
      </c>
      <c r="I1317" s="11" t="s">
        <v>337</v>
      </c>
      <c r="J1317" s="11" t="s">
        <v>338</v>
      </c>
      <c r="K1317" s="11" t="s">
        <v>4139</v>
      </c>
      <c r="L1317" s="11">
        <v>2</v>
      </c>
    </row>
    <row r="1318" spans="1:12">
      <c r="A1318" s="11" t="s">
        <v>2570</v>
      </c>
      <c r="D1318" s="11" t="s">
        <v>260</v>
      </c>
      <c r="E1318" s="19" t="s">
        <v>2820</v>
      </c>
      <c r="F1318" s="10">
        <v>42036</v>
      </c>
      <c r="G1318" s="10">
        <v>44958</v>
      </c>
      <c r="H1318" s="11">
        <v>9</v>
      </c>
      <c r="I1318" s="11" t="s">
        <v>337</v>
      </c>
      <c r="J1318" s="11" t="s">
        <v>338</v>
      </c>
      <c r="K1318" s="11" t="s">
        <v>4139</v>
      </c>
      <c r="L1318" s="11">
        <v>2</v>
      </c>
    </row>
    <row r="1319" spans="1:12">
      <c r="A1319" s="11" t="s">
        <v>2571</v>
      </c>
      <c r="D1319" s="11" t="s">
        <v>260</v>
      </c>
      <c r="E1319" s="19" t="s">
        <v>2821</v>
      </c>
      <c r="F1319" s="10">
        <v>42036</v>
      </c>
      <c r="G1319" s="10">
        <v>44958</v>
      </c>
      <c r="H1319" s="11">
        <v>9</v>
      </c>
      <c r="I1319" s="11" t="s">
        <v>337</v>
      </c>
      <c r="J1319" s="11" t="s">
        <v>338</v>
      </c>
      <c r="K1319" s="11" t="s">
        <v>4139</v>
      </c>
      <c r="L1319" s="11">
        <v>2</v>
      </c>
    </row>
    <row r="1320" spans="1:12">
      <c r="A1320" s="11" t="s">
        <v>2572</v>
      </c>
      <c r="D1320" s="11" t="s">
        <v>260</v>
      </c>
      <c r="E1320" s="19" t="s">
        <v>2822</v>
      </c>
      <c r="F1320" s="10">
        <v>42036</v>
      </c>
      <c r="G1320" s="10">
        <v>44958</v>
      </c>
      <c r="H1320" s="11">
        <v>9</v>
      </c>
      <c r="I1320" s="11" t="s">
        <v>337</v>
      </c>
      <c r="J1320" s="11" t="s">
        <v>338</v>
      </c>
      <c r="K1320" s="11" t="s">
        <v>4139</v>
      </c>
      <c r="L1320" s="11">
        <v>2</v>
      </c>
    </row>
    <row r="1321" spans="1:12">
      <c r="A1321" s="11" t="s">
        <v>2573</v>
      </c>
      <c r="D1321" s="11" t="s">
        <v>260</v>
      </c>
      <c r="E1321" s="19" t="s">
        <v>2823</v>
      </c>
      <c r="F1321" s="10">
        <v>42036</v>
      </c>
      <c r="G1321" s="10">
        <v>44958</v>
      </c>
      <c r="H1321" s="11">
        <v>9</v>
      </c>
      <c r="I1321" s="11" t="s">
        <v>337</v>
      </c>
      <c r="J1321" s="11" t="s">
        <v>338</v>
      </c>
      <c r="K1321" s="11" t="s">
        <v>4139</v>
      </c>
      <c r="L1321" s="11">
        <v>2</v>
      </c>
    </row>
    <row r="1322" spans="1:12">
      <c r="A1322" s="11" t="s">
        <v>2574</v>
      </c>
      <c r="D1322" s="11" t="s">
        <v>260</v>
      </c>
      <c r="E1322" s="19" t="s">
        <v>2824</v>
      </c>
      <c r="F1322" s="10">
        <v>42036</v>
      </c>
      <c r="G1322" s="10">
        <v>44958</v>
      </c>
      <c r="H1322" s="11">
        <v>9</v>
      </c>
      <c r="I1322" s="11" t="s">
        <v>337</v>
      </c>
      <c r="J1322" s="11" t="s">
        <v>338</v>
      </c>
      <c r="K1322" s="11" t="s">
        <v>4139</v>
      </c>
      <c r="L1322" s="11">
        <v>2</v>
      </c>
    </row>
    <row r="1323" spans="1:12">
      <c r="A1323" s="11" t="s">
        <v>2575</v>
      </c>
      <c r="D1323" s="11" t="s">
        <v>260</v>
      </c>
      <c r="E1323" s="19" t="s">
        <v>2825</v>
      </c>
      <c r="F1323" s="10">
        <v>42036</v>
      </c>
      <c r="G1323" s="10">
        <v>44958</v>
      </c>
      <c r="H1323" s="11">
        <v>9</v>
      </c>
      <c r="I1323" s="11" t="s">
        <v>337</v>
      </c>
      <c r="J1323" s="11" t="s">
        <v>338</v>
      </c>
      <c r="K1323" s="11" t="s">
        <v>4139</v>
      </c>
      <c r="L1323" s="11">
        <v>2</v>
      </c>
    </row>
    <row r="1324" spans="1:12">
      <c r="A1324" s="11" t="s">
        <v>2576</v>
      </c>
      <c r="D1324" s="11" t="s">
        <v>260</v>
      </c>
      <c r="E1324" s="19" t="s">
        <v>2826</v>
      </c>
      <c r="F1324" s="10">
        <v>42036</v>
      </c>
      <c r="G1324" s="10">
        <v>44958</v>
      </c>
      <c r="H1324" s="11">
        <v>9</v>
      </c>
      <c r="I1324" s="11" t="s">
        <v>337</v>
      </c>
      <c r="J1324" s="11" t="s">
        <v>338</v>
      </c>
      <c r="K1324" s="11" t="s">
        <v>4139</v>
      </c>
      <c r="L1324" s="11">
        <v>2</v>
      </c>
    </row>
    <row r="1325" spans="1:12">
      <c r="A1325" s="11" t="s">
        <v>2577</v>
      </c>
      <c r="D1325" s="11" t="s">
        <v>260</v>
      </c>
      <c r="E1325" s="19" t="s">
        <v>2827</v>
      </c>
      <c r="F1325" s="10">
        <v>42036</v>
      </c>
      <c r="G1325" s="10">
        <v>44958</v>
      </c>
      <c r="H1325" s="11">
        <v>9</v>
      </c>
      <c r="I1325" s="11" t="s">
        <v>337</v>
      </c>
      <c r="J1325" s="11" t="s">
        <v>338</v>
      </c>
      <c r="K1325" s="11" t="s">
        <v>4139</v>
      </c>
      <c r="L1325" s="11">
        <v>2</v>
      </c>
    </row>
    <row r="1326" spans="1:12">
      <c r="A1326" s="11" t="s">
        <v>2578</v>
      </c>
      <c r="D1326" s="11" t="s">
        <v>260</v>
      </c>
      <c r="E1326" s="19" t="s">
        <v>2828</v>
      </c>
      <c r="F1326" s="10">
        <v>42036</v>
      </c>
      <c r="G1326" s="10">
        <v>44958</v>
      </c>
      <c r="H1326" s="11">
        <v>9</v>
      </c>
      <c r="I1326" s="11" t="s">
        <v>337</v>
      </c>
      <c r="J1326" s="11" t="s">
        <v>338</v>
      </c>
      <c r="K1326" s="11" t="s">
        <v>4139</v>
      </c>
      <c r="L1326" s="11">
        <v>2</v>
      </c>
    </row>
    <row r="1327" spans="1:12">
      <c r="A1327" s="11" t="s">
        <v>2579</v>
      </c>
      <c r="D1327" s="11" t="s">
        <v>260</v>
      </c>
      <c r="E1327" s="19" t="s">
        <v>2829</v>
      </c>
      <c r="F1327" s="10">
        <v>42036</v>
      </c>
      <c r="G1327" s="10">
        <v>44958</v>
      </c>
      <c r="H1327" s="11">
        <v>9</v>
      </c>
      <c r="I1327" s="11" t="s">
        <v>337</v>
      </c>
      <c r="J1327" s="11" t="s">
        <v>338</v>
      </c>
      <c r="K1327" s="11" t="s">
        <v>4139</v>
      </c>
      <c r="L1327" s="11">
        <v>2</v>
      </c>
    </row>
    <row r="1328" spans="1:12">
      <c r="A1328" s="11" t="s">
        <v>2580</v>
      </c>
      <c r="D1328" s="11" t="s">
        <v>260</v>
      </c>
      <c r="E1328" s="19" t="s">
        <v>2830</v>
      </c>
      <c r="F1328" s="10">
        <v>42036</v>
      </c>
      <c r="G1328" s="10">
        <v>44958</v>
      </c>
      <c r="H1328" s="11">
        <v>9</v>
      </c>
      <c r="I1328" s="11" t="s">
        <v>337</v>
      </c>
      <c r="J1328" s="11" t="s">
        <v>338</v>
      </c>
      <c r="K1328" s="11" t="s">
        <v>4139</v>
      </c>
      <c r="L1328" s="11">
        <v>2</v>
      </c>
    </row>
    <row r="1329" spans="1:12">
      <c r="A1329" s="11" t="s">
        <v>2581</v>
      </c>
      <c r="D1329" s="11" t="s">
        <v>260</v>
      </c>
      <c r="E1329" s="19" t="s">
        <v>2831</v>
      </c>
      <c r="F1329" s="10">
        <v>42036</v>
      </c>
      <c r="G1329" s="10">
        <v>44958</v>
      </c>
      <c r="H1329" s="11">
        <v>9</v>
      </c>
      <c r="I1329" s="11" t="s">
        <v>337</v>
      </c>
      <c r="J1329" s="11" t="s">
        <v>338</v>
      </c>
      <c r="K1329" s="11" t="s">
        <v>4139</v>
      </c>
      <c r="L1329" s="11">
        <v>2</v>
      </c>
    </row>
    <row r="1330" spans="1:12">
      <c r="A1330" s="11" t="s">
        <v>2582</v>
      </c>
      <c r="D1330" s="11" t="s">
        <v>260</v>
      </c>
      <c r="E1330" s="19" t="s">
        <v>2832</v>
      </c>
      <c r="F1330" s="10">
        <v>42036</v>
      </c>
      <c r="G1330" s="10">
        <v>44958</v>
      </c>
      <c r="H1330" s="11">
        <v>9</v>
      </c>
      <c r="I1330" s="11" t="s">
        <v>337</v>
      </c>
      <c r="J1330" s="11" t="s">
        <v>338</v>
      </c>
      <c r="K1330" s="11" t="s">
        <v>4139</v>
      </c>
      <c r="L1330" s="11">
        <v>2</v>
      </c>
    </row>
    <row r="1331" spans="1:12">
      <c r="A1331" s="11" t="s">
        <v>2583</v>
      </c>
      <c r="D1331" s="11" t="s">
        <v>260</v>
      </c>
      <c r="E1331" s="19" t="s">
        <v>2833</v>
      </c>
      <c r="F1331" s="10">
        <v>42036</v>
      </c>
      <c r="G1331" s="10">
        <v>44958</v>
      </c>
      <c r="H1331" s="11">
        <v>9</v>
      </c>
      <c r="I1331" s="11" t="s">
        <v>337</v>
      </c>
      <c r="J1331" s="11" t="s">
        <v>338</v>
      </c>
      <c r="K1331" s="11" t="s">
        <v>4139</v>
      </c>
      <c r="L1331" s="11">
        <v>2</v>
      </c>
    </row>
    <row r="1332" spans="1:12">
      <c r="A1332" s="11" t="s">
        <v>2584</v>
      </c>
      <c r="D1332" s="11" t="s">
        <v>260</v>
      </c>
      <c r="E1332" s="19" t="s">
        <v>2834</v>
      </c>
      <c r="F1332" s="10">
        <v>42036</v>
      </c>
      <c r="G1332" s="10">
        <v>44958</v>
      </c>
      <c r="H1332" s="11">
        <v>9</v>
      </c>
      <c r="I1332" s="11" t="s">
        <v>337</v>
      </c>
      <c r="J1332" s="11" t="s">
        <v>338</v>
      </c>
      <c r="K1332" s="11" t="s">
        <v>4139</v>
      </c>
      <c r="L1332" s="11">
        <v>2</v>
      </c>
    </row>
    <row r="1333" spans="1:12">
      <c r="A1333" s="11" t="s">
        <v>2585</v>
      </c>
      <c r="D1333" s="11" t="s">
        <v>260</v>
      </c>
      <c r="E1333" s="19" t="s">
        <v>2835</v>
      </c>
      <c r="F1333" s="10">
        <v>42036</v>
      </c>
      <c r="G1333" s="10">
        <v>44958</v>
      </c>
      <c r="H1333" s="11">
        <v>9</v>
      </c>
      <c r="I1333" s="11" t="s">
        <v>337</v>
      </c>
      <c r="J1333" s="11" t="s">
        <v>338</v>
      </c>
      <c r="K1333" s="11" t="s">
        <v>4139</v>
      </c>
      <c r="L1333" s="11">
        <v>2</v>
      </c>
    </row>
    <row r="1334" spans="1:12">
      <c r="A1334" s="11" t="s">
        <v>2586</v>
      </c>
      <c r="D1334" s="11" t="s">
        <v>260</v>
      </c>
      <c r="E1334" s="19" t="s">
        <v>2836</v>
      </c>
      <c r="F1334" s="10">
        <v>42036</v>
      </c>
      <c r="G1334" s="10">
        <v>44958</v>
      </c>
      <c r="H1334" s="11">
        <v>9</v>
      </c>
      <c r="I1334" s="11" t="s">
        <v>337</v>
      </c>
      <c r="J1334" s="11" t="s">
        <v>338</v>
      </c>
      <c r="K1334" s="11" t="s">
        <v>4139</v>
      </c>
      <c r="L1334" s="11">
        <v>2</v>
      </c>
    </row>
    <row r="1335" spans="1:12">
      <c r="A1335" s="11" t="s">
        <v>2587</v>
      </c>
      <c r="D1335" s="11" t="s">
        <v>260</v>
      </c>
      <c r="E1335" s="19" t="s">
        <v>2837</v>
      </c>
      <c r="F1335" s="10">
        <v>42036</v>
      </c>
      <c r="G1335" s="10">
        <v>44958</v>
      </c>
      <c r="H1335" s="11">
        <v>9</v>
      </c>
      <c r="I1335" s="20" t="s">
        <v>259</v>
      </c>
      <c r="J1335" s="11" t="s">
        <v>261</v>
      </c>
      <c r="K1335" s="11" t="s">
        <v>4139</v>
      </c>
      <c r="L1335" s="11">
        <v>2</v>
      </c>
    </row>
    <row r="1336" spans="1:12">
      <c r="A1336" s="11" t="s">
        <v>2588</v>
      </c>
      <c r="D1336" s="11" t="s">
        <v>260</v>
      </c>
      <c r="E1336" s="19" t="s">
        <v>2838</v>
      </c>
      <c r="F1336" s="10">
        <v>42036</v>
      </c>
      <c r="G1336" s="10">
        <v>44958</v>
      </c>
      <c r="H1336" s="11">
        <v>9</v>
      </c>
      <c r="I1336" s="20" t="s">
        <v>259</v>
      </c>
      <c r="J1336" s="11" t="s">
        <v>261</v>
      </c>
      <c r="K1336" s="11" t="s">
        <v>4139</v>
      </c>
      <c r="L1336" s="11">
        <v>2</v>
      </c>
    </row>
    <row r="1337" spans="1:12">
      <c r="A1337" s="11" t="s">
        <v>2589</v>
      </c>
      <c r="D1337" s="11" t="s">
        <v>260</v>
      </c>
      <c r="E1337" s="19" t="s">
        <v>2839</v>
      </c>
      <c r="F1337" s="10">
        <v>42036</v>
      </c>
      <c r="G1337" s="10">
        <v>44958</v>
      </c>
      <c r="H1337" s="11">
        <v>9</v>
      </c>
      <c r="I1337" s="20" t="s">
        <v>259</v>
      </c>
      <c r="J1337" s="11" t="s">
        <v>261</v>
      </c>
      <c r="K1337" s="11" t="s">
        <v>4139</v>
      </c>
      <c r="L1337" s="11">
        <v>2</v>
      </c>
    </row>
    <row r="1338" spans="1:12">
      <c r="A1338" s="11" t="s">
        <v>2590</v>
      </c>
      <c r="D1338" s="11" t="s">
        <v>260</v>
      </c>
      <c r="E1338" s="19" t="s">
        <v>2840</v>
      </c>
      <c r="F1338" s="10">
        <v>42036</v>
      </c>
      <c r="G1338" s="10">
        <v>44958</v>
      </c>
      <c r="H1338" s="11">
        <v>9</v>
      </c>
      <c r="I1338" s="20" t="s">
        <v>259</v>
      </c>
      <c r="J1338" s="11" t="s">
        <v>261</v>
      </c>
      <c r="K1338" s="11" t="s">
        <v>4139</v>
      </c>
      <c r="L1338" s="11">
        <v>2</v>
      </c>
    </row>
    <row r="1339" spans="1:12">
      <c r="A1339" s="11" t="s">
        <v>2591</v>
      </c>
      <c r="D1339" s="11" t="s">
        <v>260</v>
      </c>
      <c r="E1339" s="19" t="s">
        <v>2841</v>
      </c>
      <c r="F1339" s="10">
        <v>42036</v>
      </c>
      <c r="G1339" s="10">
        <v>44958</v>
      </c>
      <c r="H1339" s="11">
        <v>9</v>
      </c>
      <c r="I1339" s="20" t="s">
        <v>259</v>
      </c>
      <c r="J1339" s="11" t="s">
        <v>261</v>
      </c>
      <c r="K1339" s="11" t="s">
        <v>4139</v>
      </c>
      <c r="L1339" s="11">
        <v>2</v>
      </c>
    </row>
    <row r="1340" spans="1:12">
      <c r="A1340" s="11" t="s">
        <v>2592</v>
      </c>
      <c r="D1340" s="11" t="s">
        <v>260</v>
      </c>
      <c r="E1340" s="19" t="s">
        <v>2842</v>
      </c>
      <c r="F1340" s="10">
        <v>42036</v>
      </c>
      <c r="G1340" s="10">
        <v>44958</v>
      </c>
      <c r="H1340" s="11">
        <v>9</v>
      </c>
      <c r="I1340" s="20" t="s">
        <v>259</v>
      </c>
      <c r="J1340" s="11" t="s">
        <v>261</v>
      </c>
      <c r="K1340" s="11" t="s">
        <v>4139</v>
      </c>
      <c r="L1340" s="11">
        <v>2</v>
      </c>
    </row>
    <row r="1341" spans="1:12">
      <c r="A1341" s="11" t="s">
        <v>2593</v>
      </c>
      <c r="D1341" s="11" t="s">
        <v>260</v>
      </c>
      <c r="E1341" s="19" t="s">
        <v>2843</v>
      </c>
      <c r="F1341" s="10">
        <v>42036</v>
      </c>
      <c r="G1341" s="10">
        <v>44958</v>
      </c>
      <c r="H1341" s="11">
        <v>9</v>
      </c>
      <c r="I1341" s="20" t="s">
        <v>259</v>
      </c>
      <c r="J1341" s="11" t="s">
        <v>261</v>
      </c>
      <c r="K1341" s="11" t="s">
        <v>4139</v>
      </c>
      <c r="L1341" s="11">
        <v>2</v>
      </c>
    </row>
    <row r="1342" spans="1:12">
      <c r="A1342" s="11" t="s">
        <v>2594</v>
      </c>
      <c r="D1342" s="11" t="s">
        <v>260</v>
      </c>
      <c r="E1342" s="19" t="s">
        <v>2844</v>
      </c>
      <c r="F1342" s="10">
        <v>42036</v>
      </c>
      <c r="G1342" s="10">
        <v>44958</v>
      </c>
      <c r="H1342" s="11">
        <v>9</v>
      </c>
      <c r="I1342" s="20" t="s">
        <v>259</v>
      </c>
      <c r="J1342" s="11" t="s">
        <v>261</v>
      </c>
      <c r="K1342" s="11" t="s">
        <v>4139</v>
      </c>
      <c r="L1342" s="11">
        <v>2</v>
      </c>
    </row>
    <row r="1343" spans="1:12">
      <c r="A1343" s="11" t="s">
        <v>2595</v>
      </c>
      <c r="D1343" s="11" t="s">
        <v>260</v>
      </c>
      <c r="E1343" s="19" t="s">
        <v>2845</v>
      </c>
      <c r="F1343" s="10">
        <v>42036</v>
      </c>
      <c r="G1343" s="10">
        <v>44958</v>
      </c>
      <c r="H1343" s="11">
        <v>9</v>
      </c>
      <c r="I1343" s="20" t="s">
        <v>259</v>
      </c>
      <c r="J1343" s="11" t="s">
        <v>261</v>
      </c>
      <c r="K1343" s="11" t="s">
        <v>4139</v>
      </c>
      <c r="L1343" s="11">
        <v>2</v>
      </c>
    </row>
    <row r="1344" spans="1:12">
      <c r="A1344" s="11" t="s">
        <v>2596</v>
      </c>
      <c r="D1344" s="11" t="s">
        <v>260</v>
      </c>
      <c r="E1344" s="19" t="s">
        <v>2846</v>
      </c>
      <c r="F1344" s="10">
        <v>42036</v>
      </c>
      <c r="G1344" s="10">
        <v>44958</v>
      </c>
      <c r="H1344" s="11">
        <v>9</v>
      </c>
      <c r="I1344" s="20" t="s">
        <v>259</v>
      </c>
      <c r="J1344" s="11" t="s">
        <v>261</v>
      </c>
      <c r="K1344" s="11" t="s">
        <v>4139</v>
      </c>
      <c r="L1344" s="11">
        <v>2</v>
      </c>
    </row>
    <row r="1345" spans="1:12">
      <c r="A1345" s="11" t="s">
        <v>2597</v>
      </c>
      <c r="D1345" s="11" t="s">
        <v>260</v>
      </c>
      <c r="E1345" s="19" t="s">
        <v>2847</v>
      </c>
      <c r="F1345" s="10">
        <v>42036</v>
      </c>
      <c r="G1345" s="10">
        <v>44958</v>
      </c>
      <c r="H1345" s="11">
        <v>9</v>
      </c>
      <c r="I1345" s="20" t="s">
        <v>259</v>
      </c>
      <c r="J1345" s="11" t="s">
        <v>261</v>
      </c>
      <c r="K1345" s="11" t="s">
        <v>4139</v>
      </c>
      <c r="L1345" s="11">
        <v>2</v>
      </c>
    </row>
    <row r="1346" spans="1:12">
      <c r="A1346" s="11" t="s">
        <v>2598</v>
      </c>
      <c r="D1346" s="11" t="s">
        <v>260</v>
      </c>
      <c r="E1346" s="19" t="s">
        <v>2848</v>
      </c>
      <c r="F1346" s="10">
        <v>42036</v>
      </c>
      <c r="G1346" s="10">
        <v>44958</v>
      </c>
      <c r="H1346" s="11">
        <v>9</v>
      </c>
      <c r="I1346" s="20" t="s">
        <v>259</v>
      </c>
      <c r="J1346" s="11" t="s">
        <v>261</v>
      </c>
      <c r="K1346" s="11" t="s">
        <v>4139</v>
      </c>
      <c r="L1346" s="11">
        <v>2</v>
      </c>
    </row>
    <row r="1347" spans="1:12">
      <c r="A1347" s="11" t="s">
        <v>2599</v>
      </c>
      <c r="D1347" s="11" t="s">
        <v>260</v>
      </c>
      <c r="E1347" s="19" t="s">
        <v>2849</v>
      </c>
      <c r="F1347" s="10">
        <v>42036</v>
      </c>
      <c r="G1347" s="10">
        <v>44958</v>
      </c>
      <c r="H1347" s="11">
        <v>9</v>
      </c>
      <c r="I1347" s="20" t="s">
        <v>259</v>
      </c>
      <c r="J1347" s="11" t="s">
        <v>261</v>
      </c>
      <c r="K1347" s="11" t="s">
        <v>4139</v>
      </c>
      <c r="L1347" s="11">
        <v>2</v>
      </c>
    </row>
    <row r="1348" spans="1:12">
      <c r="A1348" s="11" t="s">
        <v>2600</v>
      </c>
      <c r="D1348" s="11" t="s">
        <v>260</v>
      </c>
      <c r="E1348" s="19" t="s">
        <v>2850</v>
      </c>
      <c r="F1348" s="10">
        <v>42036</v>
      </c>
      <c r="G1348" s="10">
        <v>44958</v>
      </c>
      <c r="H1348" s="11">
        <v>9</v>
      </c>
      <c r="I1348" s="20" t="s">
        <v>259</v>
      </c>
      <c r="J1348" s="11" t="s">
        <v>261</v>
      </c>
      <c r="K1348" s="11" t="s">
        <v>4139</v>
      </c>
      <c r="L1348" s="11">
        <v>2</v>
      </c>
    </row>
    <row r="1349" spans="1:12">
      <c r="A1349" s="11" t="s">
        <v>2601</v>
      </c>
      <c r="D1349" s="11" t="s">
        <v>260</v>
      </c>
      <c r="E1349" s="19" t="s">
        <v>2851</v>
      </c>
      <c r="F1349" s="10">
        <v>42036</v>
      </c>
      <c r="G1349" s="10">
        <v>44958</v>
      </c>
      <c r="H1349" s="11">
        <v>9</v>
      </c>
      <c r="I1349" s="20" t="s">
        <v>259</v>
      </c>
      <c r="J1349" s="11" t="s">
        <v>261</v>
      </c>
      <c r="K1349" s="11" t="s">
        <v>4139</v>
      </c>
      <c r="L1349" s="11">
        <v>2</v>
      </c>
    </row>
    <row r="1350" spans="1:12">
      <c r="A1350" s="11" t="s">
        <v>2602</v>
      </c>
      <c r="D1350" s="11" t="s">
        <v>260</v>
      </c>
      <c r="E1350" s="19" t="s">
        <v>2852</v>
      </c>
      <c r="F1350" s="10">
        <v>42036</v>
      </c>
      <c r="G1350" s="10">
        <v>44958</v>
      </c>
      <c r="H1350" s="11">
        <v>9</v>
      </c>
      <c r="I1350" s="20" t="s">
        <v>259</v>
      </c>
      <c r="J1350" s="11" t="s">
        <v>261</v>
      </c>
      <c r="K1350" s="11" t="s">
        <v>4139</v>
      </c>
      <c r="L1350" s="11">
        <v>2</v>
      </c>
    </row>
    <row r="1351" spans="1:12">
      <c r="A1351" s="11" t="s">
        <v>2603</v>
      </c>
      <c r="D1351" s="11" t="s">
        <v>260</v>
      </c>
      <c r="E1351" s="19" t="s">
        <v>2853</v>
      </c>
      <c r="F1351" s="10">
        <v>42036</v>
      </c>
      <c r="G1351" s="10">
        <v>44958</v>
      </c>
      <c r="H1351" s="11">
        <v>9</v>
      </c>
      <c r="I1351" s="20" t="s">
        <v>259</v>
      </c>
      <c r="J1351" s="11" t="s">
        <v>261</v>
      </c>
      <c r="K1351" s="11" t="s">
        <v>4139</v>
      </c>
      <c r="L1351" s="11">
        <v>2</v>
      </c>
    </row>
    <row r="1352" spans="1:12">
      <c r="A1352" s="11" t="s">
        <v>2604</v>
      </c>
      <c r="D1352" s="11" t="s">
        <v>260</v>
      </c>
      <c r="E1352" s="19" t="s">
        <v>2854</v>
      </c>
      <c r="F1352" s="10">
        <v>42036</v>
      </c>
      <c r="G1352" s="10">
        <v>44958</v>
      </c>
      <c r="H1352" s="11">
        <v>9</v>
      </c>
      <c r="I1352" s="20" t="s">
        <v>259</v>
      </c>
      <c r="J1352" s="11" t="s">
        <v>261</v>
      </c>
      <c r="K1352" s="11" t="s">
        <v>4139</v>
      </c>
      <c r="L1352" s="11">
        <v>2</v>
      </c>
    </row>
    <row r="1353" spans="1:12">
      <c r="A1353" s="11" t="s">
        <v>2605</v>
      </c>
      <c r="D1353" s="11" t="s">
        <v>260</v>
      </c>
      <c r="E1353" s="19" t="s">
        <v>2855</v>
      </c>
      <c r="F1353" s="10">
        <v>42036</v>
      </c>
      <c r="G1353" s="10">
        <v>44958</v>
      </c>
      <c r="H1353" s="11">
        <v>9</v>
      </c>
      <c r="I1353" s="20" t="s">
        <v>259</v>
      </c>
      <c r="J1353" s="11" t="s">
        <v>261</v>
      </c>
      <c r="K1353" s="11" t="s">
        <v>4139</v>
      </c>
      <c r="L1353" s="11">
        <v>2</v>
      </c>
    </row>
    <row r="1354" spans="1:12">
      <c r="A1354" s="11" t="s">
        <v>2606</v>
      </c>
      <c r="D1354" s="11" t="s">
        <v>260</v>
      </c>
      <c r="E1354" s="19" t="s">
        <v>2856</v>
      </c>
      <c r="F1354" s="10">
        <v>42036</v>
      </c>
      <c r="G1354" s="10">
        <v>44958</v>
      </c>
      <c r="H1354" s="11">
        <v>9</v>
      </c>
      <c r="I1354" s="20" t="s">
        <v>259</v>
      </c>
      <c r="J1354" s="11" t="s">
        <v>261</v>
      </c>
      <c r="K1354" s="11" t="s">
        <v>4139</v>
      </c>
      <c r="L1354" s="11">
        <v>2</v>
      </c>
    </row>
    <row r="1355" spans="1:12">
      <c r="A1355" s="11" t="s">
        <v>2607</v>
      </c>
      <c r="D1355" s="11" t="s">
        <v>260</v>
      </c>
      <c r="E1355" s="19" t="s">
        <v>2857</v>
      </c>
      <c r="F1355" s="10">
        <v>42036</v>
      </c>
      <c r="G1355" s="10">
        <v>44958</v>
      </c>
      <c r="H1355" s="11">
        <v>9</v>
      </c>
      <c r="I1355" s="20" t="s">
        <v>259</v>
      </c>
      <c r="J1355" s="11" t="s">
        <v>261</v>
      </c>
      <c r="K1355" s="11" t="s">
        <v>4139</v>
      </c>
      <c r="L1355" s="11">
        <v>2</v>
      </c>
    </row>
    <row r="1356" spans="1:12">
      <c r="A1356" s="11" t="s">
        <v>2608</v>
      </c>
      <c r="D1356" s="11" t="s">
        <v>260</v>
      </c>
      <c r="E1356" s="19" t="s">
        <v>2858</v>
      </c>
      <c r="F1356" s="10">
        <v>42036</v>
      </c>
      <c r="G1356" s="10">
        <v>44958</v>
      </c>
      <c r="H1356" s="11">
        <v>9</v>
      </c>
      <c r="I1356" s="20" t="s">
        <v>259</v>
      </c>
      <c r="J1356" s="11" t="s">
        <v>261</v>
      </c>
      <c r="K1356" s="11" t="s">
        <v>4139</v>
      </c>
      <c r="L1356" s="11">
        <v>2</v>
      </c>
    </row>
    <row r="1357" spans="1:12">
      <c r="A1357" s="11" t="s">
        <v>2609</v>
      </c>
      <c r="D1357" s="11" t="s">
        <v>260</v>
      </c>
      <c r="E1357" s="19" t="s">
        <v>2859</v>
      </c>
      <c r="F1357" s="10">
        <v>42036</v>
      </c>
      <c r="G1357" s="10">
        <v>44958</v>
      </c>
      <c r="H1357" s="11">
        <v>9</v>
      </c>
      <c r="I1357" s="20" t="s">
        <v>259</v>
      </c>
      <c r="J1357" s="11" t="s">
        <v>261</v>
      </c>
      <c r="K1357" s="11" t="s">
        <v>4139</v>
      </c>
      <c r="L1357" s="11">
        <v>2</v>
      </c>
    </row>
    <row r="1358" spans="1:12">
      <c r="A1358" s="11" t="s">
        <v>2610</v>
      </c>
      <c r="D1358" s="11" t="s">
        <v>260</v>
      </c>
      <c r="E1358" s="19" t="s">
        <v>2860</v>
      </c>
      <c r="F1358" s="10">
        <v>42036</v>
      </c>
      <c r="G1358" s="10">
        <v>44958</v>
      </c>
      <c r="H1358" s="11">
        <v>9</v>
      </c>
      <c r="I1358" s="20" t="s">
        <v>259</v>
      </c>
      <c r="J1358" s="11" t="s">
        <v>261</v>
      </c>
      <c r="K1358" s="11" t="s">
        <v>4139</v>
      </c>
      <c r="L1358" s="11">
        <v>2</v>
      </c>
    </row>
    <row r="1359" spans="1:12">
      <c r="A1359" s="11" t="s">
        <v>2611</v>
      </c>
      <c r="D1359" s="11" t="s">
        <v>260</v>
      </c>
      <c r="E1359" s="19" t="s">
        <v>2861</v>
      </c>
      <c r="F1359" s="10">
        <v>42036</v>
      </c>
      <c r="G1359" s="10">
        <v>44958</v>
      </c>
      <c r="H1359" s="11">
        <v>9</v>
      </c>
      <c r="I1359" s="20" t="s">
        <v>259</v>
      </c>
      <c r="J1359" s="11" t="s">
        <v>261</v>
      </c>
      <c r="K1359" s="11" t="s">
        <v>4139</v>
      </c>
      <c r="L1359" s="11">
        <v>2</v>
      </c>
    </row>
    <row r="1360" spans="1:12">
      <c r="A1360" s="11" t="s">
        <v>2612</v>
      </c>
      <c r="D1360" s="11" t="s">
        <v>260</v>
      </c>
      <c r="E1360" s="19" t="s">
        <v>2862</v>
      </c>
      <c r="F1360" s="10">
        <v>42036</v>
      </c>
      <c r="G1360" s="10">
        <v>44958</v>
      </c>
      <c r="H1360" s="11">
        <v>9</v>
      </c>
      <c r="I1360" s="20" t="s">
        <v>259</v>
      </c>
      <c r="J1360" s="11" t="s">
        <v>261</v>
      </c>
      <c r="K1360" s="11" t="s">
        <v>4139</v>
      </c>
      <c r="L1360" s="11">
        <v>2</v>
      </c>
    </row>
    <row r="1361" spans="1:12">
      <c r="A1361" s="11" t="s">
        <v>2613</v>
      </c>
      <c r="D1361" s="11" t="s">
        <v>260</v>
      </c>
      <c r="E1361" s="19" t="s">
        <v>2863</v>
      </c>
      <c r="F1361" s="10">
        <v>42036</v>
      </c>
      <c r="G1361" s="10">
        <v>44958</v>
      </c>
      <c r="H1361" s="11">
        <v>9</v>
      </c>
      <c r="I1361" s="20" t="s">
        <v>259</v>
      </c>
      <c r="J1361" s="11" t="s">
        <v>261</v>
      </c>
      <c r="K1361" s="11" t="s">
        <v>4139</v>
      </c>
      <c r="L1361" s="11">
        <v>2</v>
      </c>
    </row>
    <row r="1362" spans="1:12">
      <c r="A1362" s="11" t="s">
        <v>2614</v>
      </c>
      <c r="D1362" s="11" t="s">
        <v>260</v>
      </c>
      <c r="E1362" s="19" t="s">
        <v>2864</v>
      </c>
      <c r="F1362" s="10">
        <v>42036</v>
      </c>
      <c r="G1362" s="10">
        <v>44958</v>
      </c>
      <c r="H1362" s="11">
        <v>9</v>
      </c>
      <c r="I1362" s="20" t="s">
        <v>259</v>
      </c>
      <c r="J1362" s="11" t="s">
        <v>261</v>
      </c>
      <c r="K1362" s="11" t="s">
        <v>4139</v>
      </c>
      <c r="L1362" s="11">
        <v>2</v>
      </c>
    </row>
    <row r="1363" spans="1:12">
      <c r="A1363" s="11" t="s">
        <v>2615</v>
      </c>
      <c r="D1363" s="11" t="s">
        <v>260</v>
      </c>
      <c r="E1363" s="19" t="s">
        <v>2865</v>
      </c>
      <c r="F1363" s="10">
        <v>42036</v>
      </c>
      <c r="G1363" s="10">
        <v>44958</v>
      </c>
      <c r="H1363" s="11">
        <v>9</v>
      </c>
      <c r="I1363" s="20" t="s">
        <v>259</v>
      </c>
      <c r="J1363" s="11" t="s">
        <v>261</v>
      </c>
      <c r="K1363" s="11" t="s">
        <v>4139</v>
      </c>
      <c r="L1363" s="11">
        <v>2</v>
      </c>
    </row>
    <row r="1364" spans="1:12">
      <c r="A1364" s="11" t="s">
        <v>2616</v>
      </c>
      <c r="D1364" s="11" t="s">
        <v>260</v>
      </c>
      <c r="E1364" s="19" t="s">
        <v>2866</v>
      </c>
      <c r="F1364" s="10">
        <v>42036</v>
      </c>
      <c r="G1364" s="10">
        <v>44958</v>
      </c>
      <c r="H1364" s="11">
        <v>9</v>
      </c>
      <c r="I1364" s="20" t="s">
        <v>259</v>
      </c>
      <c r="J1364" s="11" t="s">
        <v>261</v>
      </c>
      <c r="K1364" s="11" t="s">
        <v>4139</v>
      </c>
      <c r="L1364" s="11">
        <v>2</v>
      </c>
    </row>
    <row r="1365" spans="1:12">
      <c r="A1365" s="11" t="s">
        <v>2617</v>
      </c>
      <c r="D1365" s="11" t="s">
        <v>260</v>
      </c>
      <c r="E1365" s="19" t="s">
        <v>2867</v>
      </c>
      <c r="F1365" s="10">
        <v>42036</v>
      </c>
      <c r="G1365" s="10">
        <v>44958</v>
      </c>
      <c r="H1365" s="11">
        <v>9</v>
      </c>
      <c r="I1365" s="20" t="s">
        <v>259</v>
      </c>
      <c r="J1365" s="11" t="s">
        <v>261</v>
      </c>
      <c r="K1365" s="11" t="s">
        <v>4139</v>
      </c>
      <c r="L1365" s="11">
        <v>2</v>
      </c>
    </row>
    <row r="1366" spans="1:12">
      <c r="A1366" s="11" t="s">
        <v>2618</v>
      </c>
      <c r="D1366" s="11" t="s">
        <v>260</v>
      </c>
      <c r="E1366" s="19" t="s">
        <v>2868</v>
      </c>
      <c r="F1366" s="10">
        <v>42036</v>
      </c>
      <c r="G1366" s="10">
        <v>44958</v>
      </c>
      <c r="H1366" s="11">
        <v>9</v>
      </c>
      <c r="I1366" s="20" t="s">
        <v>259</v>
      </c>
      <c r="J1366" s="11" t="s">
        <v>261</v>
      </c>
      <c r="K1366" s="11" t="s">
        <v>4139</v>
      </c>
      <c r="L1366" s="11">
        <v>2</v>
      </c>
    </row>
    <row r="1367" spans="1:12">
      <c r="A1367" s="11" t="s">
        <v>2619</v>
      </c>
      <c r="D1367" s="11" t="s">
        <v>260</v>
      </c>
      <c r="E1367" s="19" t="s">
        <v>2869</v>
      </c>
      <c r="F1367" s="10">
        <v>42036</v>
      </c>
      <c r="G1367" s="10">
        <v>44958</v>
      </c>
      <c r="H1367" s="11">
        <v>9</v>
      </c>
      <c r="I1367" s="20" t="s">
        <v>259</v>
      </c>
      <c r="J1367" s="11" t="s">
        <v>261</v>
      </c>
      <c r="K1367" s="11" t="s">
        <v>4139</v>
      </c>
      <c r="L1367" s="11">
        <v>2</v>
      </c>
    </row>
    <row r="1368" spans="1:12">
      <c r="A1368" s="11" t="s">
        <v>2620</v>
      </c>
      <c r="D1368" s="11" t="s">
        <v>260</v>
      </c>
      <c r="E1368" s="19" t="s">
        <v>2870</v>
      </c>
      <c r="F1368" s="10">
        <v>42036</v>
      </c>
      <c r="G1368" s="10">
        <v>44958</v>
      </c>
      <c r="H1368" s="11">
        <v>9</v>
      </c>
      <c r="I1368" s="20" t="s">
        <v>259</v>
      </c>
      <c r="J1368" s="11" t="s">
        <v>261</v>
      </c>
      <c r="K1368" s="11" t="s">
        <v>4139</v>
      </c>
      <c r="L1368" s="11">
        <v>2</v>
      </c>
    </row>
    <row r="1369" spans="1:12">
      <c r="A1369" s="11" t="s">
        <v>2621</v>
      </c>
      <c r="D1369" s="11" t="s">
        <v>260</v>
      </c>
      <c r="E1369" s="19" t="s">
        <v>2871</v>
      </c>
      <c r="F1369" s="10">
        <v>42036</v>
      </c>
      <c r="G1369" s="10">
        <v>44958</v>
      </c>
      <c r="H1369" s="11">
        <v>9</v>
      </c>
      <c r="I1369" s="20" t="s">
        <v>259</v>
      </c>
      <c r="J1369" s="11" t="s">
        <v>261</v>
      </c>
      <c r="K1369" s="11" t="s">
        <v>4139</v>
      </c>
      <c r="L1369" s="11">
        <v>2</v>
      </c>
    </row>
    <row r="1370" spans="1:12">
      <c r="A1370" s="11" t="s">
        <v>2622</v>
      </c>
      <c r="D1370" s="11" t="s">
        <v>260</v>
      </c>
      <c r="E1370" s="19" t="s">
        <v>2872</v>
      </c>
      <c r="F1370" s="10">
        <v>42036</v>
      </c>
      <c r="G1370" s="10">
        <v>44958</v>
      </c>
      <c r="H1370" s="11">
        <v>9</v>
      </c>
      <c r="I1370" s="20" t="s">
        <v>259</v>
      </c>
      <c r="J1370" s="11" t="s">
        <v>261</v>
      </c>
      <c r="K1370" s="11" t="s">
        <v>4139</v>
      </c>
      <c r="L1370" s="11">
        <v>2</v>
      </c>
    </row>
    <row r="1371" spans="1:12">
      <c r="A1371" s="11" t="s">
        <v>2623</v>
      </c>
      <c r="D1371" s="11" t="s">
        <v>260</v>
      </c>
      <c r="E1371" s="19" t="s">
        <v>2873</v>
      </c>
      <c r="F1371" s="10">
        <v>42036</v>
      </c>
      <c r="G1371" s="10">
        <v>44958</v>
      </c>
      <c r="H1371" s="11">
        <v>9</v>
      </c>
      <c r="I1371" s="20" t="s">
        <v>259</v>
      </c>
      <c r="J1371" s="11" t="s">
        <v>261</v>
      </c>
      <c r="K1371" s="11" t="s">
        <v>4139</v>
      </c>
      <c r="L1371" s="11">
        <v>2</v>
      </c>
    </row>
    <row r="1372" spans="1:12">
      <c r="A1372" s="11" t="s">
        <v>2624</v>
      </c>
      <c r="D1372" s="11" t="s">
        <v>260</v>
      </c>
      <c r="E1372" s="19" t="s">
        <v>2874</v>
      </c>
      <c r="F1372" s="10">
        <v>42036</v>
      </c>
      <c r="G1372" s="10">
        <v>44958</v>
      </c>
      <c r="H1372" s="11">
        <v>9</v>
      </c>
      <c r="I1372" s="20" t="s">
        <v>259</v>
      </c>
      <c r="J1372" s="11" t="s">
        <v>261</v>
      </c>
      <c r="K1372" s="11" t="s">
        <v>4139</v>
      </c>
      <c r="L1372" s="11">
        <v>2</v>
      </c>
    </row>
    <row r="1373" spans="1:12">
      <c r="A1373" s="11" t="s">
        <v>2625</v>
      </c>
      <c r="D1373" s="11" t="s">
        <v>260</v>
      </c>
      <c r="E1373" s="19" t="s">
        <v>2875</v>
      </c>
      <c r="F1373" s="10">
        <v>42036</v>
      </c>
      <c r="G1373" s="10">
        <v>44958</v>
      </c>
      <c r="H1373" s="11">
        <v>9</v>
      </c>
      <c r="I1373" s="20" t="s">
        <v>259</v>
      </c>
      <c r="J1373" s="11" t="s">
        <v>261</v>
      </c>
      <c r="K1373" s="11" t="s">
        <v>4139</v>
      </c>
      <c r="L1373" s="11">
        <v>2</v>
      </c>
    </row>
    <row r="1374" spans="1:12">
      <c r="A1374" s="11" t="s">
        <v>2626</v>
      </c>
      <c r="D1374" s="11" t="s">
        <v>260</v>
      </c>
      <c r="E1374" s="19" t="s">
        <v>2876</v>
      </c>
      <c r="F1374" s="10">
        <v>42036</v>
      </c>
      <c r="G1374" s="10">
        <v>44958</v>
      </c>
      <c r="H1374" s="11">
        <v>9</v>
      </c>
      <c r="I1374" s="20" t="s">
        <v>259</v>
      </c>
      <c r="J1374" s="11" t="s">
        <v>261</v>
      </c>
      <c r="K1374" s="11" t="s">
        <v>4139</v>
      </c>
      <c r="L1374" s="11">
        <v>2</v>
      </c>
    </row>
    <row r="1375" spans="1:12">
      <c r="A1375" s="11" t="s">
        <v>2627</v>
      </c>
      <c r="D1375" s="11" t="s">
        <v>260</v>
      </c>
      <c r="E1375" s="19" t="s">
        <v>2877</v>
      </c>
      <c r="F1375" s="10">
        <v>42036</v>
      </c>
      <c r="G1375" s="10">
        <v>44958</v>
      </c>
      <c r="H1375" s="11">
        <v>9</v>
      </c>
      <c r="I1375" s="20" t="s">
        <v>259</v>
      </c>
      <c r="J1375" s="11" t="s">
        <v>261</v>
      </c>
      <c r="K1375" s="11" t="s">
        <v>4139</v>
      </c>
      <c r="L1375" s="11">
        <v>2</v>
      </c>
    </row>
    <row r="1376" spans="1:12">
      <c r="A1376" s="11" t="s">
        <v>2628</v>
      </c>
      <c r="D1376" s="11" t="s">
        <v>260</v>
      </c>
      <c r="E1376" s="19" t="s">
        <v>2878</v>
      </c>
      <c r="F1376" s="10">
        <v>42036</v>
      </c>
      <c r="G1376" s="10">
        <v>44958</v>
      </c>
      <c r="H1376" s="11">
        <v>9</v>
      </c>
      <c r="I1376" s="20" t="s">
        <v>259</v>
      </c>
      <c r="J1376" s="11" t="s">
        <v>261</v>
      </c>
      <c r="K1376" s="11" t="s">
        <v>4139</v>
      </c>
      <c r="L1376" s="11">
        <v>2</v>
      </c>
    </row>
    <row r="1377" spans="1:12">
      <c r="A1377" s="11" t="s">
        <v>2629</v>
      </c>
      <c r="D1377" s="11" t="s">
        <v>260</v>
      </c>
      <c r="E1377" s="19" t="s">
        <v>2879</v>
      </c>
      <c r="F1377" s="10">
        <v>42036</v>
      </c>
      <c r="G1377" s="10">
        <v>44958</v>
      </c>
      <c r="H1377" s="11">
        <v>9</v>
      </c>
      <c r="I1377" s="20" t="s">
        <v>259</v>
      </c>
      <c r="J1377" s="11" t="s">
        <v>261</v>
      </c>
      <c r="K1377" s="11" t="s">
        <v>4139</v>
      </c>
      <c r="L1377" s="11">
        <v>2</v>
      </c>
    </row>
    <row r="1378" spans="1:12">
      <c r="A1378" s="11" t="s">
        <v>2630</v>
      </c>
      <c r="D1378" s="11" t="s">
        <v>260</v>
      </c>
      <c r="E1378" s="19" t="s">
        <v>2880</v>
      </c>
      <c r="F1378" s="10">
        <v>42036</v>
      </c>
      <c r="G1378" s="10">
        <v>44958</v>
      </c>
      <c r="H1378" s="11">
        <v>9</v>
      </c>
      <c r="I1378" s="20" t="s">
        <v>259</v>
      </c>
      <c r="J1378" s="11" t="s">
        <v>261</v>
      </c>
      <c r="K1378" s="11" t="s">
        <v>4139</v>
      </c>
      <c r="L1378" s="11">
        <v>2</v>
      </c>
    </row>
    <row r="1379" spans="1:12">
      <c r="A1379" s="11" t="s">
        <v>2631</v>
      </c>
      <c r="D1379" s="11" t="s">
        <v>260</v>
      </c>
      <c r="E1379" s="19" t="s">
        <v>2881</v>
      </c>
      <c r="F1379" s="10">
        <v>42036</v>
      </c>
      <c r="G1379" s="10">
        <v>44958</v>
      </c>
      <c r="H1379" s="11">
        <v>9</v>
      </c>
      <c r="I1379" s="20" t="s">
        <v>259</v>
      </c>
      <c r="J1379" s="11" t="s">
        <v>261</v>
      </c>
      <c r="K1379" s="11" t="s">
        <v>4139</v>
      </c>
      <c r="L1379" s="11">
        <v>2</v>
      </c>
    </row>
    <row r="1380" spans="1:12">
      <c r="A1380" s="11" t="s">
        <v>2632</v>
      </c>
      <c r="D1380" s="11" t="s">
        <v>260</v>
      </c>
      <c r="E1380" s="19" t="s">
        <v>2882</v>
      </c>
      <c r="F1380" s="10">
        <v>42036</v>
      </c>
      <c r="G1380" s="10">
        <v>44958</v>
      </c>
      <c r="H1380" s="11">
        <v>9</v>
      </c>
      <c r="I1380" s="20" t="s">
        <v>259</v>
      </c>
      <c r="J1380" s="11" t="s">
        <v>261</v>
      </c>
      <c r="K1380" s="11" t="s">
        <v>4139</v>
      </c>
      <c r="L1380" s="11">
        <v>2</v>
      </c>
    </row>
    <row r="1381" spans="1:12">
      <c r="A1381" s="11" t="s">
        <v>2633</v>
      </c>
      <c r="D1381" s="11" t="s">
        <v>260</v>
      </c>
      <c r="E1381" s="19" t="s">
        <v>2883</v>
      </c>
      <c r="F1381" s="10">
        <v>42036</v>
      </c>
      <c r="G1381" s="10">
        <v>44958</v>
      </c>
      <c r="H1381" s="11">
        <v>9</v>
      </c>
      <c r="I1381" s="20" t="s">
        <v>259</v>
      </c>
      <c r="J1381" s="11" t="s">
        <v>261</v>
      </c>
      <c r="K1381" s="11" t="s">
        <v>4139</v>
      </c>
      <c r="L1381" s="11">
        <v>2</v>
      </c>
    </row>
    <row r="1382" spans="1:12">
      <c r="A1382" s="11" t="s">
        <v>2634</v>
      </c>
      <c r="D1382" s="11" t="s">
        <v>260</v>
      </c>
      <c r="E1382" s="19" t="s">
        <v>2884</v>
      </c>
      <c r="F1382" s="10">
        <v>42036</v>
      </c>
      <c r="G1382" s="10">
        <v>44958</v>
      </c>
      <c r="H1382" s="11">
        <v>9</v>
      </c>
      <c r="I1382" s="20" t="s">
        <v>259</v>
      </c>
      <c r="J1382" s="11" t="s">
        <v>261</v>
      </c>
      <c r="K1382" s="11" t="s">
        <v>4139</v>
      </c>
      <c r="L1382" s="11">
        <v>2</v>
      </c>
    </row>
    <row r="1383" spans="1:12">
      <c r="A1383" s="11" t="s">
        <v>2635</v>
      </c>
      <c r="D1383" s="11" t="s">
        <v>260</v>
      </c>
      <c r="E1383" s="19" t="s">
        <v>2885</v>
      </c>
      <c r="F1383" s="10">
        <v>42036</v>
      </c>
      <c r="G1383" s="10">
        <v>44958</v>
      </c>
      <c r="H1383" s="11">
        <v>9</v>
      </c>
      <c r="I1383" s="20" t="s">
        <v>259</v>
      </c>
      <c r="J1383" s="11" t="s">
        <v>261</v>
      </c>
      <c r="K1383" s="11" t="s">
        <v>4139</v>
      </c>
      <c r="L1383" s="11">
        <v>2</v>
      </c>
    </row>
    <row r="1384" spans="1:12">
      <c r="A1384" s="11" t="s">
        <v>2636</v>
      </c>
      <c r="D1384" s="11" t="s">
        <v>260</v>
      </c>
      <c r="E1384" s="19" t="s">
        <v>2886</v>
      </c>
      <c r="F1384" s="10">
        <v>42036</v>
      </c>
      <c r="G1384" s="10">
        <v>44958</v>
      </c>
      <c r="H1384" s="11">
        <v>9</v>
      </c>
      <c r="I1384" s="20" t="s">
        <v>259</v>
      </c>
      <c r="J1384" s="11" t="s">
        <v>261</v>
      </c>
      <c r="K1384" s="11" t="s">
        <v>4139</v>
      </c>
      <c r="L1384" s="11">
        <v>2</v>
      </c>
    </row>
    <row r="1385" spans="1:12">
      <c r="A1385" s="11" t="s">
        <v>2637</v>
      </c>
      <c r="D1385" s="11" t="s">
        <v>260</v>
      </c>
      <c r="E1385" s="19" t="s">
        <v>2887</v>
      </c>
      <c r="F1385" s="10">
        <v>42036</v>
      </c>
      <c r="G1385" s="10">
        <v>44958</v>
      </c>
      <c r="H1385" s="11">
        <v>9</v>
      </c>
      <c r="I1385" s="20" t="s">
        <v>259</v>
      </c>
      <c r="J1385" s="11" t="s">
        <v>261</v>
      </c>
      <c r="K1385" s="11" t="s">
        <v>4139</v>
      </c>
      <c r="L1385" s="11">
        <v>2</v>
      </c>
    </row>
    <row r="1386" spans="1:12">
      <c r="A1386" s="11" t="s">
        <v>2638</v>
      </c>
      <c r="D1386" s="11" t="s">
        <v>260</v>
      </c>
      <c r="E1386" s="19" t="s">
        <v>2888</v>
      </c>
      <c r="F1386" s="10">
        <v>42036</v>
      </c>
      <c r="G1386" s="10">
        <v>44958</v>
      </c>
      <c r="H1386" s="11">
        <v>9</v>
      </c>
      <c r="I1386" s="20" t="s">
        <v>259</v>
      </c>
      <c r="J1386" s="11" t="s">
        <v>261</v>
      </c>
      <c r="K1386" s="11" t="s">
        <v>4139</v>
      </c>
      <c r="L1386" s="11">
        <v>2</v>
      </c>
    </row>
    <row r="1387" spans="1:12">
      <c r="A1387" s="11" t="s">
        <v>2639</v>
      </c>
      <c r="D1387" s="11" t="s">
        <v>260</v>
      </c>
      <c r="E1387" s="19" t="s">
        <v>2889</v>
      </c>
      <c r="F1387" s="10">
        <v>42036</v>
      </c>
      <c r="G1387" s="10">
        <v>44958</v>
      </c>
      <c r="H1387" s="11">
        <v>9</v>
      </c>
      <c r="I1387" s="20" t="s">
        <v>259</v>
      </c>
      <c r="J1387" s="11" t="s">
        <v>261</v>
      </c>
      <c r="K1387" s="11" t="s">
        <v>4139</v>
      </c>
      <c r="L1387" s="11">
        <v>2</v>
      </c>
    </row>
    <row r="1388" spans="1:12">
      <c r="A1388" s="11" t="s">
        <v>2640</v>
      </c>
      <c r="D1388" s="11" t="s">
        <v>260</v>
      </c>
      <c r="E1388" s="19" t="s">
        <v>2890</v>
      </c>
      <c r="F1388" s="10">
        <v>42036</v>
      </c>
      <c r="G1388" s="10">
        <v>44958</v>
      </c>
      <c r="H1388" s="11">
        <v>9</v>
      </c>
      <c r="I1388" s="20" t="s">
        <v>259</v>
      </c>
      <c r="J1388" s="11" t="s">
        <v>261</v>
      </c>
      <c r="K1388" s="11" t="s">
        <v>4139</v>
      </c>
      <c r="L1388" s="11">
        <v>2</v>
      </c>
    </row>
    <row r="1389" spans="1:12">
      <c r="A1389" s="11" t="s">
        <v>2641</v>
      </c>
      <c r="D1389" s="11" t="s">
        <v>260</v>
      </c>
      <c r="E1389" s="19" t="s">
        <v>2891</v>
      </c>
      <c r="F1389" s="10">
        <v>42036</v>
      </c>
      <c r="G1389" s="10">
        <v>44958</v>
      </c>
      <c r="H1389" s="11">
        <v>9</v>
      </c>
      <c r="I1389" s="20" t="s">
        <v>259</v>
      </c>
      <c r="J1389" s="11" t="s">
        <v>261</v>
      </c>
      <c r="K1389" s="11" t="s">
        <v>4139</v>
      </c>
      <c r="L1389" s="11">
        <v>2</v>
      </c>
    </row>
    <row r="1390" spans="1:12">
      <c r="A1390" s="11" t="s">
        <v>2642</v>
      </c>
      <c r="D1390" s="11" t="s">
        <v>260</v>
      </c>
      <c r="E1390" s="19" t="s">
        <v>2892</v>
      </c>
      <c r="F1390" s="10">
        <v>42036</v>
      </c>
      <c r="G1390" s="10">
        <v>44958</v>
      </c>
      <c r="H1390" s="11">
        <v>9</v>
      </c>
      <c r="I1390" s="20" t="s">
        <v>259</v>
      </c>
      <c r="J1390" s="11" t="s">
        <v>261</v>
      </c>
      <c r="K1390" s="11" t="s">
        <v>4139</v>
      </c>
      <c r="L1390" s="11">
        <v>2</v>
      </c>
    </row>
    <row r="1391" spans="1:12">
      <c r="A1391" s="11" t="s">
        <v>2643</v>
      </c>
      <c r="D1391" s="11" t="s">
        <v>260</v>
      </c>
      <c r="E1391" s="19" t="s">
        <v>2893</v>
      </c>
      <c r="F1391" s="10">
        <v>42036</v>
      </c>
      <c r="G1391" s="10">
        <v>44958</v>
      </c>
      <c r="H1391" s="11">
        <v>9</v>
      </c>
      <c r="I1391" s="20" t="s">
        <v>259</v>
      </c>
      <c r="J1391" s="11" t="s">
        <v>261</v>
      </c>
      <c r="K1391" s="11" t="s">
        <v>4139</v>
      </c>
      <c r="L1391" s="11">
        <v>2</v>
      </c>
    </row>
    <row r="1392" spans="1:12">
      <c r="A1392" s="11" t="s">
        <v>2644</v>
      </c>
      <c r="D1392" s="11" t="s">
        <v>260</v>
      </c>
      <c r="E1392" s="19" t="s">
        <v>2894</v>
      </c>
      <c r="F1392" s="10">
        <v>42036</v>
      </c>
      <c r="G1392" s="10">
        <v>44958</v>
      </c>
      <c r="H1392" s="11">
        <v>9</v>
      </c>
      <c r="I1392" s="20" t="s">
        <v>259</v>
      </c>
      <c r="J1392" s="11" t="s">
        <v>261</v>
      </c>
      <c r="K1392" s="11" t="s">
        <v>4139</v>
      </c>
      <c r="L1392" s="11">
        <v>2</v>
      </c>
    </row>
    <row r="1393" spans="1:12">
      <c r="A1393" s="11" t="s">
        <v>2645</v>
      </c>
      <c r="D1393" s="11" t="s">
        <v>260</v>
      </c>
      <c r="E1393" s="19" t="s">
        <v>2895</v>
      </c>
      <c r="F1393" s="10">
        <v>42036</v>
      </c>
      <c r="G1393" s="10">
        <v>44958</v>
      </c>
      <c r="H1393" s="11">
        <v>9</v>
      </c>
      <c r="I1393" s="20" t="s">
        <v>259</v>
      </c>
      <c r="J1393" s="11" t="s">
        <v>261</v>
      </c>
      <c r="K1393" s="11" t="s">
        <v>4139</v>
      </c>
      <c r="L1393" s="11">
        <v>2</v>
      </c>
    </row>
    <row r="1394" spans="1:12">
      <c r="A1394" s="11" t="s">
        <v>2646</v>
      </c>
      <c r="D1394" s="11" t="s">
        <v>260</v>
      </c>
      <c r="E1394" s="19" t="s">
        <v>2896</v>
      </c>
      <c r="F1394" s="10">
        <v>42036</v>
      </c>
      <c r="G1394" s="10">
        <v>44958</v>
      </c>
      <c r="H1394" s="11">
        <v>9</v>
      </c>
      <c r="I1394" s="20" t="s">
        <v>259</v>
      </c>
      <c r="J1394" s="11" t="s">
        <v>261</v>
      </c>
      <c r="K1394" s="11" t="s">
        <v>4139</v>
      </c>
      <c r="L1394" s="11">
        <v>2</v>
      </c>
    </row>
    <row r="1395" spans="1:12">
      <c r="A1395" s="11" t="s">
        <v>2647</v>
      </c>
      <c r="D1395" s="11" t="s">
        <v>260</v>
      </c>
      <c r="E1395" s="19" t="s">
        <v>2897</v>
      </c>
      <c r="F1395" s="10">
        <v>42036</v>
      </c>
      <c r="G1395" s="10">
        <v>44958</v>
      </c>
      <c r="H1395" s="11">
        <v>9</v>
      </c>
      <c r="I1395" s="20" t="s">
        <v>259</v>
      </c>
      <c r="J1395" s="11" t="s">
        <v>261</v>
      </c>
      <c r="K1395" s="11" t="s">
        <v>4139</v>
      </c>
      <c r="L1395" s="11">
        <v>2</v>
      </c>
    </row>
    <row r="1396" spans="1:12">
      <c r="A1396" s="11" t="s">
        <v>2648</v>
      </c>
      <c r="D1396" s="11" t="s">
        <v>260</v>
      </c>
      <c r="E1396" s="19" t="s">
        <v>2898</v>
      </c>
      <c r="F1396" s="10">
        <v>42036</v>
      </c>
      <c r="G1396" s="10">
        <v>44958</v>
      </c>
      <c r="H1396" s="11">
        <v>9</v>
      </c>
      <c r="I1396" s="20" t="s">
        <v>259</v>
      </c>
      <c r="J1396" s="11" t="s">
        <v>261</v>
      </c>
      <c r="K1396" s="11" t="s">
        <v>4139</v>
      </c>
      <c r="L1396" s="11">
        <v>2</v>
      </c>
    </row>
    <row r="1397" spans="1:12">
      <c r="A1397" s="11" t="s">
        <v>2649</v>
      </c>
      <c r="D1397" s="11" t="s">
        <v>260</v>
      </c>
      <c r="E1397" s="19" t="s">
        <v>2899</v>
      </c>
      <c r="F1397" s="10">
        <v>42036</v>
      </c>
      <c r="G1397" s="10">
        <v>44958</v>
      </c>
      <c r="H1397" s="11">
        <v>9</v>
      </c>
      <c r="I1397" s="20" t="s">
        <v>259</v>
      </c>
      <c r="J1397" s="11" t="s">
        <v>261</v>
      </c>
      <c r="K1397" s="11" t="s">
        <v>4139</v>
      </c>
      <c r="L1397" s="11">
        <v>2</v>
      </c>
    </row>
    <row r="1398" spans="1:12">
      <c r="A1398" s="11" t="s">
        <v>2650</v>
      </c>
      <c r="D1398" s="11" t="s">
        <v>260</v>
      </c>
      <c r="E1398" s="19" t="s">
        <v>2900</v>
      </c>
      <c r="F1398" s="10">
        <v>42036</v>
      </c>
      <c r="G1398" s="10">
        <v>44958</v>
      </c>
      <c r="H1398" s="11">
        <v>9</v>
      </c>
      <c r="I1398" s="20" t="s">
        <v>259</v>
      </c>
      <c r="J1398" s="11" t="s">
        <v>261</v>
      </c>
      <c r="K1398" s="11" t="s">
        <v>4139</v>
      </c>
      <c r="L1398" s="11">
        <v>2</v>
      </c>
    </row>
    <row r="1399" spans="1:12">
      <c r="A1399" s="11" t="s">
        <v>2651</v>
      </c>
      <c r="D1399" s="11" t="s">
        <v>260</v>
      </c>
      <c r="E1399" s="19" t="s">
        <v>2901</v>
      </c>
      <c r="F1399" s="10">
        <v>42036</v>
      </c>
      <c r="G1399" s="10">
        <v>44958</v>
      </c>
      <c r="H1399" s="11">
        <v>9</v>
      </c>
      <c r="I1399" s="20" t="s">
        <v>259</v>
      </c>
      <c r="J1399" s="11" t="s">
        <v>261</v>
      </c>
      <c r="K1399" s="11" t="s">
        <v>4139</v>
      </c>
      <c r="L1399" s="11">
        <v>2</v>
      </c>
    </row>
    <row r="1400" spans="1:12">
      <c r="A1400" s="11" t="s">
        <v>2652</v>
      </c>
      <c r="D1400" s="11" t="s">
        <v>260</v>
      </c>
      <c r="E1400" s="19" t="s">
        <v>2902</v>
      </c>
      <c r="F1400" s="10">
        <v>42036</v>
      </c>
      <c r="G1400" s="10">
        <v>44958</v>
      </c>
      <c r="H1400" s="11">
        <v>9</v>
      </c>
      <c r="I1400" s="20" t="s">
        <v>259</v>
      </c>
      <c r="J1400" s="11" t="s">
        <v>261</v>
      </c>
      <c r="K1400" s="11" t="s">
        <v>4139</v>
      </c>
      <c r="L1400" s="11">
        <v>2</v>
      </c>
    </row>
    <row r="1401" spans="1:12">
      <c r="A1401" s="11" t="s">
        <v>2653</v>
      </c>
      <c r="D1401" s="11" t="s">
        <v>260</v>
      </c>
      <c r="E1401" s="19" t="s">
        <v>2903</v>
      </c>
      <c r="F1401" s="10">
        <v>42036</v>
      </c>
      <c r="G1401" s="10">
        <v>44958</v>
      </c>
      <c r="H1401" s="11">
        <v>9</v>
      </c>
      <c r="I1401" s="20" t="s">
        <v>259</v>
      </c>
      <c r="J1401" s="11" t="s">
        <v>261</v>
      </c>
      <c r="K1401" s="11" t="s">
        <v>4139</v>
      </c>
      <c r="L1401" s="11">
        <v>2</v>
      </c>
    </row>
    <row r="1402" spans="1:12">
      <c r="A1402" s="11" t="s">
        <v>2654</v>
      </c>
      <c r="D1402" s="11" t="s">
        <v>260</v>
      </c>
      <c r="E1402" s="19" t="s">
        <v>2904</v>
      </c>
      <c r="F1402" s="10">
        <v>42036</v>
      </c>
      <c r="G1402" s="10">
        <v>44958</v>
      </c>
      <c r="H1402" s="11">
        <v>9</v>
      </c>
      <c r="I1402" s="20" t="s">
        <v>259</v>
      </c>
      <c r="J1402" s="11" t="s">
        <v>261</v>
      </c>
      <c r="K1402" s="11" t="s">
        <v>4139</v>
      </c>
      <c r="L1402" s="11">
        <v>2</v>
      </c>
    </row>
    <row r="1403" spans="1:12">
      <c r="A1403" s="11" t="s">
        <v>2655</v>
      </c>
      <c r="D1403" s="11" t="s">
        <v>260</v>
      </c>
      <c r="E1403" s="19" t="s">
        <v>2905</v>
      </c>
      <c r="F1403" s="10">
        <v>42036</v>
      </c>
      <c r="G1403" s="10">
        <v>44958</v>
      </c>
      <c r="H1403" s="11">
        <v>9</v>
      </c>
      <c r="I1403" s="20" t="s">
        <v>259</v>
      </c>
      <c r="J1403" s="11" t="s">
        <v>261</v>
      </c>
      <c r="K1403" s="11" t="s">
        <v>4139</v>
      </c>
      <c r="L1403" s="11">
        <v>2</v>
      </c>
    </row>
    <row r="1404" spans="1:12">
      <c r="A1404" s="11" t="s">
        <v>2656</v>
      </c>
      <c r="D1404" s="11" t="s">
        <v>260</v>
      </c>
      <c r="E1404" s="19" t="s">
        <v>2906</v>
      </c>
      <c r="F1404" s="10">
        <v>42036</v>
      </c>
      <c r="G1404" s="10">
        <v>44958</v>
      </c>
      <c r="H1404" s="11">
        <v>9</v>
      </c>
      <c r="I1404" s="20" t="s">
        <v>259</v>
      </c>
      <c r="J1404" s="11" t="s">
        <v>261</v>
      </c>
      <c r="K1404" s="11" t="s">
        <v>4139</v>
      </c>
      <c r="L1404" s="11">
        <v>2</v>
      </c>
    </row>
    <row r="1405" spans="1:12">
      <c r="A1405" s="11" t="s">
        <v>2657</v>
      </c>
      <c r="D1405" s="11" t="s">
        <v>260</v>
      </c>
      <c r="E1405" s="19" t="s">
        <v>2907</v>
      </c>
      <c r="F1405" s="10">
        <v>42036</v>
      </c>
      <c r="G1405" s="10">
        <v>44958</v>
      </c>
      <c r="H1405" s="11">
        <v>9</v>
      </c>
      <c r="I1405" s="20" t="s">
        <v>259</v>
      </c>
      <c r="J1405" s="11" t="s">
        <v>261</v>
      </c>
      <c r="K1405" s="11" t="s">
        <v>4139</v>
      </c>
      <c r="L1405" s="11">
        <v>2</v>
      </c>
    </row>
    <row r="1406" spans="1:12">
      <c r="A1406" s="11" t="s">
        <v>2658</v>
      </c>
      <c r="D1406" s="11" t="s">
        <v>260</v>
      </c>
      <c r="E1406" s="19" t="s">
        <v>2908</v>
      </c>
      <c r="F1406" s="10">
        <v>42036</v>
      </c>
      <c r="G1406" s="10">
        <v>44958</v>
      </c>
      <c r="H1406" s="11">
        <v>9</v>
      </c>
      <c r="I1406" s="20" t="s">
        <v>259</v>
      </c>
      <c r="J1406" s="11" t="s">
        <v>261</v>
      </c>
      <c r="K1406" s="11" t="s">
        <v>4139</v>
      </c>
      <c r="L1406" s="11">
        <v>2</v>
      </c>
    </row>
    <row r="1407" spans="1:12">
      <c r="A1407" s="11" t="s">
        <v>2659</v>
      </c>
      <c r="D1407" s="11" t="s">
        <v>260</v>
      </c>
      <c r="E1407" s="19" t="s">
        <v>2909</v>
      </c>
      <c r="F1407" s="10">
        <v>42036</v>
      </c>
      <c r="G1407" s="10">
        <v>44958</v>
      </c>
      <c r="H1407" s="11">
        <v>9</v>
      </c>
      <c r="I1407" s="20" t="s">
        <v>259</v>
      </c>
      <c r="J1407" s="11" t="s">
        <v>261</v>
      </c>
      <c r="K1407" s="11" t="s">
        <v>4139</v>
      </c>
      <c r="L1407" s="11">
        <v>2</v>
      </c>
    </row>
    <row r="1408" spans="1:12">
      <c r="A1408" s="11" t="s">
        <v>2660</v>
      </c>
      <c r="D1408" s="11" t="s">
        <v>260</v>
      </c>
      <c r="E1408" s="19" t="s">
        <v>2910</v>
      </c>
      <c r="F1408" s="10">
        <v>42036</v>
      </c>
      <c r="G1408" s="10">
        <v>44958</v>
      </c>
      <c r="H1408" s="11">
        <v>9</v>
      </c>
      <c r="I1408" s="20" t="s">
        <v>259</v>
      </c>
      <c r="J1408" s="11" t="s">
        <v>261</v>
      </c>
      <c r="K1408" s="11" t="s">
        <v>4139</v>
      </c>
      <c r="L1408" s="11">
        <v>2</v>
      </c>
    </row>
    <row r="1409" spans="1:12">
      <c r="A1409" s="11" t="s">
        <v>2661</v>
      </c>
      <c r="D1409" s="11" t="s">
        <v>260</v>
      </c>
      <c r="E1409" s="19" t="s">
        <v>2911</v>
      </c>
      <c r="F1409" s="10">
        <v>42036</v>
      </c>
      <c r="G1409" s="10">
        <v>44958</v>
      </c>
      <c r="H1409" s="11">
        <v>9</v>
      </c>
      <c r="I1409" s="20" t="s">
        <v>259</v>
      </c>
      <c r="J1409" s="11" t="s">
        <v>261</v>
      </c>
      <c r="K1409" s="11" t="s">
        <v>4139</v>
      </c>
      <c r="L1409" s="11">
        <v>2</v>
      </c>
    </row>
    <row r="1410" spans="1:12">
      <c r="A1410" s="11" t="s">
        <v>2662</v>
      </c>
      <c r="D1410" s="11" t="s">
        <v>260</v>
      </c>
      <c r="E1410" s="19" t="s">
        <v>2912</v>
      </c>
      <c r="F1410" s="10">
        <v>42036</v>
      </c>
      <c r="G1410" s="10">
        <v>44958</v>
      </c>
      <c r="H1410" s="11">
        <v>9</v>
      </c>
      <c r="I1410" s="11" t="s">
        <v>337</v>
      </c>
      <c r="J1410" s="11" t="s">
        <v>338</v>
      </c>
      <c r="K1410" s="11" t="s">
        <v>4139</v>
      </c>
      <c r="L1410" s="11">
        <v>2</v>
      </c>
    </row>
    <row r="1411" spans="1:12">
      <c r="A1411" s="11" t="s">
        <v>2663</v>
      </c>
      <c r="D1411" s="11" t="s">
        <v>260</v>
      </c>
      <c r="E1411" s="19" t="s">
        <v>2913</v>
      </c>
      <c r="F1411" s="10">
        <v>42036</v>
      </c>
      <c r="G1411" s="10">
        <v>44958</v>
      </c>
      <c r="H1411" s="11">
        <v>9</v>
      </c>
      <c r="I1411" s="11" t="s">
        <v>337</v>
      </c>
      <c r="J1411" s="11" t="s">
        <v>338</v>
      </c>
      <c r="K1411" s="11" t="s">
        <v>4139</v>
      </c>
      <c r="L1411" s="11">
        <v>2</v>
      </c>
    </row>
    <row r="1412" spans="1:12">
      <c r="A1412" s="11" t="s">
        <v>2664</v>
      </c>
      <c r="D1412" s="11" t="s">
        <v>260</v>
      </c>
      <c r="E1412" s="19" t="s">
        <v>2914</v>
      </c>
      <c r="F1412" s="10">
        <v>42036</v>
      </c>
      <c r="G1412" s="10">
        <v>44958</v>
      </c>
      <c r="H1412" s="11">
        <v>9</v>
      </c>
      <c r="I1412" s="11" t="s">
        <v>337</v>
      </c>
      <c r="J1412" s="11" t="s">
        <v>338</v>
      </c>
      <c r="K1412" s="11" t="s">
        <v>4139</v>
      </c>
      <c r="L1412" s="11">
        <v>2</v>
      </c>
    </row>
    <row r="1413" spans="1:12">
      <c r="A1413" s="11" t="s">
        <v>2665</v>
      </c>
      <c r="D1413" s="11" t="s">
        <v>260</v>
      </c>
      <c r="E1413" s="19" t="s">
        <v>2915</v>
      </c>
      <c r="F1413" s="10">
        <v>42036</v>
      </c>
      <c r="G1413" s="10">
        <v>44958</v>
      </c>
      <c r="H1413" s="11">
        <v>9</v>
      </c>
      <c r="I1413" s="11" t="s">
        <v>337</v>
      </c>
      <c r="J1413" s="11" t="s">
        <v>338</v>
      </c>
      <c r="K1413" s="11" t="s">
        <v>4139</v>
      </c>
      <c r="L1413" s="11">
        <v>2</v>
      </c>
    </row>
    <row r="1414" spans="1:12">
      <c r="A1414" s="11" t="s">
        <v>2666</v>
      </c>
      <c r="D1414" s="11" t="s">
        <v>260</v>
      </c>
      <c r="E1414" s="19" t="s">
        <v>2916</v>
      </c>
      <c r="F1414" s="10">
        <v>42036</v>
      </c>
      <c r="G1414" s="10">
        <v>44958</v>
      </c>
      <c r="H1414" s="11">
        <v>9</v>
      </c>
      <c r="I1414" s="11" t="s">
        <v>337</v>
      </c>
      <c r="J1414" s="11" t="s">
        <v>338</v>
      </c>
      <c r="K1414" s="11" t="s">
        <v>4139</v>
      </c>
      <c r="L1414" s="11">
        <v>2</v>
      </c>
    </row>
    <row r="1415" spans="1:12">
      <c r="A1415" s="11" t="s">
        <v>2667</v>
      </c>
      <c r="D1415" s="11" t="s">
        <v>260</v>
      </c>
      <c r="E1415" s="19" t="s">
        <v>2917</v>
      </c>
      <c r="F1415" s="10">
        <v>42036</v>
      </c>
      <c r="G1415" s="10">
        <v>44958</v>
      </c>
      <c r="H1415" s="11">
        <v>9</v>
      </c>
      <c r="I1415" s="11" t="s">
        <v>337</v>
      </c>
      <c r="J1415" s="11" t="s">
        <v>338</v>
      </c>
      <c r="K1415" s="11" t="s">
        <v>4139</v>
      </c>
      <c r="L1415" s="11">
        <v>2</v>
      </c>
    </row>
    <row r="1416" spans="1:12">
      <c r="A1416" s="11" t="s">
        <v>2668</v>
      </c>
      <c r="D1416" s="11" t="s">
        <v>260</v>
      </c>
      <c r="E1416" s="19" t="s">
        <v>2918</v>
      </c>
      <c r="F1416" s="10">
        <v>42036</v>
      </c>
      <c r="G1416" s="10">
        <v>44958</v>
      </c>
      <c r="H1416" s="11">
        <v>9</v>
      </c>
      <c r="I1416" s="11" t="s">
        <v>337</v>
      </c>
      <c r="J1416" s="11" t="s">
        <v>338</v>
      </c>
      <c r="K1416" s="11" t="s">
        <v>4139</v>
      </c>
      <c r="L1416" s="11">
        <v>2</v>
      </c>
    </row>
    <row r="1417" spans="1:12">
      <c r="A1417" s="11" t="s">
        <v>2669</v>
      </c>
      <c r="D1417" s="11" t="s">
        <v>260</v>
      </c>
      <c r="E1417" s="19" t="s">
        <v>2919</v>
      </c>
      <c r="F1417" s="10">
        <v>42036</v>
      </c>
      <c r="G1417" s="10">
        <v>44958</v>
      </c>
      <c r="H1417" s="11">
        <v>9</v>
      </c>
      <c r="I1417" s="11" t="s">
        <v>337</v>
      </c>
      <c r="J1417" s="11" t="s">
        <v>338</v>
      </c>
      <c r="K1417" s="11" t="s">
        <v>4139</v>
      </c>
      <c r="L1417" s="11">
        <v>2</v>
      </c>
    </row>
    <row r="1418" spans="1:12">
      <c r="A1418" s="11" t="s">
        <v>2670</v>
      </c>
      <c r="D1418" s="11" t="s">
        <v>260</v>
      </c>
      <c r="E1418" s="19" t="s">
        <v>2920</v>
      </c>
      <c r="F1418" s="10">
        <v>42036</v>
      </c>
      <c r="G1418" s="10">
        <v>44958</v>
      </c>
      <c r="H1418" s="11">
        <v>9</v>
      </c>
      <c r="I1418" s="11" t="s">
        <v>337</v>
      </c>
      <c r="J1418" s="11" t="s">
        <v>338</v>
      </c>
      <c r="K1418" s="11" t="s">
        <v>4139</v>
      </c>
      <c r="L1418" s="11">
        <v>2</v>
      </c>
    </row>
    <row r="1419" spans="1:12">
      <c r="A1419" s="11" t="s">
        <v>2671</v>
      </c>
      <c r="D1419" s="11" t="s">
        <v>260</v>
      </c>
      <c r="E1419" s="19" t="s">
        <v>2921</v>
      </c>
      <c r="F1419" s="10">
        <v>42036</v>
      </c>
      <c r="G1419" s="10">
        <v>44958</v>
      </c>
      <c r="H1419" s="11">
        <v>9</v>
      </c>
      <c r="I1419" s="11" t="s">
        <v>337</v>
      </c>
      <c r="J1419" s="11" t="s">
        <v>338</v>
      </c>
      <c r="K1419" s="11" t="s">
        <v>4139</v>
      </c>
      <c r="L1419" s="11">
        <v>2</v>
      </c>
    </row>
    <row r="1420" spans="1:12">
      <c r="A1420" s="11" t="s">
        <v>2672</v>
      </c>
      <c r="D1420" s="11" t="s">
        <v>260</v>
      </c>
      <c r="E1420" s="19" t="s">
        <v>2922</v>
      </c>
      <c r="F1420" s="10">
        <v>42036</v>
      </c>
      <c r="G1420" s="10">
        <v>44958</v>
      </c>
      <c r="H1420" s="11">
        <v>9</v>
      </c>
      <c r="I1420" s="11" t="s">
        <v>337</v>
      </c>
      <c r="J1420" s="11" t="s">
        <v>338</v>
      </c>
      <c r="K1420" s="11" t="s">
        <v>4139</v>
      </c>
      <c r="L1420" s="11">
        <v>2</v>
      </c>
    </row>
    <row r="1421" spans="1:12">
      <c r="A1421" s="11" t="s">
        <v>2673</v>
      </c>
      <c r="D1421" s="11" t="s">
        <v>260</v>
      </c>
      <c r="E1421" s="19" t="s">
        <v>2923</v>
      </c>
      <c r="F1421" s="10">
        <v>42036</v>
      </c>
      <c r="G1421" s="10">
        <v>44958</v>
      </c>
      <c r="H1421" s="11">
        <v>9</v>
      </c>
      <c r="I1421" s="11" t="s">
        <v>337</v>
      </c>
      <c r="J1421" s="11" t="s">
        <v>338</v>
      </c>
      <c r="K1421" s="11" t="s">
        <v>4139</v>
      </c>
      <c r="L1421" s="11">
        <v>2</v>
      </c>
    </row>
    <row r="1422" spans="1:12">
      <c r="A1422" s="11" t="s">
        <v>2674</v>
      </c>
      <c r="D1422" s="11" t="s">
        <v>260</v>
      </c>
      <c r="E1422" s="19" t="s">
        <v>2924</v>
      </c>
      <c r="F1422" s="10">
        <v>42036</v>
      </c>
      <c r="G1422" s="10">
        <v>44958</v>
      </c>
      <c r="H1422" s="11">
        <v>9</v>
      </c>
      <c r="I1422" s="11" t="s">
        <v>337</v>
      </c>
      <c r="J1422" s="11" t="s">
        <v>338</v>
      </c>
      <c r="K1422" s="11" t="s">
        <v>4139</v>
      </c>
      <c r="L1422" s="11">
        <v>2</v>
      </c>
    </row>
    <row r="1423" spans="1:12">
      <c r="A1423" s="11" t="s">
        <v>2675</v>
      </c>
      <c r="D1423" s="11" t="s">
        <v>260</v>
      </c>
      <c r="E1423" s="19" t="s">
        <v>2925</v>
      </c>
      <c r="F1423" s="10">
        <v>42036</v>
      </c>
      <c r="G1423" s="10">
        <v>44958</v>
      </c>
      <c r="H1423" s="11">
        <v>9</v>
      </c>
      <c r="I1423" s="11" t="s">
        <v>337</v>
      </c>
      <c r="J1423" s="11" t="s">
        <v>338</v>
      </c>
      <c r="K1423" s="11" t="s">
        <v>4139</v>
      </c>
      <c r="L1423" s="11">
        <v>2</v>
      </c>
    </row>
    <row r="1424" spans="1:12">
      <c r="A1424" s="11" t="s">
        <v>2676</v>
      </c>
      <c r="D1424" s="11" t="s">
        <v>260</v>
      </c>
      <c r="E1424" s="19" t="s">
        <v>2926</v>
      </c>
      <c r="F1424" s="10">
        <v>42036</v>
      </c>
      <c r="G1424" s="10">
        <v>44958</v>
      </c>
      <c r="H1424" s="11">
        <v>9</v>
      </c>
      <c r="I1424" s="11" t="s">
        <v>337</v>
      </c>
      <c r="J1424" s="11" t="s">
        <v>338</v>
      </c>
      <c r="K1424" s="11" t="s">
        <v>4139</v>
      </c>
      <c r="L1424" s="11">
        <v>2</v>
      </c>
    </row>
    <row r="1425" spans="1:12">
      <c r="A1425" s="11" t="s">
        <v>2677</v>
      </c>
      <c r="D1425" s="11" t="s">
        <v>260</v>
      </c>
      <c r="E1425" s="19" t="s">
        <v>2927</v>
      </c>
      <c r="F1425" s="10">
        <v>42036</v>
      </c>
      <c r="G1425" s="10">
        <v>44958</v>
      </c>
      <c r="H1425" s="11">
        <v>9</v>
      </c>
      <c r="I1425" s="11" t="s">
        <v>337</v>
      </c>
      <c r="J1425" s="11" t="s">
        <v>338</v>
      </c>
      <c r="K1425" s="11" t="s">
        <v>4139</v>
      </c>
      <c r="L1425" s="11">
        <v>2</v>
      </c>
    </row>
    <row r="1426" spans="1:12">
      <c r="A1426" s="11" t="s">
        <v>2678</v>
      </c>
      <c r="D1426" s="11" t="s">
        <v>260</v>
      </c>
      <c r="E1426" s="19" t="s">
        <v>2928</v>
      </c>
      <c r="F1426" s="10">
        <v>42036</v>
      </c>
      <c r="G1426" s="10">
        <v>44958</v>
      </c>
      <c r="H1426" s="11">
        <v>9</v>
      </c>
      <c r="I1426" s="11" t="s">
        <v>337</v>
      </c>
      <c r="J1426" s="11" t="s">
        <v>338</v>
      </c>
      <c r="K1426" s="11" t="s">
        <v>4139</v>
      </c>
      <c r="L1426" s="11">
        <v>2</v>
      </c>
    </row>
    <row r="1427" spans="1:12">
      <c r="A1427" s="11" t="s">
        <v>2679</v>
      </c>
      <c r="D1427" s="11" t="s">
        <v>260</v>
      </c>
      <c r="E1427" s="19" t="s">
        <v>2929</v>
      </c>
      <c r="F1427" s="10">
        <v>42036</v>
      </c>
      <c r="G1427" s="10">
        <v>44958</v>
      </c>
      <c r="H1427" s="11">
        <v>9</v>
      </c>
      <c r="I1427" s="11" t="s">
        <v>337</v>
      </c>
      <c r="J1427" s="11" t="s">
        <v>338</v>
      </c>
      <c r="K1427" s="11" t="s">
        <v>4139</v>
      </c>
      <c r="L1427" s="11">
        <v>2</v>
      </c>
    </row>
    <row r="1428" spans="1:12">
      <c r="A1428" s="11" t="s">
        <v>2680</v>
      </c>
      <c r="D1428" s="11" t="s">
        <v>260</v>
      </c>
      <c r="E1428" s="19" t="s">
        <v>2930</v>
      </c>
      <c r="F1428" s="10">
        <v>42036</v>
      </c>
      <c r="G1428" s="10">
        <v>44958</v>
      </c>
      <c r="H1428" s="11">
        <v>9</v>
      </c>
      <c r="I1428" s="11" t="s">
        <v>337</v>
      </c>
      <c r="J1428" s="11" t="s">
        <v>338</v>
      </c>
      <c r="K1428" s="11" t="s">
        <v>4139</v>
      </c>
      <c r="L1428" s="11">
        <v>2</v>
      </c>
    </row>
    <row r="1429" spans="1:12">
      <c r="A1429" s="11" t="s">
        <v>2681</v>
      </c>
      <c r="D1429" s="11" t="s">
        <v>260</v>
      </c>
      <c r="E1429" s="19" t="s">
        <v>2931</v>
      </c>
      <c r="F1429" s="10">
        <v>42036</v>
      </c>
      <c r="G1429" s="10">
        <v>44958</v>
      </c>
      <c r="H1429" s="11">
        <v>9</v>
      </c>
      <c r="I1429" s="11" t="s">
        <v>337</v>
      </c>
      <c r="J1429" s="11" t="s">
        <v>338</v>
      </c>
      <c r="K1429" s="11" t="s">
        <v>4139</v>
      </c>
      <c r="L1429" s="11">
        <v>2</v>
      </c>
    </row>
    <row r="1430" spans="1:12">
      <c r="A1430" s="11" t="s">
        <v>2682</v>
      </c>
      <c r="D1430" s="11" t="s">
        <v>260</v>
      </c>
      <c r="E1430" s="19" t="s">
        <v>2932</v>
      </c>
      <c r="F1430" s="10">
        <v>42036</v>
      </c>
      <c r="G1430" s="10">
        <v>44958</v>
      </c>
      <c r="H1430" s="11">
        <v>9</v>
      </c>
      <c r="I1430" s="11" t="s">
        <v>337</v>
      </c>
      <c r="J1430" s="11" t="s">
        <v>338</v>
      </c>
      <c r="K1430" s="11" t="s">
        <v>4139</v>
      </c>
      <c r="L1430" s="11">
        <v>2</v>
      </c>
    </row>
    <row r="1431" spans="1:12">
      <c r="A1431" s="11" t="s">
        <v>2683</v>
      </c>
      <c r="D1431" s="11" t="s">
        <v>260</v>
      </c>
      <c r="E1431" s="19" t="s">
        <v>2933</v>
      </c>
      <c r="F1431" s="10">
        <v>42036</v>
      </c>
      <c r="G1431" s="10">
        <v>44958</v>
      </c>
      <c r="H1431" s="11">
        <v>9</v>
      </c>
      <c r="I1431" s="11" t="s">
        <v>337</v>
      </c>
      <c r="J1431" s="11" t="s">
        <v>338</v>
      </c>
      <c r="K1431" s="11" t="s">
        <v>4139</v>
      </c>
      <c r="L1431" s="11">
        <v>2</v>
      </c>
    </row>
    <row r="1432" spans="1:12">
      <c r="A1432" s="11" t="s">
        <v>2684</v>
      </c>
      <c r="D1432" s="11" t="s">
        <v>260</v>
      </c>
      <c r="E1432" s="19" t="s">
        <v>2934</v>
      </c>
      <c r="F1432" s="10">
        <v>42036</v>
      </c>
      <c r="G1432" s="10">
        <v>44958</v>
      </c>
      <c r="H1432" s="11">
        <v>9</v>
      </c>
      <c r="I1432" s="11" t="s">
        <v>337</v>
      </c>
      <c r="J1432" s="11" t="s">
        <v>338</v>
      </c>
      <c r="K1432" s="11" t="s">
        <v>4139</v>
      </c>
      <c r="L1432" s="11">
        <v>2</v>
      </c>
    </row>
    <row r="1433" spans="1:12">
      <c r="A1433" s="11" t="s">
        <v>2685</v>
      </c>
      <c r="D1433" s="11" t="s">
        <v>260</v>
      </c>
      <c r="E1433" s="19" t="s">
        <v>2935</v>
      </c>
      <c r="F1433" s="10">
        <v>42036</v>
      </c>
      <c r="G1433" s="10">
        <v>44958</v>
      </c>
      <c r="H1433" s="11">
        <v>9</v>
      </c>
      <c r="I1433" s="11" t="s">
        <v>337</v>
      </c>
      <c r="J1433" s="11" t="s">
        <v>338</v>
      </c>
      <c r="K1433" s="11" t="s">
        <v>4139</v>
      </c>
      <c r="L1433" s="11">
        <v>2</v>
      </c>
    </row>
    <row r="1434" spans="1:12">
      <c r="A1434" s="11" t="s">
        <v>2686</v>
      </c>
      <c r="D1434" s="11" t="s">
        <v>260</v>
      </c>
      <c r="E1434" s="19" t="s">
        <v>2936</v>
      </c>
      <c r="F1434" s="10">
        <v>42036</v>
      </c>
      <c r="G1434" s="10">
        <v>44958</v>
      </c>
      <c r="H1434" s="11">
        <v>9</v>
      </c>
      <c r="I1434" s="11" t="s">
        <v>337</v>
      </c>
      <c r="J1434" s="11" t="s">
        <v>338</v>
      </c>
      <c r="K1434" s="11" t="s">
        <v>4139</v>
      </c>
      <c r="L1434" s="11">
        <v>2</v>
      </c>
    </row>
    <row r="1435" spans="1:12">
      <c r="A1435" s="11" t="s">
        <v>2687</v>
      </c>
      <c r="D1435" s="11" t="s">
        <v>260</v>
      </c>
      <c r="E1435" s="19" t="s">
        <v>2937</v>
      </c>
      <c r="F1435" s="10">
        <v>42036</v>
      </c>
      <c r="G1435" s="10">
        <v>44958</v>
      </c>
      <c r="H1435" s="11">
        <v>9</v>
      </c>
      <c r="I1435" s="11" t="s">
        <v>337</v>
      </c>
      <c r="J1435" s="11" t="s">
        <v>338</v>
      </c>
      <c r="K1435" s="11" t="s">
        <v>4139</v>
      </c>
      <c r="L1435" s="11">
        <v>2</v>
      </c>
    </row>
    <row r="1436" spans="1:12">
      <c r="A1436" s="11" t="s">
        <v>2688</v>
      </c>
      <c r="D1436" s="11" t="s">
        <v>260</v>
      </c>
      <c r="E1436" s="19" t="s">
        <v>2938</v>
      </c>
      <c r="F1436" s="10">
        <v>42036</v>
      </c>
      <c r="G1436" s="10">
        <v>44958</v>
      </c>
      <c r="H1436" s="11">
        <v>9</v>
      </c>
      <c r="I1436" s="11" t="s">
        <v>337</v>
      </c>
      <c r="J1436" s="11" t="s">
        <v>338</v>
      </c>
      <c r="K1436" s="11" t="s">
        <v>4139</v>
      </c>
      <c r="L1436" s="11">
        <v>2</v>
      </c>
    </row>
    <row r="1437" spans="1:12">
      <c r="A1437" s="11" t="s">
        <v>2689</v>
      </c>
      <c r="D1437" s="11" t="s">
        <v>260</v>
      </c>
      <c r="E1437" s="19" t="s">
        <v>2939</v>
      </c>
      <c r="F1437" s="10">
        <v>42036</v>
      </c>
      <c r="G1437" s="10">
        <v>44958</v>
      </c>
      <c r="H1437" s="11">
        <v>9</v>
      </c>
      <c r="I1437" s="11" t="s">
        <v>337</v>
      </c>
      <c r="J1437" s="11" t="s">
        <v>338</v>
      </c>
      <c r="K1437" s="11" t="s">
        <v>4139</v>
      </c>
      <c r="L1437" s="11">
        <v>2</v>
      </c>
    </row>
    <row r="1438" spans="1:12">
      <c r="A1438" s="11" t="s">
        <v>2690</v>
      </c>
      <c r="D1438" s="11" t="s">
        <v>260</v>
      </c>
      <c r="E1438" s="19" t="s">
        <v>2940</v>
      </c>
      <c r="F1438" s="10">
        <v>42036</v>
      </c>
      <c r="G1438" s="10">
        <v>44958</v>
      </c>
      <c r="H1438" s="11">
        <v>9</v>
      </c>
      <c r="I1438" s="11" t="s">
        <v>337</v>
      </c>
      <c r="J1438" s="11" t="s">
        <v>338</v>
      </c>
      <c r="K1438" s="11" t="s">
        <v>4139</v>
      </c>
      <c r="L1438" s="11">
        <v>2</v>
      </c>
    </row>
    <row r="1439" spans="1:12">
      <c r="A1439" s="11" t="s">
        <v>2691</v>
      </c>
      <c r="D1439" s="11" t="s">
        <v>260</v>
      </c>
      <c r="E1439" s="19" t="s">
        <v>2941</v>
      </c>
      <c r="F1439" s="10">
        <v>42036</v>
      </c>
      <c r="G1439" s="10">
        <v>44958</v>
      </c>
      <c r="H1439" s="11">
        <v>9</v>
      </c>
      <c r="I1439" s="11" t="s">
        <v>337</v>
      </c>
      <c r="J1439" s="11" t="s">
        <v>338</v>
      </c>
      <c r="K1439" s="11" t="s">
        <v>4139</v>
      </c>
      <c r="L1439" s="11">
        <v>2</v>
      </c>
    </row>
    <row r="1440" spans="1:12">
      <c r="A1440" s="11" t="s">
        <v>2692</v>
      </c>
      <c r="D1440" s="11" t="s">
        <v>260</v>
      </c>
      <c r="E1440" s="19" t="s">
        <v>2942</v>
      </c>
      <c r="F1440" s="10">
        <v>42036</v>
      </c>
      <c r="G1440" s="10">
        <v>44958</v>
      </c>
      <c r="H1440" s="11">
        <v>9</v>
      </c>
      <c r="I1440" s="11" t="s">
        <v>337</v>
      </c>
      <c r="J1440" s="11" t="s">
        <v>338</v>
      </c>
      <c r="K1440" s="11" t="s">
        <v>4139</v>
      </c>
      <c r="L1440" s="11">
        <v>2</v>
      </c>
    </row>
    <row r="1441" spans="1:12">
      <c r="A1441" s="11" t="s">
        <v>2693</v>
      </c>
      <c r="D1441" s="11" t="s">
        <v>260</v>
      </c>
      <c r="E1441" s="19" t="s">
        <v>2943</v>
      </c>
      <c r="F1441" s="10">
        <v>42036</v>
      </c>
      <c r="G1441" s="10">
        <v>44958</v>
      </c>
      <c r="H1441" s="11">
        <v>9</v>
      </c>
      <c r="I1441" s="11" t="s">
        <v>337</v>
      </c>
      <c r="J1441" s="11" t="s">
        <v>338</v>
      </c>
      <c r="K1441" s="11" t="s">
        <v>4139</v>
      </c>
      <c r="L1441" s="11">
        <v>2</v>
      </c>
    </row>
    <row r="1442" spans="1:12">
      <c r="A1442" s="11" t="s">
        <v>2694</v>
      </c>
      <c r="D1442" s="11" t="s">
        <v>260</v>
      </c>
      <c r="E1442" s="19" t="s">
        <v>2944</v>
      </c>
      <c r="F1442" s="10">
        <v>42036</v>
      </c>
      <c r="G1442" s="10">
        <v>44958</v>
      </c>
      <c r="H1442" s="11">
        <v>9</v>
      </c>
      <c r="I1442" s="11" t="s">
        <v>337</v>
      </c>
      <c r="J1442" s="11" t="s">
        <v>338</v>
      </c>
      <c r="K1442" s="11" t="s">
        <v>4139</v>
      </c>
      <c r="L1442" s="11">
        <v>2</v>
      </c>
    </row>
    <row r="1443" spans="1:12">
      <c r="A1443" s="11" t="s">
        <v>2695</v>
      </c>
      <c r="D1443" s="11" t="s">
        <v>260</v>
      </c>
      <c r="E1443" s="19" t="s">
        <v>2945</v>
      </c>
      <c r="F1443" s="10">
        <v>42036</v>
      </c>
      <c r="G1443" s="10">
        <v>44958</v>
      </c>
      <c r="H1443" s="11">
        <v>9</v>
      </c>
      <c r="I1443" s="11" t="s">
        <v>337</v>
      </c>
      <c r="J1443" s="11" t="s">
        <v>338</v>
      </c>
      <c r="K1443" s="11" t="s">
        <v>4139</v>
      </c>
      <c r="L1443" s="11">
        <v>2</v>
      </c>
    </row>
    <row r="1444" spans="1:12">
      <c r="A1444" s="11" t="s">
        <v>2696</v>
      </c>
      <c r="D1444" s="11" t="s">
        <v>260</v>
      </c>
      <c r="E1444" s="19" t="s">
        <v>2946</v>
      </c>
      <c r="F1444" s="10">
        <v>42036</v>
      </c>
      <c r="G1444" s="10">
        <v>44958</v>
      </c>
      <c r="H1444" s="11">
        <v>9</v>
      </c>
      <c r="I1444" s="11" t="s">
        <v>337</v>
      </c>
      <c r="J1444" s="11" t="s">
        <v>338</v>
      </c>
      <c r="K1444" s="11" t="s">
        <v>4139</v>
      </c>
      <c r="L1444" s="11">
        <v>2</v>
      </c>
    </row>
    <row r="1445" spans="1:12">
      <c r="A1445" s="11" t="s">
        <v>2697</v>
      </c>
      <c r="D1445" s="11" t="s">
        <v>260</v>
      </c>
      <c r="E1445" s="19" t="s">
        <v>2947</v>
      </c>
      <c r="F1445" s="10">
        <v>42036</v>
      </c>
      <c r="G1445" s="10">
        <v>44958</v>
      </c>
      <c r="H1445" s="11">
        <v>9</v>
      </c>
      <c r="I1445" s="11" t="s">
        <v>337</v>
      </c>
      <c r="J1445" s="11" t="s">
        <v>338</v>
      </c>
      <c r="K1445" s="11" t="s">
        <v>4139</v>
      </c>
      <c r="L1445" s="11">
        <v>2</v>
      </c>
    </row>
    <row r="1446" spans="1:12">
      <c r="A1446" s="11" t="s">
        <v>2698</v>
      </c>
      <c r="D1446" s="11" t="s">
        <v>260</v>
      </c>
      <c r="E1446" s="19" t="s">
        <v>2948</v>
      </c>
      <c r="F1446" s="10">
        <v>42036</v>
      </c>
      <c r="G1446" s="10">
        <v>44958</v>
      </c>
      <c r="H1446" s="11">
        <v>9</v>
      </c>
      <c r="I1446" s="11" t="s">
        <v>337</v>
      </c>
      <c r="J1446" s="11" t="s">
        <v>338</v>
      </c>
      <c r="K1446" s="11" t="s">
        <v>4139</v>
      </c>
      <c r="L1446" s="11">
        <v>2</v>
      </c>
    </row>
    <row r="1447" spans="1:12">
      <c r="A1447" s="11" t="s">
        <v>2699</v>
      </c>
      <c r="D1447" s="11" t="s">
        <v>260</v>
      </c>
      <c r="E1447" s="19" t="s">
        <v>2949</v>
      </c>
      <c r="F1447" s="10">
        <v>42036</v>
      </c>
      <c r="G1447" s="10">
        <v>44958</v>
      </c>
      <c r="H1447" s="11">
        <v>9</v>
      </c>
      <c r="I1447" s="11" t="s">
        <v>337</v>
      </c>
      <c r="J1447" s="11" t="s">
        <v>338</v>
      </c>
      <c r="K1447" s="11" t="s">
        <v>4139</v>
      </c>
      <c r="L1447" s="11">
        <v>2</v>
      </c>
    </row>
    <row r="1448" spans="1:12">
      <c r="A1448" s="11" t="s">
        <v>2700</v>
      </c>
      <c r="D1448" s="11" t="s">
        <v>260</v>
      </c>
      <c r="E1448" s="19" t="s">
        <v>2950</v>
      </c>
      <c r="F1448" s="10">
        <v>42036</v>
      </c>
      <c r="G1448" s="10">
        <v>44958</v>
      </c>
      <c r="H1448" s="11">
        <v>9</v>
      </c>
      <c r="I1448" s="11" t="s">
        <v>337</v>
      </c>
      <c r="J1448" s="11" t="s">
        <v>338</v>
      </c>
      <c r="K1448" s="11" t="s">
        <v>4139</v>
      </c>
      <c r="L1448" s="11">
        <v>2</v>
      </c>
    </row>
    <row r="1449" spans="1:12">
      <c r="A1449" s="11" t="s">
        <v>2701</v>
      </c>
      <c r="D1449" s="11" t="s">
        <v>260</v>
      </c>
      <c r="E1449" s="19" t="s">
        <v>2951</v>
      </c>
      <c r="F1449" s="10">
        <v>42036</v>
      </c>
      <c r="G1449" s="10">
        <v>44958</v>
      </c>
      <c r="H1449" s="11">
        <v>9</v>
      </c>
      <c r="I1449" s="11" t="s">
        <v>337</v>
      </c>
      <c r="J1449" s="11" t="s">
        <v>338</v>
      </c>
      <c r="K1449" s="11" t="s">
        <v>4139</v>
      </c>
      <c r="L1449" s="11">
        <v>2</v>
      </c>
    </row>
    <row r="1450" spans="1:12">
      <c r="A1450" s="11" t="s">
        <v>2702</v>
      </c>
      <c r="D1450" s="11" t="s">
        <v>260</v>
      </c>
      <c r="E1450" s="19" t="s">
        <v>2952</v>
      </c>
      <c r="F1450" s="10">
        <v>42036</v>
      </c>
      <c r="G1450" s="10">
        <v>44958</v>
      </c>
      <c r="H1450" s="11">
        <v>9</v>
      </c>
      <c r="I1450" s="11" t="s">
        <v>337</v>
      </c>
      <c r="J1450" s="11" t="s">
        <v>338</v>
      </c>
      <c r="K1450" s="11" t="s">
        <v>4139</v>
      </c>
      <c r="L1450" s="11">
        <v>2</v>
      </c>
    </row>
    <row r="1451" spans="1:12">
      <c r="A1451" s="11" t="s">
        <v>2703</v>
      </c>
      <c r="D1451" s="11" t="s">
        <v>260</v>
      </c>
      <c r="E1451" s="19" t="s">
        <v>2953</v>
      </c>
      <c r="F1451" s="10">
        <v>42036</v>
      </c>
      <c r="G1451" s="10">
        <v>44958</v>
      </c>
      <c r="H1451" s="11">
        <v>9</v>
      </c>
      <c r="I1451" s="11" t="s">
        <v>337</v>
      </c>
      <c r="J1451" s="11" t="s">
        <v>338</v>
      </c>
      <c r="K1451" s="11" t="s">
        <v>4139</v>
      </c>
      <c r="L1451" s="11">
        <v>2</v>
      </c>
    </row>
    <row r="1452" spans="1:12">
      <c r="A1452" s="11" t="s">
        <v>2704</v>
      </c>
      <c r="D1452" s="11" t="s">
        <v>260</v>
      </c>
      <c r="E1452" s="19" t="s">
        <v>2954</v>
      </c>
      <c r="F1452" s="10">
        <v>42036</v>
      </c>
      <c r="G1452" s="10">
        <v>44958</v>
      </c>
      <c r="H1452" s="11">
        <v>9</v>
      </c>
      <c r="I1452" s="11" t="s">
        <v>337</v>
      </c>
      <c r="J1452" s="11" t="s">
        <v>338</v>
      </c>
      <c r="K1452" s="11" t="s">
        <v>4139</v>
      </c>
      <c r="L1452" s="11">
        <v>2</v>
      </c>
    </row>
    <row r="1453" spans="1:12">
      <c r="A1453" s="11" t="s">
        <v>2705</v>
      </c>
      <c r="D1453" s="11" t="s">
        <v>260</v>
      </c>
      <c r="E1453" s="19" t="s">
        <v>2955</v>
      </c>
      <c r="F1453" s="10">
        <v>42036</v>
      </c>
      <c r="G1453" s="10">
        <v>44958</v>
      </c>
      <c r="H1453" s="11">
        <v>9</v>
      </c>
      <c r="I1453" s="11" t="s">
        <v>337</v>
      </c>
      <c r="J1453" s="11" t="s">
        <v>338</v>
      </c>
      <c r="K1453" s="11" t="s">
        <v>4139</v>
      </c>
      <c r="L1453" s="11">
        <v>2</v>
      </c>
    </row>
    <row r="1454" spans="1:12">
      <c r="A1454" s="11" t="s">
        <v>2706</v>
      </c>
      <c r="D1454" s="11" t="s">
        <v>260</v>
      </c>
      <c r="E1454" s="19" t="s">
        <v>2956</v>
      </c>
      <c r="F1454" s="10">
        <v>42036</v>
      </c>
      <c r="G1454" s="10">
        <v>44958</v>
      </c>
      <c r="H1454" s="11">
        <v>9</v>
      </c>
      <c r="I1454" s="11" t="s">
        <v>337</v>
      </c>
      <c r="J1454" s="11" t="s">
        <v>338</v>
      </c>
      <c r="K1454" s="11" t="s">
        <v>4139</v>
      </c>
      <c r="L1454" s="11">
        <v>2</v>
      </c>
    </row>
    <row r="1455" spans="1:12">
      <c r="A1455" s="11" t="s">
        <v>2707</v>
      </c>
      <c r="D1455" s="11" t="s">
        <v>260</v>
      </c>
      <c r="E1455" s="19" t="s">
        <v>2957</v>
      </c>
      <c r="F1455" s="10">
        <v>42036</v>
      </c>
      <c r="G1455" s="10">
        <v>44958</v>
      </c>
      <c r="H1455" s="11">
        <v>9</v>
      </c>
      <c r="I1455" s="11" t="s">
        <v>337</v>
      </c>
      <c r="J1455" s="11" t="s">
        <v>338</v>
      </c>
      <c r="K1455" s="11" t="s">
        <v>4139</v>
      </c>
      <c r="L1455" s="11">
        <v>2</v>
      </c>
    </row>
    <row r="1456" spans="1:12">
      <c r="A1456" s="11" t="s">
        <v>2708</v>
      </c>
      <c r="D1456" s="11" t="s">
        <v>260</v>
      </c>
      <c r="E1456" s="19" t="s">
        <v>2958</v>
      </c>
      <c r="F1456" s="10">
        <v>42036</v>
      </c>
      <c r="G1456" s="10">
        <v>44958</v>
      </c>
      <c r="H1456" s="11">
        <v>9</v>
      </c>
      <c r="I1456" s="11" t="s">
        <v>337</v>
      </c>
      <c r="J1456" s="11" t="s">
        <v>338</v>
      </c>
      <c r="K1456" s="11" t="s">
        <v>4139</v>
      </c>
      <c r="L1456" s="11">
        <v>2</v>
      </c>
    </row>
    <row r="1457" spans="1:12">
      <c r="A1457" s="11" t="s">
        <v>2709</v>
      </c>
      <c r="D1457" s="11" t="s">
        <v>260</v>
      </c>
      <c r="E1457" s="19" t="s">
        <v>2959</v>
      </c>
      <c r="F1457" s="10">
        <v>42036</v>
      </c>
      <c r="G1457" s="10">
        <v>44958</v>
      </c>
      <c r="H1457" s="11">
        <v>9</v>
      </c>
      <c r="I1457" s="11" t="s">
        <v>337</v>
      </c>
      <c r="J1457" s="11" t="s">
        <v>338</v>
      </c>
      <c r="K1457" s="11" t="s">
        <v>4139</v>
      </c>
      <c r="L1457" s="11">
        <v>2</v>
      </c>
    </row>
    <row r="1458" spans="1:12">
      <c r="A1458" s="11" t="s">
        <v>2710</v>
      </c>
      <c r="D1458" s="11" t="s">
        <v>260</v>
      </c>
      <c r="E1458" s="19" t="s">
        <v>2960</v>
      </c>
      <c r="F1458" s="10">
        <v>42036</v>
      </c>
      <c r="G1458" s="10">
        <v>44958</v>
      </c>
      <c r="H1458" s="11">
        <v>9</v>
      </c>
      <c r="I1458" s="11" t="s">
        <v>337</v>
      </c>
      <c r="J1458" s="11" t="s">
        <v>338</v>
      </c>
      <c r="K1458" s="11" t="s">
        <v>4139</v>
      </c>
      <c r="L1458" s="11">
        <v>2</v>
      </c>
    </row>
    <row r="1459" spans="1:12">
      <c r="A1459" s="11" t="s">
        <v>2711</v>
      </c>
      <c r="D1459" s="11" t="s">
        <v>260</v>
      </c>
      <c r="E1459" s="19" t="s">
        <v>2961</v>
      </c>
      <c r="F1459" s="10">
        <v>42036</v>
      </c>
      <c r="G1459" s="10">
        <v>44958</v>
      </c>
      <c r="H1459" s="11">
        <v>9</v>
      </c>
      <c r="I1459" s="11" t="s">
        <v>337</v>
      </c>
      <c r="J1459" s="11" t="s">
        <v>338</v>
      </c>
      <c r="K1459" s="11" t="s">
        <v>4139</v>
      </c>
      <c r="L1459" s="11">
        <v>2</v>
      </c>
    </row>
    <row r="1460" spans="1:12">
      <c r="A1460" s="11" t="s">
        <v>2712</v>
      </c>
      <c r="D1460" s="11" t="s">
        <v>260</v>
      </c>
      <c r="E1460" s="19" t="s">
        <v>2962</v>
      </c>
      <c r="F1460" s="10">
        <v>42036</v>
      </c>
      <c r="G1460" s="10">
        <v>44958</v>
      </c>
      <c r="H1460" s="11">
        <v>9</v>
      </c>
      <c r="I1460" s="11" t="s">
        <v>337</v>
      </c>
      <c r="J1460" s="11" t="s">
        <v>338</v>
      </c>
      <c r="K1460" s="11" t="s">
        <v>4139</v>
      </c>
      <c r="L1460" s="11">
        <v>2</v>
      </c>
    </row>
    <row r="1461" spans="1:12">
      <c r="A1461" s="11" t="s">
        <v>2713</v>
      </c>
      <c r="D1461" s="11" t="s">
        <v>260</v>
      </c>
      <c r="E1461" s="19" t="s">
        <v>2963</v>
      </c>
      <c r="F1461" s="10">
        <v>42036</v>
      </c>
      <c r="G1461" s="10">
        <v>44958</v>
      </c>
      <c r="H1461" s="11">
        <v>9</v>
      </c>
      <c r="I1461" s="11" t="s">
        <v>337</v>
      </c>
      <c r="J1461" s="11" t="s">
        <v>338</v>
      </c>
      <c r="K1461" s="11" t="s">
        <v>4139</v>
      </c>
      <c r="L1461" s="11">
        <v>2</v>
      </c>
    </row>
    <row r="1462" spans="1:12">
      <c r="A1462" s="11" t="s">
        <v>2714</v>
      </c>
      <c r="D1462" s="11" t="s">
        <v>260</v>
      </c>
      <c r="E1462" s="19" t="s">
        <v>2964</v>
      </c>
      <c r="F1462" s="10">
        <v>42036</v>
      </c>
      <c r="G1462" s="10">
        <v>44958</v>
      </c>
      <c r="H1462" s="11">
        <v>9</v>
      </c>
      <c r="I1462" s="11" t="s">
        <v>337</v>
      </c>
      <c r="J1462" s="11" t="s">
        <v>338</v>
      </c>
      <c r="K1462" s="11" t="s">
        <v>4139</v>
      </c>
      <c r="L1462" s="11">
        <v>2</v>
      </c>
    </row>
    <row r="1463" spans="1:12">
      <c r="A1463" s="11" t="s">
        <v>2715</v>
      </c>
      <c r="D1463" s="11" t="s">
        <v>260</v>
      </c>
      <c r="E1463" s="19" t="s">
        <v>2965</v>
      </c>
      <c r="F1463" s="10">
        <v>42036</v>
      </c>
      <c r="G1463" s="10">
        <v>44958</v>
      </c>
      <c r="H1463" s="11">
        <v>9</v>
      </c>
      <c r="I1463" s="11" t="s">
        <v>337</v>
      </c>
      <c r="J1463" s="11" t="s">
        <v>338</v>
      </c>
      <c r="K1463" s="11" t="s">
        <v>4139</v>
      </c>
      <c r="L1463" s="11">
        <v>2</v>
      </c>
    </row>
    <row r="1464" spans="1:12">
      <c r="A1464" s="11" t="s">
        <v>2716</v>
      </c>
      <c r="D1464" s="11" t="s">
        <v>260</v>
      </c>
      <c r="E1464" s="19" t="s">
        <v>2966</v>
      </c>
      <c r="F1464" s="10">
        <v>42036</v>
      </c>
      <c r="G1464" s="10">
        <v>44958</v>
      </c>
      <c r="H1464" s="11">
        <v>9</v>
      </c>
      <c r="I1464" s="11" t="s">
        <v>337</v>
      </c>
      <c r="J1464" s="11" t="s">
        <v>338</v>
      </c>
      <c r="K1464" s="11" t="s">
        <v>4139</v>
      </c>
      <c r="L1464" s="11">
        <v>2</v>
      </c>
    </row>
    <row r="1465" spans="1:12">
      <c r="A1465" s="11" t="s">
        <v>2717</v>
      </c>
      <c r="D1465" s="11" t="s">
        <v>260</v>
      </c>
      <c r="E1465" s="19" t="s">
        <v>2967</v>
      </c>
      <c r="F1465" s="10">
        <v>42036</v>
      </c>
      <c r="G1465" s="10">
        <v>44958</v>
      </c>
      <c r="H1465" s="11">
        <v>9</v>
      </c>
      <c r="I1465" s="11" t="s">
        <v>337</v>
      </c>
      <c r="J1465" s="11" t="s">
        <v>338</v>
      </c>
      <c r="K1465" s="11" t="s">
        <v>4139</v>
      </c>
      <c r="L1465" s="11">
        <v>2</v>
      </c>
    </row>
    <row r="1466" spans="1:12">
      <c r="A1466" s="11" t="s">
        <v>2718</v>
      </c>
      <c r="D1466" s="11" t="s">
        <v>260</v>
      </c>
      <c r="E1466" s="19" t="s">
        <v>2968</v>
      </c>
      <c r="F1466" s="10">
        <v>42036</v>
      </c>
      <c r="G1466" s="10">
        <v>44958</v>
      </c>
      <c r="H1466" s="11">
        <v>9</v>
      </c>
      <c r="I1466" s="11" t="s">
        <v>337</v>
      </c>
      <c r="J1466" s="11" t="s">
        <v>338</v>
      </c>
      <c r="K1466" s="11" t="s">
        <v>4139</v>
      </c>
      <c r="L1466" s="11">
        <v>2</v>
      </c>
    </row>
    <row r="1467" spans="1:12">
      <c r="A1467" s="11" t="s">
        <v>2719</v>
      </c>
      <c r="D1467" s="11" t="s">
        <v>260</v>
      </c>
      <c r="E1467" s="19" t="s">
        <v>2969</v>
      </c>
      <c r="F1467" s="10">
        <v>42036</v>
      </c>
      <c r="G1467" s="10">
        <v>44958</v>
      </c>
      <c r="H1467" s="11">
        <v>9</v>
      </c>
      <c r="I1467" s="11" t="s">
        <v>337</v>
      </c>
      <c r="J1467" s="11" t="s">
        <v>338</v>
      </c>
      <c r="K1467" s="11" t="s">
        <v>4139</v>
      </c>
      <c r="L1467" s="11">
        <v>2</v>
      </c>
    </row>
    <row r="1468" spans="1:12">
      <c r="A1468" s="11" t="s">
        <v>2720</v>
      </c>
      <c r="D1468" s="11" t="s">
        <v>260</v>
      </c>
      <c r="E1468" s="19" t="s">
        <v>2970</v>
      </c>
      <c r="F1468" s="10">
        <v>42036</v>
      </c>
      <c r="G1468" s="10">
        <v>44958</v>
      </c>
      <c r="H1468" s="11">
        <v>9</v>
      </c>
      <c r="I1468" s="11" t="s">
        <v>337</v>
      </c>
      <c r="J1468" s="11" t="s">
        <v>338</v>
      </c>
      <c r="K1468" s="11" t="s">
        <v>4139</v>
      </c>
      <c r="L1468" s="11">
        <v>2</v>
      </c>
    </row>
    <row r="1469" spans="1:12">
      <c r="A1469" s="11" t="s">
        <v>2721</v>
      </c>
      <c r="D1469" s="11" t="s">
        <v>260</v>
      </c>
      <c r="E1469" s="19" t="s">
        <v>2971</v>
      </c>
      <c r="F1469" s="10">
        <v>42036</v>
      </c>
      <c r="G1469" s="10">
        <v>44958</v>
      </c>
      <c r="H1469" s="11">
        <v>9</v>
      </c>
      <c r="I1469" s="11" t="s">
        <v>337</v>
      </c>
      <c r="J1469" s="11" t="s">
        <v>338</v>
      </c>
      <c r="K1469" s="11" t="s">
        <v>4139</v>
      </c>
      <c r="L1469" s="11">
        <v>2</v>
      </c>
    </row>
    <row r="1470" spans="1:12">
      <c r="A1470" s="11" t="s">
        <v>2722</v>
      </c>
      <c r="D1470" s="11" t="s">
        <v>260</v>
      </c>
      <c r="E1470" s="19" t="s">
        <v>2972</v>
      </c>
      <c r="F1470" s="10">
        <v>42036</v>
      </c>
      <c r="G1470" s="10">
        <v>44958</v>
      </c>
      <c r="H1470" s="11">
        <v>9</v>
      </c>
      <c r="I1470" s="11" t="s">
        <v>337</v>
      </c>
      <c r="J1470" s="11" t="s">
        <v>338</v>
      </c>
      <c r="K1470" s="11" t="s">
        <v>4139</v>
      </c>
      <c r="L1470" s="11">
        <v>2</v>
      </c>
    </row>
    <row r="1471" spans="1:12">
      <c r="A1471" s="11" t="s">
        <v>2723</v>
      </c>
      <c r="D1471" s="11" t="s">
        <v>260</v>
      </c>
      <c r="E1471" s="19" t="s">
        <v>2973</v>
      </c>
      <c r="F1471" s="10">
        <v>42036</v>
      </c>
      <c r="G1471" s="10">
        <v>44958</v>
      </c>
      <c r="H1471" s="11">
        <v>9</v>
      </c>
      <c r="I1471" s="11" t="s">
        <v>337</v>
      </c>
      <c r="J1471" s="11" t="s">
        <v>338</v>
      </c>
      <c r="K1471" s="11" t="s">
        <v>4139</v>
      </c>
      <c r="L1471" s="11">
        <v>2</v>
      </c>
    </row>
    <row r="1472" spans="1:12">
      <c r="A1472" s="11" t="s">
        <v>2724</v>
      </c>
      <c r="D1472" s="11" t="s">
        <v>260</v>
      </c>
      <c r="E1472" s="19" t="s">
        <v>2974</v>
      </c>
      <c r="F1472" s="10">
        <v>42036</v>
      </c>
      <c r="G1472" s="10">
        <v>44958</v>
      </c>
      <c r="H1472" s="11">
        <v>9</v>
      </c>
      <c r="I1472" s="11" t="s">
        <v>337</v>
      </c>
      <c r="J1472" s="11" t="s">
        <v>338</v>
      </c>
      <c r="K1472" s="11" t="s">
        <v>4139</v>
      </c>
      <c r="L1472" s="11">
        <v>2</v>
      </c>
    </row>
    <row r="1473" spans="1:12">
      <c r="A1473" s="11" t="s">
        <v>2725</v>
      </c>
      <c r="D1473" s="11" t="s">
        <v>260</v>
      </c>
      <c r="E1473" s="19" t="s">
        <v>2975</v>
      </c>
      <c r="F1473" s="10">
        <v>42036</v>
      </c>
      <c r="G1473" s="10">
        <v>44958</v>
      </c>
      <c r="H1473" s="11">
        <v>9</v>
      </c>
      <c r="I1473" s="11" t="s">
        <v>337</v>
      </c>
      <c r="J1473" s="11" t="s">
        <v>338</v>
      </c>
      <c r="K1473" s="11" t="s">
        <v>4139</v>
      </c>
      <c r="L1473" s="11">
        <v>2</v>
      </c>
    </row>
    <row r="1474" spans="1:12">
      <c r="A1474" s="11" t="s">
        <v>2726</v>
      </c>
      <c r="D1474" s="11" t="s">
        <v>260</v>
      </c>
      <c r="E1474" s="19" t="s">
        <v>2976</v>
      </c>
      <c r="F1474" s="10">
        <v>42036</v>
      </c>
      <c r="G1474" s="10">
        <v>44958</v>
      </c>
      <c r="H1474" s="11">
        <v>9</v>
      </c>
      <c r="I1474" s="11" t="s">
        <v>337</v>
      </c>
      <c r="J1474" s="11" t="s">
        <v>338</v>
      </c>
      <c r="K1474" s="11" t="s">
        <v>4139</v>
      </c>
      <c r="L1474" s="11">
        <v>2</v>
      </c>
    </row>
    <row r="1475" spans="1:12">
      <c r="A1475" s="11" t="s">
        <v>2727</v>
      </c>
      <c r="D1475" s="11" t="s">
        <v>260</v>
      </c>
      <c r="E1475" s="19" t="s">
        <v>2977</v>
      </c>
      <c r="F1475" s="10">
        <v>42036</v>
      </c>
      <c r="G1475" s="10">
        <v>44958</v>
      </c>
      <c r="H1475" s="11">
        <v>9</v>
      </c>
      <c r="I1475" s="11" t="s">
        <v>337</v>
      </c>
      <c r="J1475" s="11" t="s">
        <v>338</v>
      </c>
      <c r="K1475" s="11" t="s">
        <v>4139</v>
      </c>
      <c r="L1475" s="11">
        <v>2</v>
      </c>
    </row>
    <row r="1476" spans="1:12">
      <c r="A1476" s="11" t="s">
        <v>2728</v>
      </c>
      <c r="D1476" s="11" t="s">
        <v>260</v>
      </c>
      <c r="E1476" s="19" t="s">
        <v>2978</v>
      </c>
      <c r="F1476" s="10">
        <v>42036</v>
      </c>
      <c r="G1476" s="10">
        <v>44958</v>
      </c>
      <c r="H1476" s="11">
        <v>9</v>
      </c>
      <c r="I1476" s="11" t="s">
        <v>337</v>
      </c>
      <c r="J1476" s="11" t="s">
        <v>338</v>
      </c>
      <c r="K1476" s="11" t="s">
        <v>4139</v>
      </c>
      <c r="L1476" s="11">
        <v>2</v>
      </c>
    </row>
    <row r="1477" spans="1:12">
      <c r="A1477" s="11" t="s">
        <v>2729</v>
      </c>
      <c r="D1477" s="11" t="s">
        <v>260</v>
      </c>
      <c r="E1477" s="19" t="s">
        <v>2979</v>
      </c>
      <c r="F1477" s="10">
        <v>42036</v>
      </c>
      <c r="G1477" s="10">
        <v>44958</v>
      </c>
      <c r="H1477" s="11">
        <v>9</v>
      </c>
      <c r="I1477" s="11" t="s">
        <v>337</v>
      </c>
      <c r="J1477" s="11" t="s">
        <v>338</v>
      </c>
      <c r="K1477" s="11" t="s">
        <v>4139</v>
      </c>
      <c r="L1477" s="11">
        <v>2</v>
      </c>
    </row>
    <row r="1478" spans="1:12">
      <c r="A1478" s="11" t="s">
        <v>2730</v>
      </c>
      <c r="D1478" s="11" t="s">
        <v>260</v>
      </c>
      <c r="E1478" s="19" t="s">
        <v>2980</v>
      </c>
      <c r="F1478" s="10">
        <v>42036</v>
      </c>
      <c r="G1478" s="10">
        <v>44958</v>
      </c>
      <c r="H1478" s="11">
        <v>9</v>
      </c>
      <c r="I1478" s="11" t="s">
        <v>337</v>
      </c>
      <c r="J1478" s="11" t="s">
        <v>338</v>
      </c>
      <c r="K1478" s="11" t="s">
        <v>4139</v>
      </c>
      <c r="L1478" s="11">
        <v>2</v>
      </c>
    </row>
    <row r="1479" spans="1:12">
      <c r="A1479" s="11" t="s">
        <v>2731</v>
      </c>
      <c r="D1479" s="11" t="s">
        <v>260</v>
      </c>
      <c r="E1479" s="19" t="s">
        <v>2981</v>
      </c>
      <c r="F1479" s="10">
        <v>42036</v>
      </c>
      <c r="G1479" s="10">
        <v>44958</v>
      </c>
      <c r="H1479" s="11">
        <v>9</v>
      </c>
      <c r="I1479" s="11" t="s">
        <v>337</v>
      </c>
      <c r="J1479" s="11" t="s">
        <v>338</v>
      </c>
      <c r="K1479" s="11" t="s">
        <v>4139</v>
      </c>
      <c r="L1479" s="11">
        <v>2</v>
      </c>
    </row>
    <row r="1480" spans="1:12">
      <c r="A1480" s="11" t="s">
        <v>2732</v>
      </c>
      <c r="D1480" s="11" t="s">
        <v>260</v>
      </c>
      <c r="E1480" s="19" t="s">
        <v>2982</v>
      </c>
      <c r="F1480" s="10">
        <v>42036</v>
      </c>
      <c r="G1480" s="10">
        <v>44958</v>
      </c>
      <c r="H1480" s="11">
        <v>9</v>
      </c>
      <c r="I1480" s="11" t="s">
        <v>337</v>
      </c>
      <c r="J1480" s="11" t="s">
        <v>338</v>
      </c>
      <c r="K1480" s="11" t="s">
        <v>4139</v>
      </c>
      <c r="L1480" s="11">
        <v>2</v>
      </c>
    </row>
    <row r="1481" spans="1:12">
      <c r="A1481" s="11" t="s">
        <v>2733</v>
      </c>
      <c r="D1481" s="11" t="s">
        <v>260</v>
      </c>
      <c r="E1481" s="19" t="s">
        <v>2983</v>
      </c>
      <c r="F1481" s="10">
        <v>42036</v>
      </c>
      <c r="G1481" s="10">
        <v>44958</v>
      </c>
      <c r="H1481" s="11">
        <v>9</v>
      </c>
      <c r="I1481" s="11" t="s">
        <v>337</v>
      </c>
      <c r="J1481" s="11" t="s">
        <v>338</v>
      </c>
      <c r="K1481" s="11" t="s">
        <v>4139</v>
      </c>
      <c r="L1481" s="11">
        <v>2</v>
      </c>
    </row>
    <row r="1482" spans="1:12">
      <c r="A1482" s="11" t="s">
        <v>2734</v>
      </c>
      <c r="D1482" s="11" t="s">
        <v>260</v>
      </c>
      <c r="E1482" s="19" t="s">
        <v>2984</v>
      </c>
      <c r="F1482" s="10">
        <v>42036</v>
      </c>
      <c r="G1482" s="10">
        <v>44958</v>
      </c>
      <c r="H1482" s="11">
        <v>9</v>
      </c>
      <c r="I1482" s="20" t="s">
        <v>259</v>
      </c>
      <c r="J1482" s="11" t="s">
        <v>261</v>
      </c>
      <c r="K1482" s="11" t="s">
        <v>4139</v>
      </c>
      <c r="L1482" s="11">
        <v>2</v>
      </c>
    </row>
    <row r="1483" spans="1:12">
      <c r="A1483" s="11" t="s">
        <v>2735</v>
      </c>
      <c r="D1483" s="11" t="s">
        <v>260</v>
      </c>
      <c r="E1483" s="19" t="s">
        <v>2985</v>
      </c>
      <c r="F1483" s="10">
        <v>42036</v>
      </c>
      <c r="G1483" s="10">
        <v>44958</v>
      </c>
      <c r="H1483" s="11">
        <v>9</v>
      </c>
      <c r="I1483" s="20" t="s">
        <v>259</v>
      </c>
      <c r="J1483" s="11" t="s">
        <v>261</v>
      </c>
      <c r="K1483" s="11" t="s">
        <v>4139</v>
      </c>
      <c r="L1483" s="11">
        <v>2</v>
      </c>
    </row>
    <row r="1484" spans="1:12">
      <c r="A1484" s="11" t="s">
        <v>2736</v>
      </c>
      <c r="D1484" s="11" t="s">
        <v>260</v>
      </c>
      <c r="E1484" s="19" t="s">
        <v>2986</v>
      </c>
      <c r="F1484" s="10">
        <v>42036</v>
      </c>
      <c r="G1484" s="10">
        <v>44958</v>
      </c>
      <c r="H1484" s="11">
        <v>9</v>
      </c>
      <c r="I1484" s="20" t="s">
        <v>259</v>
      </c>
      <c r="J1484" s="11" t="s">
        <v>261</v>
      </c>
      <c r="K1484" s="11" t="s">
        <v>4139</v>
      </c>
      <c r="L1484" s="11">
        <v>2</v>
      </c>
    </row>
    <row r="1485" spans="1:12">
      <c r="A1485" s="11" t="s">
        <v>2737</v>
      </c>
      <c r="D1485" s="11" t="s">
        <v>260</v>
      </c>
      <c r="E1485" s="19" t="s">
        <v>2987</v>
      </c>
      <c r="F1485" s="10">
        <v>42036</v>
      </c>
      <c r="G1485" s="10">
        <v>44958</v>
      </c>
      <c r="H1485" s="11">
        <v>9</v>
      </c>
      <c r="I1485" s="20" t="s">
        <v>259</v>
      </c>
      <c r="J1485" s="11" t="s">
        <v>261</v>
      </c>
      <c r="K1485" s="11" t="s">
        <v>4139</v>
      </c>
      <c r="L1485" s="11">
        <v>2</v>
      </c>
    </row>
    <row r="1486" spans="1:12">
      <c r="A1486" s="11" t="s">
        <v>2738</v>
      </c>
      <c r="D1486" s="11" t="s">
        <v>260</v>
      </c>
      <c r="E1486" s="19" t="s">
        <v>2988</v>
      </c>
      <c r="F1486" s="10">
        <v>42036</v>
      </c>
      <c r="G1486" s="10">
        <v>44958</v>
      </c>
      <c r="H1486" s="11">
        <v>9</v>
      </c>
      <c r="I1486" s="20" t="s">
        <v>259</v>
      </c>
      <c r="J1486" s="11" t="s">
        <v>261</v>
      </c>
      <c r="K1486" s="11" t="s">
        <v>4139</v>
      </c>
      <c r="L1486" s="11">
        <v>2</v>
      </c>
    </row>
    <row r="1487" spans="1:12">
      <c r="A1487" s="11" t="s">
        <v>2739</v>
      </c>
      <c r="D1487" s="11" t="s">
        <v>260</v>
      </c>
      <c r="E1487" s="19" t="s">
        <v>2989</v>
      </c>
      <c r="F1487" s="10">
        <v>42036</v>
      </c>
      <c r="G1487" s="10">
        <v>44958</v>
      </c>
      <c r="H1487" s="11">
        <v>9</v>
      </c>
      <c r="I1487" s="20" t="s">
        <v>259</v>
      </c>
      <c r="J1487" s="11" t="s">
        <v>261</v>
      </c>
      <c r="K1487" s="11" t="s">
        <v>4139</v>
      </c>
      <c r="L1487" s="11">
        <v>2</v>
      </c>
    </row>
    <row r="1488" spans="1:12">
      <c r="A1488" s="11" t="s">
        <v>2740</v>
      </c>
      <c r="D1488" s="11" t="s">
        <v>260</v>
      </c>
      <c r="E1488" s="19" t="s">
        <v>2990</v>
      </c>
      <c r="F1488" s="10">
        <v>42036</v>
      </c>
      <c r="G1488" s="10">
        <v>44958</v>
      </c>
      <c r="H1488" s="11">
        <v>9</v>
      </c>
      <c r="I1488" s="20" t="s">
        <v>259</v>
      </c>
      <c r="J1488" s="11" t="s">
        <v>261</v>
      </c>
      <c r="K1488" s="11" t="s">
        <v>4139</v>
      </c>
      <c r="L1488" s="11">
        <v>2</v>
      </c>
    </row>
    <row r="1489" spans="1:12">
      <c r="A1489" s="11" t="s">
        <v>2741</v>
      </c>
      <c r="D1489" s="11" t="s">
        <v>260</v>
      </c>
      <c r="E1489" s="19" t="s">
        <v>2991</v>
      </c>
      <c r="F1489" s="10">
        <v>42036</v>
      </c>
      <c r="G1489" s="10">
        <v>44958</v>
      </c>
      <c r="H1489" s="11">
        <v>9</v>
      </c>
      <c r="I1489" s="20" t="s">
        <v>259</v>
      </c>
      <c r="J1489" s="11" t="s">
        <v>261</v>
      </c>
      <c r="K1489" s="11" t="s">
        <v>4139</v>
      </c>
      <c r="L1489" s="11">
        <v>2</v>
      </c>
    </row>
    <row r="1490" spans="1:12">
      <c r="A1490" s="11" t="s">
        <v>2742</v>
      </c>
      <c r="D1490" s="11" t="s">
        <v>260</v>
      </c>
      <c r="E1490" s="19" t="s">
        <v>2992</v>
      </c>
      <c r="F1490" s="10">
        <v>42036</v>
      </c>
      <c r="G1490" s="10">
        <v>44958</v>
      </c>
      <c r="H1490" s="11">
        <v>9</v>
      </c>
      <c r="I1490" s="20" t="s">
        <v>259</v>
      </c>
      <c r="J1490" s="11" t="s">
        <v>261</v>
      </c>
      <c r="K1490" s="11" t="s">
        <v>4139</v>
      </c>
      <c r="L1490" s="11">
        <v>2</v>
      </c>
    </row>
    <row r="1491" spans="1:12">
      <c r="A1491" s="11" t="s">
        <v>2743</v>
      </c>
      <c r="D1491" s="11" t="s">
        <v>260</v>
      </c>
      <c r="E1491" s="19" t="s">
        <v>2993</v>
      </c>
      <c r="F1491" s="10">
        <v>42036</v>
      </c>
      <c r="G1491" s="10">
        <v>44958</v>
      </c>
      <c r="H1491" s="11">
        <v>9</v>
      </c>
      <c r="I1491" s="20" t="s">
        <v>259</v>
      </c>
      <c r="J1491" s="11" t="s">
        <v>261</v>
      </c>
      <c r="K1491" s="11" t="s">
        <v>4139</v>
      </c>
      <c r="L1491" s="11">
        <v>2</v>
      </c>
    </row>
    <row r="1492" spans="1:12">
      <c r="A1492" s="11" t="s">
        <v>2744</v>
      </c>
      <c r="D1492" s="11" t="s">
        <v>260</v>
      </c>
      <c r="E1492" s="19" t="s">
        <v>2994</v>
      </c>
      <c r="F1492" s="10">
        <v>42036</v>
      </c>
      <c r="G1492" s="10">
        <v>44958</v>
      </c>
      <c r="H1492" s="11">
        <v>9</v>
      </c>
      <c r="I1492" s="20" t="s">
        <v>259</v>
      </c>
      <c r="J1492" s="11" t="s">
        <v>261</v>
      </c>
      <c r="K1492" s="11" t="s">
        <v>4139</v>
      </c>
      <c r="L1492" s="11">
        <v>2</v>
      </c>
    </row>
    <row r="1493" spans="1:12">
      <c r="A1493" s="11" t="s">
        <v>2745</v>
      </c>
      <c r="D1493" s="11" t="s">
        <v>260</v>
      </c>
      <c r="E1493" s="19" t="s">
        <v>2995</v>
      </c>
      <c r="F1493" s="10">
        <v>42036</v>
      </c>
      <c r="G1493" s="10">
        <v>44958</v>
      </c>
      <c r="H1493" s="11">
        <v>9</v>
      </c>
      <c r="I1493" s="20" t="s">
        <v>259</v>
      </c>
      <c r="J1493" s="11" t="s">
        <v>261</v>
      </c>
      <c r="K1493" s="11" t="s">
        <v>4139</v>
      </c>
      <c r="L1493" s="11">
        <v>2</v>
      </c>
    </row>
    <row r="1494" spans="1:12">
      <c r="A1494" s="11" t="s">
        <v>2746</v>
      </c>
      <c r="D1494" s="11" t="s">
        <v>260</v>
      </c>
      <c r="E1494" s="19" t="s">
        <v>2996</v>
      </c>
      <c r="F1494" s="10">
        <v>42036</v>
      </c>
      <c r="G1494" s="10">
        <v>44958</v>
      </c>
      <c r="H1494" s="11">
        <v>9</v>
      </c>
      <c r="I1494" s="20" t="s">
        <v>259</v>
      </c>
      <c r="J1494" s="11" t="s">
        <v>261</v>
      </c>
      <c r="K1494" s="11" t="s">
        <v>4139</v>
      </c>
      <c r="L1494" s="11">
        <v>2</v>
      </c>
    </row>
    <row r="1495" spans="1:12">
      <c r="A1495" s="11" t="s">
        <v>2747</v>
      </c>
      <c r="D1495" s="11" t="s">
        <v>260</v>
      </c>
      <c r="E1495" s="19" t="s">
        <v>2997</v>
      </c>
      <c r="F1495" s="10">
        <v>42036</v>
      </c>
      <c r="G1495" s="10">
        <v>44958</v>
      </c>
      <c r="H1495" s="11">
        <v>9</v>
      </c>
      <c r="I1495" s="20" t="s">
        <v>259</v>
      </c>
      <c r="J1495" s="11" t="s">
        <v>261</v>
      </c>
      <c r="K1495" s="11" t="s">
        <v>4139</v>
      </c>
      <c r="L1495" s="11">
        <v>2</v>
      </c>
    </row>
    <row r="1496" spans="1:12">
      <c r="A1496" s="11" t="s">
        <v>2748</v>
      </c>
      <c r="D1496" s="11" t="s">
        <v>260</v>
      </c>
      <c r="E1496" s="19" t="s">
        <v>2998</v>
      </c>
      <c r="F1496" s="10">
        <v>42036</v>
      </c>
      <c r="G1496" s="10">
        <v>44958</v>
      </c>
      <c r="H1496" s="11">
        <v>9</v>
      </c>
      <c r="I1496" s="20" t="s">
        <v>259</v>
      </c>
      <c r="J1496" s="11" t="s">
        <v>261</v>
      </c>
      <c r="K1496" s="11" t="s">
        <v>4139</v>
      </c>
      <c r="L1496" s="11">
        <v>2</v>
      </c>
    </row>
    <row r="1497" spans="1:12">
      <c r="A1497" s="11" t="s">
        <v>2749</v>
      </c>
      <c r="D1497" s="11" t="s">
        <v>260</v>
      </c>
      <c r="E1497" s="19" t="s">
        <v>2999</v>
      </c>
      <c r="F1497" s="10">
        <v>42036</v>
      </c>
      <c r="G1497" s="10">
        <v>44958</v>
      </c>
      <c r="H1497" s="11">
        <v>9</v>
      </c>
      <c r="I1497" s="20" t="s">
        <v>259</v>
      </c>
      <c r="J1497" s="11" t="s">
        <v>261</v>
      </c>
      <c r="K1497" s="11" t="s">
        <v>4139</v>
      </c>
      <c r="L1497" s="11">
        <v>2</v>
      </c>
    </row>
    <row r="1498" spans="1:12">
      <c r="A1498" s="11" t="s">
        <v>2750</v>
      </c>
      <c r="D1498" s="11" t="s">
        <v>260</v>
      </c>
      <c r="E1498" s="19" t="s">
        <v>3000</v>
      </c>
      <c r="F1498" s="10">
        <v>42036</v>
      </c>
      <c r="G1498" s="10">
        <v>44958</v>
      </c>
      <c r="H1498" s="11">
        <v>9</v>
      </c>
      <c r="I1498" s="20" t="s">
        <v>259</v>
      </c>
      <c r="J1498" s="11" t="s">
        <v>261</v>
      </c>
      <c r="K1498" s="11" t="s">
        <v>4139</v>
      </c>
      <c r="L1498" s="11">
        <v>2</v>
      </c>
    </row>
    <row r="1499" spans="1:12">
      <c r="A1499" s="11" t="s">
        <v>2751</v>
      </c>
      <c r="D1499" s="11" t="s">
        <v>260</v>
      </c>
      <c r="E1499" s="19" t="s">
        <v>3001</v>
      </c>
      <c r="F1499" s="10">
        <v>42036</v>
      </c>
      <c r="G1499" s="10">
        <v>44958</v>
      </c>
      <c r="H1499" s="11">
        <v>9</v>
      </c>
      <c r="I1499" s="20" t="s">
        <v>259</v>
      </c>
      <c r="J1499" s="11" t="s">
        <v>261</v>
      </c>
      <c r="K1499" s="11" t="s">
        <v>4139</v>
      </c>
      <c r="L1499" s="11">
        <v>2</v>
      </c>
    </row>
    <row r="1500" spans="1:12">
      <c r="A1500" s="11" t="s">
        <v>2752</v>
      </c>
      <c r="D1500" s="11" t="s">
        <v>260</v>
      </c>
      <c r="E1500" s="19" t="s">
        <v>3002</v>
      </c>
      <c r="F1500" s="10">
        <v>42036</v>
      </c>
      <c r="G1500" s="10">
        <v>44958</v>
      </c>
      <c r="H1500" s="11">
        <v>9</v>
      </c>
      <c r="I1500" s="20" t="s">
        <v>259</v>
      </c>
      <c r="J1500" s="11" t="s">
        <v>261</v>
      </c>
      <c r="K1500" s="11" t="s">
        <v>4139</v>
      </c>
      <c r="L1500" s="11">
        <v>2</v>
      </c>
    </row>
    <row r="1501" spans="1:12">
      <c r="A1501" s="11" t="s">
        <v>2753</v>
      </c>
      <c r="D1501" s="11" t="s">
        <v>260</v>
      </c>
      <c r="E1501" s="19" t="s">
        <v>3003</v>
      </c>
      <c r="F1501" s="10">
        <v>42036</v>
      </c>
      <c r="G1501" s="10">
        <v>44958</v>
      </c>
      <c r="H1501" s="11">
        <v>9</v>
      </c>
      <c r="I1501" s="20" t="s">
        <v>259</v>
      </c>
      <c r="J1501" s="11" t="s">
        <v>261</v>
      </c>
      <c r="K1501" s="11" t="s">
        <v>4139</v>
      </c>
      <c r="L1501" s="11">
        <v>2</v>
      </c>
    </row>
    <row r="1502" spans="1:12">
      <c r="A1502" s="11" t="s">
        <v>2754</v>
      </c>
      <c r="D1502" s="11" t="s">
        <v>260</v>
      </c>
      <c r="E1502" s="19" t="s">
        <v>3004</v>
      </c>
      <c r="F1502" s="10">
        <v>42036</v>
      </c>
      <c r="G1502" s="10">
        <v>44958</v>
      </c>
      <c r="H1502" s="11">
        <v>9</v>
      </c>
      <c r="I1502" s="20" t="s">
        <v>259</v>
      </c>
      <c r="J1502" s="11" t="s">
        <v>261</v>
      </c>
      <c r="K1502" s="11" t="s">
        <v>4139</v>
      </c>
      <c r="L1502" s="11">
        <v>2</v>
      </c>
    </row>
    <row r="1503" spans="1:12">
      <c r="A1503" s="11" t="s">
        <v>2755</v>
      </c>
      <c r="D1503" s="11" t="s">
        <v>260</v>
      </c>
      <c r="E1503" s="19" t="s">
        <v>3005</v>
      </c>
      <c r="F1503" s="10">
        <v>42036</v>
      </c>
      <c r="G1503" s="10">
        <v>44958</v>
      </c>
      <c r="H1503" s="11">
        <v>9</v>
      </c>
      <c r="I1503" s="20" t="s">
        <v>259</v>
      </c>
      <c r="J1503" s="11" t="s">
        <v>261</v>
      </c>
      <c r="K1503" s="11" t="s">
        <v>4139</v>
      </c>
      <c r="L1503" s="11">
        <v>2</v>
      </c>
    </row>
    <row r="1504" spans="1:12">
      <c r="A1504" s="11" t="s">
        <v>2756</v>
      </c>
      <c r="D1504" s="11" t="s">
        <v>260</v>
      </c>
      <c r="E1504" s="19" t="s">
        <v>3006</v>
      </c>
      <c r="F1504" s="10">
        <v>42036</v>
      </c>
      <c r="G1504" s="10">
        <v>44958</v>
      </c>
      <c r="H1504" s="11">
        <v>9</v>
      </c>
      <c r="I1504" s="20" t="s">
        <v>259</v>
      </c>
      <c r="J1504" s="11" t="s">
        <v>261</v>
      </c>
      <c r="K1504" s="11" t="s">
        <v>4139</v>
      </c>
      <c r="L1504" s="11">
        <v>2</v>
      </c>
    </row>
    <row r="1505" spans="1:12">
      <c r="A1505" s="11" t="s">
        <v>2757</v>
      </c>
      <c r="D1505" s="11" t="s">
        <v>260</v>
      </c>
      <c r="E1505" s="19" t="s">
        <v>3007</v>
      </c>
      <c r="F1505" s="10">
        <v>42036</v>
      </c>
      <c r="G1505" s="10">
        <v>44958</v>
      </c>
      <c r="H1505" s="11">
        <v>9</v>
      </c>
      <c r="I1505" s="20" t="s">
        <v>259</v>
      </c>
      <c r="J1505" s="11" t="s">
        <v>261</v>
      </c>
      <c r="K1505" s="11" t="s">
        <v>4139</v>
      </c>
      <c r="L1505" s="11">
        <v>2</v>
      </c>
    </row>
    <row r="1506" spans="1:12">
      <c r="A1506" s="11" t="s">
        <v>2758</v>
      </c>
      <c r="D1506" s="11" t="s">
        <v>260</v>
      </c>
      <c r="E1506" s="19" t="s">
        <v>3008</v>
      </c>
      <c r="F1506" s="10">
        <v>42036</v>
      </c>
      <c r="G1506" s="10">
        <v>44958</v>
      </c>
      <c r="H1506" s="11">
        <v>9</v>
      </c>
      <c r="I1506" s="20" t="s">
        <v>259</v>
      </c>
      <c r="J1506" s="11" t="s">
        <v>261</v>
      </c>
      <c r="K1506" s="11" t="s">
        <v>4139</v>
      </c>
      <c r="L1506" s="11">
        <v>2</v>
      </c>
    </row>
    <row r="1507" spans="1:12">
      <c r="A1507" s="11" t="s">
        <v>2759</v>
      </c>
      <c r="D1507" s="11" t="s">
        <v>260</v>
      </c>
      <c r="E1507" s="19" t="s">
        <v>3009</v>
      </c>
      <c r="F1507" s="10">
        <v>42036</v>
      </c>
      <c r="G1507" s="10">
        <v>44958</v>
      </c>
      <c r="H1507" s="11">
        <v>9</v>
      </c>
      <c r="I1507" s="20" t="s">
        <v>259</v>
      </c>
      <c r="J1507" s="11" t="s">
        <v>261</v>
      </c>
      <c r="K1507" s="11" t="s">
        <v>4139</v>
      </c>
      <c r="L1507" s="11">
        <v>2</v>
      </c>
    </row>
    <row r="1508" spans="1:12">
      <c r="A1508" s="11" t="s">
        <v>2760</v>
      </c>
      <c r="D1508" s="11" t="s">
        <v>260</v>
      </c>
      <c r="E1508" s="19" t="s">
        <v>3010</v>
      </c>
      <c r="F1508" s="10">
        <v>42036</v>
      </c>
      <c r="G1508" s="10">
        <v>44958</v>
      </c>
      <c r="H1508" s="11">
        <v>9</v>
      </c>
      <c r="I1508" s="20" t="s">
        <v>259</v>
      </c>
      <c r="J1508" s="11" t="s">
        <v>261</v>
      </c>
      <c r="K1508" s="11" t="s">
        <v>4139</v>
      </c>
      <c r="L1508" s="11">
        <v>2</v>
      </c>
    </row>
    <row r="1509" spans="1:12">
      <c r="A1509" s="11" t="s">
        <v>2761</v>
      </c>
      <c r="D1509" s="11" t="s">
        <v>260</v>
      </c>
      <c r="E1509" s="19" t="s">
        <v>3011</v>
      </c>
      <c r="F1509" s="10">
        <v>42036</v>
      </c>
      <c r="G1509" s="10">
        <v>44958</v>
      </c>
      <c r="H1509" s="11">
        <v>9</v>
      </c>
      <c r="I1509" s="20" t="s">
        <v>259</v>
      </c>
      <c r="J1509" s="11" t="s">
        <v>261</v>
      </c>
      <c r="K1509" s="11" t="s">
        <v>4139</v>
      </c>
      <c r="L1509" s="11">
        <v>2</v>
      </c>
    </row>
    <row r="1510" spans="1:12">
      <c r="A1510" s="11" t="s">
        <v>2762</v>
      </c>
      <c r="D1510" s="11" t="s">
        <v>260</v>
      </c>
      <c r="E1510" s="19" t="s">
        <v>3012</v>
      </c>
      <c r="F1510" s="10">
        <v>42036</v>
      </c>
      <c r="G1510" s="10">
        <v>44958</v>
      </c>
      <c r="H1510" s="11">
        <v>9</v>
      </c>
      <c r="I1510" s="20" t="s">
        <v>259</v>
      </c>
      <c r="J1510" s="11" t="s">
        <v>261</v>
      </c>
      <c r="K1510" s="11" t="s">
        <v>4139</v>
      </c>
      <c r="L1510" s="11">
        <v>2</v>
      </c>
    </row>
    <row r="1511" spans="1:12">
      <c r="A1511" s="11" t="s">
        <v>2763</v>
      </c>
      <c r="D1511" s="11" t="s">
        <v>260</v>
      </c>
      <c r="E1511" s="19" t="s">
        <v>3013</v>
      </c>
      <c r="F1511" s="10">
        <v>42036</v>
      </c>
      <c r="G1511" s="10">
        <v>44958</v>
      </c>
      <c r="H1511" s="11">
        <v>9</v>
      </c>
      <c r="I1511" s="20" t="s">
        <v>259</v>
      </c>
      <c r="J1511" s="11" t="s">
        <v>261</v>
      </c>
      <c r="K1511" s="11" t="s">
        <v>4139</v>
      </c>
      <c r="L1511" s="11">
        <v>2</v>
      </c>
    </row>
    <row r="1512" spans="1:12">
      <c r="A1512" s="11" t="s">
        <v>3014</v>
      </c>
      <c r="D1512" s="11" t="s">
        <v>260</v>
      </c>
      <c r="E1512" s="19" t="s">
        <v>3264</v>
      </c>
      <c r="F1512" s="10">
        <v>42036</v>
      </c>
      <c r="G1512" s="10">
        <v>44958</v>
      </c>
      <c r="H1512" s="11">
        <v>9</v>
      </c>
      <c r="I1512" s="20" t="s">
        <v>259</v>
      </c>
      <c r="J1512" s="11" t="s">
        <v>261</v>
      </c>
      <c r="K1512" s="11" t="s">
        <v>4139</v>
      </c>
      <c r="L1512" s="11">
        <v>2</v>
      </c>
    </row>
    <row r="1513" spans="1:12">
      <c r="A1513" s="11" t="s">
        <v>3015</v>
      </c>
      <c r="D1513" s="11" t="s">
        <v>260</v>
      </c>
      <c r="E1513" s="19" t="s">
        <v>3265</v>
      </c>
      <c r="F1513" s="10">
        <v>42036</v>
      </c>
      <c r="G1513" s="10">
        <v>44958</v>
      </c>
      <c r="H1513" s="11">
        <v>9</v>
      </c>
      <c r="I1513" s="20" t="s">
        <v>259</v>
      </c>
      <c r="J1513" s="11" t="s">
        <v>261</v>
      </c>
      <c r="K1513" s="11" t="s">
        <v>4139</v>
      </c>
      <c r="L1513" s="11">
        <v>2</v>
      </c>
    </row>
    <row r="1514" spans="1:12">
      <c r="A1514" s="11" t="s">
        <v>3016</v>
      </c>
      <c r="D1514" s="11" t="s">
        <v>260</v>
      </c>
      <c r="E1514" s="19" t="s">
        <v>3266</v>
      </c>
      <c r="F1514" s="10">
        <v>42036</v>
      </c>
      <c r="G1514" s="10">
        <v>44958</v>
      </c>
      <c r="H1514" s="11">
        <v>9</v>
      </c>
      <c r="I1514" s="20" t="s">
        <v>259</v>
      </c>
      <c r="J1514" s="11" t="s">
        <v>261</v>
      </c>
      <c r="K1514" s="11" t="s">
        <v>4139</v>
      </c>
      <c r="L1514" s="11">
        <v>2</v>
      </c>
    </row>
    <row r="1515" spans="1:12">
      <c r="A1515" s="11" t="s">
        <v>3017</v>
      </c>
      <c r="D1515" s="11" t="s">
        <v>260</v>
      </c>
      <c r="E1515" s="19" t="s">
        <v>3267</v>
      </c>
      <c r="F1515" s="10">
        <v>42036</v>
      </c>
      <c r="G1515" s="10">
        <v>44958</v>
      </c>
      <c r="H1515" s="11">
        <v>9</v>
      </c>
      <c r="I1515" s="20" t="s">
        <v>259</v>
      </c>
      <c r="J1515" s="11" t="s">
        <v>261</v>
      </c>
      <c r="K1515" s="11" t="s">
        <v>4139</v>
      </c>
      <c r="L1515" s="11">
        <v>2</v>
      </c>
    </row>
    <row r="1516" spans="1:12">
      <c r="A1516" s="11" t="s">
        <v>3018</v>
      </c>
      <c r="D1516" s="11" t="s">
        <v>260</v>
      </c>
      <c r="E1516" s="19" t="s">
        <v>3268</v>
      </c>
      <c r="F1516" s="10">
        <v>42036</v>
      </c>
      <c r="G1516" s="10">
        <v>44958</v>
      </c>
      <c r="H1516" s="11">
        <v>9</v>
      </c>
      <c r="I1516" s="20" t="s">
        <v>259</v>
      </c>
      <c r="J1516" s="11" t="s">
        <v>261</v>
      </c>
      <c r="K1516" s="11" t="s">
        <v>4139</v>
      </c>
      <c r="L1516" s="11">
        <v>2</v>
      </c>
    </row>
    <row r="1517" spans="1:12">
      <c r="A1517" s="11" t="s">
        <v>3019</v>
      </c>
      <c r="D1517" s="11" t="s">
        <v>260</v>
      </c>
      <c r="E1517" s="19" t="s">
        <v>3269</v>
      </c>
      <c r="F1517" s="10">
        <v>42036</v>
      </c>
      <c r="G1517" s="10">
        <v>44958</v>
      </c>
      <c r="H1517" s="11">
        <v>9</v>
      </c>
      <c r="I1517" s="20" t="s">
        <v>259</v>
      </c>
      <c r="J1517" s="11" t="s">
        <v>261</v>
      </c>
      <c r="K1517" s="11" t="s">
        <v>4139</v>
      </c>
      <c r="L1517" s="11">
        <v>2</v>
      </c>
    </row>
    <row r="1518" spans="1:12">
      <c r="A1518" s="11" t="s">
        <v>3020</v>
      </c>
      <c r="D1518" s="11" t="s">
        <v>260</v>
      </c>
      <c r="E1518" s="19" t="s">
        <v>3270</v>
      </c>
      <c r="F1518" s="10">
        <v>42036</v>
      </c>
      <c r="G1518" s="10">
        <v>44958</v>
      </c>
      <c r="H1518" s="11">
        <v>9</v>
      </c>
      <c r="I1518" s="20" t="s">
        <v>259</v>
      </c>
      <c r="J1518" s="11" t="s">
        <v>261</v>
      </c>
      <c r="K1518" s="11" t="s">
        <v>4139</v>
      </c>
      <c r="L1518" s="11">
        <v>2</v>
      </c>
    </row>
    <row r="1519" spans="1:12">
      <c r="A1519" s="11" t="s">
        <v>3021</v>
      </c>
      <c r="D1519" s="11" t="s">
        <v>260</v>
      </c>
      <c r="E1519" s="19" t="s">
        <v>3271</v>
      </c>
      <c r="F1519" s="10">
        <v>42036</v>
      </c>
      <c r="G1519" s="10">
        <v>44958</v>
      </c>
      <c r="H1519" s="11">
        <v>9</v>
      </c>
      <c r="I1519" s="20" t="s">
        <v>259</v>
      </c>
      <c r="J1519" s="11" t="s">
        <v>261</v>
      </c>
      <c r="K1519" s="11" t="s">
        <v>4139</v>
      </c>
      <c r="L1519" s="11">
        <v>2</v>
      </c>
    </row>
    <row r="1520" spans="1:12">
      <c r="A1520" s="11" t="s">
        <v>3022</v>
      </c>
      <c r="D1520" s="11" t="s">
        <v>260</v>
      </c>
      <c r="E1520" s="19" t="s">
        <v>3272</v>
      </c>
      <c r="F1520" s="10">
        <v>42036</v>
      </c>
      <c r="G1520" s="10">
        <v>44958</v>
      </c>
      <c r="H1520" s="11">
        <v>9</v>
      </c>
      <c r="I1520" s="20" t="s">
        <v>259</v>
      </c>
      <c r="J1520" s="11" t="s">
        <v>261</v>
      </c>
      <c r="K1520" s="11" t="s">
        <v>4139</v>
      </c>
      <c r="L1520" s="11">
        <v>2</v>
      </c>
    </row>
    <row r="1521" spans="1:12">
      <c r="A1521" s="11" t="s">
        <v>3023</v>
      </c>
      <c r="D1521" s="11" t="s">
        <v>260</v>
      </c>
      <c r="E1521" s="19" t="s">
        <v>3273</v>
      </c>
      <c r="F1521" s="10">
        <v>42036</v>
      </c>
      <c r="G1521" s="10">
        <v>44958</v>
      </c>
      <c r="H1521" s="11">
        <v>9</v>
      </c>
      <c r="I1521" s="20" t="s">
        <v>259</v>
      </c>
      <c r="J1521" s="11" t="s">
        <v>261</v>
      </c>
      <c r="K1521" s="11" t="s">
        <v>4139</v>
      </c>
      <c r="L1521" s="11">
        <v>2</v>
      </c>
    </row>
    <row r="1522" spans="1:12">
      <c r="A1522" s="11" t="s">
        <v>3024</v>
      </c>
      <c r="D1522" s="11" t="s">
        <v>260</v>
      </c>
      <c r="E1522" s="19" t="s">
        <v>3274</v>
      </c>
      <c r="F1522" s="10">
        <v>42036</v>
      </c>
      <c r="G1522" s="10">
        <v>44958</v>
      </c>
      <c r="H1522" s="11">
        <v>9</v>
      </c>
      <c r="I1522" s="20" t="s">
        <v>259</v>
      </c>
      <c r="J1522" s="11" t="s">
        <v>261</v>
      </c>
      <c r="K1522" s="11" t="s">
        <v>4139</v>
      </c>
      <c r="L1522" s="11">
        <v>2</v>
      </c>
    </row>
    <row r="1523" spans="1:12">
      <c r="A1523" s="11" t="s">
        <v>3025</v>
      </c>
      <c r="D1523" s="11" t="s">
        <v>260</v>
      </c>
      <c r="E1523" s="19" t="s">
        <v>3275</v>
      </c>
      <c r="F1523" s="10">
        <v>42036</v>
      </c>
      <c r="G1523" s="10">
        <v>44958</v>
      </c>
      <c r="H1523" s="11">
        <v>9</v>
      </c>
      <c r="I1523" s="20" t="s">
        <v>259</v>
      </c>
      <c r="J1523" s="11" t="s">
        <v>261</v>
      </c>
      <c r="K1523" s="11" t="s">
        <v>4139</v>
      </c>
      <c r="L1523" s="11">
        <v>2</v>
      </c>
    </row>
    <row r="1524" spans="1:12">
      <c r="A1524" s="11" t="s">
        <v>3026</v>
      </c>
      <c r="D1524" s="11" t="s">
        <v>260</v>
      </c>
      <c r="E1524" s="19" t="s">
        <v>3276</v>
      </c>
      <c r="F1524" s="10">
        <v>42036</v>
      </c>
      <c r="G1524" s="10">
        <v>44958</v>
      </c>
      <c r="H1524" s="11">
        <v>9</v>
      </c>
      <c r="I1524" s="20" t="s">
        <v>259</v>
      </c>
      <c r="J1524" s="11" t="s">
        <v>261</v>
      </c>
      <c r="K1524" s="11" t="s">
        <v>4139</v>
      </c>
      <c r="L1524" s="11">
        <v>2</v>
      </c>
    </row>
    <row r="1525" spans="1:12">
      <c r="A1525" s="11" t="s">
        <v>3027</v>
      </c>
      <c r="D1525" s="11" t="s">
        <v>260</v>
      </c>
      <c r="E1525" s="19" t="s">
        <v>3277</v>
      </c>
      <c r="F1525" s="10">
        <v>42036</v>
      </c>
      <c r="G1525" s="10">
        <v>44958</v>
      </c>
      <c r="H1525" s="11">
        <v>9</v>
      </c>
      <c r="I1525" s="20" t="s">
        <v>259</v>
      </c>
      <c r="J1525" s="11" t="s">
        <v>261</v>
      </c>
      <c r="K1525" s="11" t="s">
        <v>4139</v>
      </c>
      <c r="L1525" s="11">
        <v>2</v>
      </c>
    </row>
    <row r="1526" spans="1:12">
      <c r="A1526" s="11" t="s">
        <v>3028</v>
      </c>
      <c r="D1526" s="11" t="s">
        <v>260</v>
      </c>
      <c r="E1526" s="19" t="s">
        <v>3278</v>
      </c>
      <c r="F1526" s="10">
        <v>42036</v>
      </c>
      <c r="G1526" s="10">
        <v>44958</v>
      </c>
      <c r="H1526" s="11">
        <v>9</v>
      </c>
      <c r="I1526" s="20" t="s">
        <v>259</v>
      </c>
      <c r="J1526" s="11" t="s">
        <v>261</v>
      </c>
      <c r="K1526" s="11" t="s">
        <v>4139</v>
      </c>
      <c r="L1526" s="11">
        <v>2</v>
      </c>
    </row>
    <row r="1527" spans="1:12">
      <c r="A1527" s="11" t="s">
        <v>3029</v>
      </c>
      <c r="D1527" s="11" t="s">
        <v>260</v>
      </c>
      <c r="E1527" s="19" t="s">
        <v>3279</v>
      </c>
      <c r="F1527" s="10">
        <v>42036</v>
      </c>
      <c r="G1527" s="10">
        <v>44958</v>
      </c>
      <c r="H1527" s="11">
        <v>9</v>
      </c>
      <c r="I1527" s="20" t="s">
        <v>259</v>
      </c>
      <c r="J1527" s="11" t="s">
        <v>261</v>
      </c>
      <c r="K1527" s="11" t="s">
        <v>4139</v>
      </c>
      <c r="L1527" s="11">
        <v>2</v>
      </c>
    </row>
    <row r="1528" spans="1:12">
      <c r="A1528" s="11" t="s">
        <v>3030</v>
      </c>
      <c r="D1528" s="11" t="s">
        <v>260</v>
      </c>
      <c r="E1528" s="19" t="s">
        <v>3280</v>
      </c>
      <c r="F1528" s="10">
        <v>42036</v>
      </c>
      <c r="G1528" s="10">
        <v>44958</v>
      </c>
      <c r="H1528" s="11">
        <v>9</v>
      </c>
      <c r="I1528" s="20" t="s">
        <v>259</v>
      </c>
      <c r="J1528" s="11" t="s">
        <v>261</v>
      </c>
      <c r="K1528" s="11" t="s">
        <v>4139</v>
      </c>
      <c r="L1528" s="11">
        <v>2</v>
      </c>
    </row>
    <row r="1529" spans="1:12">
      <c r="A1529" s="11" t="s">
        <v>3031</v>
      </c>
      <c r="D1529" s="11" t="s">
        <v>260</v>
      </c>
      <c r="E1529" s="19" t="s">
        <v>3281</v>
      </c>
      <c r="F1529" s="10">
        <v>42036</v>
      </c>
      <c r="G1529" s="10">
        <v>44958</v>
      </c>
      <c r="H1529" s="11">
        <v>9</v>
      </c>
      <c r="I1529" s="20" t="s">
        <v>259</v>
      </c>
      <c r="J1529" s="11" t="s">
        <v>261</v>
      </c>
      <c r="K1529" s="11" t="s">
        <v>4139</v>
      </c>
      <c r="L1529" s="11">
        <v>2</v>
      </c>
    </row>
    <row r="1530" spans="1:12">
      <c r="A1530" s="11" t="s">
        <v>3032</v>
      </c>
      <c r="D1530" s="11" t="s">
        <v>260</v>
      </c>
      <c r="E1530" s="19" t="s">
        <v>3282</v>
      </c>
      <c r="F1530" s="10">
        <v>42036</v>
      </c>
      <c r="G1530" s="10">
        <v>44958</v>
      </c>
      <c r="H1530" s="11">
        <v>9</v>
      </c>
      <c r="I1530" s="20" t="s">
        <v>259</v>
      </c>
      <c r="J1530" s="11" t="s">
        <v>261</v>
      </c>
      <c r="K1530" s="11" t="s">
        <v>4139</v>
      </c>
      <c r="L1530" s="11">
        <v>2</v>
      </c>
    </row>
    <row r="1531" spans="1:12">
      <c r="A1531" s="11" t="s">
        <v>3033</v>
      </c>
      <c r="D1531" s="11" t="s">
        <v>260</v>
      </c>
      <c r="E1531" s="19" t="s">
        <v>3283</v>
      </c>
      <c r="F1531" s="10">
        <v>42036</v>
      </c>
      <c r="G1531" s="10">
        <v>44958</v>
      </c>
      <c r="H1531" s="11">
        <v>9</v>
      </c>
      <c r="I1531" s="20" t="s">
        <v>259</v>
      </c>
      <c r="J1531" s="11" t="s">
        <v>261</v>
      </c>
      <c r="K1531" s="11" t="s">
        <v>4139</v>
      </c>
      <c r="L1531" s="11">
        <v>2</v>
      </c>
    </row>
    <row r="1532" spans="1:12">
      <c r="A1532" s="11" t="s">
        <v>3034</v>
      </c>
      <c r="D1532" s="11" t="s">
        <v>260</v>
      </c>
      <c r="E1532" s="19" t="s">
        <v>3284</v>
      </c>
      <c r="F1532" s="10">
        <v>42036</v>
      </c>
      <c r="G1532" s="10">
        <v>44958</v>
      </c>
      <c r="H1532" s="11">
        <v>9</v>
      </c>
      <c r="I1532" s="20" t="s">
        <v>259</v>
      </c>
      <c r="J1532" s="11" t="s">
        <v>261</v>
      </c>
      <c r="K1532" s="11" t="s">
        <v>4139</v>
      </c>
      <c r="L1532" s="11">
        <v>2</v>
      </c>
    </row>
    <row r="1533" spans="1:12">
      <c r="A1533" s="11" t="s">
        <v>3035</v>
      </c>
      <c r="D1533" s="11" t="s">
        <v>260</v>
      </c>
      <c r="E1533" s="19" t="s">
        <v>3285</v>
      </c>
      <c r="F1533" s="10">
        <v>42036</v>
      </c>
      <c r="G1533" s="10">
        <v>44958</v>
      </c>
      <c r="H1533" s="11">
        <v>9</v>
      </c>
      <c r="I1533" s="20" t="s">
        <v>259</v>
      </c>
      <c r="J1533" s="11" t="s">
        <v>261</v>
      </c>
      <c r="K1533" s="11" t="s">
        <v>4139</v>
      </c>
      <c r="L1533" s="11">
        <v>2</v>
      </c>
    </row>
    <row r="1534" spans="1:12">
      <c r="A1534" s="11" t="s">
        <v>3036</v>
      </c>
      <c r="D1534" s="11" t="s">
        <v>260</v>
      </c>
      <c r="E1534" s="19" t="s">
        <v>3286</v>
      </c>
      <c r="F1534" s="10">
        <v>42036</v>
      </c>
      <c r="G1534" s="10">
        <v>44958</v>
      </c>
      <c r="H1534" s="11">
        <v>9</v>
      </c>
      <c r="I1534" s="20" t="s">
        <v>259</v>
      </c>
      <c r="J1534" s="11" t="s">
        <v>261</v>
      </c>
      <c r="K1534" s="11" t="s">
        <v>4139</v>
      </c>
      <c r="L1534" s="11">
        <v>2</v>
      </c>
    </row>
    <row r="1535" spans="1:12">
      <c r="A1535" s="11" t="s">
        <v>3037</v>
      </c>
      <c r="D1535" s="11" t="s">
        <v>260</v>
      </c>
      <c r="E1535" s="19" t="s">
        <v>3287</v>
      </c>
      <c r="F1535" s="10">
        <v>42036</v>
      </c>
      <c r="G1535" s="10">
        <v>44958</v>
      </c>
      <c r="H1535" s="11">
        <v>9</v>
      </c>
      <c r="I1535" s="20" t="s">
        <v>259</v>
      </c>
      <c r="J1535" s="11" t="s">
        <v>261</v>
      </c>
      <c r="K1535" s="11" t="s">
        <v>4139</v>
      </c>
      <c r="L1535" s="11">
        <v>2</v>
      </c>
    </row>
    <row r="1536" spans="1:12">
      <c r="A1536" s="11" t="s">
        <v>3038</v>
      </c>
      <c r="D1536" s="11" t="s">
        <v>260</v>
      </c>
      <c r="E1536" s="19" t="s">
        <v>3288</v>
      </c>
      <c r="F1536" s="10">
        <v>42036</v>
      </c>
      <c r="G1536" s="10">
        <v>44958</v>
      </c>
      <c r="H1536" s="11">
        <v>9</v>
      </c>
      <c r="I1536" s="20" t="s">
        <v>259</v>
      </c>
      <c r="J1536" s="11" t="s">
        <v>261</v>
      </c>
      <c r="K1536" s="11" t="s">
        <v>4139</v>
      </c>
      <c r="L1536" s="11">
        <v>2</v>
      </c>
    </row>
    <row r="1537" spans="1:12">
      <c r="A1537" s="11" t="s">
        <v>3039</v>
      </c>
      <c r="D1537" s="11" t="s">
        <v>260</v>
      </c>
      <c r="E1537" s="19" t="s">
        <v>3289</v>
      </c>
      <c r="F1537" s="10">
        <v>42036</v>
      </c>
      <c r="G1537" s="10">
        <v>44958</v>
      </c>
      <c r="H1537" s="11">
        <v>9</v>
      </c>
      <c r="I1537" s="20" t="s">
        <v>259</v>
      </c>
      <c r="J1537" s="11" t="s">
        <v>261</v>
      </c>
      <c r="K1537" s="11" t="s">
        <v>4139</v>
      </c>
      <c r="L1537" s="11">
        <v>2</v>
      </c>
    </row>
    <row r="1538" spans="1:12">
      <c r="A1538" s="11" t="s">
        <v>3040</v>
      </c>
      <c r="D1538" s="11" t="s">
        <v>260</v>
      </c>
      <c r="E1538" s="19" t="s">
        <v>3290</v>
      </c>
      <c r="F1538" s="10">
        <v>42036</v>
      </c>
      <c r="G1538" s="10">
        <v>44958</v>
      </c>
      <c r="H1538" s="11">
        <v>9</v>
      </c>
      <c r="I1538" s="20" t="s">
        <v>259</v>
      </c>
      <c r="J1538" s="11" t="s">
        <v>261</v>
      </c>
      <c r="K1538" s="11" t="s">
        <v>4139</v>
      </c>
      <c r="L1538" s="11">
        <v>2</v>
      </c>
    </row>
    <row r="1539" spans="1:12">
      <c r="A1539" s="11" t="s">
        <v>3041</v>
      </c>
      <c r="D1539" s="11" t="s">
        <v>260</v>
      </c>
      <c r="E1539" s="19" t="s">
        <v>3291</v>
      </c>
      <c r="F1539" s="10">
        <v>42036</v>
      </c>
      <c r="G1539" s="10">
        <v>44958</v>
      </c>
      <c r="H1539" s="11">
        <v>9</v>
      </c>
      <c r="I1539" s="20" t="s">
        <v>259</v>
      </c>
      <c r="J1539" s="11" t="s">
        <v>261</v>
      </c>
      <c r="K1539" s="11" t="s">
        <v>4139</v>
      </c>
      <c r="L1539" s="11">
        <v>2</v>
      </c>
    </row>
    <row r="1540" spans="1:12">
      <c r="A1540" s="11" t="s">
        <v>3042</v>
      </c>
      <c r="D1540" s="11" t="s">
        <v>260</v>
      </c>
      <c r="E1540" s="19" t="s">
        <v>3292</v>
      </c>
      <c r="F1540" s="10">
        <v>42036</v>
      </c>
      <c r="G1540" s="10">
        <v>44958</v>
      </c>
      <c r="H1540" s="11">
        <v>9</v>
      </c>
      <c r="I1540" s="20" t="s">
        <v>259</v>
      </c>
      <c r="J1540" s="11" t="s">
        <v>261</v>
      </c>
      <c r="K1540" s="11" t="s">
        <v>4139</v>
      </c>
      <c r="L1540" s="11">
        <v>2</v>
      </c>
    </row>
    <row r="1541" spans="1:12">
      <c r="A1541" s="11" t="s">
        <v>3043</v>
      </c>
      <c r="D1541" s="11" t="s">
        <v>260</v>
      </c>
      <c r="E1541" s="19" t="s">
        <v>3293</v>
      </c>
      <c r="F1541" s="10">
        <v>42036</v>
      </c>
      <c r="G1541" s="10">
        <v>44958</v>
      </c>
      <c r="H1541" s="11">
        <v>9</v>
      </c>
      <c r="I1541" s="20" t="s">
        <v>259</v>
      </c>
      <c r="J1541" s="11" t="s">
        <v>261</v>
      </c>
      <c r="K1541" s="11" t="s">
        <v>4139</v>
      </c>
      <c r="L1541" s="11">
        <v>2</v>
      </c>
    </row>
    <row r="1542" spans="1:12">
      <c r="A1542" s="11" t="s">
        <v>3044</v>
      </c>
      <c r="D1542" s="11" t="s">
        <v>260</v>
      </c>
      <c r="E1542" s="19" t="s">
        <v>3294</v>
      </c>
      <c r="F1542" s="10">
        <v>42036</v>
      </c>
      <c r="G1542" s="10">
        <v>44958</v>
      </c>
      <c r="H1542" s="11">
        <v>9</v>
      </c>
      <c r="I1542" s="20" t="s">
        <v>259</v>
      </c>
      <c r="J1542" s="11" t="s">
        <v>261</v>
      </c>
      <c r="K1542" s="11" t="s">
        <v>4139</v>
      </c>
      <c r="L1542" s="11">
        <v>2</v>
      </c>
    </row>
    <row r="1543" spans="1:12">
      <c r="A1543" s="11" t="s">
        <v>3045</v>
      </c>
      <c r="D1543" s="11" t="s">
        <v>260</v>
      </c>
      <c r="E1543" s="19" t="s">
        <v>3295</v>
      </c>
      <c r="F1543" s="10">
        <v>42036</v>
      </c>
      <c r="G1543" s="10">
        <v>44958</v>
      </c>
      <c r="H1543" s="11">
        <v>9</v>
      </c>
      <c r="I1543" s="20" t="s">
        <v>259</v>
      </c>
      <c r="J1543" s="11" t="s">
        <v>261</v>
      </c>
      <c r="K1543" s="11" t="s">
        <v>4139</v>
      </c>
      <c r="L1543" s="11">
        <v>2</v>
      </c>
    </row>
    <row r="1544" spans="1:12">
      <c r="A1544" s="11" t="s">
        <v>3046</v>
      </c>
      <c r="D1544" s="11" t="s">
        <v>260</v>
      </c>
      <c r="E1544" s="19" t="s">
        <v>3296</v>
      </c>
      <c r="F1544" s="10">
        <v>42036</v>
      </c>
      <c r="G1544" s="10">
        <v>44958</v>
      </c>
      <c r="H1544" s="11">
        <v>9</v>
      </c>
      <c r="I1544" s="20" t="s">
        <v>259</v>
      </c>
      <c r="J1544" s="11" t="s">
        <v>261</v>
      </c>
      <c r="K1544" s="11" t="s">
        <v>4139</v>
      </c>
      <c r="L1544" s="11">
        <v>2</v>
      </c>
    </row>
    <row r="1545" spans="1:12">
      <c r="A1545" s="11" t="s">
        <v>3047</v>
      </c>
      <c r="D1545" s="11" t="s">
        <v>260</v>
      </c>
      <c r="E1545" s="19" t="s">
        <v>3297</v>
      </c>
      <c r="F1545" s="10">
        <v>42036</v>
      </c>
      <c r="G1545" s="10">
        <v>44958</v>
      </c>
      <c r="H1545" s="11">
        <v>9</v>
      </c>
      <c r="I1545" s="20" t="s">
        <v>259</v>
      </c>
      <c r="J1545" s="11" t="s">
        <v>261</v>
      </c>
      <c r="K1545" s="11" t="s">
        <v>4139</v>
      </c>
      <c r="L1545" s="11">
        <v>2</v>
      </c>
    </row>
    <row r="1546" spans="1:12">
      <c r="A1546" s="11" t="s">
        <v>3048</v>
      </c>
      <c r="D1546" s="11" t="s">
        <v>260</v>
      </c>
      <c r="E1546" s="19" t="s">
        <v>3298</v>
      </c>
      <c r="F1546" s="10">
        <v>42036</v>
      </c>
      <c r="G1546" s="10">
        <v>44958</v>
      </c>
      <c r="H1546" s="11">
        <v>9</v>
      </c>
      <c r="I1546" s="20" t="s">
        <v>259</v>
      </c>
      <c r="J1546" s="11" t="s">
        <v>261</v>
      </c>
      <c r="K1546" s="11" t="s">
        <v>4139</v>
      </c>
      <c r="L1546" s="11">
        <v>2</v>
      </c>
    </row>
    <row r="1547" spans="1:12">
      <c r="A1547" s="11" t="s">
        <v>3049</v>
      </c>
      <c r="D1547" s="11" t="s">
        <v>260</v>
      </c>
      <c r="E1547" s="19" t="s">
        <v>3299</v>
      </c>
      <c r="F1547" s="10">
        <v>42036</v>
      </c>
      <c r="G1547" s="10">
        <v>44958</v>
      </c>
      <c r="H1547" s="11">
        <v>9</v>
      </c>
      <c r="I1547" s="20" t="s">
        <v>259</v>
      </c>
      <c r="J1547" s="11" t="s">
        <v>261</v>
      </c>
      <c r="K1547" s="11" t="s">
        <v>4139</v>
      </c>
      <c r="L1547" s="11">
        <v>2</v>
      </c>
    </row>
    <row r="1548" spans="1:12">
      <c r="A1548" s="11" t="s">
        <v>3050</v>
      </c>
      <c r="D1548" s="11" t="s">
        <v>260</v>
      </c>
      <c r="E1548" s="19" t="s">
        <v>3300</v>
      </c>
      <c r="F1548" s="10">
        <v>42036</v>
      </c>
      <c r="G1548" s="10">
        <v>44958</v>
      </c>
      <c r="H1548" s="11">
        <v>9</v>
      </c>
      <c r="I1548" s="20" t="s">
        <v>259</v>
      </c>
      <c r="J1548" s="11" t="s">
        <v>261</v>
      </c>
      <c r="K1548" s="11" t="s">
        <v>4139</v>
      </c>
      <c r="L1548" s="11">
        <v>2</v>
      </c>
    </row>
    <row r="1549" spans="1:12">
      <c r="A1549" s="11" t="s">
        <v>3051</v>
      </c>
      <c r="D1549" s="11" t="s">
        <v>260</v>
      </c>
      <c r="E1549" s="19" t="s">
        <v>3301</v>
      </c>
      <c r="F1549" s="10">
        <v>42036</v>
      </c>
      <c r="G1549" s="10">
        <v>44958</v>
      </c>
      <c r="H1549" s="11">
        <v>9</v>
      </c>
      <c r="I1549" s="20" t="s">
        <v>259</v>
      </c>
      <c r="J1549" s="11" t="s">
        <v>261</v>
      </c>
      <c r="K1549" s="11" t="s">
        <v>4139</v>
      </c>
      <c r="L1549" s="11">
        <v>2</v>
      </c>
    </row>
    <row r="1550" spans="1:12">
      <c r="A1550" s="11" t="s">
        <v>3052</v>
      </c>
      <c r="D1550" s="11" t="s">
        <v>260</v>
      </c>
      <c r="E1550" s="19" t="s">
        <v>3302</v>
      </c>
      <c r="F1550" s="10">
        <v>42036</v>
      </c>
      <c r="G1550" s="10">
        <v>44958</v>
      </c>
      <c r="H1550" s="11">
        <v>9</v>
      </c>
      <c r="I1550" s="20" t="s">
        <v>259</v>
      </c>
      <c r="J1550" s="11" t="s">
        <v>261</v>
      </c>
      <c r="K1550" s="11" t="s">
        <v>4139</v>
      </c>
      <c r="L1550" s="11">
        <v>2</v>
      </c>
    </row>
    <row r="1551" spans="1:12">
      <c r="A1551" s="11" t="s">
        <v>3053</v>
      </c>
      <c r="D1551" s="11" t="s">
        <v>260</v>
      </c>
      <c r="E1551" s="19" t="s">
        <v>3303</v>
      </c>
      <c r="F1551" s="10">
        <v>42036</v>
      </c>
      <c r="G1551" s="10">
        <v>44958</v>
      </c>
      <c r="H1551" s="11">
        <v>9</v>
      </c>
      <c r="I1551" s="20" t="s">
        <v>259</v>
      </c>
      <c r="J1551" s="11" t="s">
        <v>261</v>
      </c>
      <c r="K1551" s="11" t="s">
        <v>4139</v>
      </c>
      <c r="L1551" s="11">
        <v>2</v>
      </c>
    </row>
    <row r="1552" spans="1:12">
      <c r="A1552" s="11" t="s">
        <v>3054</v>
      </c>
      <c r="D1552" s="11" t="s">
        <v>260</v>
      </c>
      <c r="E1552" s="19" t="s">
        <v>3304</v>
      </c>
      <c r="F1552" s="10">
        <v>42036</v>
      </c>
      <c r="G1552" s="10">
        <v>44958</v>
      </c>
      <c r="H1552" s="11">
        <v>9</v>
      </c>
      <c r="I1552" s="20" t="s">
        <v>259</v>
      </c>
      <c r="J1552" s="11" t="s">
        <v>261</v>
      </c>
      <c r="K1552" s="11" t="s">
        <v>4139</v>
      </c>
      <c r="L1552" s="11">
        <v>2</v>
      </c>
    </row>
    <row r="1553" spans="1:12">
      <c r="A1553" s="11" t="s">
        <v>3055</v>
      </c>
      <c r="D1553" s="11" t="s">
        <v>260</v>
      </c>
      <c r="E1553" s="19" t="s">
        <v>3305</v>
      </c>
      <c r="F1553" s="10">
        <v>42036</v>
      </c>
      <c r="G1553" s="10">
        <v>44958</v>
      </c>
      <c r="H1553" s="11">
        <v>9</v>
      </c>
      <c r="I1553" s="20" t="s">
        <v>259</v>
      </c>
      <c r="J1553" s="11" t="s">
        <v>261</v>
      </c>
      <c r="K1553" s="11" t="s">
        <v>4139</v>
      </c>
      <c r="L1553" s="11">
        <v>2</v>
      </c>
    </row>
    <row r="1554" spans="1:12">
      <c r="A1554" s="11" t="s">
        <v>3056</v>
      </c>
      <c r="D1554" s="11" t="s">
        <v>260</v>
      </c>
      <c r="E1554" s="19" t="s">
        <v>3306</v>
      </c>
      <c r="F1554" s="10">
        <v>42036</v>
      </c>
      <c r="G1554" s="10">
        <v>44958</v>
      </c>
      <c r="H1554" s="11">
        <v>9</v>
      </c>
      <c r="I1554" s="20" t="s">
        <v>259</v>
      </c>
      <c r="J1554" s="11" t="s">
        <v>261</v>
      </c>
      <c r="K1554" s="11" t="s">
        <v>4139</v>
      </c>
      <c r="L1554" s="11">
        <v>2</v>
      </c>
    </row>
    <row r="1555" spans="1:12">
      <c r="A1555" s="11" t="s">
        <v>3057</v>
      </c>
      <c r="D1555" s="11" t="s">
        <v>260</v>
      </c>
      <c r="E1555" s="19" t="s">
        <v>3307</v>
      </c>
      <c r="F1555" s="10">
        <v>42036</v>
      </c>
      <c r="G1555" s="10">
        <v>44958</v>
      </c>
      <c r="H1555" s="11">
        <v>9</v>
      </c>
      <c r="I1555" s="20" t="s">
        <v>259</v>
      </c>
      <c r="J1555" s="11" t="s">
        <v>261</v>
      </c>
      <c r="K1555" s="11" t="s">
        <v>4139</v>
      </c>
      <c r="L1555" s="11">
        <v>2</v>
      </c>
    </row>
    <row r="1556" spans="1:12">
      <c r="A1556" s="11" t="s">
        <v>3058</v>
      </c>
      <c r="D1556" s="11" t="s">
        <v>260</v>
      </c>
      <c r="E1556" s="19" t="s">
        <v>3308</v>
      </c>
      <c r="F1556" s="10">
        <v>42036</v>
      </c>
      <c r="G1556" s="10">
        <v>44958</v>
      </c>
      <c r="H1556" s="11">
        <v>9</v>
      </c>
      <c r="I1556" s="20" t="s">
        <v>259</v>
      </c>
      <c r="J1556" s="11" t="s">
        <v>261</v>
      </c>
      <c r="K1556" s="11" t="s">
        <v>4139</v>
      </c>
      <c r="L1556" s="11">
        <v>2</v>
      </c>
    </row>
    <row r="1557" spans="1:12">
      <c r="A1557" s="11" t="s">
        <v>3059</v>
      </c>
      <c r="D1557" s="11" t="s">
        <v>260</v>
      </c>
      <c r="E1557" s="19" t="s">
        <v>3309</v>
      </c>
      <c r="F1557" s="10">
        <v>42036</v>
      </c>
      <c r="G1557" s="10">
        <v>44958</v>
      </c>
      <c r="H1557" s="11">
        <v>9</v>
      </c>
      <c r="I1557" s="11" t="s">
        <v>337</v>
      </c>
      <c r="J1557" s="11" t="s">
        <v>338</v>
      </c>
      <c r="K1557" s="11" t="s">
        <v>4139</v>
      </c>
      <c r="L1557" s="11">
        <v>2</v>
      </c>
    </row>
    <row r="1558" spans="1:12">
      <c r="A1558" s="11" t="s">
        <v>3060</v>
      </c>
      <c r="D1558" s="11" t="s">
        <v>260</v>
      </c>
      <c r="E1558" s="19" t="s">
        <v>3310</v>
      </c>
      <c r="F1558" s="10">
        <v>42036</v>
      </c>
      <c r="G1558" s="10">
        <v>44958</v>
      </c>
      <c r="H1558" s="11">
        <v>9</v>
      </c>
      <c r="I1558" s="11" t="s">
        <v>337</v>
      </c>
      <c r="J1558" s="11" t="s">
        <v>338</v>
      </c>
      <c r="K1558" s="11" t="s">
        <v>4139</v>
      </c>
      <c r="L1558" s="11">
        <v>2</v>
      </c>
    </row>
    <row r="1559" spans="1:12">
      <c r="A1559" s="11" t="s">
        <v>3061</v>
      </c>
      <c r="D1559" s="11" t="s">
        <v>260</v>
      </c>
      <c r="E1559" s="19" t="s">
        <v>3311</v>
      </c>
      <c r="F1559" s="10">
        <v>42036</v>
      </c>
      <c r="G1559" s="10">
        <v>44958</v>
      </c>
      <c r="H1559" s="11">
        <v>9</v>
      </c>
      <c r="I1559" s="11" t="s">
        <v>337</v>
      </c>
      <c r="J1559" s="11" t="s">
        <v>338</v>
      </c>
      <c r="K1559" s="11" t="s">
        <v>4139</v>
      </c>
      <c r="L1559" s="11">
        <v>2</v>
      </c>
    </row>
    <row r="1560" spans="1:12">
      <c r="A1560" s="11" t="s">
        <v>3062</v>
      </c>
      <c r="D1560" s="11" t="s">
        <v>260</v>
      </c>
      <c r="E1560" s="19" t="s">
        <v>3312</v>
      </c>
      <c r="F1560" s="10">
        <v>42036</v>
      </c>
      <c r="G1560" s="10">
        <v>44958</v>
      </c>
      <c r="H1560" s="11">
        <v>9</v>
      </c>
      <c r="I1560" s="11" t="s">
        <v>337</v>
      </c>
      <c r="J1560" s="11" t="s">
        <v>338</v>
      </c>
      <c r="K1560" s="11" t="s">
        <v>4139</v>
      </c>
      <c r="L1560" s="11">
        <v>2</v>
      </c>
    </row>
    <row r="1561" spans="1:12">
      <c r="A1561" s="11" t="s">
        <v>3063</v>
      </c>
      <c r="D1561" s="11" t="s">
        <v>260</v>
      </c>
      <c r="E1561" s="19" t="s">
        <v>3313</v>
      </c>
      <c r="F1561" s="10">
        <v>42036</v>
      </c>
      <c r="G1561" s="10">
        <v>44958</v>
      </c>
      <c r="H1561" s="11">
        <v>9</v>
      </c>
      <c r="I1561" s="11" t="s">
        <v>337</v>
      </c>
      <c r="J1561" s="11" t="s">
        <v>338</v>
      </c>
      <c r="K1561" s="11" t="s">
        <v>4139</v>
      </c>
      <c r="L1561" s="11">
        <v>2</v>
      </c>
    </row>
    <row r="1562" spans="1:12">
      <c r="A1562" s="11" t="s">
        <v>3064</v>
      </c>
      <c r="D1562" s="11" t="s">
        <v>260</v>
      </c>
      <c r="E1562" s="19" t="s">
        <v>3314</v>
      </c>
      <c r="F1562" s="10">
        <v>42036</v>
      </c>
      <c r="G1562" s="10">
        <v>44958</v>
      </c>
      <c r="H1562" s="11">
        <v>9</v>
      </c>
      <c r="I1562" s="11" t="s">
        <v>337</v>
      </c>
      <c r="J1562" s="11" t="s">
        <v>338</v>
      </c>
      <c r="K1562" s="11" t="s">
        <v>4139</v>
      </c>
      <c r="L1562" s="11">
        <v>2</v>
      </c>
    </row>
    <row r="1563" spans="1:12">
      <c r="A1563" s="11" t="s">
        <v>3065</v>
      </c>
      <c r="D1563" s="11" t="s">
        <v>260</v>
      </c>
      <c r="E1563" s="19" t="s">
        <v>3315</v>
      </c>
      <c r="F1563" s="10">
        <v>42036</v>
      </c>
      <c r="G1563" s="10">
        <v>44958</v>
      </c>
      <c r="H1563" s="11">
        <v>9</v>
      </c>
      <c r="I1563" s="11" t="s">
        <v>337</v>
      </c>
      <c r="J1563" s="11" t="s">
        <v>338</v>
      </c>
      <c r="K1563" s="11" t="s">
        <v>4139</v>
      </c>
      <c r="L1563" s="11">
        <v>2</v>
      </c>
    </row>
    <row r="1564" spans="1:12">
      <c r="A1564" s="11" t="s">
        <v>3066</v>
      </c>
      <c r="D1564" s="11" t="s">
        <v>260</v>
      </c>
      <c r="E1564" s="19" t="s">
        <v>3316</v>
      </c>
      <c r="F1564" s="10">
        <v>42036</v>
      </c>
      <c r="G1564" s="10">
        <v>44958</v>
      </c>
      <c r="H1564" s="11">
        <v>9</v>
      </c>
      <c r="I1564" s="11" t="s">
        <v>337</v>
      </c>
      <c r="J1564" s="11" t="s">
        <v>338</v>
      </c>
      <c r="K1564" s="11" t="s">
        <v>4139</v>
      </c>
      <c r="L1564" s="11">
        <v>2</v>
      </c>
    </row>
    <row r="1565" spans="1:12">
      <c r="A1565" s="11" t="s">
        <v>3067</v>
      </c>
      <c r="D1565" s="11" t="s">
        <v>260</v>
      </c>
      <c r="E1565" s="19" t="s">
        <v>3317</v>
      </c>
      <c r="F1565" s="10">
        <v>42036</v>
      </c>
      <c r="G1565" s="10">
        <v>44958</v>
      </c>
      <c r="H1565" s="11">
        <v>9</v>
      </c>
      <c r="I1565" s="11" t="s">
        <v>337</v>
      </c>
      <c r="J1565" s="11" t="s">
        <v>338</v>
      </c>
      <c r="K1565" s="11" t="s">
        <v>4139</v>
      </c>
      <c r="L1565" s="11">
        <v>2</v>
      </c>
    </row>
    <row r="1566" spans="1:12">
      <c r="A1566" s="11" t="s">
        <v>3068</v>
      </c>
      <c r="D1566" s="11" t="s">
        <v>260</v>
      </c>
      <c r="E1566" s="19" t="s">
        <v>3318</v>
      </c>
      <c r="F1566" s="10">
        <v>42036</v>
      </c>
      <c r="G1566" s="10">
        <v>44958</v>
      </c>
      <c r="H1566" s="11">
        <v>9</v>
      </c>
      <c r="I1566" s="11" t="s">
        <v>337</v>
      </c>
      <c r="J1566" s="11" t="s">
        <v>338</v>
      </c>
      <c r="K1566" s="11" t="s">
        <v>4139</v>
      </c>
      <c r="L1566" s="11">
        <v>2</v>
      </c>
    </row>
    <row r="1567" spans="1:12">
      <c r="A1567" s="11" t="s">
        <v>3069</v>
      </c>
      <c r="D1567" s="11" t="s">
        <v>260</v>
      </c>
      <c r="E1567" s="19" t="s">
        <v>3319</v>
      </c>
      <c r="F1567" s="10">
        <v>42036</v>
      </c>
      <c r="G1567" s="10">
        <v>44958</v>
      </c>
      <c r="H1567" s="11">
        <v>9</v>
      </c>
      <c r="I1567" s="11" t="s">
        <v>337</v>
      </c>
      <c r="J1567" s="11" t="s">
        <v>338</v>
      </c>
      <c r="K1567" s="11" t="s">
        <v>4139</v>
      </c>
      <c r="L1567" s="11">
        <v>2</v>
      </c>
    </row>
    <row r="1568" spans="1:12">
      <c r="A1568" s="11" t="s">
        <v>3070</v>
      </c>
      <c r="D1568" s="11" t="s">
        <v>260</v>
      </c>
      <c r="E1568" s="19" t="s">
        <v>3320</v>
      </c>
      <c r="F1568" s="10">
        <v>42036</v>
      </c>
      <c r="G1568" s="10">
        <v>44958</v>
      </c>
      <c r="H1568" s="11">
        <v>9</v>
      </c>
      <c r="I1568" s="11" t="s">
        <v>337</v>
      </c>
      <c r="J1568" s="11" t="s">
        <v>338</v>
      </c>
      <c r="K1568" s="11" t="s">
        <v>4139</v>
      </c>
      <c r="L1568" s="11">
        <v>2</v>
      </c>
    </row>
    <row r="1569" spans="1:12">
      <c r="A1569" s="11" t="s">
        <v>3071</v>
      </c>
      <c r="D1569" s="11" t="s">
        <v>260</v>
      </c>
      <c r="E1569" s="19" t="s">
        <v>3321</v>
      </c>
      <c r="F1569" s="10">
        <v>42036</v>
      </c>
      <c r="G1569" s="10">
        <v>44958</v>
      </c>
      <c r="H1569" s="11">
        <v>9</v>
      </c>
      <c r="I1569" s="11" t="s">
        <v>337</v>
      </c>
      <c r="J1569" s="11" t="s">
        <v>338</v>
      </c>
      <c r="K1569" s="11" t="s">
        <v>4139</v>
      </c>
      <c r="L1569" s="11">
        <v>2</v>
      </c>
    </row>
    <row r="1570" spans="1:12">
      <c r="A1570" s="11" t="s">
        <v>3072</v>
      </c>
      <c r="D1570" s="11" t="s">
        <v>260</v>
      </c>
      <c r="E1570" s="19" t="s">
        <v>3322</v>
      </c>
      <c r="F1570" s="10">
        <v>42036</v>
      </c>
      <c r="G1570" s="10">
        <v>44958</v>
      </c>
      <c r="H1570" s="11">
        <v>9</v>
      </c>
      <c r="I1570" s="11" t="s">
        <v>337</v>
      </c>
      <c r="J1570" s="11" t="s">
        <v>338</v>
      </c>
      <c r="K1570" s="11" t="s">
        <v>4139</v>
      </c>
      <c r="L1570" s="11">
        <v>2</v>
      </c>
    </row>
    <row r="1571" spans="1:12">
      <c r="A1571" s="11" t="s">
        <v>3073</v>
      </c>
      <c r="D1571" s="11" t="s">
        <v>260</v>
      </c>
      <c r="E1571" s="19" t="s">
        <v>3323</v>
      </c>
      <c r="F1571" s="10">
        <v>42036</v>
      </c>
      <c r="G1571" s="10">
        <v>44958</v>
      </c>
      <c r="H1571" s="11">
        <v>9</v>
      </c>
      <c r="I1571" s="11" t="s">
        <v>337</v>
      </c>
      <c r="J1571" s="11" t="s">
        <v>338</v>
      </c>
      <c r="K1571" s="11" t="s">
        <v>4139</v>
      </c>
      <c r="L1571" s="11">
        <v>2</v>
      </c>
    </row>
    <row r="1572" spans="1:12">
      <c r="A1572" s="11" t="s">
        <v>3074</v>
      </c>
      <c r="D1572" s="11" t="s">
        <v>260</v>
      </c>
      <c r="E1572" s="19" t="s">
        <v>3324</v>
      </c>
      <c r="F1572" s="10">
        <v>42036</v>
      </c>
      <c r="G1572" s="10">
        <v>44958</v>
      </c>
      <c r="H1572" s="11">
        <v>9</v>
      </c>
      <c r="I1572" s="11" t="s">
        <v>337</v>
      </c>
      <c r="J1572" s="11" t="s">
        <v>338</v>
      </c>
      <c r="K1572" s="11" t="s">
        <v>4139</v>
      </c>
      <c r="L1572" s="11">
        <v>2</v>
      </c>
    </row>
    <row r="1573" spans="1:12">
      <c r="A1573" s="11" t="s">
        <v>3075</v>
      </c>
      <c r="D1573" s="11" t="s">
        <v>260</v>
      </c>
      <c r="E1573" s="19" t="s">
        <v>3325</v>
      </c>
      <c r="F1573" s="10">
        <v>42036</v>
      </c>
      <c r="G1573" s="10">
        <v>44958</v>
      </c>
      <c r="H1573" s="11">
        <v>9</v>
      </c>
      <c r="I1573" s="11" t="s">
        <v>337</v>
      </c>
      <c r="J1573" s="11" t="s">
        <v>338</v>
      </c>
      <c r="K1573" s="11" t="s">
        <v>4139</v>
      </c>
      <c r="L1573" s="11">
        <v>2</v>
      </c>
    </row>
    <row r="1574" spans="1:12">
      <c r="A1574" s="11" t="s">
        <v>3076</v>
      </c>
      <c r="D1574" s="11" t="s">
        <v>260</v>
      </c>
      <c r="E1574" s="19" t="s">
        <v>3326</v>
      </c>
      <c r="F1574" s="10">
        <v>42036</v>
      </c>
      <c r="G1574" s="10">
        <v>44958</v>
      </c>
      <c r="H1574" s="11">
        <v>9</v>
      </c>
      <c r="I1574" s="11" t="s">
        <v>337</v>
      </c>
      <c r="J1574" s="11" t="s">
        <v>338</v>
      </c>
      <c r="K1574" s="11" t="s">
        <v>4139</v>
      </c>
      <c r="L1574" s="11">
        <v>2</v>
      </c>
    </row>
    <row r="1575" spans="1:12">
      <c r="A1575" s="11" t="s">
        <v>3077</v>
      </c>
      <c r="D1575" s="11" t="s">
        <v>260</v>
      </c>
      <c r="E1575" s="19" t="s">
        <v>3327</v>
      </c>
      <c r="F1575" s="10">
        <v>42036</v>
      </c>
      <c r="G1575" s="10">
        <v>44958</v>
      </c>
      <c r="H1575" s="11">
        <v>9</v>
      </c>
      <c r="I1575" s="11" t="s">
        <v>337</v>
      </c>
      <c r="J1575" s="11" t="s">
        <v>338</v>
      </c>
      <c r="K1575" s="11" t="s">
        <v>4139</v>
      </c>
      <c r="L1575" s="11">
        <v>2</v>
      </c>
    </row>
    <row r="1576" spans="1:12">
      <c r="A1576" s="11" t="s">
        <v>3078</v>
      </c>
      <c r="D1576" s="11" t="s">
        <v>260</v>
      </c>
      <c r="E1576" s="19" t="s">
        <v>3328</v>
      </c>
      <c r="F1576" s="10">
        <v>42036</v>
      </c>
      <c r="G1576" s="10">
        <v>44958</v>
      </c>
      <c r="H1576" s="11">
        <v>9</v>
      </c>
      <c r="I1576" s="11" t="s">
        <v>337</v>
      </c>
      <c r="J1576" s="11" t="s">
        <v>338</v>
      </c>
      <c r="K1576" s="11" t="s">
        <v>4139</v>
      </c>
      <c r="L1576" s="11">
        <v>2</v>
      </c>
    </row>
    <row r="1577" spans="1:12">
      <c r="A1577" s="11" t="s">
        <v>3079</v>
      </c>
      <c r="D1577" s="11" t="s">
        <v>260</v>
      </c>
      <c r="E1577" s="19" t="s">
        <v>3329</v>
      </c>
      <c r="F1577" s="10">
        <v>42036</v>
      </c>
      <c r="G1577" s="10">
        <v>44958</v>
      </c>
      <c r="H1577" s="11">
        <v>9</v>
      </c>
      <c r="I1577" s="11" t="s">
        <v>337</v>
      </c>
      <c r="J1577" s="11" t="s">
        <v>338</v>
      </c>
      <c r="K1577" s="11" t="s">
        <v>4139</v>
      </c>
      <c r="L1577" s="11">
        <v>2</v>
      </c>
    </row>
    <row r="1578" spans="1:12">
      <c r="A1578" s="11" t="s">
        <v>3080</v>
      </c>
      <c r="D1578" s="11" t="s">
        <v>260</v>
      </c>
      <c r="E1578" s="19" t="s">
        <v>3330</v>
      </c>
      <c r="F1578" s="10">
        <v>42036</v>
      </c>
      <c r="G1578" s="10">
        <v>44958</v>
      </c>
      <c r="H1578" s="11">
        <v>9</v>
      </c>
      <c r="I1578" s="11" t="s">
        <v>337</v>
      </c>
      <c r="J1578" s="11" t="s">
        <v>338</v>
      </c>
      <c r="K1578" s="11" t="s">
        <v>4139</v>
      </c>
      <c r="L1578" s="11">
        <v>2</v>
      </c>
    </row>
    <row r="1579" spans="1:12">
      <c r="A1579" s="11" t="s">
        <v>3081</v>
      </c>
      <c r="D1579" s="11" t="s">
        <v>260</v>
      </c>
      <c r="E1579" s="19" t="s">
        <v>3331</v>
      </c>
      <c r="F1579" s="10">
        <v>42036</v>
      </c>
      <c r="G1579" s="10">
        <v>44958</v>
      </c>
      <c r="H1579" s="11">
        <v>9</v>
      </c>
      <c r="I1579" s="11" t="s">
        <v>337</v>
      </c>
      <c r="J1579" s="11" t="s">
        <v>338</v>
      </c>
      <c r="K1579" s="11" t="s">
        <v>4139</v>
      </c>
      <c r="L1579" s="11">
        <v>2</v>
      </c>
    </row>
    <row r="1580" spans="1:12">
      <c r="A1580" s="11" t="s">
        <v>3082</v>
      </c>
      <c r="D1580" s="11" t="s">
        <v>260</v>
      </c>
      <c r="E1580" s="19" t="s">
        <v>3332</v>
      </c>
      <c r="F1580" s="10">
        <v>42036</v>
      </c>
      <c r="G1580" s="10">
        <v>44958</v>
      </c>
      <c r="H1580" s="11">
        <v>9</v>
      </c>
      <c r="I1580" s="11" t="s">
        <v>337</v>
      </c>
      <c r="J1580" s="11" t="s">
        <v>338</v>
      </c>
      <c r="K1580" s="11" t="s">
        <v>4139</v>
      </c>
      <c r="L1580" s="11">
        <v>2</v>
      </c>
    </row>
    <row r="1581" spans="1:12">
      <c r="A1581" s="11" t="s">
        <v>3083</v>
      </c>
      <c r="D1581" s="11" t="s">
        <v>260</v>
      </c>
      <c r="E1581" s="19" t="s">
        <v>3333</v>
      </c>
      <c r="F1581" s="10">
        <v>42036</v>
      </c>
      <c r="G1581" s="10">
        <v>44958</v>
      </c>
      <c r="H1581" s="11">
        <v>9</v>
      </c>
      <c r="I1581" s="11" t="s">
        <v>337</v>
      </c>
      <c r="J1581" s="11" t="s">
        <v>338</v>
      </c>
      <c r="K1581" s="11" t="s">
        <v>4139</v>
      </c>
      <c r="L1581" s="11">
        <v>2</v>
      </c>
    </row>
    <row r="1582" spans="1:12">
      <c r="A1582" s="11" t="s">
        <v>3084</v>
      </c>
      <c r="D1582" s="11" t="s">
        <v>260</v>
      </c>
      <c r="E1582" s="19" t="s">
        <v>3334</v>
      </c>
      <c r="F1582" s="10">
        <v>42036</v>
      </c>
      <c r="G1582" s="10">
        <v>44958</v>
      </c>
      <c r="H1582" s="11">
        <v>9</v>
      </c>
      <c r="I1582" s="11" t="s">
        <v>337</v>
      </c>
      <c r="J1582" s="11" t="s">
        <v>338</v>
      </c>
      <c r="K1582" s="11" t="s">
        <v>4139</v>
      </c>
      <c r="L1582" s="11">
        <v>2</v>
      </c>
    </row>
    <row r="1583" spans="1:12">
      <c r="A1583" s="11" t="s">
        <v>3085</v>
      </c>
      <c r="D1583" s="11" t="s">
        <v>260</v>
      </c>
      <c r="E1583" s="19" t="s">
        <v>3335</v>
      </c>
      <c r="F1583" s="10">
        <v>42036</v>
      </c>
      <c r="G1583" s="10">
        <v>44958</v>
      </c>
      <c r="H1583" s="11">
        <v>9</v>
      </c>
      <c r="I1583" s="11" t="s">
        <v>337</v>
      </c>
      <c r="J1583" s="11" t="s">
        <v>338</v>
      </c>
      <c r="K1583" s="11" t="s">
        <v>4139</v>
      </c>
      <c r="L1583" s="11">
        <v>2</v>
      </c>
    </row>
    <row r="1584" spans="1:12">
      <c r="A1584" s="11" t="s">
        <v>3086</v>
      </c>
      <c r="D1584" s="11" t="s">
        <v>260</v>
      </c>
      <c r="E1584" s="19" t="s">
        <v>3336</v>
      </c>
      <c r="F1584" s="10">
        <v>42036</v>
      </c>
      <c r="G1584" s="10">
        <v>44958</v>
      </c>
      <c r="H1584" s="11">
        <v>9</v>
      </c>
      <c r="I1584" s="11" t="s">
        <v>337</v>
      </c>
      <c r="J1584" s="11" t="s">
        <v>338</v>
      </c>
      <c r="K1584" s="11" t="s">
        <v>4139</v>
      </c>
      <c r="L1584" s="11">
        <v>2</v>
      </c>
    </row>
    <row r="1585" spans="1:12">
      <c r="A1585" s="11" t="s">
        <v>3087</v>
      </c>
      <c r="D1585" s="11" t="s">
        <v>260</v>
      </c>
      <c r="E1585" s="19" t="s">
        <v>3337</v>
      </c>
      <c r="F1585" s="10">
        <v>42036</v>
      </c>
      <c r="G1585" s="10">
        <v>44958</v>
      </c>
      <c r="H1585" s="11">
        <v>9</v>
      </c>
      <c r="I1585" s="11" t="s">
        <v>337</v>
      </c>
      <c r="J1585" s="11" t="s">
        <v>338</v>
      </c>
      <c r="K1585" s="11" t="s">
        <v>4139</v>
      </c>
      <c r="L1585" s="11">
        <v>2</v>
      </c>
    </row>
    <row r="1586" spans="1:12">
      <c r="A1586" s="11" t="s">
        <v>3088</v>
      </c>
      <c r="D1586" s="11" t="s">
        <v>260</v>
      </c>
      <c r="E1586" s="19" t="s">
        <v>3338</v>
      </c>
      <c r="F1586" s="10">
        <v>42036</v>
      </c>
      <c r="G1586" s="10">
        <v>44958</v>
      </c>
      <c r="H1586" s="11">
        <v>9</v>
      </c>
      <c r="I1586" s="11" t="s">
        <v>337</v>
      </c>
      <c r="J1586" s="11" t="s">
        <v>338</v>
      </c>
      <c r="K1586" s="11" t="s">
        <v>4139</v>
      </c>
      <c r="L1586" s="11">
        <v>2</v>
      </c>
    </row>
    <row r="1587" spans="1:12">
      <c r="A1587" s="11" t="s">
        <v>3089</v>
      </c>
      <c r="D1587" s="11" t="s">
        <v>260</v>
      </c>
      <c r="E1587" s="19" t="s">
        <v>3339</v>
      </c>
      <c r="F1587" s="10">
        <v>42036</v>
      </c>
      <c r="G1587" s="10">
        <v>44958</v>
      </c>
      <c r="H1587" s="11">
        <v>9</v>
      </c>
      <c r="I1587" s="11" t="s">
        <v>337</v>
      </c>
      <c r="J1587" s="11" t="s">
        <v>338</v>
      </c>
      <c r="K1587" s="11" t="s">
        <v>4139</v>
      </c>
      <c r="L1587" s="11">
        <v>2</v>
      </c>
    </row>
    <row r="1588" spans="1:12">
      <c r="A1588" s="11" t="s">
        <v>3090</v>
      </c>
      <c r="D1588" s="11" t="s">
        <v>260</v>
      </c>
      <c r="E1588" s="19" t="s">
        <v>3340</v>
      </c>
      <c r="F1588" s="10">
        <v>42036</v>
      </c>
      <c r="G1588" s="10">
        <v>44958</v>
      </c>
      <c r="H1588" s="11">
        <v>9</v>
      </c>
      <c r="I1588" s="11" t="s">
        <v>337</v>
      </c>
      <c r="J1588" s="11" t="s">
        <v>338</v>
      </c>
      <c r="K1588" s="11" t="s">
        <v>4139</v>
      </c>
      <c r="L1588" s="11">
        <v>2</v>
      </c>
    </row>
    <row r="1589" spans="1:12">
      <c r="A1589" s="11" t="s">
        <v>3091</v>
      </c>
      <c r="D1589" s="11" t="s">
        <v>260</v>
      </c>
      <c r="E1589" s="19" t="s">
        <v>3341</v>
      </c>
      <c r="F1589" s="10">
        <v>42036</v>
      </c>
      <c r="G1589" s="10">
        <v>44958</v>
      </c>
      <c r="H1589" s="11">
        <v>9</v>
      </c>
      <c r="I1589" s="11" t="s">
        <v>337</v>
      </c>
      <c r="J1589" s="11" t="s">
        <v>338</v>
      </c>
      <c r="K1589" s="11" t="s">
        <v>4139</v>
      </c>
      <c r="L1589" s="11">
        <v>2</v>
      </c>
    </row>
    <row r="1590" spans="1:12">
      <c r="A1590" s="11" t="s">
        <v>3092</v>
      </c>
      <c r="D1590" s="11" t="s">
        <v>260</v>
      </c>
      <c r="E1590" s="19" t="s">
        <v>3342</v>
      </c>
      <c r="F1590" s="10">
        <v>42036</v>
      </c>
      <c r="G1590" s="10">
        <v>44958</v>
      </c>
      <c r="H1590" s="11">
        <v>9</v>
      </c>
      <c r="I1590" s="11" t="s">
        <v>337</v>
      </c>
      <c r="J1590" s="11" t="s">
        <v>338</v>
      </c>
      <c r="K1590" s="11" t="s">
        <v>4139</v>
      </c>
      <c r="L1590" s="11">
        <v>2</v>
      </c>
    </row>
    <row r="1591" spans="1:12">
      <c r="A1591" s="11" t="s">
        <v>3093</v>
      </c>
      <c r="D1591" s="11" t="s">
        <v>260</v>
      </c>
      <c r="E1591" s="19" t="s">
        <v>3343</v>
      </c>
      <c r="F1591" s="10">
        <v>42036</v>
      </c>
      <c r="G1591" s="10">
        <v>44958</v>
      </c>
      <c r="H1591" s="11">
        <v>9</v>
      </c>
      <c r="I1591" s="11" t="s">
        <v>337</v>
      </c>
      <c r="J1591" s="11" t="s">
        <v>338</v>
      </c>
      <c r="K1591" s="11" t="s">
        <v>4139</v>
      </c>
      <c r="L1591" s="11">
        <v>2</v>
      </c>
    </row>
    <row r="1592" spans="1:12">
      <c r="A1592" s="11" t="s">
        <v>3094</v>
      </c>
      <c r="D1592" s="11" t="s">
        <v>260</v>
      </c>
      <c r="E1592" s="19" t="s">
        <v>3344</v>
      </c>
      <c r="F1592" s="10">
        <v>42036</v>
      </c>
      <c r="G1592" s="10">
        <v>44958</v>
      </c>
      <c r="H1592" s="11">
        <v>9</v>
      </c>
      <c r="I1592" s="11" t="s">
        <v>337</v>
      </c>
      <c r="J1592" s="11" t="s">
        <v>338</v>
      </c>
      <c r="K1592" s="11" t="s">
        <v>4139</v>
      </c>
      <c r="L1592" s="11">
        <v>2</v>
      </c>
    </row>
    <row r="1593" spans="1:12">
      <c r="A1593" s="11" t="s">
        <v>3095</v>
      </c>
      <c r="D1593" s="11" t="s">
        <v>260</v>
      </c>
      <c r="E1593" s="19" t="s">
        <v>3345</v>
      </c>
      <c r="F1593" s="10">
        <v>42036</v>
      </c>
      <c r="G1593" s="10">
        <v>44958</v>
      </c>
      <c r="H1593" s="11">
        <v>9</v>
      </c>
      <c r="I1593" s="11" t="s">
        <v>337</v>
      </c>
      <c r="J1593" s="11" t="s">
        <v>338</v>
      </c>
      <c r="K1593" s="11" t="s">
        <v>4139</v>
      </c>
      <c r="L1593" s="11">
        <v>2</v>
      </c>
    </row>
    <row r="1594" spans="1:12">
      <c r="A1594" s="11" t="s">
        <v>3096</v>
      </c>
      <c r="D1594" s="11" t="s">
        <v>260</v>
      </c>
      <c r="E1594" s="19" t="s">
        <v>3346</v>
      </c>
      <c r="F1594" s="10">
        <v>42036</v>
      </c>
      <c r="G1594" s="10">
        <v>44958</v>
      </c>
      <c r="H1594" s="11">
        <v>9</v>
      </c>
      <c r="I1594" s="11" t="s">
        <v>337</v>
      </c>
      <c r="J1594" s="11" t="s">
        <v>338</v>
      </c>
      <c r="K1594" s="11" t="s">
        <v>4139</v>
      </c>
      <c r="L1594" s="11">
        <v>2</v>
      </c>
    </row>
    <row r="1595" spans="1:12">
      <c r="A1595" s="11" t="s">
        <v>3097</v>
      </c>
      <c r="D1595" s="11" t="s">
        <v>260</v>
      </c>
      <c r="E1595" s="19" t="s">
        <v>3347</v>
      </c>
      <c r="F1595" s="10">
        <v>42036</v>
      </c>
      <c r="G1595" s="10">
        <v>44958</v>
      </c>
      <c r="H1595" s="11">
        <v>9</v>
      </c>
      <c r="I1595" s="11" t="s">
        <v>337</v>
      </c>
      <c r="J1595" s="11" t="s">
        <v>338</v>
      </c>
      <c r="K1595" s="11" t="s">
        <v>4139</v>
      </c>
      <c r="L1595" s="11">
        <v>2</v>
      </c>
    </row>
    <row r="1596" spans="1:12">
      <c r="A1596" s="11" t="s">
        <v>3098</v>
      </c>
      <c r="D1596" s="11" t="s">
        <v>260</v>
      </c>
      <c r="E1596" s="19" t="s">
        <v>3348</v>
      </c>
      <c r="F1596" s="10">
        <v>42036</v>
      </c>
      <c r="G1596" s="10">
        <v>44958</v>
      </c>
      <c r="H1596" s="11">
        <v>9</v>
      </c>
      <c r="I1596" s="11" t="s">
        <v>337</v>
      </c>
      <c r="J1596" s="11" t="s">
        <v>338</v>
      </c>
      <c r="K1596" s="11" t="s">
        <v>4139</v>
      </c>
      <c r="L1596" s="11">
        <v>2</v>
      </c>
    </row>
    <row r="1597" spans="1:12">
      <c r="A1597" s="11" t="s">
        <v>3099</v>
      </c>
      <c r="D1597" s="11" t="s">
        <v>260</v>
      </c>
      <c r="E1597" s="19" t="s">
        <v>3349</v>
      </c>
      <c r="F1597" s="10">
        <v>42036</v>
      </c>
      <c r="G1597" s="10">
        <v>44958</v>
      </c>
      <c r="H1597" s="11">
        <v>9</v>
      </c>
      <c r="I1597" s="11" t="s">
        <v>337</v>
      </c>
      <c r="J1597" s="11" t="s">
        <v>338</v>
      </c>
      <c r="K1597" s="11" t="s">
        <v>4139</v>
      </c>
      <c r="L1597" s="11">
        <v>2</v>
      </c>
    </row>
    <row r="1598" spans="1:12">
      <c r="A1598" s="11" t="s">
        <v>3100</v>
      </c>
      <c r="D1598" s="11" t="s">
        <v>260</v>
      </c>
      <c r="E1598" s="19" t="s">
        <v>3350</v>
      </c>
      <c r="F1598" s="10">
        <v>42036</v>
      </c>
      <c r="G1598" s="10">
        <v>44958</v>
      </c>
      <c r="H1598" s="11">
        <v>9</v>
      </c>
      <c r="I1598" s="11" t="s">
        <v>337</v>
      </c>
      <c r="J1598" s="11" t="s">
        <v>338</v>
      </c>
      <c r="K1598" s="11" t="s">
        <v>4139</v>
      </c>
      <c r="L1598" s="11">
        <v>2</v>
      </c>
    </row>
    <row r="1599" spans="1:12">
      <c r="A1599" s="11" t="s">
        <v>3101</v>
      </c>
      <c r="D1599" s="11" t="s">
        <v>260</v>
      </c>
      <c r="E1599" s="19" t="s">
        <v>3351</v>
      </c>
      <c r="F1599" s="10">
        <v>42036</v>
      </c>
      <c r="G1599" s="10">
        <v>44958</v>
      </c>
      <c r="H1599" s="11">
        <v>9</v>
      </c>
      <c r="I1599" s="11" t="s">
        <v>337</v>
      </c>
      <c r="J1599" s="11" t="s">
        <v>338</v>
      </c>
      <c r="K1599" s="11" t="s">
        <v>4139</v>
      </c>
      <c r="L1599" s="11">
        <v>2</v>
      </c>
    </row>
    <row r="1600" spans="1:12">
      <c r="A1600" s="11" t="s">
        <v>3102</v>
      </c>
      <c r="D1600" s="11" t="s">
        <v>260</v>
      </c>
      <c r="E1600" s="19" t="s">
        <v>3352</v>
      </c>
      <c r="F1600" s="10">
        <v>42036</v>
      </c>
      <c r="G1600" s="10">
        <v>44958</v>
      </c>
      <c r="H1600" s="11">
        <v>9</v>
      </c>
      <c r="I1600" s="11" t="s">
        <v>337</v>
      </c>
      <c r="J1600" s="11" t="s">
        <v>338</v>
      </c>
      <c r="K1600" s="11" t="s">
        <v>4139</v>
      </c>
      <c r="L1600" s="11">
        <v>2</v>
      </c>
    </row>
    <row r="1601" spans="1:12">
      <c r="A1601" s="11" t="s">
        <v>3103</v>
      </c>
      <c r="D1601" s="11" t="s">
        <v>260</v>
      </c>
      <c r="E1601" s="19" t="s">
        <v>3353</v>
      </c>
      <c r="F1601" s="10">
        <v>42036</v>
      </c>
      <c r="G1601" s="10">
        <v>44958</v>
      </c>
      <c r="H1601" s="11">
        <v>9</v>
      </c>
      <c r="I1601" s="11" t="s">
        <v>337</v>
      </c>
      <c r="J1601" s="11" t="s">
        <v>338</v>
      </c>
      <c r="K1601" s="11" t="s">
        <v>4139</v>
      </c>
      <c r="L1601" s="11">
        <v>2</v>
      </c>
    </row>
    <row r="1602" spans="1:12">
      <c r="A1602" s="11" t="s">
        <v>3104</v>
      </c>
      <c r="D1602" s="11" t="s">
        <v>260</v>
      </c>
      <c r="E1602" s="19" t="s">
        <v>3354</v>
      </c>
      <c r="F1602" s="10">
        <v>42036</v>
      </c>
      <c r="G1602" s="10">
        <v>44958</v>
      </c>
      <c r="H1602" s="11">
        <v>9</v>
      </c>
      <c r="I1602" s="11" t="s">
        <v>337</v>
      </c>
      <c r="J1602" s="11" t="s">
        <v>338</v>
      </c>
      <c r="K1602" s="11" t="s">
        <v>4139</v>
      </c>
      <c r="L1602" s="11">
        <v>2</v>
      </c>
    </row>
    <row r="1603" spans="1:12">
      <c r="A1603" s="11" t="s">
        <v>3105</v>
      </c>
      <c r="D1603" s="11" t="s">
        <v>260</v>
      </c>
      <c r="E1603" s="19" t="s">
        <v>3355</v>
      </c>
      <c r="F1603" s="10">
        <v>42036</v>
      </c>
      <c r="G1603" s="10">
        <v>44958</v>
      </c>
      <c r="H1603" s="11">
        <v>9</v>
      </c>
      <c r="I1603" s="11" t="s">
        <v>337</v>
      </c>
      <c r="J1603" s="11" t="s">
        <v>338</v>
      </c>
      <c r="K1603" s="11" t="s">
        <v>4139</v>
      </c>
      <c r="L1603" s="11">
        <v>2</v>
      </c>
    </row>
    <row r="1604" spans="1:12">
      <c r="A1604" s="11" t="s">
        <v>3106</v>
      </c>
      <c r="D1604" s="11" t="s">
        <v>260</v>
      </c>
      <c r="E1604" s="19" t="s">
        <v>3356</v>
      </c>
      <c r="F1604" s="10">
        <v>42036</v>
      </c>
      <c r="G1604" s="10">
        <v>44958</v>
      </c>
      <c r="H1604" s="11">
        <v>9</v>
      </c>
      <c r="I1604" s="11" t="s">
        <v>337</v>
      </c>
      <c r="J1604" s="11" t="s">
        <v>338</v>
      </c>
      <c r="K1604" s="11" t="s">
        <v>4139</v>
      </c>
      <c r="L1604" s="11">
        <v>2</v>
      </c>
    </row>
    <row r="1605" spans="1:12">
      <c r="A1605" s="11" t="s">
        <v>3107</v>
      </c>
      <c r="D1605" s="11" t="s">
        <v>260</v>
      </c>
      <c r="E1605" s="19" t="s">
        <v>3357</v>
      </c>
      <c r="F1605" s="10">
        <v>42036</v>
      </c>
      <c r="G1605" s="10">
        <v>44958</v>
      </c>
      <c r="H1605" s="11">
        <v>9</v>
      </c>
      <c r="I1605" s="11" t="s">
        <v>337</v>
      </c>
      <c r="J1605" s="11" t="s">
        <v>338</v>
      </c>
      <c r="K1605" s="11" t="s">
        <v>4139</v>
      </c>
      <c r="L1605" s="11">
        <v>2</v>
      </c>
    </row>
    <row r="1606" spans="1:12">
      <c r="A1606" s="11" t="s">
        <v>3108</v>
      </c>
      <c r="D1606" s="11" t="s">
        <v>260</v>
      </c>
      <c r="E1606" s="19" t="s">
        <v>3358</v>
      </c>
      <c r="F1606" s="10">
        <v>42036</v>
      </c>
      <c r="G1606" s="10">
        <v>44958</v>
      </c>
      <c r="H1606" s="11">
        <v>9</v>
      </c>
      <c r="I1606" s="11" t="s">
        <v>337</v>
      </c>
      <c r="J1606" s="11" t="s">
        <v>338</v>
      </c>
      <c r="K1606" s="11" t="s">
        <v>4139</v>
      </c>
      <c r="L1606" s="11">
        <v>2</v>
      </c>
    </row>
    <row r="1607" spans="1:12">
      <c r="A1607" s="11" t="s">
        <v>3109</v>
      </c>
      <c r="D1607" s="11" t="s">
        <v>260</v>
      </c>
      <c r="E1607" s="19" t="s">
        <v>3359</v>
      </c>
      <c r="F1607" s="10">
        <v>42036</v>
      </c>
      <c r="G1607" s="10">
        <v>44958</v>
      </c>
      <c r="H1607" s="11">
        <v>9</v>
      </c>
      <c r="I1607" s="11" t="s">
        <v>337</v>
      </c>
      <c r="J1607" s="11" t="s">
        <v>338</v>
      </c>
      <c r="K1607" s="11" t="s">
        <v>4139</v>
      </c>
      <c r="L1607" s="11">
        <v>2</v>
      </c>
    </row>
    <row r="1608" spans="1:12">
      <c r="A1608" s="11" t="s">
        <v>3110</v>
      </c>
      <c r="D1608" s="11" t="s">
        <v>260</v>
      </c>
      <c r="E1608" s="19" t="s">
        <v>3360</v>
      </c>
      <c r="F1608" s="10">
        <v>42036</v>
      </c>
      <c r="G1608" s="10">
        <v>44958</v>
      </c>
      <c r="H1608" s="11">
        <v>9</v>
      </c>
      <c r="I1608" s="11" t="s">
        <v>337</v>
      </c>
      <c r="J1608" s="11" t="s">
        <v>338</v>
      </c>
      <c r="K1608" s="11" t="s">
        <v>4139</v>
      </c>
      <c r="L1608" s="11">
        <v>2</v>
      </c>
    </row>
    <row r="1609" spans="1:12">
      <c r="A1609" s="11" t="s">
        <v>3111</v>
      </c>
      <c r="D1609" s="11" t="s">
        <v>260</v>
      </c>
      <c r="E1609" s="19" t="s">
        <v>3361</v>
      </c>
      <c r="F1609" s="10">
        <v>42036</v>
      </c>
      <c r="G1609" s="10">
        <v>44958</v>
      </c>
      <c r="H1609" s="11">
        <v>9</v>
      </c>
      <c r="I1609" s="11" t="s">
        <v>337</v>
      </c>
      <c r="J1609" s="11" t="s">
        <v>338</v>
      </c>
      <c r="K1609" s="11" t="s">
        <v>4139</v>
      </c>
      <c r="L1609" s="11">
        <v>2</v>
      </c>
    </row>
    <row r="1610" spans="1:12">
      <c r="A1610" s="11" t="s">
        <v>3112</v>
      </c>
      <c r="D1610" s="11" t="s">
        <v>260</v>
      </c>
      <c r="E1610" s="19" t="s">
        <v>3362</v>
      </c>
      <c r="F1610" s="10">
        <v>42036</v>
      </c>
      <c r="G1610" s="10">
        <v>44958</v>
      </c>
      <c r="H1610" s="11">
        <v>9</v>
      </c>
      <c r="I1610" s="11" t="s">
        <v>337</v>
      </c>
      <c r="J1610" s="11" t="s">
        <v>338</v>
      </c>
      <c r="K1610" s="11" t="s">
        <v>4139</v>
      </c>
      <c r="L1610" s="11">
        <v>2</v>
      </c>
    </row>
    <row r="1611" spans="1:12">
      <c r="A1611" s="11" t="s">
        <v>3113</v>
      </c>
      <c r="D1611" s="11" t="s">
        <v>260</v>
      </c>
      <c r="E1611" s="19" t="s">
        <v>3363</v>
      </c>
      <c r="F1611" s="10">
        <v>42036</v>
      </c>
      <c r="G1611" s="10">
        <v>44958</v>
      </c>
      <c r="H1611" s="11">
        <v>9</v>
      </c>
      <c r="I1611" s="11" t="s">
        <v>337</v>
      </c>
      <c r="J1611" s="11" t="s">
        <v>338</v>
      </c>
      <c r="K1611" s="11" t="s">
        <v>4139</v>
      </c>
      <c r="L1611" s="11">
        <v>2</v>
      </c>
    </row>
    <row r="1612" spans="1:12">
      <c r="A1612" s="11" t="s">
        <v>3114</v>
      </c>
      <c r="D1612" s="11" t="s">
        <v>260</v>
      </c>
      <c r="E1612" s="19" t="s">
        <v>3364</v>
      </c>
      <c r="F1612" s="10">
        <v>42036</v>
      </c>
      <c r="G1612" s="10">
        <v>44958</v>
      </c>
      <c r="H1612" s="11">
        <v>9</v>
      </c>
      <c r="I1612" s="11" t="s">
        <v>337</v>
      </c>
      <c r="J1612" s="11" t="s">
        <v>338</v>
      </c>
      <c r="K1612" s="11" t="s">
        <v>4139</v>
      </c>
      <c r="L1612" s="11">
        <v>2</v>
      </c>
    </row>
    <row r="1613" spans="1:12">
      <c r="A1613" s="11" t="s">
        <v>3115</v>
      </c>
      <c r="D1613" s="11" t="s">
        <v>260</v>
      </c>
      <c r="E1613" s="19" t="s">
        <v>3365</v>
      </c>
      <c r="F1613" s="10">
        <v>42036</v>
      </c>
      <c r="G1613" s="10">
        <v>44958</v>
      </c>
      <c r="H1613" s="11">
        <v>9</v>
      </c>
      <c r="I1613" s="11" t="s">
        <v>337</v>
      </c>
      <c r="J1613" s="11" t="s">
        <v>338</v>
      </c>
      <c r="K1613" s="11" t="s">
        <v>4139</v>
      </c>
      <c r="L1613" s="11">
        <v>2</v>
      </c>
    </row>
    <row r="1614" spans="1:12">
      <c r="A1614" s="11" t="s">
        <v>3116</v>
      </c>
      <c r="D1614" s="11" t="s">
        <v>260</v>
      </c>
      <c r="E1614" s="19" t="s">
        <v>3366</v>
      </c>
      <c r="F1614" s="10">
        <v>42036</v>
      </c>
      <c r="G1614" s="10">
        <v>44958</v>
      </c>
      <c r="H1614" s="11">
        <v>9</v>
      </c>
      <c r="I1614" s="11" t="s">
        <v>337</v>
      </c>
      <c r="J1614" s="11" t="s">
        <v>338</v>
      </c>
      <c r="K1614" s="11" t="s">
        <v>4139</v>
      </c>
      <c r="L1614" s="11">
        <v>2</v>
      </c>
    </row>
    <row r="1615" spans="1:12">
      <c r="A1615" s="11" t="s">
        <v>3117</v>
      </c>
      <c r="D1615" s="11" t="s">
        <v>260</v>
      </c>
      <c r="E1615" s="19" t="s">
        <v>3367</v>
      </c>
      <c r="F1615" s="10">
        <v>42036</v>
      </c>
      <c r="G1615" s="10">
        <v>44958</v>
      </c>
      <c r="H1615" s="11">
        <v>9</v>
      </c>
      <c r="I1615" s="11" t="s">
        <v>337</v>
      </c>
      <c r="J1615" s="11" t="s">
        <v>338</v>
      </c>
      <c r="K1615" s="11" t="s">
        <v>4139</v>
      </c>
      <c r="L1615" s="11">
        <v>2</v>
      </c>
    </row>
    <row r="1616" spans="1:12">
      <c r="A1616" s="11" t="s">
        <v>3118</v>
      </c>
      <c r="D1616" s="11" t="s">
        <v>260</v>
      </c>
      <c r="E1616" s="19" t="s">
        <v>3368</v>
      </c>
      <c r="F1616" s="10">
        <v>42036</v>
      </c>
      <c r="G1616" s="10">
        <v>44958</v>
      </c>
      <c r="H1616" s="11">
        <v>9</v>
      </c>
      <c r="I1616" s="11" t="s">
        <v>337</v>
      </c>
      <c r="J1616" s="11" t="s">
        <v>338</v>
      </c>
      <c r="K1616" s="11" t="s">
        <v>4139</v>
      </c>
      <c r="L1616" s="11">
        <v>2</v>
      </c>
    </row>
    <row r="1617" spans="1:12">
      <c r="A1617" s="11" t="s">
        <v>3119</v>
      </c>
      <c r="D1617" s="11" t="s">
        <v>260</v>
      </c>
      <c r="E1617" s="19" t="s">
        <v>3369</v>
      </c>
      <c r="F1617" s="10">
        <v>42036</v>
      </c>
      <c r="G1617" s="10">
        <v>44958</v>
      </c>
      <c r="H1617" s="11">
        <v>9</v>
      </c>
      <c r="I1617" s="11" t="s">
        <v>337</v>
      </c>
      <c r="J1617" s="11" t="s">
        <v>338</v>
      </c>
      <c r="K1617" s="11" t="s">
        <v>4139</v>
      </c>
      <c r="L1617" s="11">
        <v>2</v>
      </c>
    </row>
    <row r="1618" spans="1:12">
      <c r="A1618" s="11" t="s">
        <v>3120</v>
      </c>
      <c r="D1618" s="11" t="s">
        <v>260</v>
      </c>
      <c r="E1618" s="19" t="s">
        <v>3370</v>
      </c>
      <c r="F1618" s="10">
        <v>42036</v>
      </c>
      <c r="G1618" s="10">
        <v>44958</v>
      </c>
      <c r="H1618" s="11">
        <v>9</v>
      </c>
      <c r="I1618" s="11" t="s">
        <v>337</v>
      </c>
      <c r="J1618" s="11" t="s">
        <v>338</v>
      </c>
      <c r="K1618" s="11" t="s">
        <v>4139</v>
      </c>
      <c r="L1618" s="11">
        <v>2</v>
      </c>
    </row>
    <row r="1619" spans="1:12">
      <c r="A1619" s="11" t="s">
        <v>3121</v>
      </c>
      <c r="D1619" s="11" t="s">
        <v>260</v>
      </c>
      <c r="E1619" s="19" t="s">
        <v>3371</v>
      </c>
      <c r="F1619" s="10">
        <v>42036</v>
      </c>
      <c r="G1619" s="10">
        <v>44958</v>
      </c>
      <c r="H1619" s="11">
        <v>9</v>
      </c>
      <c r="I1619" s="11" t="s">
        <v>337</v>
      </c>
      <c r="J1619" s="11" t="s">
        <v>338</v>
      </c>
      <c r="K1619" s="11" t="s">
        <v>4139</v>
      </c>
      <c r="L1619" s="11">
        <v>2</v>
      </c>
    </row>
    <row r="1620" spans="1:12">
      <c r="A1620" s="11" t="s">
        <v>3122</v>
      </c>
      <c r="D1620" s="11" t="s">
        <v>260</v>
      </c>
      <c r="E1620" s="19" t="s">
        <v>3372</v>
      </c>
      <c r="F1620" s="10">
        <v>42036</v>
      </c>
      <c r="G1620" s="10">
        <v>44958</v>
      </c>
      <c r="H1620" s="11">
        <v>9</v>
      </c>
      <c r="I1620" s="11" t="s">
        <v>337</v>
      </c>
      <c r="J1620" s="11" t="s">
        <v>338</v>
      </c>
      <c r="K1620" s="11" t="s">
        <v>4139</v>
      </c>
      <c r="L1620" s="11">
        <v>2</v>
      </c>
    </row>
    <row r="1621" spans="1:12">
      <c r="A1621" s="11" t="s">
        <v>3123</v>
      </c>
      <c r="D1621" s="11" t="s">
        <v>260</v>
      </c>
      <c r="E1621" s="19" t="s">
        <v>3373</v>
      </c>
      <c r="F1621" s="10">
        <v>42036</v>
      </c>
      <c r="G1621" s="10">
        <v>44958</v>
      </c>
      <c r="H1621" s="11">
        <v>9</v>
      </c>
      <c r="I1621" s="11" t="s">
        <v>337</v>
      </c>
      <c r="J1621" s="11" t="s">
        <v>338</v>
      </c>
      <c r="K1621" s="11" t="s">
        <v>4139</v>
      </c>
      <c r="L1621" s="11">
        <v>2</v>
      </c>
    </row>
    <row r="1622" spans="1:12">
      <c r="A1622" s="11" t="s">
        <v>3124</v>
      </c>
      <c r="D1622" s="11" t="s">
        <v>260</v>
      </c>
      <c r="E1622" s="19" t="s">
        <v>3374</v>
      </c>
      <c r="F1622" s="10">
        <v>42036</v>
      </c>
      <c r="G1622" s="10">
        <v>44958</v>
      </c>
      <c r="H1622" s="11">
        <v>9</v>
      </c>
      <c r="I1622" s="11" t="s">
        <v>337</v>
      </c>
      <c r="J1622" s="11" t="s">
        <v>338</v>
      </c>
      <c r="K1622" s="11" t="s">
        <v>4139</v>
      </c>
      <c r="L1622" s="11">
        <v>2</v>
      </c>
    </row>
    <row r="1623" spans="1:12">
      <c r="A1623" s="11" t="s">
        <v>3125</v>
      </c>
      <c r="D1623" s="11" t="s">
        <v>260</v>
      </c>
      <c r="E1623" s="19" t="s">
        <v>3375</v>
      </c>
      <c r="F1623" s="10">
        <v>42036</v>
      </c>
      <c r="G1623" s="10">
        <v>44958</v>
      </c>
      <c r="H1623" s="11">
        <v>9</v>
      </c>
      <c r="I1623" s="11" t="s">
        <v>337</v>
      </c>
      <c r="J1623" s="11" t="s">
        <v>338</v>
      </c>
      <c r="K1623" s="11" t="s">
        <v>4139</v>
      </c>
      <c r="L1623" s="11">
        <v>2</v>
      </c>
    </row>
    <row r="1624" spans="1:12">
      <c r="A1624" s="11" t="s">
        <v>3126</v>
      </c>
      <c r="D1624" s="11" t="s">
        <v>260</v>
      </c>
      <c r="E1624" s="19" t="s">
        <v>3376</v>
      </c>
      <c r="F1624" s="10">
        <v>42036</v>
      </c>
      <c r="G1624" s="10">
        <v>44958</v>
      </c>
      <c r="H1624" s="11">
        <v>9</v>
      </c>
      <c r="I1624" s="11" t="s">
        <v>337</v>
      </c>
      <c r="J1624" s="11" t="s">
        <v>338</v>
      </c>
      <c r="K1624" s="11" t="s">
        <v>4139</v>
      </c>
      <c r="L1624" s="11">
        <v>2</v>
      </c>
    </row>
    <row r="1625" spans="1:12">
      <c r="A1625" s="11" t="s">
        <v>3127</v>
      </c>
      <c r="D1625" s="11" t="s">
        <v>260</v>
      </c>
      <c r="E1625" s="19" t="s">
        <v>3377</v>
      </c>
      <c r="F1625" s="10">
        <v>42036</v>
      </c>
      <c r="G1625" s="10">
        <v>44958</v>
      </c>
      <c r="H1625" s="11">
        <v>9</v>
      </c>
      <c r="I1625" s="11" t="s">
        <v>337</v>
      </c>
      <c r="J1625" s="11" t="s">
        <v>338</v>
      </c>
      <c r="K1625" s="11" t="s">
        <v>4139</v>
      </c>
      <c r="L1625" s="11">
        <v>2</v>
      </c>
    </row>
    <row r="1626" spans="1:12">
      <c r="A1626" s="11" t="s">
        <v>3128</v>
      </c>
      <c r="D1626" s="11" t="s">
        <v>260</v>
      </c>
      <c r="E1626" s="19" t="s">
        <v>3378</v>
      </c>
      <c r="F1626" s="10">
        <v>42036</v>
      </c>
      <c r="G1626" s="10">
        <v>44958</v>
      </c>
      <c r="H1626" s="11">
        <v>9</v>
      </c>
      <c r="I1626" s="11" t="s">
        <v>337</v>
      </c>
      <c r="J1626" s="11" t="s">
        <v>338</v>
      </c>
      <c r="K1626" s="11" t="s">
        <v>4139</v>
      </c>
      <c r="L1626" s="11">
        <v>2</v>
      </c>
    </row>
    <row r="1627" spans="1:12">
      <c r="A1627" s="11" t="s">
        <v>3129</v>
      </c>
      <c r="D1627" s="11" t="s">
        <v>260</v>
      </c>
      <c r="E1627" s="19" t="s">
        <v>3379</v>
      </c>
      <c r="F1627" s="10">
        <v>42036</v>
      </c>
      <c r="G1627" s="10">
        <v>44958</v>
      </c>
      <c r="H1627" s="11">
        <v>9</v>
      </c>
      <c r="I1627" s="11" t="s">
        <v>337</v>
      </c>
      <c r="J1627" s="11" t="s">
        <v>338</v>
      </c>
      <c r="K1627" s="11" t="s">
        <v>4139</v>
      </c>
      <c r="L1627" s="11">
        <v>2</v>
      </c>
    </row>
    <row r="1628" spans="1:12">
      <c r="A1628" s="11" t="s">
        <v>3130</v>
      </c>
      <c r="D1628" s="11" t="s">
        <v>260</v>
      </c>
      <c r="E1628" s="19" t="s">
        <v>3380</v>
      </c>
      <c r="F1628" s="10">
        <v>42036</v>
      </c>
      <c r="G1628" s="10">
        <v>44958</v>
      </c>
      <c r="H1628" s="11">
        <v>9</v>
      </c>
      <c r="I1628" s="11" t="s">
        <v>337</v>
      </c>
      <c r="J1628" s="11" t="s">
        <v>338</v>
      </c>
      <c r="K1628" s="11" t="s">
        <v>4139</v>
      </c>
      <c r="L1628" s="11">
        <v>2</v>
      </c>
    </row>
    <row r="1629" spans="1:12">
      <c r="A1629" s="11" t="s">
        <v>3131</v>
      </c>
      <c r="D1629" s="11" t="s">
        <v>260</v>
      </c>
      <c r="E1629" s="19" t="s">
        <v>3381</v>
      </c>
      <c r="F1629" s="10">
        <v>42036</v>
      </c>
      <c r="G1629" s="10">
        <v>44958</v>
      </c>
      <c r="H1629" s="11">
        <v>9</v>
      </c>
      <c r="I1629" s="20" t="s">
        <v>259</v>
      </c>
      <c r="J1629" s="11" t="s">
        <v>261</v>
      </c>
      <c r="K1629" s="11" t="s">
        <v>4139</v>
      </c>
      <c r="L1629" s="11">
        <v>2</v>
      </c>
    </row>
    <row r="1630" spans="1:12">
      <c r="A1630" s="11" t="s">
        <v>3132</v>
      </c>
      <c r="D1630" s="11" t="s">
        <v>260</v>
      </c>
      <c r="E1630" s="19" t="s">
        <v>3382</v>
      </c>
      <c r="F1630" s="10">
        <v>42036</v>
      </c>
      <c r="G1630" s="10">
        <v>44958</v>
      </c>
      <c r="H1630" s="11">
        <v>9</v>
      </c>
      <c r="I1630" s="20" t="s">
        <v>259</v>
      </c>
      <c r="J1630" s="11" t="s">
        <v>261</v>
      </c>
      <c r="K1630" s="11" t="s">
        <v>4139</v>
      </c>
      <c r="L1630" s="11">
        <v>2</v>
      </c>
    </row>
    <row r="1631" spans="1:12">
      <c r="A1631" s="11" t="s">
        <v>3133</v>
      </c>
      <c r="D1631" s="11" t="s">
        <v>260</v>
      </c>
      <c r="E1631" s="19" t="s">
        <v>3383</v>
      </c>
      <c r="F1631" s="10">
        <v>42036</v>
      </c>
      <c r="G1631" s="10">
        <v>44958</v>
      </c>
      <c r="H1631" s="11">
        <v>9</v>
      </c>
      <c r="I1631" s="20" t="s">
        <v>259</v>
      </c>
      <c r="J1631" s="11" t="s">
        <v>261</v>
      </c>
      <c r="K1631" s="11" t="s">
        <v>4139</v>
      </c>
      <c r="L1631" s="11">
        <v>2</v>
      </c>
    </row>
    <row r="1632" spans="1:12">
      <c r="A1632" s="11" t="s">
        <v>3134</v>
      </c>
      <c r="D1632" s="11" t="s">
        <v>260</v>
      </c>
      <c r="E1632" s="19" t="s">
        <v>3384</v>
      </c>
      <c r="F1632" s="10">
        <v>42036</v>
      </c>
      <c r="G1632" s="10">
        <v>44958</v>
      </c>
      <c r="H1632" s="11">
        <v>9</v>
      </c>
      <c r="I1632" s="20" t="s">
        <v>259</v>
      </c>
      <c r="J1632" s="11" t="s">
        <v>261</v>
      </c>
      <c r="K1632" s="11" t="s">
        <v>4139</v>
      </c>
      <c r="L1632" s="11">
        <v>2</v>
      </c>
    </row>
    <row r="1633" spans="1:12">
      <c r="A1633" s="11" t="s">
        <v>3135</v>
      </c>
      <c r="D1633" s="11" t="s">
        <v>260</v>
      </c>
      <c r="E1633" s="19" t="s">
        <v>3385</v>
      </c>
      <c r="F1633" s="10">
        <v>42036</v>
      </c>
      <c r="G1633" s="10">
        <v>44958</v>
      </c>
      <c r="H1633" s="11">
        <v>9</v>
      </c>
      <c r="I1633" s="20" t="s">
        <v>259</v>
      </c>
      <c r="J1633" s="11" t="s">
        <v>261</v>
      </c>
      <c r="K1633" s="11" t="s">
        <v>4139</v>
      </c>
      <c r="L1633" s="11">
        <v>2</v>
      </c>
    </row>
    <row r="1634" spans="1:12">
      <c r="A1634" s="11" t="s">
        <v>3136</v>
      </c>
      <c r="D1634" s="11" t="s">
        <v>260</v>
      </c>
      <c r="E1634" s="19" t="s">
        <v>3386</v>
      </c>
      <c r="F1634" s="10">
        <v>42036</v>
      </c>
      <c r="G1634" s="10">
        <v>44958</v>
      </c>
      <c r="H1634" s="11">
        <v>9</v>
      </c>
      <c r="I1634" s="20" t="s">
        <v>259</v>
      </c>
      <c r="J1634" s="11" t="s">
        <v>261</v>
      </c>
      <c r="K1634" s="11" t="s">
        <v>4139</v>
      </c>
      <c r="L1634" s="11">
        <v>2</v>
      </c>
    </row>
    <row r="1635" spans="1:12">
      <c r="A1635" s="11" t="s">
        <v>3137</v>
      </c>
      <c r="D1635" s="11" t="s">
        <v>260</v>
      </c>
      <c r="E1635" s="19" t="s">
        <v>3387</v>
      </c>
      <c r="F1635" s="10">
        <v>42036</v>
      </c>
      <c r="G1635" s="10">
        <v>44958</v>
      </c>
      <c r="H1635" s="11">
        <v>9</v>
      </c>
      <c r="I1635" s="20" t="s">
        <v>259</v>
      </c>
      <c r="J1635" s="11" t="s">
        <v>261</v>
      </c>
      <c r="K1635" s="11" t="s">
        <v>4139</v>
      </c>
      <c r="L1635" s="11">
        <v>2</v>
      </c>
    </row>
    <row r="1636" spans="1:12">
      <c r="A1636" s="11" t="s">
        <v>3138</v>
      </c>
      <c r="D1636" s="11" t="s">
        <v>260</v>
      </c>
      <c r="E1636" s="19" t="s">
        <v>3388</v>
      </c>
      <c r="F1636" s="10">
        <v>42036</v>
      </c>
      <c r="G1636" s="10">
        <v>44958</v>
      </c>
      <c r="H1636" s="11">
        <v>9</v>
      </c>
      <c r="I1636" s="20" t="s">
        <v>259</v>
      </c>
      <c r="J1636" s="11" t="s">
        <v>261</v>
      </c>
      <c r="K1636" s="11" t="s">
        <v>4139</v>
      </c>
      <c r="L1636" s="11">
        <v>2</v>
      </c>
    </row>
    <row r="1637" spans="1:12">
      <c r="A1637" s="11" t="s">
        <v>3139</v>
      </c>
      <c r="D1637" s="11" t="s">
        <v>260</v>
      </c>
      <c r="E1637" s="19" t="s">
        <v>3389</v>
      </c>
      <c r="F1637" s="10">
        <v>42036</v>
      </c>
      <c r="G1637" s="10">
        <v>44958</v>
      </c>
      <c r="H1637" s="11">
        <v>9</v>
      </c>
      <c r="I1637" s="20" t="s">
        <v>259</v>
      </c>
      <c r="J1637" s="11" t="s">
        <v>261</v>
      </c>
      <c r="K1637" s="11" t="s">
        <v>4139</v>
      </c>
      <c r="L1637" s="11">
        <v>2</v>
      </c>
    </row>
    <row r="1638" spans="1:12">
      <c r="A1638" s="11" t="s">
        <v>3140</v>
      </c>
      <c r="D1638" s="11" t="s">
        <v>260</v>
      </c>
      <c r="E1638" s="19" t="s">
        <v>3390</v>
      </c>
      <c r="F1638" s="10">
        <v>42036</v>
      </c>
      <c r="G1638" s="10">
        <v>44958</v>
      </c>
      <c r="H1638" s="11">
        <v>9</v>
      </c>
      <c r="I1638" s="20" t="s">
        <v>259</v>
      </c>
      <c r="J1638" s="11" t="s">
        <v>261</v>
      </c>
      <c r="K1638" s="11" t="s">
        <v>4139</v>
      </c>
      <c r="L1638" s="11">
        <v>2</v>
      </c>
    </row>
    <row r="1639" spans="1:12">
      <c r="A1639" s="11" t="s">
        <v>3141</v>
      </c>
      <c r="D1639" s="11" t="s">
        <v>260</v>
      </c>
      <c r="E1639" s="19" t="s">
        <v>3391</v>
      </c>
      <c r="F1639" s="10">
        <v>42036</v>
      </c>
      <c r="G1639" s="10">
        <v>44958</v>
      </c>
      <c r="H1639" s="11">
        <v>9</v>
      </c>
      <c r="I1639" s="20" t="s">
        <v>259</v>
      </c>
      <c r="J1639" s="11" t="s">
        <v>261</v>
      </c>
      <c r="K1639" s="11" t="s">
        <v>4139</v>
      </c>
      <c r="L1639" s="11">
        <v>2</v>
      </c>
    </row>
    <row r="1640" spans="1:12">
      <c r="A1640" s="11" t="s">
        <v>3142</v>
      </c>
      <c r="D1640" s="11" t="s">
        <v>260</v>
      </c>
      <c r="E1640" s="19" t="s">
        <v>3392</v>
      </c>
      <c r="F1640" s="10">
        <v>42036</v>
      </c>
      <c r="G1640" s="10">
        <v>44958</v>
      </c>
      <c r="H1640" s="11">
        <v>9</v>
      </c>
      <c r="I1640" s="20" t="s">
        <v>259</v>
      </c>
      <c r="J1640" s="11" t="s">
        <v>261</v>
      </c>
      <c r="K1640" s="11" t="s">
        <v>4139</v>
      </c>
      <c r="L1640" s="11">
        <v>2</v>
      </c>
    </row>
    <row r="1641" spans="1:12">
      <c r="A1641" s="11" t="s">
        <v>3143</v>
      </c>
      <c r="D1641" s="11" t="s">
        <v>260</v>
      </c>
      <c r="E1641" s="19" t="s">
        <v>3393</v>
      </c>
      <c r="F1641" s="10">
        <v>42036</v>
      </c>
      <c r="G1641" s="10">
        <v>44958</v>
      </c>
      <c r="H1641" s="11">
        <v>9</v>
      </c>
      <c r="I1641" s="20" t="s">
        <v>259</v>
      </c>
      <c r="J1641" s="11" t="s">
        <v>261</v>
      </c>
      <c r="K1641" s="11" t="s">
        <v>4139</v>
      </c>
      <c r="L1641" s="11">
        <v>2</v>
      </c>
    </row>
    <row r="1642" spans="1:12">
      <c r="A1642" s="11" t="s">
        <v>3144</v>
      </c>
      <c r="D1642" s="11" t="s">
        <v>260</v>
      </c>
      <c r="E1642" s="19" t="s">
        <v>3394</v>
      </c>
      <c r="F1642" s="10">
        <v>42036</v>
      </c>
      <c r="G1642" s="10">
        <v>44958</v>
      </c>
      <c r="H1642" s="11">
        <v>9</v>
      </c>
      <c r="I1642" s="20" t="s">
        <v>259</v>
      </c>
      <c r="J1642" s="11" t="s">
        <v>261</v>
      </c>
      <c r="K1642" s="11" t="s">
        <v>4139</v>
      </c>
      <c r="L1642" s="11">
        <v>2</v>
      </c>
    </row>
    <row r="1643" spans="1:12">
      <c r="A1643" s="11" t="s">
        <v>3145</v>
      </c>
      <c r="D1643" s="11" t="s">
        <v>260</v>
      </c>
      <c r="E1643" s="19" t="s">
        <v>3395</v>
      </c>
      <c r="F1643" s="10">
        <v>42036</v>
      </c>
      <c r="G1643" s="10">
        <v>44958</v>
      </c>
      <c r="H1643" s="11">
        <v>9</v>
      </c>
      <c r="I1643" s="20" t="s">
        <v>259</v>
      </c>
      <c r="J1643" s="11" t="s">
        <v>261</v>
      </c>
      <c r="K1643" s="11" t="s">
        <v>4139</v>
      </c>
      <c r="L1643" s="11">
        <v>2</v>
      </c>
    </row>
    <row r="1644" spans="1:12">
      <c r="A1644" s="11" t="s">
        <v>3146</v>
      </c>
      <c r="D1644" s="11" t="s">
        <v>260</v>
      </c>
      <c r="E1644" s="19" t="s">
        <v>3396</v>
      </c>
      <c r="F1644" s="10">
        <v>42036</v>
      </c>
      <c r="G1644" s="10">
        <v>44958</v>
      </c>
      <c r="H1644" s="11">
        <v>9</v>
      </c>
      <c r="I1644" s="20" t="s">
        <v>259</v>
      </c>
      <c r="J1644" s="11" t="s">
        <v>261</v>
      </c>
      <c r="K1644" s="11" t="s">
        <v>4139</v>
      </c>
      <c r="L1644" s="11">
        <v>2</v>
      </c>
    </row>
    <row r="1645" spans="1:12">
      <c r="A1645" s="11" t="s">
        <v>3147</v>
      </c>
      <c r="D1645" s="11" t="s">
        <v>260</v>
      </c>
      <c r="E1645" s="19" t="s">
        <v>3397</v>
      </c>
      <c r="F1645" s="10">
        <v>42036</v>
      </c>
      <c r="G1645" s="10">
        <v>44958</v>
      </c>
      <c r="H1645" s="11">
        <v>9</v>
      </c>
      <c r="I1645" s="20" t="s">
        <v>259</v>
      </c>
      <c r="J1645" s="11" t="s">
        <v>261</v>
      </c>
      <c r="K1645" s="11" t="s">
        <v>4139</v>
      </c>
      <c r="L1645" s="11">
        <v>2</v>
      </c>
    </row>
    <row r="1646" spans="1:12">
      <c r="A1646" s="11" t="s">
        <v>3148</v>
      </c>
      <c r="D1646" s="11" t="s">
        <v>260</v>
      </c>
      <c r="E1646" s="19" t="s">
        <v>3398</v>
      </c>
      <c r="F1646" s="10">
        <v>42036</v>
      </c>
      <c r="G1646" s="10">
        <v>44958</v>
      </c>
      <c r="H1646" s="11">
        <v>9</v>
      </c>
      <c r="I1646" s="20" t="s">
        <v>259</v>
      </c>
      <c r="J1646" s="11" t="s">
        <v>261</v>
      </c>
      <c r="K1646" s="11" t="s">
        <v>4139</v>
      </c>
      <c r="L1646" s="11">
        <v>2</v>
      </c>
    </row>
    <row r="1647" spans="1:12">
      <c r="A1647" s="11" t="s">
        <v>3149</v>
      </c>
      <c r="D1647" s="11" t="s">
        <v>260</v>
      </c>
      <c r="E1647" s="19" t="s">
        <v>3399</v>
      </c>
      <c r="F1647" s="10">
        <v>42036</v>
      </c>
      <c r="G1647" s="10">
        <v>44958</v>
      </c>
      <c r="H1647" s="11">
        <v>9</v>
      </c>
      <c r="I1647" s="20" t="s">
        <v>259</v>
      </c>
      <c r="J1647" s="11" t="s">
        <v>261</v>
      </c>
      <c r="K1647" s="11" t="s">
        <v>4139</v>
      </c>
      <c r="L1647" s="11">
        <v>2</v>
      </c>
    </row>
    <row r="1648" spans="1:12">
      <c r="A1648" s="11" t="s">
        <v>3150</v>
      </c>
      <c r="D1648" s="11" t="s">
        <v>260</v>
      </c>
      <c r="E1648" s="19" t="s">
        <v>3400</v>
      </c>
      <c r="F1648" s="10">
        <v>42036</v>
      </c>
      <c r="G1648" s="10">
        <v>44958</v>
      </c>
      <c r="H1648" s="11">
        <v>9</v>
      </c>
      <c r="I1648" s="20" t="s">
        <v>259</v>
      </c>
      <c r="J1648" s="11" t="s">
        <v>261</v>
      </c>
      <c r="K1648" s="11" t="s">
        <v>4139</v>
      </c>
      <c r="L1648" s="11">
        <v>2</v>
      </c>
    </row>
    <row r="1649" spans="1:12">
      <c r="A1649" s="11" t="s">
        <v>3151</v>
      </c>
      <c r="D1649" s="11" t="s">
        <v>260</v>
      </c>
      <c r="E1649" s="19" t="s">
        <v>3401</v>
      </c>
      <c r="F1649" s="10">
        <v>42036</v>
      </c>
      <c r="G1649" s="10">
        <v>44958</v>
      </c>
      <c r="H1649" s="11">
        <v>9</v>
      </c>
      <c r="I1649" s="20" t="s">
        <v>259</v>
      </c>
      <c r="J1649" s="11" t="s">
        <v>261</v>
      </c>
      <c r="K1649" s="11" t="s">
        <v>4139</v>
      </c>
      <c r="L1649" s="11">
        <v>2</v>
      </c>
    </row>
    <row r="1650" spans="1:12">
      <c r="A1650" s="11" t="s">
        <v>3152</v>
      </c>
      <c r="D1650" s="11" t="s">
        <v>260</v>
      </c>
      <c r="E1650" s="19" t="s">
        <v>3402</v>
      </c>
      <c r="F1650" s="10">
        <v>42036</v>
      </c>
      <c r="G1650" s="10">
        <v>44958</v>
      </c>
      <c r="H1650" s="11">
        <v>9</v>
      </c>
      <c r="I1650" s="20" t="s">
        <v>259</v>
      </c>
      <c r="J1650" s="11" t="s">
        <v>261</v>
      </c>
      <c r="K1650" s="11" t="s">
        <v>4139</v>
      </c>
      <c r="L1650" s="11">
        <v>2</v>
      </c>
    </row>
    <row r="1651" spans="1:12">
      <c r="A1651" s="11" t="s">
        <v>3153</v>
      </c>
      <c r="D1651" s="11" t="s">
        <v>260</v>
      </c>
      <c r="E1651" s="19" t="s">
        <v>3403</v>
      </c>
      <c r="F1651" s="10">
        <v>42036</v>
      </c>
      <c r="G1651" s="10">
        <v>44958</v>
      </c>
      <c r="H1651" s="11">
        <v>9</v>
      </c>
      <c r="I1651" s="20" t="s">
        <v>259</v>
      </c>
      <c r="J1651" s="11" t="s">
        <v>261</v>
      </c>
      <c r="K1651" s="11" t="s">
        <v>4139</v>
      </c>
      <c r="L1651" s="11">
        <v>2</v>
      </c>
    </row>
    <row r="1652" spans="1:12">
      <c r="A1652" s="11" t="s">
        <v>3154</v>
      </c>
      <c r="D1652" s="11" t="s">
        <v>260</v>
      </c>
      <c r="E1652" s="19" t="s">
        <v>3404</v>
      </c>
      <c r="F1652" s="10">
        <v>42036</v>
      </c>
      <c r="G1652" s="10">
        <v>44958</v>
      </c>
      <c r="H1652" s="11">
        <v>9</v>
      </c>
      <c r="I1652" s="20" t="s">
        <v>259</v>
      </c>
      <c r="J1652" s="11" t="s">
        <v>261</v>
      </c>
      <c r="K1652" s="11" t="s">
        <v>4139</v>
      </c>
      <c r="L1652" s="11">
        <v>2</v>
      </c>
    </row>
    <row r="1653" spans="1:12">
      <c r="A1653" s="11" t="s">
        <v>3155</v>
      </c>
      <c r="D1653" s="11" t="s">
        <v>260</v>
      </c>
      <c r="E1653" s="19" t="s">
        <v>3405</v>
      </c>
      <c r="F1653" s="10">
        <v>42036</v>
      </c>
      <c r="G1653" s="10">
        <v>44958</v>
      </c>
      <c r="H1653" s="11">
        <v>9</v>
      </c>
      <c r="I1653" s="20" t="s">
        <v>259</v>
      </c>
      <c r="J1653" s="11" t="s">
        <v>261</v>
      </c>
      <c r="K1653" s="11" t="s">
        <v>4139</v>
      </c>
      <c r="L1653" s="11">
        <v>2</v>
      </c>
    </row>
    <row r="1654" spans="1:12">
      <c r="A1654" s="11" t="s">
        <v>3156</v>
      </c>
      <c r="D1654" s="11" t="s">
        <v>260</v>
      </c>
      <c r="E1654" s="19" t="s">
        <v>3406</v>
      </c>
      <c r="F1654" s="10">
        <v>42036</v>
      </c>
      <c r="G1654" s="10">
        <v>44958</v>
      </c>
      <c r="H1654" s="11">
        <v>9</v>
      </c>
      <c r="I1654" s="20" t="s">
        <v>259</v>
      </c>
      <c r="J1654" s="11" t="s">
        <v>261</v>
      </c>
      <c r="K1654" s="11" t="s">
        <v>4139</v>
      </c>
      <c r="L1654" s="11">
        <v>2</v>
      </c>
    </row>
    <row r="1655" spans="1:12">
      <c r="A1655" s="11" t="s">
        <v>3157</v>
      </c>
      <c r="D1655" s="11" t="s">
        <v>260</v>
      </c>
      <c r="E1655" s="19" t="s">
        <v>3407</v>
      </c>
      <c r="F1655" s="10">
        <v>42036</v>
      </c>
      <c r="G1655" s="10">
        <v>44958</v>
      </c>
      <c r="H1655" s="11">
        <v>9</v>
      </c>
      <c r="I1655" s="20" t="s">
        <v>259</v>
      </c>
      <c r="J1655" s="11" t="s">
        <v>261</v>
      </c>
      <c r="K1655" s="11" t="s">
        <v>4139</v>
      </c>
      <c r="L1655" s="11">
        <v>2</v>
      </c>
    </row>
    <row r="1656" spans="1:12">
      <c r="A1656" s="11" t="s">
        <v>3158</v>
      </c>
      <c r="D1656" s="11" t="s">
        <v>260</v>
      </c>
      <c r="E1656" s="19" t="s">
        <v>3408</v>
      </c>
      <c r="F1656" s="10">
        <v>42036</v>
      </c>
      <c r="G1656" s="10">
        <v>44958</v>
      </c>
      <c r="H1656" s="11">
        <v>9</v>
      </c>
      <c r="I1656" s="20" t="s">
        <v>259</v>
      </c>
      <c r="J1656" s="11" t="s">
        <v>261</v>
      </c>
      <c r="K1656" s="11" t="s">
        <v>4139</v>
      </c>
      <c r="L1656" s="11">
        <v>2</v>
      </c>
    </row>
    <row r="1657" spans="1:12">
      <c r="A1657" s="11" t="s">
        <v>3159</v>
      </c>
      <c r="D1657" s="11" t="s">
        <v>260</v>
      </c>
      <c r="E1657" s="19" t="s">
        <v>3409</v>
      </c>
      <c r="F1657" s="10">
        <v>42036</v>
      </c>
      <c r="G1657" s="10">
        <v>44958</v>
      </c>
      <c r="H1657" s="11">
        <v>9</v>
      </c>
      <c r="I1657" s="20" t="s">
        <v>259</v>
      </c>
      <c r="J1657" s="11" t="s">
        <v>261</v>
      </c>
      <c r="K1657" s="11" t="s">
        <v>4139</v>
      </c>
      <c r="L1657" s="11">
        <v>2</v>
      </c>
    </row>
    <row r="1658" spans="1:12">
      <c r="A1658" s="11" t="s">
        <v>3160</v>
      </c>
      <c r="D1658" s="11" t="s">
        <v>260</v>
      </c>
      <c r="E1658" s="19" t="s">
        <v>3410</v>
      </c>
      <c r="F1658" s="10">
        <v>42036</v>
      </c>
      <c r="G1658" s="10">
        <v>44958</v>
      </c>
      <c r="H1658" s="11">
        <v>9</v>
      </c>
      <c r="I1658" s="20" t="s">
        <v>259</v>
      </c>
      <c r="J1658" s="11" t="s">
        <v>261</v>
      </c>
      <c r="K1658" s="11" t="s">
        <v>4139</v>
      </c>
      <c r="L1658" s="11">
        <v>2</v>
      </c>
    </row>
    <row r="1659" spans="1:12">
      <c r="A1659" s="11" t="s">
        <v>3161</v>
      </c>
      <c r="D1659" s="11" t="s">
        <v>260</v>
      </c>
      <c r="E1659" s="19" t="s">
        <v>3411</v>
      </c>
      <c r="F1659" s="10">
        <v>42036</v>
      </c>
      <c r="G1659" s="10">
        <v>44958</v>
      </c>
      <c r="H1659" s="11">
        <v>9</v>
      </c>
      <c r="I1659" s="20" t="s">
        <v>259</v>
      </c>
      <c r="J1659" s="11" t="s">
        <v>261</v>
      </c>
      <c r="K1659" s="11" t="s">
        <v>4139</v>
      </c>
      <c r="L1659" s="11">
        <v>2</v>
      </c>
    </row>
    <row r="1660" spans="1:12">
      <c r="A1660" s="11" t="s">
        <v>3162</v>
      </c>
      <c r="D1660" s="11" t="s">
        <v>260</v>
      </c>
      <c r="E1660" s="19" t="s">
        <v>3412</v>
      </c>
      <c r="F1660" s="10">
        <v>42036</v>
      </c>
      <c r="G1660" s="10">
        <v>44958</v>
      </c>
      <c r="H1660" s="11">
        <v>9</v>
      </c>
      <c r="I1660" s="20" t="s">
        <v>259</v>
      </c>
      <c r="J1660" s="11" t="s">
        <v>261</v>
      </c>
      <c r="K1660" s="11" t="s">
        <v>4139</v>
      </c>
      <c r="L1660" s="11">
        <v>2</v>
      </c>
    </row>
    <row r="1661" spans="1:12">
      <c r="A1661" s="11" t="s">
        <v>3163</v>
      </c>
      <c r="D1661" s="11" t="s">
        <v>260</v>
      </c>
      <c r="E1661" s="19" t="s">
        <v>3413</v>
      </c>
      <c r="F1661" s="10">
        <v>42036</v>
      </c>
      <c r="G1661" s="10">
        <v>44958</v>
      </c>
      <c r="H1661" s="11">
        <v>9</v>
      </c>
      <c r="I1661" s="20" t="s">
        <v>259</v>
      </c>
      <c r="J1661" s="11" t="s">
        <v>261</v>
      </c>
      <c r="K1661" s="11" t="s">
        <v>4139</v>
      </c>
      <c r="L1661" s="11">
        <v>2</v>
      </c>
    </row>
    <row r="1662" spans="1:12">
      <c r="A1662" s="11" t="s">
        <v>3164</v>
      </c>
      <c r="D1662" s="11" t="s">
        <v>260</v>
      </c>
      <c r="E1662" s="19" t="s">
        <v>3414</v>
      </c>
      <c r="F1662" s="10">
        <v>42036</v>
      </c>
      <c r="G1662" s="10">
        <v>44958</v>
      </c>
      <c r="H1662" s="11">
        <v>9</v>
      </c>
      <c r="I1662" s="20" t="s">
        <v>259</v>
      </c>
      <c r="J1662" s="11" t="s">
        <v>261</v>
      </c>
      <c r="K1662" s="11" t="s">
        <v>4139</v>
      </c>
      <c r="L1662" s="11">
        <v>2</v>
      </c>
    </row>
    <row r="1663" spans="1:12">
      <c r="A1663" s="11" t="s">
        <v>3165</v>
      </c>
      <c r="D1663" s="11" t="s">
        <v>260</v>
      </c>
      <c r="E1663" s="19" t="s">
        <v>3415</v>
      </c>
      <c r="F1663" s="10">
        <v>42036</v>
      </c>
      <c r="G1663" s="10">
        <v>44958</v>
      </c>
      <c r="H1663" s="11">
        <v>9</v>
      </c>
      <c r="I1663" s="20" t="s">
        <v>259</v>
      </c>
      <c r="J1663" s="11" t="s">
        <v>261</v>
      </c>
      <c r="K1663" s="11" t="s">
        <v>4139</v>
      </c>
      <c r="L1663" s="11">
        <v>2</v>
      </c>
    </row>
    <row r="1664" spans="1:12">
      <c r="A1664" s="11" t="s">
        <v>3166</v>
      </c>
      <c r="D1664" s="11" t="s">
        <v>260</v>
      </c>
      <c r="E1664" s="19" t="s">
        <v>3416</v>
      </c>
      <c r="F1664" s="10">
        <v>42036</v>
      </c>
      <c r="G1664" s="10">
        <v>44958</v>
      </c>
      <c r="H1664" s="11">
        <v>9</v>
      </c>
      <c r="I1664" s="20" t="s">
        <v>259</v>
      </c>
      <c r="J1664" s="11" t="s">
        <v>261</v>
      </c>
      <c r="K1664" s="11" t="s">
        <v>4139</v>
      </c>
      <c r="L1664" s="11">
        <v>2</v>
      </c>
    </row>
    <row r="1665" spans="1:12">
      <c r="A1665" s="11" t="s">
        <v>3167</v>
      </c>
      <c r="D1665" s="11" t="s">
        <v>260</v>
      </c>
      <c r="E1665" s="19" t="s">
        <v>3417</v>
      </c>
      <c r="F1665" s="10">
        <v>42036</v>
      </c>
      <c r="G1665" s="10">
        <v>44958</v>
      </c>
      <c r="H1665" s="11">
        <v>9</v>
      </c>
      <c r="I1665" s="20" t="s">
        <v>259</v>
      </c>
      <c r="J1665" s="11" t="s">
        <v>261</v>
      </c>
      <c r="K1665" s="11" t="s">
        <v>4139</v>
      </c>
      <c r="L1665" s="11">
        <v>2</v>
      </c>
    </row>
    <row r="1666" spans="1:12">
      <c r="A1666" s="11" t="s">
        <v>3168</v>
      </c>
      <c r="D1666" s="11" t="s">
        <v>260</v>
      </c>
      <c r="E1666" s="19" t="s">
        <v>3418</v>
      </c>
      <c r="F1666" s="10">
        <v>42036</v>
      </c>
      <c r="G1666" s="10">
        <v>44958</v>
      </c>
      <c r="H1666" s="11">
        <v>9</v>
      </c>
      <c r="I1666" s="20" t="s">
        <v>259</v>
      </c>
      <c r="J1666" s="11" t="s">
        <v>261</v>
      </c>
      <c r="K1666" s="11" t="s">
        <v>4139</v>
      </c>
      <c r="L1666" s="11">
        <v>2</v>
      </c>
    </row>
    <row r="1667" spans="1:12">
      <c r="A1667" s="11" t="s">
        <v>3169</v>
      </c>
      <c r="D1667" s="11" t="s">
        <v>260</v>
      </c>
      <c r="E1667" s="19" t="s">
        <v>3419</v>
      </c>
      <c r="F1667" s="10">
        <v>42036</v>
      </c>
      <c r="G1667" s="10">
        <v>44958</v>
      </c>
      <c r="H1667" s="11">
        <v>9</v>
      </c>
      <c r="I1667" s="20" t="s">
        <v>259</v>
      </c>
      <c r="J1667" s="11" t="s">
        <v>261</v>
      </c>
      <c r="K1667" s="11" t="s">
        <v>4139</v>
      </c>
      <c r="L1667" s="11">
        <v>2</v>
      </c>
    </row>
    <row r="1668" spans="1:12">
      <c r="A1668" s="11" t="s">
        <v>3170</v>
      </c>
      <c r="D1668" s="11" t="s">
        <v>260</v>
      </c>
      <c r="E1668" s="19" t="s">
        <v>3420</v>
      </c>
      <c r="F1668" s="10">
        <v>42036</v>
      </c>
      <c r="G1668" s="10">
        <v>44958</v>
      </c>
      <c r="H1668" s="11">
        <v>9</v>
      </c>
      <c r="I1668" s="20" t="s">
        <v>259</v>
      </c>
      <c r="J1668" s="11" t="s">
        <v>261</v>
      </c>
      <c r="K1668" s="11" t="s">
        <v>4139</v>
      </c>
      <c r="L1668" s="11">
        <v>2</v>
      </c>
    </row>
    <row r="1669" spans="1:12">
      <c r="A1669" s="11" t="s">
        <v>3171</v>
      </c>
      <c r="D1669" s="11" t="s">
        <v>260</v>
      </c>
      <c r="E1669" s="19" t="s">
        <v>3421</v>
      </c>
      <c r="F1669" s="10">
        <v>42036</v>
      </c>
      <c r="G1669" s="10">
        <v>44958</v>
      </c>
      <c r="H1669" s="11">
        <v>9</v>
      </c>
      <c r="I1669" s="20" t="s">
        <v>259</v>
      </c>
      <c r="J1669" s="11" t="s">
        <v>261</v>
      </c>
      <c r="K1669" s="11" t="s">
        <v>4139</v>
      </c>
      <c r="L1669" s="11">
        <v>2</v>
      </c>
    </row>
    <row r="1670" spans="1:12">
      <c r="A1670" s="11" t="s">
        <v>3172</v>
      </c>
      <c r="D1670" s="11" t="s">
        <v>260</v>
      </c>
      <c r="E1670" s="19" t="s">
        <v>3422</v>
      </c>
      <c r="F1670" s="10">
        <v>42036</v>
      </c>
      <c r="G1670" s="10">
        <v>44958</v>
      </c>
      <c r="H1670" s="11">
        <v>9</v>
      </c>
      <c r="I1670" s="20" t="s">
        <v>259</v>
      </c>
      <c r="J1670" s="11" t="s">
        <v>261</v>
      </c>
      <c r="K1670" s="11" t="s">
        <v>4139</v>
      </c>
      <c r="L1670" s="11">
        <v>2</v>
      </c>
    </row>
    <row r="1671" spans="1:12">
      <c r="A1671" s="11" t="s">
        <v>3173</v>
      </c>
      <c r="D1671" s="11" t="s">
        <v>260</v>
      </c>
      <c r="E1671" s="19" t="s">
        <v>3423</v>
      </c>
      <c r="F1671" s="10">
        <v>42036</v>
      </c>
      <c r="G1671" s="10">
        <v>44958</v>
      </c>
      <c r="H1671" s="11">
        <v>9</v>
      </c>
      <c r="I1671" s="20" t="s">
        <v>259</v>
      </c>
      <c r="J1671" s="11" t="s">
        <v>261</v>
      </c>
      <c r="K1671" s="11" t="s">
        <v>4139</v>
      </c>
      <c r="L1671" s="11">
        <v>2</v>
      </c>
    </row>
    <row r="1672" spans="1:12">
      <c r="A1672" s="11" t="s">
        <v>3174</v>
      </c>
      <c r="D1672" s="11" t="s">
        <v>260</v>
      </c>
      <c r="E1672" s="19" t="s">
        <v>3424</v>
      </c>
      <c r="F1672" s="10">
        <v>42036</v>
      </c>
      <c r="G1672" s="10">
        <v>44958</v>
      </c>
      <c r="H1672" s="11">
        <v>9</v>
      </c>
      <c r="I1672" s="20" t="s">
        <v>259</v>
      </c>
      <c r="J1672" s="11" t="s">
        <v>261</v>
      </c>
      <c r="K1672" s="11" t="s">
        <v>4139</v>
      </c>
      <c r="L1672" s="11">
        <v>2</v>
      </c>
    </row>
    <row r="1673" spans="1:12">
      <c r="A1673" s="11" t="s">
        <v>3175</v>
      </c>
      <c r="D1673" s="11" t="s">
        <v>260</v>
      </c>
      <c r="E1673" s="19" t="s">
        <v>3425</v>
      </c>
      <c r="F1673" s="10">
        <v>42036</v>
      </c>
      <c r="G1673" s="10">
        <v>44958</v>
      </c>
      <c r="H1673" s="11">
        <v>9</v>
      </c>
      <c r="I1673" s="20" t="s">
        <v>259</v>
      </c>
      <c r="J1673" s="11" t="s">
        <v>261</v>
      </c>
      <c r="K1673" s="11" t="s">
        <v>4139</v>
      </c>
      <c r="L1673" s="11">
        <v>2</v>
      </c>
    </row>
    <row r="1674" spans="1:12">
      <c r="A1674" s="11" t="s">
        <v>3176</v>
      </c>
      <c r="D1674" s="11" t="s">
        <v>260</v>
      </c>
      <c r="E1674" s="19" t="s">
        <v>3426</v>
      </c>
      <c r="F1674" s="10">
        <v>42036</v>
      </c>
      <c r="G1674" s="10">
        <v>44958</v>
      </c>
      <c r="H1674" s="11">
        <v>9</v>
      </c>
      <c r="I1674" s="20" t="s">
        <v>259</v>
      </c>
      <c r="J1674" s="11" t="s">
        <v>261</v>
      </c>
      <c r="K1674" s="11" t="s">
        <v>4139</v>
      </c>
      <c r="L1674" s="11">
        <v>2</v>
      </c>
    </row>
    <row r="1675" spans="1:12">
      <c r="A1675" s="11" t="s">
        <v>3177</v>
      </c>
      <c r="D1675" s="11" t="s">
        <v>260</v>
      </c>
      <c r="E1675" s="19" t="s">
        <v>3427</v>
      </c>
      <c r="F1675" s="10">
        <v>42036</v>
      </c>
      <c r="G1675" s="10">
        <v>44958</v>
      </c>
      <c r="H1675" s="11">
        <v>9</v>
      </c>
      <c r="I1675" s="20" t="s">
        <v>259</v>
      </c>
      <c r="J1675" s="11" t="s">
        <v>261</v>
      </c>
      <c r="K1675" s="11" t="s">
        <v>4139</v>
      </c>
      <c r="L1675" s="11">
        <v>2</v>
      </c>
    </row>
    <row r="1676" spans="1:12">
      <c r="A1676" s="11" t="s">
        <v>3178</v>
      </c>
      <c r="D1676" s="11" t="s">
        <v>260</v>
      </c>
      <c r="E1676" s="19" t="s">
        <v>3428</v>
      </c>
      <c r="F1676" s="10">
        <v>42036</v>
      </c>
      <c r="G1676" s="10">
        <v>44958</v>
      </c>
      <c r="H1676" s="11">
        <v>9</v>
      </c>
      <c r="I1676" s="20" t="s">
        <v>259</v>
      </c>
      <c r="J1676" s="11" t="s">
        <v>261</v>
      </c>
      <c r="K1676" s="11" t="s">
        <v>4139</v>
      </c>
      <c r="L1676" s="11">
        <v>2</v>
      </c>
    </row>
    <row r="1677" spans="1:12">
      <c r="A1677" s="11" t="s">
        <v>3179</v>
      </c>
      <c r="D1677" s="11" t="s">
        <v>260</v>
      </c>
      <c r="E1677" s="19" t="s">
        <v>3429</v>
      </c>
      <c r="F1677" s="10">
        <v>42036</v>
      </c>
      <c r="G1677" s="10">
        <v>44958</v>
      </c>
      <c r="H1677" s="11">
        <v>9</v>
      </c>
      <c r="I1677" s="20" t="s">
        <v>259</v>
      </c>
      <c r="J1677" s="11" t="s">
        <v>261</v>
      </c>
      <c r="K1677" s="11" t="s">
        <v>4139</v>
      </c>
      <c r="L1677" s="11">
        <v>2</v>
      </c>
    </row>
    <row r="1678" spans="1:12">
      <c r="A1678" s="11" t="s">
        <v>3180</v>
      </c>
      <c r="D1678" s="11" t="s">
        <v>260</v>
      </c>
      <c r="E1678" s="19" t="s">
        <v>3430</v>
      </c>
      <c r="F1678" s="10">
        <v>42036</v>
      </c>
      <c r="G1678" s="10">
        <v>44958</v>
      </c>
      <c r="H1678" s="11">
        <v>9</v>
      </c>
      <c r="I1678" s="20" t="s">
        <v>259</v>
      </c>
      <c r="J1678" s="11" t="s">
        <v>261</v>
      </c>
      <c r="K1678" s="11" t="s">
        <v>4139</v>
      </c>
      <c r="L1678" s="11">
        <v>2</v>
      </c>
    </row>
    <row r="1679" spans="1:12">
      <c r="A1679" s="11" t="s">
        <v>3181</v>
      </c>
      <c r="D1679" s="11" t="s">
        <v>260</v>
      </c>
      <c r="E1679" s="19" t="s">
        <v>3431</v>
      </c>
      <c r="F1679" s="10">
        <v>42036</v>
      </c>
      <c r="G1679" s="10">
        <v>44958</v>
      </c>
      <c r="H1679" s="11">
        <v>9</v>
      </c>
      <c r="I1679" s="20" t="s">
        <v>259</v>
      </c>
      <c r="J1679" s="11" t="s">
        <v>261</v>
      </c>
      <c r="K1679" s="11" t="s">
        <v>4139</v>
      </c>
      <c r="L1679" s="11">
        <v>2</v>
      </c>
    </row>
    <row r="1680" spans="1:12">
      <c r="A1680" s="11" t="s">
        <v>3182</v>
      </c>
      <c r="D1680" s="11" t="s">
        <v>260</v>
      </c>
      <c r="E1680" s="19" t="s">
        <v>3432</v>
      </c>
      <c r="F1680" s="10">
        <v>42036</v>
      </c>
      <c r="G1680" s="10">
        <v>44958</v>
      </c>
      <c r="H1680" s="11">
        <v>9</v>
      </c>
      <c r="I1680" s="20" t="s">
        <v>259</v>
      </c>
      <c r="J1680" s="11" t="s">
        <v>261</v>
      </c>
      <c r="K1680" s="11" t="s">
        <v>4139</v>
      </c>
      <c r="L1680" s="11">
        <v>2</v>
      </c>
    </row>
    <row r="1681" spans="1:12">
      <c r="A1681" s="11" t="s">
        <v>3183</v>
      </c>
      <c r="D1681" s="11" t="s">
        <v>260</v>
      </c>
      <c r="E1681" s="19" t="s">
        <v>3433</v>
      </c>
      <c r="F1681" s="10">
        <v>42036</v>
      </c>
      <c r="G1681" s="10">
        <v>44958</v>
      </c>
      <c r="H1681" s="11">
        <v>9</v>
      </c>
      <c r="I1681" s="20" t="s">
        <v>259</v>
      </c>
      <c r="J1681" s="11" t="s">
        <v>261</v>
      </c>
      <c r="K1681" s="11" t="s">
        <v>4139</v>
      </c>
      <c r="L1681" s="11">
        <v>2</v>
      </c>
    </row>
    <row r="1682" spans="1:12">
      <c r="A1682" s="11" t="s">
        <v>3184</v>
      </c>
      <c r="D1682" s="11" t="s">
        <v>260</v>
      </c>
      <c r="E1682" s="19" t="s">
        <v>3434</v>
      </c>
      <c r="F1682" s="10">
        <v>42036</v>
      </c>
      <c r="G1682" s="10">
        <v>44958</v>
      </c>
      <c r="H1682" s="11">
        <v>9</v>
      </c>
      <c r="I1682" s="20" t="s">
        <v>259</v>
      </c>
      <c r="J1682" s="11" t="s">
        <v>261</v>
      </c>
      <c r="K1682" s="11" t="s">
        <v>4139</v>
      </c>
      <c r="L1682" s="11">
        <v>2</v>
      </c>
    </row>
    <row r="1683" spans="1:12">
      <c r="A1683" s="11" t="s">
        <v>3185</v>
      </c>
      <c r="D1683" s="11" t="s">
        <v>260</v>
      </c>
      <c r="E1683" s="19" t="s">
        <v>3435</v>
      </c>
      <c r="F1683" s="10">
        <v>42036</v>
      </c>
      <c r="G1683" s="10">
        <v>44958</v>
      </c>
      <c r="H1683" s="11">
        <v>9</v>
      </c>
      <c r="I1683" s="20" t="s">
        <v>259</v>
      </c>
      <c r="J1683" s="11" t="s">
        <v>261</v>
      </c>
      <c r="K1683" s="11" t="s">
        <v>4139</v>
      </c>
      <c r="L1683" s="11">
        <v>2</v>
      </c>
    </row>
    <row r="1684" spans="1:12">
      <c r="A1684" s="11" t="s">
        <v>3186</v>
      </c>
      <c r="D1684" s="11" t="s">
        <v>260</v>
      </c>
      <c r="E1684" s="19" t="s">
        <v>3436</v>
      </c>
      <c r="F1684" s="10">
        <v>42036</v>
      </c>
      <c r="G1684" s="10">
        <v>44958</v>
      </c>
      <c r="H1684" s="11">
        <v>9</v>
      </c>
      <c r="I1684" s="20" t="s">
        <v>259</v>
      </c>
      <c r="J1684" s="11" t="s">
        <v>261</v>
      </c>
      <c r="K1684" s="11" t="s">
        <v>4139</v>
      </c>
      <c r="L1684" s="11">
        <v>2</v>
      </c>
    </row>
    <row r="1685" spans="1:12">
      <c r="A1685" s="11" t="s">
        <v>3187</v>
      </c>
      <c r="D1685" s="11" t="s">
        <v>260</v>
      </c>
      <c r="E1685" s="19" t="s">
        <v>3437</v>
      </c>
      <c r="F1685" s="10">
        <v>42036</v>
      </c>
      <c r="G1685" s="10">
        <v>44958</v>
      </c>
      <c r="H1685" s="11">
        <v>9</v>
      </c>
      <c r="I1685" s="20" t="s">
        <v>259</v>
      </c>
      <c r="J1685" s="11" t="s">
        <v>261</v>
      </c>
      <c r="K1685" s="11" t="s">
        <v>4139</v>
      </c>
      <c r="L1685" s="11">
        <v>2</v>
      </c>
    </row>
    <row r="1686" spans="1:12">
      <c r="A1686" s="11" t="s">
        <v>3188</v>
      </c>
      <c r="D1686" s="11" t="s">
        <v>260</v>
      </c>
      <c r="E1686" s="19" t="s">
        <v>3438</v>
      </c>
      <c r="F1686" s="10">
        <v>42036</v>
      </c>
      <c r="G1686" s="10">
        <v>44958</v>
      </c>
      <c r="H1686" s="11">
        <v>9</v>
      </c>
      <c r="I1686" s="20" t="s">
        <v>259</v>
      </c>
      <c r="J1686" s="11" t="s">
        <v>261</v>
      </c>
      <c r="K1686" s="11" t="s">
        <v>4139</v>
      </c>
      <c r="L1686" s="11">
        <v>2</v>
      </c>
    </row>
    <row r="1687" spans="1:12">
      <c r="A1687" s="11" t="s">
        <v>3189</v>
      </c>
      <c r="D1687" s="11" t="s">
        <v>260</v>
      </c>
      <c r="E1687" s="19" t="s">
        <v>3439</v>
      </c>
      <c r="F1687" s="10">
        <v>42036</v>
      </c>
      <c r="G1687" s="10">
        <v>44958</v>
      </c>
      <c r="H1687" s="11">
        <v>9</v>
      </c>
      <c r="I1687" s="20" t="s">
        <v>259</v>
      </c>
      <c r="J1687" s="11" t="s">
        <v>261</v>
      </c>
      <c r="K1687" s="11" t="s">
        <v>4139</v>
      </c>
      <c r="L1687" s="11">
        <v>2</v>
      </c>
    </row>
    <row r="1688" spans="1:12">
      <c r="A1688" s="11" t="s">
        <v>3190</v>
      </c>
      <c r="D1688" s="11" t="s">
        <v>260</v>
      </c>
      <c r="E1688" s="19" t="s">
        <v>3440</v>
      </c>
      <c r="F1688" s="10">
        <v>42036</v>
      </c>
      <c r="G1688" s="10">
        <v>44958</v>
      </c>
      <c r="H1688" s="11">
        <v>9</v>
      </c>
      <c r="I1688" s="20" t="s">
        <v>259</v>
      </c>
      <c r="J1688" s="11" t="s">
        <v>261</v>
      </c>
      <c r="K1688" s="11" t="s">
        <v>4139</v>
      </c>
      <c r="L1688" s="11">
        <v>2</v>
      </c>
    </row>
    <row r="1689" spans="1:12">
      <c r="A1689" s="11" t="s">
        <v>3191</v>
      </c>
      <c r="D1689" s="11" t="s">
        <v>260</v>
      </c>
      <c r="E1689" s="19" t="s">
        <v>3441</v>
      </c>
      <c r="F1689" s="10">
        <v>42036</v>
      </c>
      <c r="G1689" s="10">
        <v>44958</v>
      </c>
      <c r="H1689" s="11">
        <v>9</v>
      </c>
      <c r="I1689" s="20" t="s">
        <v>259</v>
      </c>
      <c r="J1689" s="11" t="s">
        <v>261</v>
      </c>
      <c r="K1689" s="11" t="s">
        <v>4139</v>
      </c>
      <c r="L1689" s="11">
        <v>2</v>
      </c>
    </row>
    <row r="1690" spans="1:12">
      <c r="A1690" s="11" t="s">
        <v>3192</v>
      </c>
      <c r="D1690" s="11" t="s">
        <v>260</v>
      </c>
      <c r="E1690" s="19" t="s">
        <v>3442</v>
      </c>
      <c r="F1690" s="10">
        <v>42036</v>
      </c>
      <c r="G1690" s="10">
        <v>44958</v>
      </c>
      <c r="H1690" s="11">
        <v>9</v>
      </c>
      <c r="I1690" s="20" t="s">
        <v>259</v>
      </c>
      <c r="J1690" s="11" t="s">
        <v>261</v>
      </c>
      <c r="K1690" s="11" t="s">
        <v>4139</v>
      </c>
      <c r="L1690" s="11">
        <v>2</v>
      </c>
    </row>
    <row r="1691" spans="1:12">
      <c r="A1691" s="11" t="s">
        <v>3193</v>
      </c>
      <c r="D1691" s="11" t="s">
        <v>260</v>
      </c>
      <c r="E1691" s="19" t="s">
        <v>3443</v>
      </c>
      <c r="F1691" s="10">
        <v>42036</v>
      </c>
      <c r="G1691" s="10">
        <v>44958</v>
      </c>
      <c r="H1691" s="11">
        <v>9</v>
      </c>
      <c r="I1691" s="20" t="s">
        <v>259</v>
      </c>
      <c r="J1691" s="11" t="s">
        <v>261</v>
      </c>
      <c r="K1691" s="11" t="s">
        <v>4139</v>
      </c>
      <c r="L1691" s="11">
        <v>2</v>
      </c>
    </row>
    <row r="1692" spans="1:12">
      <c r="A1692" s="11" t="s">
        <v>3194</v>
      </c>
      <c r="D1692" s="11" t="s">
        <v>260</v>
      </c>
      <c r="E1692" s="19" t="s">
        <v>3444</v>
      </c>
      <c r="F1692" s="10">
        <v>42036</v>
      </c>
      <c r="G1692" s="10">
        <v>44958</v>
      </c>
      <c r="H1692" s="11">
        <v>9</v>
      </c>
      <c r="I1692" s="20" t="s">
        <v>259</v>
      </c>
      <c r="J1692" s="11" t="s">
        <v>261</v>
      </c>
      <c r="K1692" s="11" t="s">
        <v>4139</v>
      </c>
      <c r="L1692" s="11">
        <v>2</v>
      </c>
    </row>
    <row r="1693" spans="1:12">
      <c r="A1693" s="11" t="s">
        <v>3195</v>
      </c>
      <c r="D1693" s="11" t="s">
        <v>260</v>
      </c>
      <c r="E1693" s="19" t="s">
        <v>3445</v>
      </c>
      <c r="F1693" s="10">
        <v>42036</v>
      </c>
      <c r="G1693" s="10">
        <v>44958</v>
      </c>
      <c r="H1693" s="11">
        <v>9</v>
      </c>
      <c r="I1693" s="20" t="s">
        <v>259</v>
      </c>
      <c r="J1693" s="11" t="s">
        <v>261</v>
      </c>
      <c r="K1693" s="11" t="s">
        <v>4139</v>
      </c>
      <c r="L1693" s="11">
        <v>2</v>
      </c>
    </row>
    <row r="1694" spans="1:12">
      <c r="A1694" s="11" t="s">
        <v>3196</v>
      </c>
      <c r="D1694" s="11" t="s">
        <v>260</v>
      </c>
      <c r="E1694" s="19" t="s">
        <v>3446</v>
      </c>
      <c r="F1694" s="10">
        <v>42036</v>
      </c>
      <c r="G1694" s="10">
        <v>44958</v>
      </c>
      <c r="H1694" s="11">
        <v>9</v>
      </c>
      <c r="I1694" s="20" t="s">
        <v>259</v>
      </c>
      <c r="J1694" s="11" t="s">
        <v>261</v>
      </c>
      <c r="K1694" s="11" t="s">
        <v>4139</v>
      </c>
      <c r="L1694" s="11">
        <v>2</v>
      </c>
    </row>
    <row r="1695" spans="1:12">
      <c r="A1695" s="11" t="s">
        <v>3197</v>
      </c>
      <c r="D1695" s="11" t="s">
        <v>260</v>
      </c>
      <c r="E1695" s="19" t="s">
        <v>3447</v>
      </c>
      <c r="F1695" s="10">
        <v>42036</v>
      </c>
      <c r="G1695" s="10">
        <v>44958</v>
      </c>
      <c r="H1695" s="11">
        <v>9</v>
      </c>
      <c r="I1695" s="20" t="s">
        <v>259</v>
      </c>
      <c r="J1695" s="11" t="s">
        <v>261</v>
      </c>
      <c r="K1695" s="11" t="s">
        <v>4139</v>
      </c>
      <c r="L1695" s="11">
        <v>2</v>
      </c>
    </row>
    <row r="1696" spans="1:12">
      <c r="A1696" s="11" t="s">
        <v>3198</v>
      </c>
      <c r="D1696" s="11" t="s">
        <v>260</v>
      </c>
      <c r="E1696" s="19" t="s">
        <v>3448</v>
      </c>
      <c r="F1696" s="10">
        <v>42036</v>
      </c>
      <c r="G1696" s="10">
        <v>44958</v>
      </c>
      <c r="H1696" s="11">
        <v>9</v>
      </c>
      <c r="I1696" s="20" t="s">
        <v>259</v>
      </c>
      <c r="J1696" s="11" t="s">
        <v>261</v>
      </c>
      <c r="K1696" s="11" t="s">
        <v>4139</v>
      </c>
      <c r="L1696" s="11">
        <v>2</v>
      </c>
    </row>
    <row r="1697" spans="1:12">
      <c r="A1697" s="11" t="s">
        <v>3199</v>
      </c>
      <c r="D1697" s="11" t="s">
        <v>260</v>
      </c>
      <c r="E1697" s="19" t="s">
        <v>3449</v>
      </c>
      <c r="F1697" s="10">
        <v>42036</v>
      </c>
      <c r="G1697" s="10">
        <v>44958</v>
      </c>
      <c r="H1697" s="11">
        <v>9</v>
      </c>
      <c r="I1697" s="20" t="s">
        <v>259</v>
      </c>
      <c r="J1697" s="11" t="s">
        <v>261</v>
      </c>
      <c r="K1697" s="11" t="s">
        <v>4139</v>
      </c>
      <c r="L1697" s="11">
        <v>2</v>
      </c>
    </row>
    <row r="1698" spans="1:12">
      <c r="A1698" s="11" t="s">
        <v>3200</v>
      </c>
      <c r="D1698" s="11" t="s">
        <v>260</v>
      </c>
      <c r="E1698" s="19" t="s">
        <v>3450</v>
      </c>
      <c r="F1698" s="10">
        <v>42036</v>
      </c>
      <c r="G1698" s="10">
        <v>44958</v>
      </c>
      <c r="H1698" s="11">
        <v>9</v>
      </c>
      <c r="I1698" s="20" t="s">
        <v>259</v>
      </c>
      <c r="J1698" s="11" t="s">
        <v>261</v>
      </c>
      <c r="K1698" s="11" t="s">
        <v>4139</v>
      </c>
      <c r="L1698" s="11">
        <v>2</v>
      </c>
    </row>
    <row r="1699" spans="1:12">
      <c r="A1699" s="11" t="s">
        <v>3201</v>
      </c>
      <c r="D1699" s="11" t="s">
        <v>260</v>
      </c>
      <c r="E1699" s="19" t="s">
        <v>3451</v>
      </c>
      <c r="F1699" s="10">
        <v>42036</v>
      </c>
      <c r="G1699" s="10">
        <v>44958</v>
      </c>
      <c r="H1699" s="11">
        <v>9</v>
      </c>
      <c r="I1699" s="20" t="s">
        <v>259</v>
      </c>
      <c r="J1699" s="11" t="s">
        <v>261</v>
      </c>
      <c r="K1699" s="11" t="s">
        <v>4139</v>
      </c>
      <c r="L1699" s="11">
        <v>2</v>
      </c>
    </row>
    <row r="1700" spans="1:12">
      <c r="A1700" s="11" t="s">
        <v>3202</v>
      </c>
      <c r="D1700" s="11" t="s">
        <v>260</v>
      </c>
      <c r="E1700" s="19" t="s">
        <v>3452</v>
      </c>
      <c r="F1700" s="10">
        <v>42036</v>
      </c>
      <c r="G1700" s="10">
        <v>44958</v>
      </c>
      <c r="H1700" s="11">
        <v>9</v>
      </c>
      <c r="I1700" s="20" t="s">
        <v>259</v>
      </c>
      <c r="J1700" s="11" t="s">
        <v>261</v>
      </c>
      <c r="K1700" s="11" t="s">
        <v>4139</v>
      </c>
      <c r="L1700" s="11">
        <v>2</v>
      </c>
    </row>
    <row r="1701" spans="1:12">
      <c r="A1701" s="11" t="s">
        <v>3203</v>
      </c>
      <c r="D1701" s="11" t="s">
        <v>260</v>
      </c>
      <c r="E1701" s="19" t="s">
        <v>3453</v>
      </c>
      <c r="F1701" s="10">
        <v>42036</v>
      </c>
      <c r="G1701" s="10">
        <v>44958</v>
      </c>
      <c r="H1701" s="11">
        <v>9</v>
      </c>
      <c r="I1701" s="20" t="s">
        <v>259</v>
      </c>
      <c r="J1701" s="11" t="s">
        <v>261</v>
      </c>
      <c r="K1701" s="11" t="s">
        <v>4139</v>
      </c>
      <c r="L1701" s="11">
        <v>2</v>
      </c>
    </row>
    <row r="1702" spans="1:12">
      <c r="A1702" s="11" t="s">
        <v>3204</v>
      </c>
      <c r="D1702" s="11" t="s">
        <v>260</v>
      </c>
      <c r="E1702" s="19" t="s">
        <v>3454</v>
      </c>
      <c r="F1702" s="10">
        <v>42036</v>
      </c>
      <c r="G1702" s="10">
        <v>44958</v>
      </c>
      <c r="H1702" s="11">
        <v>9</v>
      </c>
      <c r="I1702" s="20" t="s">
        <v>259</v>
      </c>
      <c r="J1702" s="11" t="s">
        <v>261</v>
      </c>
      <c r="K1702" s="11" t="s">
        <v>4139</v>
      </c>
      <c r="L1702" s="11">
        <v>2</v>
      </c>
    </row>
    <row r="1703" spans="1:12">
      <c r="A1703" s="11" t="s">
        <v>3205</v>
      </c>
      <c r="D1703" s="11" t="s">
        <v>260</v>
      </c>
      <c r="E1703" s="19" t="s">
        <v>3455</v>
      </c>
      <c r="F1703" s="10">
        <v>42036</v>
      </c>
      <c r="G1703" s="10">
        <v>44958</v>
      </c>
      <c r="H1703" s="11">
        <v>9</v>
      </c>
      <c r="I1703" s="20" t="s">
        <v>259</v>
      </c>
      <c r="J1703" s="11" t="s">
        <v>261</v>
      </c>
      <c r="K1703" s="11" t="s">
        <v>4139</v>
      </c>
      <c r="L1703" s="11">
        <v>2</v>
      </c>
    </row>
    <row r="1704" spans="1:12">
      <c r="A1704" s="11" t="s">
        <v>3206</v>
      </c>
      <c r="D1704" s="11" t="s">
        <v>260</v>
      </c>
      <c r="E1704" s="19" t="s">
        <v>3456</v>
      </c>
      <c r="F1704" s="10">
        <v>42036</v>
      </c>
      <c r="G1704" s="10">
        <v>44958</v>
      </c>
      <c r="H1704" s="11">
        <v>9</v>
      </c>
      <c r="I1704" s="11" t="s">
        <v>337</v>
      </c>
      <c r="J1704" s="11" t="s">
        <v>338</v>
      </c>
      <c r="K1704" s="11" t="s">
        <v>4139</v>
      </c>
      <c r="L1704" s="11">
        <v>2</v>
      </c>
    </row>
    <row r="1705" spans="1:12">
      <c r="A1705" s="11" t="s">
        <v>3207</v>
      </c>
      <c r="D1705" s="11" t="s">
        <v>260</v>
      </c>
      <c r="E1705" s="19" t="s">
        <v>3457</v>
      </c>
      <c r="F1705" s="10">
        <v>42036</v>
      </c>
      <c r="G1705" s="10">
        <v>44958</v>
      </c>
      <c r="H1705" s="11">
        <v>9</v>
      </c>
      <c r="I1705" s="11" t="s">
        <v>337</v>
      </c>
      <c r="J1705" s="11" t="s">
        <v>338</v>
      </c>
      <c r="K1705" s="11" t="s">
        <v>4139</v>
      </c>
      <c r="L1705" s="11">
        <v>2</v>
      </c>
    </row>
    <row r="1706" spans="1:12">
      <c r="A1706" s="11" t="s">
        <v>3208</v>
      </c>
      <c r="D1706" s="11" t="s">
        <v>260</v>
      </c>
      <c r="E1706" s="19" t="s">
        <v>3458</v>
      </c>
      <c r="F1706" s="10">
        <v>42036</v>
      </c>
      <c r="G1706" s="10">
        <v>44958</v>
      </c>
      <c r="H1706" s="11">
        <v>9</v>
      </c>
      <c r="I1706" s="11" t="s">
        <v>337</v>
      </c>
      <c r="J1706" s="11" t="s">
        <v>338</v>
      </c>
      <c r="K1706" s="11" t="s">
        <v>4139</v>
      </c>
      <c r="L1706" s="11">
        <v>2</v>
      </c>
    </row>
    <row r="1707" spans="1:12">
      <c r="A1707" s="11" t="s">
        <v>3209</v>
      </c>
      <c r="D1707" s="11" t="s">
        <v>260</v>
      </c>
      <c r="E1707" s="19" t="s">
        <v>3459</v>
      </c>
      <c r="F1707" s="10">
        <v>42036</v>
      </c>
      <c r="G1707" s="10">
        <v>44958</v>
      </c>
      <c r="H1707" s="11">
        <v>9</v>
      </c>
      <c r="I1707" s="11" t="s">
        <v>337</v>
      </c>
      <c r="J1707" s="11" t="s">
        <v>338</v>
      </c>
      <c r="K1707" s="11" t="s">
        <v>4139</v>
      </c>
      <c r="L1707" s="11">
        <v>2</v>
      </c>
    </row>
    <row r="1708" spans="1:12">
      <c r="A1708" s="11" t="s">
        <v>3210</v>
      </c>
      <c r="D1708" s="11" t="s">
        <v>260</v>
      </c>
      <c r="E1708" s="19" t="s">
        <v>3460</v>
      </c>
      <c r="F1708" s="10">
        <v>42036</v>
      </c>
      <c r="G1708" s="10">
        <v>44958</v>
      </c>
      <c r="H1708" s="11">
        <v>9</v>
      </c>
      <c r="I1708" s="11" t="s">
        <v>337</v>
      </c>
      <c r="J1708" s="11" t="s">
        <v>338</v>
      </c>
      <c r="K1708" s="11" t="s">
        <v>4139</v>
      </c>
      <c r="L1708" s="11">
        <v>2</v>
      </c>
    </row>
    <row r="1709" spans="1:12">
      <c r="A1709" s="11" t="s">
        <v>3211</v>
      </c>
      <c r="D1709" s="11" t="s">
        <v>260</v>
      </c>
      <c r="E1709" s="19" t="s">
        <v>3461</v>
      </c>
      <c r="F1709" s="10">
        <v>42036</v>
      </c>
      <c r="G1709" s="10">
        <v>44958</v>
      </c>
      <c r="H1709" s="11">
        <v>9</v>
      </c>
      <c r="I1709" s="11" t="s">
        <v>337</v>
      </c>
      <c r="J1709" s="11" t="s">
        <v>338</v>
      </c>
      <c r="K1709" s="11" t="s">
        <v>4139</v>
      </c>
      <c r="L1709" s="11">
        <v>2</v>
      </c>
    </row>
    <row r="1710" spans="1:12">
      <c r="A1710" s="11" t="s">
        <v>3212</v>
      </c>
      <c r="D1710" s="11" t="s">
        <v>260</v>
      </c>
      <c r="E1710" s="19" t="s">
        <v>3462</v>
      </c>
      <c r="F1710" s="10">
        <v>42036</v>
      </c>
      <c r="G1710" s="10">
        <v>44958</v>
      </c>
      <c r="H1710" s="11">
        <v>9</v>
      </c>
      <c r="I1710" s="11" t="s">
        <v>337</v>
      </c>
      <c r="J1710" s="11" t="s">
        <v>338</v>
      </c>
      <c r="K1710" s="11" t="s">
        <v>4139</v>
      </c>
      <c r="L1710" s="11">
        <v>2</v>
      </c>
    </row>
    <row r="1711" spans="1:12">
      <c r="A1711" s="11" t="s">
        <v>3213</v>
      </c>
      <c r="D1711" s="11" t="s">
        <v>260</v>
      </c>
      <c r="E1711" s="19" t="s">
        <v>3463</v>
      </c>
      <c r="F1711" s="10">
        <v>42036</v>
      </c>
      <c r="G1711" s="10">
        <v>44958</v>
      </c>
      <c r="H1711" s="11">
        <v>9</v>
      </c>
      <c r="I1711" s="11" t="s">
        <v>337</v>
      </c>
      <c r="J1711" s="11" t="s">
        <v>338</v>
      </c>
      <c r="K1711" s="11" t="s">
        <v>4139</v>
      </c>
      <c r="L1711" s="11">
        <v>2</v>
      </c>
    </row>
    <row r="1712" spans="1:12">
      <c r="A1712" s="11" t="s">
        <v>3214</v>
      </c>
      <c r="D1712" s="11" t="s">
        <v>260</v>
      </c>
      <c r="E1712" s="19" t="s">
        <v>3464</v>
      </c>
      <c r="F1712" s="10">
        <v>42036</v>
      </c>
      <c r="G1712" s="10">
        <v>44958</v>
      </c>
      <c r="H1712" s="11">
        <v>9</v>
      </c>
      <c r="I1712" s="11" t="s">
        <v>337</v>
      </c>
      <c r="J1712" s="11" t="s">
        <v>338</v>
      </c>
      <c r="K1712" s="11" t="s">
        <v>4139</v>
      </c>
      <c r="L1712" s="11">
        <v>2</v>
      </c>
    </row>
    <row r="1713" spans="1:12">
      <c r="A1713" s="11" t="s">
        <v>3215</v>
      </c>
      <c r="D1713" s="11" t="s">
        <v>260</v>
      </c>
      <c r="E1713" s="19" t="s">
        <v>3465</v>
      </c>
      <c r="F1713" s="10">
        <v>42036</v>
      </c>
      <c r="G1713" s="10">
        <v>44958</v>
      </c>
      <c r="H1713" s="11">
        <v>9</v>
      </c>
      <c r="I1713" s="11" t="s">
        <v>337</v>
      </c>
      <c r="J1713" s="11" t="s">
        <v>338</v>
      </c>
      <c r="K1713" s="11" t="s">
        <v>4139</v>
      </c>
      <c r="L1713" s="11">
        <v>2</v>
      </c>
    </row>
    <row r="1714" spans="1:12">
      <c r="A1714" s="11" t="s">
        <v>3216</v>
      </c>
      <c r="D1714" s="11" t="s">
        <v>260</v>
      </c>
      <c r="E1714" s="19" t="s">
        <v>3466</v>
      </c>
      <c r="F1714" s="10">
        <v>42036</v>
      </c>
      <c r="G1714" s="10">
        <v>44958</v>
      </c>
      <c r="H1714" s="11">
        <v>9</v>
      </c>
      <c r="I1714" s="11" t="s">
        <v>337</v>
      </c>
      <c r="J1714" s="11" t="s">
        <v>338</v>
      </c>
      <c r="K1714" s="11" t="s">
        <v>4139</v>
      </c>
      <c r="L1714" s="11">
        <v>2</v>
      </c>
    </row>
    <row r="1715" spans="1:12">
      <c r="A1715" s="11" t="s">
        <v>3217</v>
      </c>
      <c r="D1715" s="11" t="s">
        <v>260</v>
      </c>
      <c r="E1715" s="19" t="s">
        <v>3467</v>
      </c>
      <c r="F1715" s="10">
        <v>42036</v>
      </c>
      <c r="G1715" s="10">
        <v>44958</v>
      </c>
      <c r="H1715" s="11">
        <v>9</v>
      </c>
      <c r="I1715" s="11" t="s">
        <v>337</v>
      </c>
      <c r="J1715" s="11" t="s">
        <v>338</v>
      </c>
      <c r="K1715" s="11" t="s">
        <v>4139</v>
      </c>
      <c r="L1715" s="11">
        <v>2</v>
      </c>
    </row>
    <row r="1716" spans="1:12">
      <c r="A1716" s="11" t="s">
        <v>3218</v>
      </c>
      <c r="D1716" s="11" t="s">
        <v>260</v>
      </c>
      <c r="E1716" s="19" t="s">
        <v>3468</v>
      </c>
      <c r="F1716" s="10">
        <v>42036</v>
      </c>
      <c r="G1716" s="10">
        <v>44958</v>
      </c>
      <c r="H1716" s="11">
        <v>9</v>
      </c>
      <c r="I1716" s="11" t="s">
        <v>337</v>
      </c>
      <c r="J1716" s="11" t="s">
        <v>338</v>
      </c>
      <c r="K1716" s="11" t="s">
        <v>4139</v>
      </c>
      <c r="L1716" s="11">
        <v>2</v>
      </c>
    </row>
    <row r="1717" spans="1:12">
      <c r="A1717" s="11" t="s">
        <v>3219</v>
      </c>
      <c r="D1717" s="11" t="s">
        <v>260</v>
      </c>
      <c r="E1717" s="19" t="s">
        <v>3469</v>
      </c>
      <c r="F1717" s="10">
        <v>42036</v>
      </c>
      <c r="G1717" s="10">
        <v>44958</v>
      </c>
      <c r="H1717" s="11">
        <v>9</v>
      </c>
      <c r="I1717" s="11" t="s">
        <v>337</v>
      </c>
      <c r="J1717" s="11" t="s">
        <v>338</v>
      </c>
      <c r="K1717" s="11" t="s">
        <v>4139</v>
      </c>
      <c r="L1717" s="11">
        <v>2</v>
      </c>
    </row>
    <row r="1718" spans="1:12">
      <c r="A1718" s="11" t="s">
        <v>3220</v>
      </c>
      <c r="D1718" s="11" t="s">
        <v>260</v>
      </c>
      <c r="E1718" s="19" t="s">
        <v>3470</v>
      </c>
      <c r="F1718" s="10">
        <v>42036</v>
      </c>
      <c r="G1718" s="10">
        <v>44958</v>
      </c>
      <c r="H1718" s="11">
        <v>9</v>
      </c>
      <c r="I1718" s="11" t="s">
        <v>337</v>
      </c>
      <c r="J1718" s="11" t="s">
        <v>338</v>
      </c>
      <c r="K1718" s="11" t="s">
        <v>4139</v>
      </c>
      <c r="L1718" s="11">
        <v>2</v>
      </c>
    </row>
    <row r="1719" spans="1:12">
      <c r="A1719" s="11" t="s">
        <v>3221</v>
      </c>
      <c r="D1719" s="11" t="s">
        <v>260</v>
      </c>
      <c r="E1719" s="19" t="s">
        <v>3471</v>
      </c>
      <c r="F1719" s="10">
        <v>42036</v>
      </c>
      <c r="G1719" s="10">
        <v>44958</v>
      </c>
      <c r="H1719" s="11">
        <v>9</v>
      </c>
      <c r="I1719" s="11" t="s">
        <v>337</v>
      </c>
      <c r="J1719" s="11" t="s">
        <v>338</v>
      </c>
      <c r="K1719" s="11" t="s">
        <v>4139</v>
      </c>
      <c r="L1719" s="11">
        <v>2</v>
      </c>
    </row>
    <row r="1720" spans="1:12">
      <c r="A1720" s="11" t="s">
        <v>3222</v>
      </c>
      <c r="D1720" s="11" t="s">
        <v>260</v>
      </c>
      <c r="E1720" s="19" t="s">
        <v>3472</v>
      </c>
      <c r="F1720" s="10">
        <v>42036</v>
      </c>
      <c r="G1720" s="10">
        <v>44958</v>
      </c>
      <c r="H1720" s="11">
        <v>9</v>
      </c>
      <c r="I1720" s="11" t="s">
        <v>337</v>
      </c>
      <c r="J1720" s="11" t="s">
        <v>338</v>
      </c>
      <c r="K1720" s="11" t="s">
        <v>4139</v>
      </c>
      <c r="L1720" s="11">
        <v>2</v>
      </c>
    </row>
    <row r="1721" spans="1:12">
      <c r="A1721" s="11" t="s">
        <v>3223</v>
      </c>
      <c r="D1721" s="11" t="s">
        <v>260</v>
      </c>
      <c r="E1721" s="19" t="s">
        <v>3473</v>
      </c>
      <c r="F1721" s="10">
        <v>42036</v>
      </c>
      <c r="G1721" s="10">
        <v>44958</v>
      </c>
      <c r="H1721" s="11">
        <v>9</v>
      </c>
      <c r="I1721" s="11" t="s">
        <v>337</v>
      </c>
      <c r="J1721" s="11" t="s">
        <v>338</v>
      </c>
      <c r="K1721" s="11" t="s">
        <v>4139</v>
      </c>
      <c r="L1721" s="11">
        <v>2</v>
      </c>
    </row>
    <row r="1722" spans="1:12">
      <c r="A1722" s="11" t="s">
        <v>3224</v>
      </c>
      <c r="D1722" s="11" t="s">
        <v>260</v>
      </c>
      <c r="E1722" s="19" t="s">
        <v>3474</v>
      </c>
      <c r="F1722" s="10">
        <v>42036</v>
      </c>
      <c r="G1722" s="10">
        <v>44958</v>
      </c>
      <c r="H1722" s="11">
        <v>9</v>
      </c>
      <c r="I1722" s="11" t="s">
        <v>337</v>
      </c>
      <c r="J1722" s="11" t="s">
        <v>338</v>
      </c>
      <c r="K1722" s="11" t="s">
        <v>4139</v>
      </c>
      <c r="L1722" s="11">
        <v>2</v>
      </c>
    </row>
    <row r="1723" spans="1:12">
      <c r="A1723" s="11" t="s">
        <v>3225</v>
      </c>
      <c r="D1723" s="11" t="s">
        <v>260</v>
      </c>
      <c r="E1723" s="19" t="s">
        <v>3475</v>
      </c>
      <c r="F1723" s="10">
        <v>42036</v>
      </c>
      <c r="G1723" s="10">
        <v>44958</v>
      </c>
      <c r="H1723" s="11">
        <v>9</v>
      </c>
      <c r="I1723" s="11" t="s">
        <v>337</v>
      </c>
      <c r="J1723" s="11" t="s">
        <v>338</v>
      </c>
      <c r="K1723" s="11" t="s">
        <v>4139</v>
      </c>
      <c r="L1723" s="11">
        <v>2</v>
      </c>
    </row>
    <row r="1724" spans="1:12">
      <c r="A1724" s="11" t="s">
        <v>3226</v>
      </c>
      <c r="D1724" s="11" t="s">
        <v>260</v>
      </c>
      <c r="E1724" s="19" t="s">
        <v>3476</v>
      </c>
      <c r="F1724" s="10">
        <v>42036</v>
      </c>
      <c r="G1724" s="10">
        <v>44958</v>
      </c>
      <c r="H1724" s="11">
        <v>9</v>
      </c>
      <c r="I1724" s="11" t="s">
        <v>337</v>
      </c>
      <c r="J1724" s="11" t="s">
        <v>338</v>
      </c>
      <c r="K1724" s="11" t="s">
        <v>4139</v>
      </c>
      <c r="L1724" s="11">
        <v>2</v>
      </c>
    </row>
    <row r="1725" spans="1:12">
      <c r="A1725" s="11" t="s">
        <v>3227</v>
      </c>
      <c r="D1725" s="11" t="s">
        <v>260</v>
      </c>
      <c r="E1725" s="19" t="s">
        <v>3477</v>
      </c>
      <c r="F1725" s="10">
        <v>42036</v>
      </c>
      <c r="G1725" s="10">
        <v>44958</v>
      </c>
      <c r="H1725" s="11">
        <v>9</v>
      </c>
      <c r="I1725" s="11" t="s">
        <v>337</v>
      </c>
      <c r="J1725" s="11" t="s">
        <v>338</v>
      </c>
      <c r="K1725" s="11" t="s">
        <v>4139</v>
      </c>
      <c r="L1725" s="11">
        <v>2</v>
      </c>
    </row>
    <row r="1726" spans="1:12">
      <c r="A1726" s="11" t="s">
        <v>3228</v>
      </c>
      <c r="D1726" s="11" t="s">
        <v>260</v>
      </c>
      <c r="E1726" s="19" t="s">
        <v>3478</v>
      </c>
      <c r="F1726" s="10">
        <v>42036</v>
      </c>
      <c r="G1726" s="10">
        <v>44958</v>
      </c>
      <c r="H1726" s="11">
        <v>9</v>
      </c>
      <c r="I1726" s="11" t="s">
        <v>337</v>
      </c>
      <c r="J1726" s="11" t="s">
        <v>338</v>
      </c>
      <c r="K1726" s="11" t="s">
        <v>4139</v>
      </c>
      <c r="L1726" s="11">
        <v>2</v>
      </c>
    </row>
    <row r="1727" spans="1:12">
      <c r="A1727" s="11" t="s">
        <v>3229</v>
      </c>
      <c r="D1727" s="11" t="s">
        <v>260</v>
      </c>
      <c r="E1727" s="19" t="s">
        <v>3479</v>
      </c>
      <c r="F1727" s="10">
        <v>42036</v>
      </c>
      <c r="G1727" s="10">
        <v>44958</v>
      </c>
      <c r="H1727" s="11">
        <v>9</v>
      </c>
      <c r="I1727" s="11" t="s">
        <v>337</v>
      </c>
      <c r="J1727" s="11" t="s">
        <v>338</v>
      </c>
      <c r="K1727" s="11" t="s">
        <v>4139</v>
      </c>
      <c r="L1727" s="11">
        <v>2</v>
      </c>
    </row>
    <row r="1728" spans="1:12">
      <c r="A1728" s="11" t="s">
        <v>3230</v>
      </c>
      <c r="D1728" s="11" t="s">
        <v>260</v>
      </c>
      <c r="E1728" s="19" t="s">
        <v>3480</v>
      </c>
      <c r="F1728" s="10">
        <v>42036</v>
      </c>
      <c r="G1728" s="10">
        <v>44958</v>
      </c>
      <c r="H1728" s="11">
        <v>9</v>
      </c>
      <c r="I1728" s="11" t="s">
        <v>337</v>
      </c>
      <c r="J1728" s="11" t="s">
        <v>338</v>
      </c>
      <c r="K1728" s="11" t="s">
        <v>4139</v>
      </c>
      <c r="L1728" s="11">
        <v>2</v>
      </c>
    </row>
    <row r="1729" spans="1:12">
      <c r="A1729" s="11" t="s">
        <v>3231</v>
      </c>
      <c r="D1729" s="11" t="s">
        <v>260</v>
      </c>
      <c r="E1729" s="19" t="s">
        <v>3481</v>
      </c>
      <c r="F1729" s="10">
        <v>42036</v>
      </c>
      <c r="G1729" s="10">
        <v>44958</v>
      </c>
      <c r="H1729" s="11">
        <v>9</v>
      </c>
      <c r="I1729" s="11" t="s">
        <v>337</v>
      </c>
      <c r="J1729" s="11" t="s">
        <v>338</v>
      </c>
      <c r="K1729" s="11" t="s">
        <v>4139</v>
      </c>
      <c r="L1729" s="11">
        <v>2</v>
      </c>
    </row>
    <row r="1730" spans="1:12">
      <c r="A1730" s="11" t="s">
        <v>3232</v>
      </c>
      <c r="D1730" s="11" t="s">
        <v>260</v>
      </c>
      <c r="E1730" s="19" t="s">
        <v>3482</v>
      </c>
      <c r="F1730" s="10">
        <v>42036</v>
      </c>
      <c r="G1730" s="10">
        <v>44958</v>
      </c>
      <c r="H1730" s="11">
        <v>9</v>
      </c>
      <c r="I1730" s="11" t="s">
        <v>337</v>
      </c>
      <c r="J1730" s="11" t="s">
        <v>338</v>
      </c>
      <c r="K1730" s="11" t="s">
        <v>4139</v>
      </c>
      <c r="L1730" s="11">
        <v>2</v>
      </c>
    </row>
    <row r="1731" spans="1:12">
      <c r="A1731" s="11" t="s">
        <v>3233</v>
      </c>
      <c r="D1731" s="11" t="s">
        <v>260</v>
      </c>
      <c r="E1731" s="19" t="s">
        <v>3483</v>
      </c>
      <c r="F1731" s="10">
        <v>42036</v>
      </c>
      <c r="G1731" s="10">
        <v>44958</v>
      </c>
      <c r="H1731" s="11">
        <v>9</v>
      </c>
      <c r="I1731" s="11" t="s">
        <v>337</v>
      </c>
      <c r="J1731" s="11" t="s">
        <v>338</v>
      </c>
      <c r="K1731" s="11" t="s">
        <v>4139</v>
      </c>
      <c r="L1731" s="11">
        <v>2</v>
      </c>
    </row>
    <row r="1732" spans="1:12">
      <c r="A1732" s="11" t="s">
        <v>3234</v>
      </c>
      <c r="D1732" s="11" t="s">
        <v>260</v>
      </c>
      <c r="E1732" s="19" t="s">
        <v>3484</v>
      </c>
      <c r="F1732" s="10">
        <v>42036</v>
      </c>
      <c r="G1732" s="10">
        <v>44958</v>
      </c>
      <c r="H1732" s="11">
        <v>9</v>
      </c>
      <c r="I1732" s="11" t="s">
        <v>337</v>
      </c>
      <c r="J1732" s="11" t="s">
        <v>338</v>
      </c>
      <c r="K1732" s="11" t="s">
        <v>4139</v>
      </c>
      <c r="L1732" s="11">
        <v>2</v>
      </c>
    </row>
    <row r="1733" spans="1:12">
      <c r="A1733" s="11" t="s">
        <v>3235</v>
      </c>
      <c r="D1733" s="11" t="s">
        <v>260</v>
      </c>
      <c r="E1733" s="19" t="s">
        <v>3485</v>
      </c>
      <c r="F1733" s="10">
        <v>42036</v>
      </c>
      <c r="G1733" s="10">
        <v>44958</v>
      </c>
      <c r="H1733" s="11">
        <v>9</v>
      </c>
      <c r="I1733" s="11" t="s">
        <v>337</v>
      </c>
      <c r="J1733" s="11" t="s">
        <v>338</v>
      </c>
      <c r="K1733" s="11" t="s">
        <v>4139</v>
      </c>
      <c r="L1733" s="11">
        <v>2</v>
      </c>
    </row>
    <row r="1734" spans="1:12">
      <c r="A1734" s="11" t="s">
        <v>3236</v>
      </c>
      <c r="D1734" s="11" t="s">
        <v>260</v>
      </c>
      <c r="E1734" s="19" t="s">
        <v>3486</v>
      </c>
      <c r="F1734" s="10">
        <v>42036</v>
      </c>
      <c r="G1734" s="10">
        <v>44958</v>
      </c>
      <c r="H1734" s="11">
        <v>9</v>
      </c>
      <c r="I1734" s="11" t="s">
        <v>337</v>
      </c>
      <c r="J1734" s="11" t="s">
        <v>338</v>
      </c>
      <c r="K1734" s="11" t="s">
        <v>4139</v>
      </c>
      <c r="L1734" s="11">
        <v>2</v>
      </c>
    </row>
    <row r="1735" spans="1:12">
      <c r="A1735" s="11" t="s">
        <v>3237</v>
      </c>
      <c r="D1735" s="11" t="s">
        <v>260</v>
      </c>
      <c r="E1735" s="19" t="s">
        <v>3487</v>
      </c>
      <c r="F1735" s="10">
        <v>42036</v>
      </c>
      <c r="G1735" s="10">
        <v>44958</v>
      </c>
      <c r="H1735" s="11">
        <v>9</v>
      </c>
      <c r="I1735" s="11" t="s">
        <v>337</v>
      </c>
      <c r="J1735" s="11" t="s">
        <v>338</v>
      </c>
      <c r="K1735" s="11" t="s">
        <v>4139</v>
      </c>
      <c r="L1735" s="11">
        <v>2</v>
      </c>
    </row>
    <row r="1736" spans="1:12">
      <c r="A1736" s="11" t="s">
        <v>3238</v>
      </c>
      <c r="D1736" s="11" t="s">
        <v>260</v>
      </c>
      <c r="E1736" s="19" t="s">
        <v>3488</v>
      </c>
      <c r="F1736" s="10">
        <v>42036</v>
      </c>
      <c r="G1736" s="10">
        <v>44958</v>
      </c>
      <c r="H1736" s="11">
        <v>9</v>
      </c>
      <c r="I1736" s="11" t="s">
        <v>337</v>
      </c>
      <c r="J1736" s="11" t="s">
        <v>338</v>
      </c>
      <c r="K1736" s="11" t="s">
        <v>4139</v>
      </c>
      <c r="L1736" s="11">
        <v>2</v>
      </c>
    </row>
    <row r="1737" spans="1:12">
      <c r="A1737" s="11" t="s">
        <v>3239</v>
      </c>
      <c r="D1737" s="11" t="s">
        <v>260</v>
      </c>
      <c r="E1737" s="19" t="s">
        <v>3489</v>
      </c>
      <c r="F1737" s="10">
        <v>42036</v>
      </c>
      <c r="G1737" s="10">
        <v>44958</v>
      </c>
      <c r="H1737" s="11">
        <v>9</v>
      </c>
      <c r="I1737" s="11" t="s">
        <v>337</v>
      </c>
      <c r="J1737" s="11" t="s">
        <v>338</v>
      </c>
      <c r="K1737" s="11" t="s">
        <v>4139</v>
      </c>
      <c r="L1737" s="11">
        <v>2</v>
      </c>
    </row>
    <row r="1738" spans="1:12">
      <c r="A1738" s="11" t="s">
        <v>3240</v>
      </c>
      <c r="D1738" s="11" t="s">
        <v>260</v>
      </c>
      <c r="E1738" s="19" t="s">
        <v>3490</v>
      </c>
      <c r="F1738" s="10">
        <v>42036</v>
      </c>
      <c r="G1738" s="10">
        <v>44958</v>
      </c>
      <c r="H1738" s="11">
        <v>9</v>
      </c>
      <c r="I1738" s="11" t="s">
        <v>337</v>
      </c>
      <c r="J1738" s="11" t="s">
        <v>338</v>
      </c>
      <c r="K1738" s="11" t="s">
        <v>4139</v>
      </c>
      <c r="L1738" s="11">
        <v>2</v>
      </c>
    </row>
    <row r="1739" spans="1:12">
      <c r="A1739" s="11" t="s">
        <v>3241</v>
      </c>
      <c r="D1739" s="11" t="s">
        <v>260</v>
      </c>
      <c r="E1739" s="19" t="s">
        <v>3491</v>
      </c>
      <c r="F1739" s="10">
        <v>42036</v>
      </c>
      <c r="G1739" s="10">
        <v>44958</v>
      </c>
      <c r="H1739" s="11">
        <v>9</v>
      </c>
      <c r="I1739" s="11" t="s">
        <v>337</v>
      </c>
      <c r="J1739" s="11" t="s">
        <v>338</v>
      </c>
      <c r="K1739" s="11" t="s">
        <v>4139</v>
      </c>
      <c r="L1739" s="11">
        <v>2</v>
      </c>
    </row>
    <row r="1740" spans="1:12">
      <c r="A1740" s="11" t="s">
        <v>3242</v>
      </c>
      <c r="D1740" s="11" t="s">
        <v>260</v>
      </c>
      <c r="E1740" s="19" t="s">
        <v>3492</v>
      </c>
      <c r="F1740" s="10">
        <v>42036</v>
      </c>
      <c r="G1740" s="10">
        <v>44958</v>
      </c>
      <c r="H1740" s="11">
        <v>9</v>
      </c>
      <c r="I1740" s="11" t="s">
        <v>337</v>
      </c>
      <c r="J1740" s="11" t="s">
        <v>338</v>
      </c>
      <c r="K1740" s="11" t="s">
        <v>4139</v>
      </c>
      <c r="L1740" s="11">
        <v>2</v>
      </c>
    </row>
    <row r="1741" spans="1:12">
      <c r="A1741" s="11" t="s">
        <v>3243</v>
      </c>
      <c r="D1741" s="11" t="s">
        <v>260</v>
      </c>
      <c r="E1741" s="19" t="s">
        <v>3493</v>
      </c>
      <c r="F1741" s="10">
        <v>42036</v>
      </c>
      <c r="G1741" s="10">
        <v>44958</v>
      </c>
      <c r="H1741" s="11">
        <v>9</v>
      </c>
      <c r="I1741" s="11" t="s">
        <v>337</v>
      </c>
      <c r="J1741" s="11" t="s">
        <v>338</v>
      </c>
      <c r="K1741" s="11" t="s">
        <v>4139</v>
      </c>
      <c r="L1741" s="11">
        <v>2</v>
      </c>
    </row>
    <row r="1742" spans="1:12">
      <c r="A1742" s="11" t="s">
        <v>3244</v>
      </c>
      <c r="D1742" s="11" t="s">
        <v>260</v>
      </c>
      <c r="E1742" s="19" t="s">
        <v>3494</v>
      </c>
      <c r="F1742" s="10">
        <v>42036</v>
      </c>
      <c r="G1742" s="10">
        <v>44958</v>
      </c>
      <c r="H1742" s="11">
        <v>9</v>
      </c>
      <c r="I1742" s="11" t="s">
        <v>337</v>
      </c>
      <c r="J1742" s="11" t="s">
        <v>338</v>
      </c>
      <c r="K1742" s="11" t="s">
        <v>4139</v>
      </c>
      <c r="L1742" s="11">
        <v>2</v>
      </c>
    </row>
    <row r="1743" spans="1:12">
      <c r="A1743" s="11" t="s">
        <v>3245</v>
      </c>
      <c r="D1743" s="11" t="s">
        <v>260</v>
      </c>
      <c r="E1743" s="19" t="s">
        <v>3495</v>
      </c>
      <c r="F1743" s="10">
        <v>42036</v>
      </c>
      <c r="G1743" s="10">
        <v>44958</v>
      </c>
      <c r="H1743" s="11">
        <v>9</v>
      </c>
      <c r="I1743" s="11" t="s">
        <v>337</v>
      </c>
      <c r="J1743" s="11" t="s">
        <v>338</v>
      </c>
      <c r="K1743" s="11" t="s">
        <v>4139</v>
      </c>
      <c r="L1743" s="11">
        <v>2</v>
      </c>
    </row>
    <row r="1744" spans="1:12">
      <c r="A1744" s="11" t="s">
        <v>3246</v>
      </c>
      <c r="D1744" s="11" t="s">
        <v>260</v>
      </c>
      <c r="E1744" s="19" t="s">
        <v>3496</v>
      </c>
      <c r="F1744" s="10">
        <v>42036</v>
      </c>
      <c r="G1744" s="10">
        <v>44958</v>
      </c>
      <c r="H1744" s="11">
        <v>9</v>
      </c>
      <c r="I1744" s="11" t="s">
        <v>337</v>
      </c>
      <c r="J1744" s="11" t="s">
        <v>338</v>
      </c>
      <c r="K1744" s="11" t="s">
        <v>4139</v>
      </c>
      <c r="L1744" s="11">
        <v>2</v>
      </c>
    </row>
    <row r="1745" spans="1:12">
      <c r="A1745" s="11" t="s">
        <v>3247</v>
      </c>
      <c r="D1745" s="11" t="s">
        <v>260</v>
      </c>
      <c r="E1745" s="19" t="s">
        <v>3497</v>
      </c>
      <c r="F1745" s="10">
        <v>42036</v>
      </c>
      <c r="G1745" s="10">
        <v>44958</v>
      </c>
      <c r="H1745" s="11">
        <v>9</v>
      </c>
      <c r="I1745" s="11" t="s">
        <v>337</v>
      </c>
      <c r="J1745" s="11" t="s">
        <v>338</v>
      </c>
      <c r="K1745" s="11" t="s">
        <v>4139</v>
      </c>
      <c r="L1745" s="11">
        <v>2</v>
      </c>
    </row>
    <row r="1746" spans="1:12">
      <c r="A1746" s="11" t="s">
        <v>3248</v>
      </c>
      <c r="D1746" s="11" t="s">
        <v>260</v>
      </c>
      <c r="E1746" s="19" t="s">
        <v>3498</v>
      </c>
      <c r="F1746" s="10">
        <v>42036</v>
      </c>
      <c r="G1746" s="10">
        <v>44958</v>
      </c>
      <c r="H1746" s="11">
        <v>9</v>
      </c>
      <c r="I1746" s="11" t="s">
        <v>337</v>
      </c>
      <c r="J1746" s="11" t="s">
        <v>338</v>
      </c>
      <c r="K1746" s="11" t="s">
        <v>4139</v>
      </c>
      <c r="L1746" s="11">
        <v>2</v>
      </c>
    </row>
    <row r="1747" spans="1:12">
      <c r="A1747" s="11" t="s">
        <v>3249</v>
      </c>
      <c r="D1747" s="11" t="s">
        <v>260</v>
      </c>
      <c r="E1747" s="19" t="s">
        <v>3499</v>
      </c>
      <c r="F1747" s="10">
        <v>42036</v>
      </c>
      <c r="G1747" s="10">
        <v>44958</v>
      </c>
      <c r="H1747" s="11">
        <v>9</v>
      </c>
      <c r="I1747" s="11" t="s">
        <v>337</v>
      </c>
      <c r="J1747" s="11" t="s">
        <v>338</v>
      </c>
      <c r="K1747" s="11" t="s">
        <v>4139</v>
      </c>
      <c r="L1747" s="11">
        <v>2</v>
      </c>
    </row>
    <row r="1748" spans="1:12">
      <c r="A1748" s="11" t="s">
        <v>3250</v>
      </c>
      <c r="D1748" s="11" t="s">
        <v>260</v>
      </c>
      <c r="E1748" s="19" t="s">
        <v>3500</v>
      </c>
      <c r="F1748" s="10">
        <v>42036</v>
      </c>
      <c r="G1748" s="10">
        <v>44958</v>
      </c>
      <c r="H1748" s="11">
        <v>9</v>
      </c>
      <c r="I1748" s="11" t="s">
        <v>337</v>
      </c>
      <c r="J1748" s="11" t="s">
        <v>338</v>
      </c>
      <c r="K1748" s="11" t="s">
        <v>4139</v>
      </c>
      <c r="L1748" s="11">
        <v>2</v>
      </c>
    </row>
    <row r="1749" spans="1:12">
      <c r="A1749" s="11" t="s">
        <v>3251</v>
      </c>
      <c r="D1749" s="11" t="s">
        <v>260</v>
      </c>
      <c r="E1749" s="19" t="s">
        <v>3501</v>
      </c>
      <c r="F1749" s="10">
        <v>42036</v>
      </c>
      <c r="G1749" s="10">
        <v>44958</v>
      </c>
      <c r="H1749" s="11">
        <v>9</v>
      </c>
      <c r="I1749" s="11" t="s">
        <v>337</v>
      </c>
      <c r="J1749" s="11" t="s">
        <v>338</v>
      </c>
      <c r="K1749" s="11" t="s">
        <v>4139</v>
      </c>
      <c r="L1749" s="11">
        <v>2</v>
      </c>
    </row>
    <row r="1750" spans="1:12">
      <c r="A1750" s="11" t="s">
        <v>3252</v>
      </c>
      <c r="D1750" s="11" t="s">
        <v>260</v>
      </c>
      <c r="E1750" s="19" t="s">
        <v>3502</v>
      </c>
      <c r="F1750" s="10">
        <v>42036</v>
      </c>
      <c r="G1750" s="10">
        <v>44958</v>
      </c>
      <c r="H1750" s="11">
        <v>9</v>
      </c>
      <c r="I1750" s="11" t="s">
        <v>337</v>
      </c>
      <c r="J1750" s="11" t="s">
        <v>338</v>
      </c>
      <c r="K1750" s="11" t="s">
        <v>4139</v>
      </c>
      <c r="L1750" s="11">
        <v>2</v>
      </c>
    </row>
    <row r="1751" spans="1:12">
      <c r="A1751" s="11" t="s">
        <v>3253</v>
      </c>
      <c r="D1751" s="11" t="s">
        <v>260</v>
      </c>
      <c r="E1751" s="19" t="s">
        <v>3503</v>
      </c>
      <c r="F1751" s="10">
        <v>42036</v>
      </c>
      <c r="G1751" s="10">
        <v>44958</v>
      </c>
      <c r="H1751" s="11">
        <v>9</v>
      </c>
      <c r="I1751" s="11" t="s">
        <v>337</v>
      </c>
      <c r="J1751" s="11" t="s">
        <v>338</v>
      </c>
      <c r="K1751" s="11" t="s">
        <v>4139</v>
      </c>
      <c r="L1751" s="11">
        <v>2</v>
      </c>
    </row>
    <row r="1752" spans="1:12">
      <c r="A1752" s="11" t="s">
        <v>3254</v>
      </c>
      <c r="D1752" s="11" t="s">
        <v>260</v>
      </c>
      <c r="E1752" s="19" t="s">
        <v>3504</v>
      </c>
      <c r="F1752" s="10">
        <v>42036</v>
      </c>
      <c r="G1752" s="10">
        <v>44958</v>
      </c>
      <c r="H1752" s="11">
        <v>9</v>
      </c>
      <c r="I1752" s="11" t="s">
        <v>337</v>
      </c>
      <c r="J1752" s="11" t="s">
        <v>338</v>
      </c>
      <c r="K1752" s="11" t="s">
        <v>4139</v>
      </c>
      <c r="L1752" s="11">
        <v>2</v>
      </c>
    </row>
    <row r="1753" spans="1:12">
      <c r="A1753" s="11" t="s">
        <v>3255</v>
      </c>
      <c r="D1753" s="11" t="s">
        <v>260</v>
      </c>
      <c r="E1753" s="19" t="s">
        <v>3505</v>
      </c>
      <c r="F1753" s="10">
        <v>42036</v>
      </c>
      <c r="G1753" s="10">
        <v>44958</v>
      </c>
      <c r="H1753" s="11">
        <v>9</v>
      </c>
      <c r="I1753" s="11" t="s">
        <v>337</v>
      </c>
      <c r="J1753" s="11" t="s">
        <v>338</v>
      </c>
      <c r="K1753" s="11" t="s">
        <v>4139</v>
      </c>
      <c r="L1753" s="11">
        <v>2</v>
      </c>
    </row>
    <row r="1754" spans="1:12">
      <c r="A1754" s="11" t="s">
        <v>3256</v>
      </c>
      <c r="D1754" s="11" t="s">
        <v>260</v>
      </c>
      <c r="E1754" s="19" t="s">
        <v>3506</v>
      </c>
      <c r="F1754" s="10">
        <v>42036</v>
      </c>
      <c r="G1754" s="10">
        <v>44958</v>
      </c>
      <c r="H1754" s="11">
        <v>9</v>
      </c>
      <c r="I1754" s="11" t="s">
        <v>337</v>
      </c>
      <c r="J1754" s="11" t="s">
        <v>338</v>
      </c>
      <c r="K1754" s="11" t="s">
        <v>4139</v>
      </c>
      <c r="L1754" s="11">
        <v>2</v>
      </c>
    </row>
    <row r="1755" spans="1:12">
      <c r="A1755" s="11" t="s">
        <v>3257</v>
      </c>
      <c r="D1755" s="11" t="s">
        <v>260</v>
      </c>
      <c r="E1755" s="19" t="s">
        <v>3507</v>
      </c>
      <c r="F1755" s="10">
        <v>42036</v>
      </c>
      <c r="G1755" s="10">
        <v>44958</v>
      </c>
      <c r="H1755" s="11">
        <v>9</v>
      </c>
      <c r="I1755" s="11" t="s">
        <v>337</v>
      </c>
      <c r="J1755" s="11" t="s">
        <v>338</v>
      </c>
      <c r="K1755" s="11" t="s">
        <v>4139</v>
      </c>
      <c r="L1755" s="11">
        <v>2</v>
      </c>
    </row>
    <row r="1756" spans="1:12">
      <c r="A1756" s="11" t="s">
        <v>3258</v>
      </c>
      <c r="D1756" s="11" t="s">
        <v>260</v>
      </c>
      <c r="E1756" s="19" t="s">
        <v>3508</v>
      </c>
      <c r="F1756" s="10">
        <v>42036</v>
      </c>
      <c r="G1756" s="10">
        <v>44958</v>
      </c>
      <c r="H1756" s="11">
        <v>9</v>
      </c>
      <c r="I1756" s="11" t="s">
        <v>337</v>
      </c>
      <c r="J1756" s="11" t="s">
        <v>338</v>
      </c>
      <c r="K1756" s="11" t="s">
        <v>4139</v>
      </c>
      <c r="L1756" s="11">
        <v>2</v>
      </c>
    </row>
    <row r="1757" spans="1:12">
      <c r="A1757" s="11" t="s">
        <v>3259</v>
      </c>
      <c r="D1757" s="11" t="s">
        <v>260</v>
      </c>
      <c r="E1757" s="19" t="s">
        <v>3509</v>
      </c>
      <c r="F1757" s="10">
        <v>42036</v>
      </c>
      <c r="G1757" s="10">
        <v>44958</v>
      </c>
      <c r="H1757" s="11">
        <v>9</v>
      </c>
      <c r="I1757" s="11" t="s">
        <v>337</v>
      </c>
      <c r="J1757" s="11" t="s">
        <v>338</v>
      </c>
      <c r="K1757" s="11" t="s">
        <v>4139</v>
      </c>
      <c r="L1757" s="11">
        <v>2</v>
      </c>
    </row>
    <row r="1758" spans="1:12">
      <c r="A1758" s="11" t="s">
        <v>3260</v>
      </c>
      <c r="D1758" s="11" t="s">
        <v>260</v>
      </c>
      <c r="E1758" s="19" t="s">
        <v>3510</v>
      </c>
      <c r="F1758" s="10">
        <v>42036</v>
      </c>
      <c r="G1758" s="10">
        <v>44958</v>
      </c>
      <c r="H1758" s="11">
        <v>9</v>
      </c>
      <c r="I1758" s="11" t="s">
        <v>337</v>
      </c>
      <c r="J1758" s="11" t="s">
        <v>338</v>
      </c>
      <c r="K1758" s="11" t="s">
        <v>4139</v>
      </c>
      <c r="L1758" s="11">
        <v>2</v>
      </c>
    </row>
    <row r="1759" spans="1:12">
      <c r="A1759" s="11" t="s">
        <v>3261</v>
      </c>
      <c r="D1759" s="11" t="s">
        <v>260</v>
      </c>
      <c r="E1759" s="19" t="s">
        <v>3511</v>
      </c>
      <c r="F1759" s="10">
        <v>42036</v>
      </c>
      <c r="G1759" s="10">
        <v>44958</v>
      </c>
      <c r="H1759" s="11">
        <v>9</v>
      </c>
      <c r="I1759" s="11" t="s">
        <v>337</v>
      </c>
      <c r="J1759" s="11" t="s">
        <v>338</v>
      </c>
      <c r="K1759" s="11" t="s">
        <v>4139</v>
      </c>
      <c r="L1759" s="11">
        <v>2</v>
      </c>
    </row>
    <row r="1760" spans="1:12">
      <c r="A1760" s="11" t="s">
        <v>3262</v>
      </c>
      <c r="D1760" s="11" t="s">
        <v>260</v>
      </c>
      <c r="E1760" s="19" t="s">
        <v>3512</v>
      </c>
      <c r="F1760" s="10">
        <v>42036</v>
      </c>
      <c r="G1760" s="10">
        <v>44958</v>
      </c>
      <c r="H1760" s="11">
        <v>9</v>
      </c>
      <c r="I1760" s="11" t="s">
        <v>337</v>
      </c>
      <c r="J1760" s="11" t="s">
        <v>338</v>
      </c>
      <c r="K1760" s="11" t="s">
        <v>4139</v>
      </c>
      <c r="L1760" s="11">
        <v>2</v>
      </c>
    </row>
    <row r="1761" spans="1:12">
      <c r="A1761" s="11" t="s">
        <v>3263</v>
      </c>
      <c r="D1761" s="11" t="s">
        <v>260</v>
      </c>
      <c r="E1761" s="19" t="s">
        <v>3513</v>
      </c>
      <c r="F1761" s="10">
        <v>42036</v>
      </c>
      <c r="G1761" s="10">
        <v>44958</v>
      </c>
      <c r="H1761" s="11">
        <v>9</v>
      </c>
      <c r="I1761" s="11" t="s">
        <v>337</v>
      </c>
      <c r="J1761" s="11" t="s">
        <v>338</v>
      </c>
      <c r="K1761" s="11" t="s">
        <v>4139</v>
      </c>
      <c r="L1761" s="11">
        <v>2</v>
      </c>
    </row>
    <row r="1762" spans="1:12">
      <c r="A1762" s="11" t="s">
        <v>3514</v>
      </c>
      <c r="D1762" s="11" t="s">
        <v>260</v>
      </c>
      <c r="E1762" s="19" t="s">
        <v>3764</v>
      </c>
      <c r="F1762" s="10">
        <v>42036</v>
      </c>
      <c r="G1762" s="10">
        <v>44958</v>
      </c>
      <c r="H1762" s="11">
        <v>9</v>
      </c>
      <c r="I1762" s="11" t="s">
        <v>337</v>
      </c>
      <c r="J1762" s="11" t="s">
        <v>338</v>
      </c>
      <c r="K1762" s="11" t="s">
        <v>4139</v>
      </c>
      <c r="L1762" s="11">
        <v>2</v>
      </c>
    </row>
    <row r="1763" spans="1:12">
      <c r="A1763" s="11" t="s">
        <v>3515</v>
      </c>
      <c r="D1763" s="11" t="s">
        <v>260</v>
      </c>
      <c r="E1763" s="19" t="s">
        <v>3765</v>
      </c>
      <c r="F1763" s="10">
        <v>42036</v>
      </c>
      <c r="G1763" s="10">
        <v>44958</v>
      </c>
      <c r="H1763" s="11">
        <v>9</v>
      </c>
      <c r="I1763" s="11" t="s">
        <v>337</v>
      </c>
      <c r="J1763" s="11" t="s">
        <v>338</v>
      </c>
      <c r="K1763" s="11" t="s">
        <v>4139</v>
      </c>
      <c r="L1763" s="11">
        <v>2</v>
      </c>
    </row>
    <row r="1764" spans="1:12">
      <c r="A1764" s="11" t="s">
        <v>3516</v>
      </c>
      <c r="D1764" s="11" t="s">
        <v>260</v>
      </c>
      <c r="E1764" s="19" t="s">
        <v>3766</v>
      </c>
      <c r="F1764" s="10">
        <v>42036</v>
      </c>
      <c r="G1764" s="10">
        <v>44958</v>
      </c>
      <c r="H1764" s="11">
        <v>9</v>
      </c>
      <c r="I1764" s="11" t="s">
        <v>337</v>
      </c>
      <c r="J1764" s="11" t="s">
        <v>338</v>
      </c>
      <c r="K1764" s="11" t="s">
        <v>4139</v>
      </c>
      <c r="L1764" s="11">
        <v>2</v>
      </c>
    </row>
    <row r="1765" spans="1:12">
      <c r="A1765" s="11" t="s">
        <v>3517</v>
      </c>
      <c r="D1765" s="11" t="s">
        <v>260</v>
      </c>
      <c r="E1765" s="19" t="s">
        <v>3767</v>
      </c>
      <c r="F1765" s="10">
        <v>42036</v>
      </c>
      <c r="G1765" s="10">
        <v>44958</v>
      </c>
      <c r="H1765" s="11">
        <v>9</v>
      </c>
      <c r="I1765" s="11" t="s">
        <v>337</v>
      </c>
      <c r="J1765" s="11" t="s">
        <v>338</v>
      </c>
      <c r="K1765" s="11" t="s">
        <v>4139</v>
      </c>
      <c r="L1765" s="11">
        <v>2</v>
      </c>
    </row>
    <row r="1766" spans="1:12">
      <c r="A1766" s="11" t="s">
        <v>3518</v>
      </c>
      <c r="D1766" s="11" t="s">
        <v>260</v>
      </c>
      <c r="E1766" s="19" t="s">
        <v>3768</v>
      </c>
      <c r="F1766" s="10">
        <v>42036</v>
      </c>
      <c r="G1766" s="10">
        <v>44958</v>
      </c>
      <c r="H1766" s="11">
        <v>9</v>
      </c>
      <c r="I1766" s="11" t="s">
        <v>337</v>
      </c>
      <c r="J1766" s="11" t="s">
        <v>338</v>
      </c>
      <c r="K1766" s="11" t="s">
        <v>4139</v>
      </c>
      <c r="L1766" s="11">
        <v>2</v>
      </c>
    </row>
    <row r="1767" spans="1:12">
      <c r="A1767" s="11" t="s">
        <v>3519</v>
      </c>
      <c r="D1767" s="11" t="s">
        <v>260</v>
      </c>
      <c r="E1767" s="19" t="s">
        <v>3769</v>
      </c>
      <c r="F1767" s="10">
        <v>42036</v>
      </c>
      <c r="G1767" s="10">
        <v>44958</v>
      </c>
      <c r="H1767" s="11">
        <v>9</v>
      </c>
      <c r="I1767" s="11" t="s">
        <v>337</v>
      </c>
      <c r="J1767" s="11" t="s">
        <v>338</v>
      </c>
      <c r="K1767" s="11" t="s">
        <v>4139</v>
      </c>
      <c r="L1767" s="11">
        <v>2</v>
      </c>
    </row>
    <row r="1768" spans="1:12">
      <c r="A1768" s="11" t="s">
        <v>3520</v>
      </c>
      <c r="D1768" s="11" t="s">
        <v>260</v>
      </c>
      <c r="E1768" s="19" t="s">
        <v>3770</v>
      </c>
      <c r="F1768" s="10">
        <v>42036</v>
      </c>
      <c r="G1768" s="10">
        <v>44958</v>
      </c>
      <c r="H1768" s="11">
        <v>9</v>
      </c>
      <c r="I1768" s="11" t="s">
        <v>337</v>
      </c>
      <c r="J1768" s="11" t="s">
        <v>338</v>
      </c>
      <c r="K1768" s="11" t="s">
        <v>4139</v>
      </c>
      <c r="L1768" s="11">
        <v>2</v>
      </c>
    </row>
    <row r="1769" spans="1:12">
      <c r="A1769" s="11" t="s">
        <v>3521</v>
      </c>
      <c r="D1769" s="11" t="s">
        <v>260</v>
      </c>
      <c r="E1769" s="19" t="s">
        <v>3771</v>
      </c>
      <c r="F1769" s="10">
        <v>42036</v>
      </c>
      <c r="G1769" s="10">
        <v>44958</v>
      </c>
      <c r="H1769" s="11">
        <v>9</v>
      </c>
      <c r="I1769" s="11" t="s">
        <v>337</v>
      </c>
      <c r="J1769" s="11" t="s">
        <v>338</v>
      </c>
      <c r="K1769" s="11" t="s">
        <v>4139</v>
      </c>
      <c r="L1769" s="11">
        <v>2</v>
      </c>
    </row>
    <row r="1770" spans="1:12">
      <c r="A1770" s="11" t="s">
        <v>3522</v>
      </c>
      <c r="D1770" s="11" t="s">
        <v>260</v>
      </c>
      <c r="E1770" s="19" t="s">
        <v>3772</v>
      </c>
      <c r="F1770" s="10">
        <v>42036</v>
      </c>
      <c r="G1770" s="10">
        <v>44958</v>
      </c>
      <c r="H1770" s="11">
        <v>9</v>
      </c>
      <c r="I1770" s="11" t="s">
        <v>337</v>
      </c>
      <c r="J1770" s="11" t="s">
        <v>338</v>
      </c>
      <c r="K1770" s="11" t="s">
        <v>4139</v>
      </c>
      <c r="L1770" s="11">
        <v>2</v>
      </c>
    </row>
    <row r="1771" spans="1:12">
      <c r="A1771" s="11" t="s">
        <v>3523</v>
      </c>
      <c r="D1771" s="11" t="s">
        <v>260</v>
      </c>
      <c r="E1771" s="19" t="s">
        <v>3773</v>
      </c>
      <c r="F1771" s="10">
        <v>42036</v>
      </c>
      <c r="G1771" s="10">
        <v>44958</v>
      </c>
      <c r="H1771" s="11">
        <v>9</v>
      </c>
      <c r="I1771" s="11" t="s">
        <v>337</v>
      </c>
      <c r="J1771" s="11" t="s">
        <v>338</v>
      </c>
      <c r="K1771" s="11" t="s">
        <v>4139</v>
      </c>
      <c r="L1771" s="11">
        <v>2</v>
      </c>
    </row>
    <row r="1772" spans="1:12">
      <c r="A1772" s="11" t="s">
        <v>3524</v>
      </c>
      <c r="D1772" s="11" t="s">
        <v>260</v>
      </c>
      <c r="E1772" s="19" t="s">
        <v>3774</v>
      </c>
      <c r="F1772" s="10">
        <v>42036</v>
      </c>
      <c r="G1772" s="10">
        <v>44958</v>
      </c>
      <c r="H1772" s="11">
        <v>9</v>
      </c>
      <c r="I1772" s="11" t="s">
        <v>337</v>
      </c>
      <c r="J1772" s="11" t="s">
        <v>338</v>
      </c>
      <c r="K1772" s="11" t="s">
        <v>4139</v>
      </c>
      <c r="L1772" s="11">
        <v>2</v>
      </c>
    </row>
    <row r="1773" spans="1:12">
      <c r="A1773" s="11" t="s">
        <v>3525</v>
      </c>
      <c r="D1773" s="11" t="s">
        <v>260</v>
      </c>
      <c r="E1773" s="19" t="s">
        <v>3775</v>
      </c>
      <c r="F1773" s="10">
        <v>42036</v>
      </c>
      <c r="G1773" s="10">
        <v>44958</v>
      </c>
      <c r="H1773" s="11">
        <v>9</v>
      </c>
      <c r="I1773" s="11" t="s">
        <v>337</v>
      </c>
      <c r="J1773" s="11" t="s">
        <v>338</v>
      </c>
      <c r="K1773" s="11" t="s">
        <v>4139</v>
      </c>
      <c r="L1773" s="11">
        <v>2</v>
      </c>
    </row>
    <row r="1774" spans="1:12">
      <c r="A1774" s="11" t="s">
        <v>3526</v>
      </c>
      <c r="D1774" s="11" t="s">
        <v>260</v>
      </c>
      <c r="E1774" s="19" t="s">
        <v>3776</v>
      </c>
      <c r="F1774" s="10">
        <v>42036</v>
      </c>
      <c r="G1774" s="10">
        <v>44958</v>
      </c>
      <c r="H1774" s="11">
        <v>9</v>
      </c>
      <c r="I1774" s="11" t="s">
        <v>337</v>
      </c>
      <c r="J1774" s="11" t="s">
        <v>338</v>
      </c>
      <c r="K1774" s="11" t="s">
        <v>4139</v>
      </c>
      <c r="L1774" s="11">
        <v>2</v>
      </c>
    </row>
    <row r="1775" spans="1:12">
      <c r="A1775" s="11" t="s">
        <v>3527</v>
      </c>
      <c r="D1775" s="11" t="s">
        <v>260</v>
      </c>
      <c r="E1775" s="19" t="s">
        <v>3777</v>
      </c>
      <c r="F1775" s="10">
        <v>42036</v>
      </c>
      <c r="G1775" s="10">
        <v>44958</v>
      </c>
      <c r="H1775" s="11">
        <v>9</v>
      </c>
      <c r="I1775" s="11" t="s">
        <v>337</v>
      </c>
      <c r="J1775" s="11" t="s">
        <v>338</v>
      </c>
      <c r="K1775" s="11" t="s">
        <v>4139</v>
      </c>
      <c r="L1775" s="11">
        <v>2</v>
      </c>
    </row>
    <row r="1776" spans="1:12">
      <c r="A1776" s="11" t="s">
        <v>3528</v>
      </c>
      <c r="D1776" s="11" t="s">
        <v>260</v>
      </c>
      <c r="E1776" s="19" t="s">
        <v>3778</v>
      </c>
      <c r="F1776" s="10">
        <v>42036</v>
      </c>
      <c r="G1776" s="10">
        <v>44958</v>
      </c>
      <c r="H1776" s="11">
        <v>9</v>
      </c>
      <c r="I1776" s="20" t="s">
        <v>259</v>
      </c>
      <c r="J1776" s="11" t="s">
        <v>261</v>
      </c>
      <c r="K1776" s="11" t="s">
        <v>4139</v>
      </c>
      <c r="L1776" s="11">
        <v>2</v>
      </c>
    </row>
    <row r="1777" spans="1:12">
      <c r="A1777" s="11" t="s">
        <v>3529</v>
      </c>
      <c r="D1777" s="11" t="s">
        <v>260</v>
      </c>
      <c r="E1777" s="19" t="s">
        <v>3779</v>
      </c>
      <c r="F1777" s="10">
        <v>42036</v>
      </c>
      <c r="G1777" s="10">
        <v>44958</v>
      </c>
      <c r="H1777" s="11">
        <v>9</v>
      </c>
      <c r="I1777" s="20" t="s">
        <v>259</v>
      </c>
      <c r="J1777" s="11" t="s">
        <v>261</v>
      </c>
      <c r="K1777" s="11" t="s">
        <v>4139</v>
      </c>
      <c r="L1777" s="11">
        <v>2</v>
      </c>
    </row>
    <row r="1778" spans="1:12">
      <c r="A1778" s="11" t="s">
        <v>3530</v>
      </c>
      <c r="D1778" s="11" t="s">
        <v>260</v>
      </c>
      <c r="E1778" s="19" t="s">
        <v>3780</v>
      </c>
      <c r="F1778" s="10">
        <v>42036</v>
      </c>
      <c r="G1778" s="10">
        <v>44958</v>
      </c>
      <c r="H1778" s="11">
        <v>9</v>
      </c>
      <c r="I1778" s="20" t="s">
        <v>259</v>
      </c>
      <c r="J1778" s="11" t="s">
        <v>261</v>
      </c>
      <c r="K1778" s="11" t="s">
        <v>4139</v>
      </c>
      <c r="L1778" s="11">
        <v>2</v>
      </c>
    </row>
    <row r="1779" spans="1:12">
      <c r="A1779" s="11" t="s">
        <v>3531</v>
      </c>
      <c r="D1779" s="11" t="s">
        <v>260</v>
      </c>
      <c r="E1779" s="19" t="s">
        <v>3781</v>
      </c>
      <c r="F1779" s="10">
        <v>42036</v>
      </c>
      <c r="G1779" s="10">
        <v>44958</v>
      </c>
      <c r="H1779" s="11">
        <v>9</v>
      </c>
      <c r="I1779" s="20" t="s">
        <v>259</v>
      </c>
      <c r="J1779" s="11" t="s">
        <v>261</v>
      </c>
      <c r="K1779" s="11" t="s">
        <v>4139</v>
      </c>
      <c r="L1779" s="11">
        <v>2</v>
      </c>
    </row>
    <row r="1780" spans="1:12">
      <c r="A1780" s="11" t="s">
        <v>3532</v>
      </c>
      <c r="D1780" s="11" t="s">
        <v>260</v>
      </c>
      <c r="E1780" s="19" t="s">
        <v>3782</v>
      </c>
      <c r="F1780" s="10">
        <v>42036</v>
      </c>
      <c r="G1780" s="10">
        <v>44958</v>
      </c>
      <c r="H1780" s="11">
        <v>9</v>
      </c>
      <c r="I1780" s="20" t="s">
        <v>259</v>
      </c>
      <c r="J1780" s="11" t="s">
        <v>261</v>
      </c>
      <c r="K1780" s="11" t="s">
        <v>4139</v>
      </c>
      <c r="L1780" s="11">
        <v>2</v>
      </c>
    </row>
    <row r="1781" spans="1:12">
      <c r="A1781" s="11" t="s">
        <v>3533</v>
      </c>
      <c r="D1781" s="11" t="s">
        <v>260</v>
      </c>
      <c r="E1781" s="19" t="s">
        <v>3783</v>
      </c>
      <c r="F1781" s="10">
        <v>42036</v>
      </c>
      <c r="G1781" s="10">
        <v>44958</v>
      </c>
      <c r="H1781" s="11">
        <v>9</v>
      </c>
      <c r="I1781" s="20" t="s">
        <v>259</v>
      </c>
      <c r="J1781" s="11" t="s">
        <v>261</v>
      </c>
      <c r="K1781" s="11" t="s">
        <v>4139</v>
      </c>
      <c r="L1781" s="11">
        <v>2</v>
      </c>
    </row>
    <row r="1782" spans="1:12">
      <c r="A1782" s="11" t="s">
        <v>3534</v>
      </c>
      <c r="D1782" s="11" t="s">
        <v>260</v>
      </c>
      <c r="E1782" s="19" t="s">
        <v>3784</v>
      </c>
      <c r="F1782" s="10">
        <v>42036</v>
      </c>
      <c r="G1782" s="10">
        <v>44958</v>
      </c>
      <c r="H1782" s="11">
        <v>9</v>
      </c>
      <c r="I1782" s="20" t="s">
        <v>259</v>
      </c>
      <c r="J1782" s="11" t="s">
        <v>261</v>
      </c>
      <c r="K1782" s="11" t="s">
        <v>4139</v>
      </c>
      <c r="L1782" s="11">
        <v>2</v>
      </c>
    </row>
    <row r="1783" spans="1:12">
      <c r="A1783" s="11" t="s">
        <v>3535</v>
      </c>
      <c r="D1783" s="11" t="s">
        <v>260</v>
      </c>
      <c r="E1783" s="19" t="s">
        <v>3785</v>
      </c>
      <c r="F1783" s="10">
        <v>42036</v>
      </c>
      <c r="G1783" s="10">
        <v>44958</v>
      </c>
      <c r="H1783" s="11">
        <v>9</v>
      </c>
      <c r="I1783" s="20" t="s">
        <v>259</v>
      </c>
      <c r="J1783" s="11" t="s">
        <v>261</v>
      </c>
      <c r="K1783" s="11" t="s">
        <v>4139</v>
      </c>
      <c r="L1783" s="11">
        <v>2</v>
      </c>
    </row>
    <row r="1784" spans="1:12">
      <c r="A1784" s="11" t="s">
        <v>3536</v>
      </c>
      <c r="D1784" s="11" t="s">
        <v>260</v>
      </c>
      <c r="E1784" s="19" t="s">
        <v>3786</v>
      </c>
      <c r="F1784" s="10">
        <v>42036</v>
      </c>
      <c r="G1784" s="10">
        <v>44958</v>
      </c>
      <c r="H1784" s="11">
        <v>9</v>
      </c>
      <c r="I1784" s="20" t="s">
        <v>259</v>
      </c>
      <c r="J1784" s="11" t="s">
        <v>261</v>
      </c>
      <c r="K1784" s="11" t="s">
        <v>4139</v>
      </c>
      <c r="L1784" s="11">
        <v>2</v>
      </c>
    </row>
    <row r="1785" spans="1:12">
      <c r="A1785" s="11" t="s">
        <v>3537</v>
      </c>
      <c r="D1785" s="11" t="s">
        <v>260</v>
      </c>
      <c r="E1785" s="19" t="s">
        <v>3787</v>
      </c>
      <c r="F1785" s="10">
        <v>42036</v>
      </c>
      <c r="G1785" s="10">
        <v>44958</v>
      </c>
      <c r="H1785" s="11">
        <v>9</v>
      </c>
      <c r="I1785" s="20" t="s">
        <v>259</v>
      </c>
      <c r="J1785" s="11" t="s">
        <v>261</v>
      </c>
      <c r="K1785" s="11" t="s">
        <v>4139</v>
      </c>
      <c r="L1785" s="11">
        <v>2</v>
      </c>
    </row>
    <row r="1786" spans="1:12">
      <c r="A1786" s="11" t="s">
        <v>3538</v>
      </c>
      <c r="D1786" s="11" t="s">
        <v>260</v>
      </c>
      <c r="E1786" s="19" t="s">
        <v>3788</v>
      </c>
      <c r="F1786" s="10">
        <v>42036</v>
      </c>
      <c r="G1786" s="10">
        <v>44958</v>
      </c>
      <c r="H1786" s="11">
        <v>9</v>
      </c>
      <c r="I1786" s="20" t="s">
        <v>259</v>
      </c>
      <c r="J1786" s="11" t="s">
        <v>261</v>
      </c>
      <c r="K1786" s="11" t="s">
        <v>4139</v>
      </c>
      <c r="L1786" s="11">
        <v>2</v>
      </c>
    </row>
    <row r="1787" spans="1:12">
      <c r="A1787" s="11" t="s">
        <v>3539</v>
      </c>
      <c r="D1787" s="11" t="s">
        <v>260</v>
      </c>
      <c r="E1787" s="19" t="s">
        <v>3789</v>
      </c>
      <c r="F1787" s="10">
        <v>42036</v>
      </c>
      <c r="G1787" s="10">
        <v>44958</v>
      </c>
      <c r="H1787" s="11">
        <v>9</v>
      </c>
      <c r="I1787" s="20" t="s">
        <v>259</v>
      </c>
      <c r="J1787" s="11" t="s">
        <v>261</v>
      </c>
      <c r="K1787" s="11" t="s">
        <v>4139</v>
      </c>
      <c r="L1787" s="11">
        <v>2</v>
      </c>
    </row>
    <row r="1788" spans="1:12">
      <c r="A1788" s="11" t="s">
        <v>3540</v>
      </c>
      <c r="D1788" s="11" t="s">
        <v>260</v>
      </c>
      <c r="E1788" s="19" t="s">
        <v>3790</v>
      </c>
      <c r="F1788" s="10">
        <v>42036</v>
      </c>
      <c r="G1788" s="10">
        <v>44958</v>
      </c>
      <c r="H1788" s="11">
        <v>9</v>
      </c>
      <c r="I1788" s="20" t="s">
        <v>259</v>
      </c>
      <c r="J1788" s="11" t="s">
        <v>261</v>
      </c>
      <c r="K1788" s="11" t="s">
        <v>4139</v>
      </c>
      <c r="L1788" s="11">
        <v>2</v>
      </c>
    </row>
    <row r="1789" spans="1:12">
      <c r="A1789" s="11" t="s">
        <v>3541</v>
      </c>
      <c r="D1789" s="11" t="s">
        <v>260</v>
      </c>
      <c r="E1789" s="19" t="s">
        <v>3791</v>
      </c>
      <c r="F1789" s="10">
        <v>42036</v>
      </c>
      <c r="G1789" s="10">
        <v>44958</v>
      </c>
      <c r="H1789" s="11">
        <v>9</v>
      </c>
      <c r="I1789" s="20" t="s">
        <v>259</v>
      </c>
      <c r="J1789" s="11" t="s">
        <v>261</v>
      </c>
      <c r="K1789" s="11" t="s">
        <v>4139</v>
      </c>
      <c r="L1789" s="11">
        <v>2</v>
      </c>
    </row>
    <row r="1790" spans="1:12">
      <c r="A1790" s="11" t="s">
        <v>3542</v>
      </c>
      <c r="D1790" s="11" t="s">
        <v>260</v>
      </c>
      <c r="E1790" s="19" t="s">
        <v>3792</v>
      </c>
      <c r="F1790" s="10">
        <v>42036</v>
      </c>
      <c r="G1790" s="10">
        <v>44958</v>
      </c>
      <c r="H1790" s="11">
        <v>9</v>
      </c>
      <c r="I1790" s="20" t="s">
        <v>259</v>
      </c>
      <c r="J1790" s="11" t="s">
        <v>261</v>
      </c>
      <c r="K1790" s="11" t="s">
        <v>4139</v>
      </c>
      <c r="L1790" s="11">
        <v>2</v>
      </c>
    </row>
    <row r="1791" spans="1:12">
      <c r="A1791" s="11" t="s">
        <v>3543</v>
      </c>
      <c r="D1791" s="11" t="s">
        <v>260</v>
      </c>
      <c r="E1791" s="19" t="s">
        <v>3793</v>
      </c>
      <c r="F1791" s="10">
        <v>42036</v>
      </c>
      <c r="G1791" s="10">
        <v>44958</v>
      </c>
      <c r="H1791" s="11">
        <v>9</v>
      </c>
      <c r="I1791" s="20" t="s">
        <v>259</v>
      </c>
      <c r="J1791" s="11" t="s">
        <v>261</v>
      </c>
      <c r="K1791" s="11" t="s">
        <v>4139</v>
      </c>
      <c r="L1791" s="11">
        <v>2</v>
      </c>
    </row>
    <row r="1792" spans="1:12">
      <c r="A1792" s="11" t="s">
        <v>3544</v>
      </c>
      <c r="D1792" s="11" t="s">
        <v>260</v>
      </c>
      <c r="E1792" s="19" t="s">
        <v>3794</v>
      </c>
      <c r="F1792" s="10">
        <v>42036</v>
      </c>
      <c r="G1792" s="10">
        <v>44958</v>
      </c>
      <c r="H1792" s="11">
        <v>9</v>
      </c>
      <c r="I1792" s="20" t="s">
        <v>259</v>
      </c>
      <c r="J1792" s="11" t="s">
        <v>261</v>
      </c>
      <c r="K1792" s="11" t="s">
        <v>4139</v>
      </c>
      <c r="L1792" s="11">
        <v>2</v>
      </c>
    </row>
    <row r="1793" spans="1:12">
      <c r="A1793" s="11" t="s">
        <v>3545</v>
      </c>
      <c r="D1793" s="11" t="s">
        <v>260</v>
      </c>
      <c r="E1793" s="19" t="s">
        <v>3795</v>
      </c>
      <c r="F1793" s="10">
        <v>42036</v>
      </c>
      <c r="G1793" s="10">
        <v>44958</v>
      </c>
      <c r="H1793" s="11">
        <v>9</v>
      </c>
      <c r="I1793" s="20" t="s">
        <v>259</v>
      </c>
      <c r="J1793" s="11" t="s">
        <v>261</v>
      </c>
      <c r="K1793" s="11" t="s">
        <v>4139</v>
      </c>
      <c r="L1793" s="11">
        <v>2</v>
      </c>
    </row>
    <row r="1794" spans="1:12">
      <c r="A1794" s="11" t="s">
        <v>3546</v>
      </c>
      <c r="D1794" s="11" t="s">
        <v>260</v>
      </c>
      <c r="E1794" s="19" t="s">
        <v>3796</v>
      </c>
      <c r="F1794" s="10">
        <v>42036</v>
      </c>
      <c r="G1794" s="10">
        <v>44958</v>
      </c>
      <c r="H1794" s="11">
        <v>9</v>
      </c>
      <c r="I1794" s="20" t="s">
        <v>259</v>
      </c>
      <c r="J1794" s="11" t="s">
        <v>261</v>
      </c>
      <c r="K1794" s="11" t="s">
        <v>4139</v>
      </c>
      <c r="L1794" s="11">
        <v>2</v>
      </c>
    </row>
    <row r="1795" spans="1:12">
      <c r="A1795" s="11" t="s">
        <v>3547</v>
      </c>
      <c r="D1795" s="11" t="s">
        <v>260</v>
      </c>
      <c r="E1795" s="19" t="s">
        <v>3797</v>
      </c>
      <c r="F1795" s="10">
        <v>42036</v>
      </c>
      <c r="G1795" s="10">
        <v>44958</v>
      </c>
      <c r="H1795" s="11">
        <v>9</v>
      </c>
      <c r="I1795" s="20" t="s">
        <v>259</v>
      </c>
      <c r="J1795" s="11" t="s">
        <v>261</v>
      </c>
      <c r="K1795" s="11" t="s">
        <v>4139</v>
      </c>
      <c r="L1795" s="11">
        <v>2</v>
      </c>
    </row>
    <row r="1796" spans="1:12">
      <c r="A1796" s="11" t="s">
        <v>3548</v>
      </c>
      <c r="D1796" s="11" t="s">
        <v>260</v>
      </c>
      <c r="E1796" s="19" t="s">
        <v>3798</v>
      </c>
      <c r="F1796" s="10">
        <v>42036</v>
      </c>
      <c r="G1796" s="10">
        <v>44958</v>
      </c>
      <c r="H1796" s="11">
        <v>9</v>
      </c>
      <c r="I1796" s="20" t="s">
        <v>259</v>
      </c>
      <c r="J1796" s="11" t="s">
        <v>261</v>
      </c>
      <c r="K1796" s="11" t="s">
        <v>4139</v>
      </c>
      <c r="L1796" s="11">
        <v>2</v>
      </c>
    </row>
    <row r="1797" spans="1:12">
      <c r="A1797" s="11" t="s">
        <v>3549</v>
      </c>
      <c r="D1797" s="11" t="s">
        <v>260</v>
      </c>
      <c r="E1797" s="19" t="s">
        <v>3799</v>
      </c>
      <c r="F1797" s="10">
        <v>42036</v>
      </c>
      <c r="G1797" s="10">
        <v>44958</v>
      </c>
      <c r="H1797" s="11">
        <v>9</v>
      </c>
      <c r="I1797" s="20" t="s">
        <v>259</v>
      </c>
      <c r="J1797" s="11" t="s">
        <v>261</v>
      </c>
      <c r="K1797" s="11" t="s">
        <v>4139</v>
      </c>
      <c r="L1797" s="11">
        <v>2</v>
      </c>
    </row>
    <row r="1798" spans="1:12">
      <c r="A1798" s="11" t="s">
        <v>3550</v>
      </c>
      <c r="D1798" s="11" t="s">
        <v>260</v>
      </c>
      <c r="E1798" s="19" t="s">
        <v>3800</v>
      </c>
      <c r="F1798" s="10">
        <v>42036</v>
      </c>
      <c r="G1798" s="10">
        <v>44958</v>
      </c>
      <c r="H1798" s="11">
        <v>9</v>
      </c>
      <c r="I1798" s="20" t="s">
        <v>259</v>
      </c>
      <c r="J1798" s="11" t="s">
        <v>261</v>
      </c>
      <c r="K1798" s="11" t="s">
        <v>4139</v>
      </c>
      <c r="L1798" s="11">
        <v>2</v>
      </c>
    </row>
    <row r="1799" spans="1:12">
      <c r="A1799" s="11" t="s">
        <v>3551</v>
      </c>
      <c r="D1799" s="11" t="s">
        <v>260</v>
      </c>
      <c r="E1799" s="19" t="s">
        <v>3801</v>
      </c>
      <c r="F1799" s="10">
        <v>42036</v>
      </c>
      <c r="G1799" s="10">
        <v>44958</v>
      </c>
      <c r="H1799" s="11">
        <v>9</v>
      </c>
      <c r="I1799" s="20" t="s">
        <v>259</v>
      </c>
      <c r="J1799" s="11" t="s">
        <v>261</v>
      </c>
      <c r="K1799" s="11" t="s">
        <v>4139</v>
      </c>
      <c r="L1799" s="11">
        <v>2</v>
      </c>
    </row>
    <row r="1800" spans="1:12">
      <c r="A1800" s="11" t="s">
        <v>3552</v>
      </c>
      <c r="D1800" s="11" t="s">
        <v>260</v>
      </c>
      <c r="E1800" s="19" t="s">
        <v>3802</v>
      </c>
      <c r="F1800" s="10">
        <v>42036</v>
      </c>
      <c r="G1800" s="10">
        <v>44958</v>
      </c>
      <c r="H1800" s="11">
        <v>9</v>
      </c>
      <c r="I1800" s="20" t="s">
        <v>259</v>
      </c>
      <c r="J1800" s="11" t="s">
        <v>261</v>
      </c>
      <c r="K1800" s="11" t="s">
        <v>4139</v>
      </c>
      <c r="L1800" s="11">
        <v>2</v>
      </c>
    </row>
    <row r="1801" spans="1:12">
      <c r="A1801" s="11" t="s">
        <v>3553</v>
      </c>
      <c r="D1801" s="11" t="s">
        <v>260</v>
      </c>
      <c r="E1801" s="19" t="s">
        <v>3803</v>
      </c>
      <c r="F1801" s="10">
        <v>42036</v>
      </c>
      <c r="G1801" s="10">
        <v>44958</v>
      </c>
      <c r="H1801" s="11">
        <v>9</v>
      </c>
      <c r="I1801" s="20" t="s">
        <v>259</v>
      </c>
      <c r="J1801" s="11" t="s">
        <v>261</v>
      </c>
      <c r="K1801" s="11" t="s">
        <v>4139</v>
      </c>
      <c r="L1801" s="11">
        <v>2</v>
      </c>
    </row>
    <row r="1802" spans="1:12">
      <c r="A1802" s="11" t="s">
        <v>3554</v>
      </c>
      <c r="D1802" s="11" t="s">
        <v>260</v>
      </c>
      <c r="E1802" s="19" t="s">
        <v>3804</v>
      </c>
      <c r="F1802" s="10">
        <v>42036</v>
      </c>
      <c r="G1802" s="10">
        <v>44958</v>
      </c>
      <c r="H1802" s="11">
        <v>9</v>
      </c>
      <c r="I1802" s="20" t="s">
        <v>259</v>
      </c>
      <c r="J1802" s="11" t="s">
        <v>261</v>
      </c>
      <c r="K1802" s="11" t="s">
        <v>4139</v>
      </c>
      <c r="L1802" s="11">
        <v>2</v>
      </c>
    </row>
    <row r="1803" spans="1:12">
      <c r="A1803" s="11" t="s">
        <v>3555</v>
      </c>
      <c r="D1803" s="11" t="s">
        <v>260</v>
      </c>
      <c r="E1803" s="19" t="s">
        <v>3805</v>
      </c>
      <c r="F1803" s="10">
        <v>42036</v>
      </c>
      <c r="G1803" s="10">
        <v>44958</v>
      </c>
      <c r="H1803" s="11">
        <v>9</v>
      </c>
      <c r="I1803" s="20" t="s">
        <v>259</v>
      </c>
      <c r="J1803" s="11" t="s">
        <v>261</v>
      </c>
      <c r="K1803" s="11" t="s">
        <v>4139</v>
      </c>
      <c r="L1803" s="11">
        <v>2</v>
      </c>
    </row>
    <row r="1804" spans="1:12">
      <c r="A1804" s="11" t="s">
        <v>3556</v>
      </c>
      <c r="D1804" s="11" t="s">
        <v>260</v>
      </c>
      <c r="E1804" s="19" t="s">
        <v>3806</v>
      </c>
      <c r="F1804" s="10">
        <v>42036</v>
      </c>
      <c r="G1804" s="10">
        <v>44958</v>
      </c>
      <c r="H1804" s="11">
        <v>9</v>
      </c>
      <c r="I1804" s="20" t="s">
        <v>259</v>
      </c>
      <c r="J1804" s="11" t="s">
        <v>261</v>
      </c>
      <c r="K1804" s="11" t="s">
        <v>4139</v>
      </c>
      <c r="L1804" s="11">
        <v>2</v>
      </c>
    </row>
    <row r="1805" spans="1:12">
      <c r="A1805" s="11" t="s">
        <v>3557</v>
      </c>
      <c r="D1805" s="11" t="s">
        <v>260</v>
      </c>
      <c r="E1805" s="19" t="s">
        <v>3807</v>
      </c>
      <c r="F1805" s="10">
        <v>42036</v>
      </c>
      <c r="G1805" s="10">
        <v>44958</v>
      </c>
      <c r="H1805" s="11">
        <v>9</v>
      </c>
      <c r="I1805" s="20" t="s">
        <v>259</v>
      </c>
      <c r="J1805" s="11" t="s">
        <v>261</v>
      </c>
      <c r="K1805" s="11" t="s">
        <v>4139</v>
      </c>
      <c r="L1805" s="11">
        <v>2</v>
      </c>
    </row>
    <row r="1806" spans="1:12">
      <c r="A1806" s="11" t="s">
        <v>3558</v>
      </c>
      <c r="D1806" s="11" t="s">
        <v>260</v>
      </c>
      <c r="E1806" s="19" t="s">
        <v>3808</v>
      </c>
      <c r="F1806" s="10">
        <v>42036</v>
      </c>
      <c r="G1806" s="10">
        <v>44958</v>
      </c>
      <c r="H1806" s="11">
        <v>9</v>
      </c>
      <c r="I1806" s="20" t="s">
        <v>259</v>
      </c>
      <c r="J1806" s="11" t="s">
        <v>261</v>
      </c>
      <c r="K1806" s="11" t="s">
        <v>4139</v>
      </c>
      <c r="L1806" s="11">
        <v>2</v>
      </c>
    </row>
    <row r="1807" spans="1:12">
      <c r="A1807" s="11" t="s">
        <v>3559</v>
      </c>
      <c r="D1807" s="11" t="s">
        <v>260</v>
      </c>
      <c r="E1807" s="19" t="s">
        <v>3809</v>
      </c>
      <c r="F1807" s="10">
        <v>42036</v>
      </c>
      <c r="G1807" s="10">
        <v>44958</v>
      </c>
      <c r="H1807" s="11">
        <v>9</v>
      </c>
      <c r="I1807" s="20" t="s">
        <v>259</v>
      </c>
      <c r="J1807" s="11" t="s">
        <v>261</v>
      </c>
      <c r="K1807" s="11" t="s">
        <v>4139</v>
      </c>
      <c r="L1807" s="11">
        <v>2</v>
      </c>
    </row>
    <row r="1808" spans="1:12">
      <c r="A1808" s="11" t="s">
        <v>3560</v>
      </c>
      <c r="D1808" s="11" t="s">
        <v>260</v>
      </c>
      <c r="E1808" s="19" t="s">
        <v>3810</v>
      </c>
      <c r="F1808" s="10">
        <v>42036</v>
      </c>
      <c r="G1808" s="10">
        <v>44958</v>
      </c>
      <c r="H1808" s="11">
        <v>9</v>
      </c>
      <c r="I1808" s="20" t="s">
        <v>259</v>
      </c>
      <c r="J1808" s="11" t="s">
        <v>261</v>
      </c>
      <c r="K1808" s="11" t="s">
        <v>4139</v>
      </c>
      <c r="L1808" s="11">
        <v>2</v>
      </c>
    </row>
    <row r="1809" spans="1:12">
      <c r="A1809" s="11" t="s">
        <v>3561</v>
      </c>
      <c r="D1809" s="11" t="s">
        <v>260</v>
      </c>
      <c r="E1809" s="19" t="s">
        <v>3811</v>
      </c>
      <c r="F1809" s="10">
        <v>42036</v>
      </c>
      <c r="G1809" s="10">
        <v>44958</v>
      </c>
      <c r="H1809" s="11">
        <v>9</v>
      </c>
      <c r="I1809" s="20" t="s">
        <v>259</v>
      </c>
      <c r="J1809" s="11" t="s">
        <v>261</v>
      </c>
      <c r="K1809" s="11" t="s">
        <v>4139</v>
      </c>
      <c r="L1809" s="11">
        <v>2</v>
      </c>
    </row>
    <row r="1810" spans="1:12">
      <c r="A1810" s="11" t="s">
        <v>3562</v>
      </c>
      <c r="D1810" s="11" t="s">
        <v>260</v>
      </c>
      <c r="E1810" s="19" t="s">
        <v>3812</v>
      </c>
      <c r="F1810" s="10">
        <v>42036</v>
      </c>
      <c r="G1810" s="10">
        <v>44958</v>
      </c>
      <c r="H1810" s="11">
        <v>9</v>
      </c>
      <c r="I1810" s="20" t="s">
        <v>259</v>
      </c>
      <c r="J1810" s="11" t="s">
        <v>261</v>
      </c>
      <c r="K1810" s="11" t="s">
        <v>4139</v>
      </c>
      <c r="L1810" s="11">
        <v>2</v>
      </c>
    </row>
    <row r="1811" spans="1:12">
      <c r="A1811" s="11" t="s">
        <v>3563</v>
      </c>
      <c r="D1811" s="11" t="s">
        <v>260</v>
      </c>
      <c r="E1811" s="19" t="s">
        <v>3813</v>
      </c>
      <c r="F1811" s="10">
        <v>42036</v>
      </c>
      <c r="G1811" s="10">
        <v>44958</v>
      </c>
      <c r="H1811" s="11">
        <v>9</v>
      </c>
      <c r="I1811" s="20" t="s">
        <v>259</v>
      </c>
      <c r="J1811" s="11" t="s">
        <v>261</v>
      </c>
      <c r="K1811" s="11" t="s">
        <v>4139</v>
      </c>
      <c r="L1811" s="11">
        <v>2</v>
      </c>
    </row>
    <row r="1812" spans="1:12">
      <c r="A1812" s="11" t="s">
        <v>3564</v>
      </c>
      <c r="D1812" s="11" t="s">
        <v>260</v>
      </c>
      <c r="E1812" s="19" t="s">
        <v>3814</v>
      </c>
      <c r="F1812" s="10">
        <v>42036</v>
      </c>
      <c r="G1812" s="10">
        <v>44958</v>
      </c>
      <c r="H1812" s="11">
        <v>9</v>
      </c>
      <c r="I1812" s="20" t="s">
        <v>259</v>
      </c>
      <c r="J1812" s="11" t="s">
        <v>261</v>
      </c>
      <c r="K1812" s="11" t="s">
        <v>4139</v>
      </c>
      <c r="L1812" s="11">
        <v>2</v>
      </c>
    </row>
    <row r="1813" spans="1:12">
      <c r="A1813" s="11" t="s">
        <v>3565</v>
      </c>
      <c r="D1813" s="11" t="s">
        <v>260</v>
      </c>
      <c r="E1813" s="19" t="s">
        <v>3815</v>
      </c>
      <c r="F1813" s="10">
        <v>42036</v>
      </c>
      <c r="G1813" s="10">
        <v>44958</v>
      </c>
      <c r="H1813" s="11">
        <v>9</v>
      </c>
      <c r="I1813" s="20" t="s">
        <v>259</v>
      </c>
      <c r="J1813" s="11" t="s">
        <v>261</v>
      </c>
      <c r="K1813" s="11" t="s">
        <v>4139</v>
      </c>
      <c r="L1813" s="11">
        <v>2</v>
      </c>
    </row>
    <row r="1814" spans="1:12">
      <c r="A1814" s="11" t="s">
        <v>3566</v>
      </c>
      <c r="D1814" s="11" t="s">
        <v>260</v>
      </c>
      <c r="E1814" s="19" t="s">
        <v>3816</v>
      </c>
      <c r="F1814" s="10">
        <v>42036</v>
      </c>
      <c r="G1814" s="10">
        <v>44958</v>
      </c>
      <c r="H1814" s="11">
        <v>9</v>
      </c>
      <c r="I1814" s="20" t="s">
        <v>259</v>
      </c>
      <c r="J1814" s="11" t="s">
        <v>261</v>
      </c>
      <c r="K1814" s="11" t="s">
        <v>4139</v>
      </c>
      <c r="L1814" s="11">
        <v>2</v>
      </c>
    </row>
    <row r="1815" spans="1:12">
      <c r="A1815" s="11" t="s">
        <v>3567</v>
      </c>
      <c r="D1815" s="11" t="s">
        <v>260</v>
      </c>
      <c r="E1815" s="19" t="s">
        <v>3817</v>
      </c>
      <c r="F1815" s="10">
        <v>42036</v>
      </c>
      <c r="G1815" s="10">
        <v>44958</v>
      </c>
      <c r="H1815" s="11">
        <v>9</v>
      </c>
      <c r="I1815" s="20" t="s">
        <v>259</v>
      </c>
      <c r="J1815" s="11" t="s">
        <v>261</v>
      </c>
      <c r="K1815" s="11" t="s">
        <v>4139</v>
      </c>
      <c r="L1815" s="11">
        <v>2</v>
      </c>
    </row>
    <row r="1816" spans="1:12">
      <c r="A1816" s="11" t="s">
        <v>3568</v>
      </c>
      <c r="D1816" s="11" t="s">
        <v>260</v>
      </c>
      <c r="E1816" s="19" t="s">
        <v>3818</v>
      </c>
      <c r="F1816" s="10">
        <v>42036</v>
      </c>
      <c r="G1816" s="10">
        <v>44958</v>
      </c>
      <c r="H1816" s="11">
        <v>9</v>
      </c>
      <c r="I1816" s="20" t="s">
        <v>259</v>
      </c>
      <c r="J1816" s="11" t="s">
        <v>261</v>
      </c>
      <c r="K1816" s="11" t="s">
        <v>4139</v>
      </c>
      <c r="L1816" s="11">
        <v>2</v>
      </c>
    </row>
    <row r="1817" spans="1:12">
      <c r="A1817" s="11" t="s">
        <v>3569</v>
      </c>
      <c r="D1817" s="11" t="s">
        <v>260</v>
      </c>
      <c r="E1817" s="19" t="s">
        <v>3819</v>
      </c>
      <c r="F1817" s="10">
        <v>42036</v>
      </c>
      <c r="G1817" s="10">
        <v>44958</v>
      </c>
      <c r="H1817" s="11">
        <v>9</v>
      </c>
      <c r="I1817" s="20" t="s">
        <v>259</v>
      </c>
      <c r="J1817" s="11" t="s">
        <v>261</v>
      </c>
      <c r="K1817" s="11" t="s">
        <v>4139</v>
      </c>
      <c r="L1817" s="11">
        <v>2</v>
      </c>
    </row>
    <row r="1818" spans="1:12">
      <c r="A1818" s="11" t="s">
        <v>3570</v>
      </c>
      <c r="D1818" s="11" t="s">
        <v>260</v>
      </c>
      <c r="E1818" s="19" t="s">
        <v>3820</v>
      </c>
      <c r="F1818" s="10">
        <v>42036</v>
      </c>
      <c r="G1818" s="10">
        <v>44958</v>
      </c>
      <c r="H1818" s="11">
        <v>9</v>
      </c>
      <c r="I1818" s="20" t="s">
        <v>259</v>
      </c>
      <c r="J1818" s="11" t="s">
        <v>261</v>
      </c>
      <c r="K1818" s="11" t="s">
        <v>4139</v>
      </c>
      <c r="L1818" s="11">
        <v>2</v>
      </c>
    </row>
    <row r="1819" spans="1:12">
      <c r="A1819" s="11" t="s">
        <v>3571</v>
      </c>
      <c r="D1819" s="11" t="s">
        <v>260</v>
      </c>
      <c r="E1819" s="19" t="s">
        <v>3821</v>
      </c>
      <c r="F1819" s="10">
        <v>42036</v>
      </c>
      <c r="G1819" s="10">
        <v>44958</v>
      </c>
      <c r="H1819" s="11">
        <v>9</v>
      </c>
      <c r="I1819" s="20" t="s">
        <v>259</v>
      </c>
      <c r="J1819" s="11" t="s">
        <v>261</v>
      </c>
      <c r="K1819" s="11" t="s">
        <v>4139</v>
      </c>
      <c r="L1819" s="11">
        <v>2</v>
      </c>
    </row>
    <row r="1820" spans="1:12">
      <c r="A1820" s="11" t="s">
        <v>3572</v>
      </c>
      <c r="D1820" s="11" t="s">
        <v>260</v>
      </c>
      <c r="E1820" s="19" t="s">
        <v>3822</v>
      </c>
      <c r="F1820" s="10">
        <v>42036</v>
      </c>
      <c r="G1820" s="10">
        <v>44958</v>
      </c>
      <c r="H1820" s="11">
        <v>9</v>
      </c>
      <c r="I1820" s="20" t="s">
        <v>259</v>
      </c>
      <c r="J1820" s="11" t="s">
        <v>261</v>
      </c>
      <c r="K1820" s="11" t="s">
        <v>4139</v>
      </c>
      <c r="L1820" s="11">
        <v>2</v>
      </c>
    </row>
    <row r="1821" spans="1:12">
      <c r="A1821" s="11" t="s">
        <v>3573</v>
      </c>
      <c r="D1821" s="11" t="s">
        <v>260</v>
      </c>
      <c r="E1821" s="19" t="s">
        <v>3823</v>
      </c>
      <c r="F1821" s="10">
        <v>42036</v>
      </c>
      <c r="G1821" s="10">
        <v>44958</v>
      </c>
      <c r="H1821" s="11">
        <v>9</v>
      </c>
      <c r="I1821" s="20" t="s">
        <v>259</v>
      </c>
      <c r="J1821" s="11" t="s">
        <v>261</v>
      </c>
      <c r="K1821" s="11" t="s">
        <v>4139</v>
      </c>
      <c r="L1821" s="11">
        <v>2</v>
      </c>
    </row>
    <row r="1822" spans="1:12">
      <c r="A1822" s="11" t="s">
        <v>3574</v>
      </c>
      <c r="D1822" s="11" t="s">
        <v>260</v>
      </c>
      <c r="E1822" s="19" t="s">
        <v>3824</v>
      </c>
      <c r="F1822" s="10">
        <v>42036</v>
      </c>
      <c r="G1822" s="10">
        <v>44958</v>
      </c>
      <c r="H1822" s="11">
        <v>9</v>
      </c>
      <c r="I1822" s="20" t="s">
        <v>259</v>
      </c>
      <c r="J1822" s="11" t="s">
        <v>261</v>
      </c>
      <c r="K1822" s="11" t="s">
        <v>4139</v>
      </c>
      <c r="L1822" s="11">
        <v>2</v>
      </c>
    </row>
    <row r="1823" spans="1:12">
      <c r="A1823" s="11" t="s">
        <v>3575</v>
      </c>
      <c r="D1823" s="11" t="s">
        <v>260</v>
      </c>
      <c r="E1823" s="19" t="s">
        <v>3825</v>
      </c>
      <c r="F1823" s="10">
        <v>42036</v>
      </c>
      <c r="G1823" s="10">
        <v>44958</v>
      </c>
      <c r="H1823" s="11">
        <v>9</v>
      </c>
      <c r="I1823" s="20" t="s">
        <v>259</v>
      </c>
      <c r="J1823" s="11" t="s">
        <v>261</v>
      </c>
      <c r="K1823" s="11" t="s">
        <v>4139</v>
      </c>
      <c r="L1823" s="11">
        <v>2</v>
      </c>
    </row>
    <row r="1824" spans="1:12">
      <c r="A1824" s="11" t="s">
        <v>3576</v>
      </c>
      <c r="D1824" s="11" t="s">
        <v>260</v>
      </c>
      <c r="E1824" s="19" t="s">
        <v>3826</v>
      </c>
      <c r="F1824" s="10">
        <v>42036</v>
      </c>
      <c r="G1824" s="10">
        <v>44958</v>
      </c>
      <c r="H1824" s="11">
        <v>9</v>
      </c>
      <c r="I1824" s="20" t="s">
        <v>259</v>
      </c>
      <c r="J1824" s="11" t="s">
        <v>261</v>
      </c>
      <c r="K1824" s="11" t="s">
        <v>4139</v>
      </c>
      <c r="L1824" s="11">
        <v>2</v>
      </c>
    </row>
    <row r="1825" spans="1:12">
      <c r="A1825" s="11" t="s">
        <v>3577</v>
      </c>
      <c r="D1825" s="11" t="s">
        <v>260</v>
      </c>
      <c r="E1825" s="19" t="s">
        <v>3827</v>
      </c>
      <c r="F1825" s="10">
        <v>42036</v>
      </c>
      <c r="G1825" s="10">
        <v>44958</v>
      </c>
      <c r="H1825" s="11">
        <v>9</v>
      </c>
      <c r="I1825" s="20" t="s">
        <v>259</v>
      </c>
      <c r="J1825" s="11" t="s">
        <v>261</v>
      </c>
      <c r="K1825" s="11" t="s">
        <v>4139</v>
      </c>
      <c r="L1825" s="11">
        <v>2</v>
      </c>
    </row>
    <row r="1826" spans="1:12">
      <c r="A1826" s="11" t="s">
        <v>3578</v>
      </c>
      <c r="D1826" s="11" t="s">
        <v>260</v>
      </c>
      <c r="E1826" s="19" t="s">
        <v>3828</v>
      </c>
      <c r="F1826" s="10">
        <v>42036</v>
      </c>
      <c r="G1826" s="10">
        <v>44958</v>
      </c>
      <c r="H1826" s="11">
        <v>9</v>
      </c>
      <c r="I1826" s="20" t="s">
        <v>259</v>
      </c>
      <c r="J1826" s="11" t="s">
        <v>261</v>
      </c>
      <c r="K1826" s="11" t="s">
        <v>4139</v>
      </c>
      <c r="L1826" s="11">
        <v>2</v>
      </c>
    </row>
    <row r="1827" spans="1:12">
      <c r="A1827" s="11" t="s">
        <v>3579</v>
      </c>
      <c r="D1827" s="11" t="s">
        <v>260</v>
      </c>
      <c r="E1827" s="19" t="s">
        <v>3829</v>
      </c>
      <c r="F1827" s="10">
        <v>42036</v>
      </c>
      <c r="G1827" s="10">
        <v>44958</v>
      </c>
      <c r="H1827" s="11">
        <v>9</v>
      </c>
      <c r="I1827" s="20" t="s">
        <v>259</v>
      </c>
      <c r="J1827" s="11" t="s">
        <v>261</v>
      </c>
      <c r="K1827" s="11" t="s">
        <v>4139</v>
      </c>
      <c r="L1827" s="11">
        <v>2</v>
      </c>
    </row>
    <row r="1828" spans="1:12">
      <c r="A1828" s="11" t="s">
        <v>3580</v>
      </c>
      <c r="D1828" s="11" t="s">
        <v>260</v>
      </c>
      <c r="E1828" s="19" t="s">
        <v>3830</v>
      </c>
      <c r="F1828" s="10">
        <v>42036</v>
      </c>
      <c r="G1828" s="10">
        <v>44958</v>
      </c>
      <c r="H1828" s="11">
        <v>9</v>
      </c>
      <c r="I1828" s="20" t="s">
        <v>259</v>
      </c>
      <c r="J1828" s="11" t="s">
        <v>261</v>
      </c>
      <c r="K1828" s="11" t="s">
        <v>4139</v>
      </c>
      <c r="L1828" s="11">
        <v>2</v>
      </c>
    </row>
    <row r="1829" spans="1:12">
      <c r="A1829" s="11" t="s">
        <v>3581</v>
      </c>
      <c r="D1829" s="11" t="s">
        <v>260</v>
      </c>
      <c r="E1829" s="19" t="s">
        <v>3831</v>
      </c>
      <c r="F1829" s="10">
        <v>42036</v>
      </c>
      <c r="G1829" s="10">
        <v>44958</v>
      </c>
      <c r="H1829" s="11">
        <v>9</v>
      </c>
      <c r="I1829" s="20" t="s">
        <v>259</v>
      </c>
      <c r="J1829" s="11" t="s">
        <v>261</v>
      </c>
      <c r="K1829" s="11" t="s">
        <v>4139</v>
      </c>
      <c r="L1829" s="11">
        <v>2</v>
      </c>
    </row>
    <row r="1830" spans="1:12">
      <c r="A1830" s="11" t="s">
        <v>3582</v>
      </c>
      <c r="D1830" s="11" t="s">
        <v>260</v>
      </c>
      <c r="E1830" s="19" t="s">
        <v>3832</v>
      </c>
      <c r="F1830" s="10">
        <v>42036</v>
      </c>
      <c r="G1830" s="10">
        <v>44958</v>
      </c>
      <c r="H1830" s="11">
        <v>9</v>
      </c>
      <c r="I1830" s="20" t="s">
        <v>259</v>
      </c>
      <c r="J1830" s="11" t="s">
        <v>261</v>
      </c>
      <c r="K1830" s="11" t="s">
        <v>4139</v>
      </c>
      <c r="L1830" s="11">
        <v>2</v>
      </c>
    </row>
    <row r="1831" spans="1:12">
      <c r="A1831" s="11" t="s">
        <v>3583</v>
      </c>
      <c r="D1831" s="11" t="s">
        <v>260</v>
      </c>
      <c r="E1831" s="19" t="s">
        <v>3833</v>
      </c>
      <c r="F1831" s="10">
        <v>42036</v>
      </c>
      <c r="G1831" s="10">
        <v>44958</v>
      </c>
      <c r="H1831" s="11">
        <v>9</v>
      </c>
      <c r="I1831" s="20" t="s">
        <v>259</v>
      </c>
      <c r="J1831" s="11" t="s">
        <v>261</v>
      </c>
      <c r="K1831" s="11" t="s">
        <v>4139</v>
      </c>
      <c r="L1831" s="11">
        <v>2</v>
      </c>
    </row>
    <row r="1832" spans="1:12">
      <c r="A1832" s="11" t="s">
        <v>3584</v>
      </c>
      <c r="D1832" s="11" t="s">
        <v>260</v>
      </c>
      <c r="E1832" s="19" t="s">
        <v>3834</v>
      </c>
      <c r="F1832" s="10">
        <v>42036</v>
      </c>
      <c r="G1832" s="10">
        <v>44958</v>
      </c>
      <c r="H1832" s="11">
        <v>9</v>
      </c>
      <c r="I1832" s="20" t="s">
        <v>259</v>
      </c>
      <c r="J1832" s="11" t="s">
        <v>261</v>
      </c>
      <c r="K1832" s="11" t="s">
        <v>4139</v>
      </c>
      <c r="L1832" s="11">
        <v>2</v>
      </c>
    </row>
    <row r="1833" spans="1:12">
      <c r="A1833" s="11" t="s">
        <v>3585</v>
      </c>
      <c r="D1833" s="11" t="s">
        <v>260</v>
      </c>
      <c r="E1833" s="19" t="s">
        <v>3835</v>
      </c>
      <c r="F1833" s="10">
        <v>42036</v>
      </c>
      <c r="G1833" s="10">
        <v>44958</v>
      </c>
      <c r="H1833" s="11">
        <v>9</v>
      </c>
      <c r="I1833" s="20" t="s">
        <v>259</v>
      </c>
      <c r="J1833" s="11" t="s">
        <v>261</v>
      </c>
      <c r="K1833" s="11" t="s">
        <v>4139</v>
      </c>
      <c r="L1833" s="11">
        <v>2</v>
      </c>
    </row>
    <row r="1834" spans="1:12">
      <c r="A1834" s="11" t="s">
        <v>3586</v>
      </c>
      <c r="D1834" s="11" t="s">
        <v>260</v>
      </c>
      <c r="E1834" s="19" t="s">
        <v>3836</v>
      </c>
      <c r="F1834" s="10">
        <v>42036</v>
      </c>
      <c r="G1834" s="10">
        <v>44958</v>
      </c>
      <c r="H1834" s="11">
        <v>9</v>
      </c>
      <c r="I1834" s="20" t="s">
        <v>259</v>
      </c>
      <c r="J1834" s="11" t="s">
        <v>261</v>
      </c>
      <c r="K1834" s="11" t="s">
        <v>4139</v>
      </c>
      <c r="L1834" s="11">
        <v>2</v>
      </c>
    </row>
    <row r="1835" spans="1:12">
      <c r="A1835" s="11" t="s">
        <v>3587</v>
      </c>
      <c r="D1835" s="11" t="s">
        <v>260</v>
      </c>
      <c r="E1835" s="19" t="s">
        <v>3837</v>
      </c>
      <c r="F1835" s="10">
        <v>42036</v>
      </c>
      <c r="G1835" s="10">
        <v>44958</v>
      </c>
      <c r="H1835" s="11">
        <v>9</v>
      </c>
      <c r="I1835" s="20" t="s">
        <v>259</v>
      </c>
      <c r="J1835" s="11" t="s">
        <v>261</v>
      </c>
      <c r="K1835" s="11" t="s">
        <v>4139</v>
      </c>
      <c r="L1835" s="11">
        <v>2</v>
      </c>
    </row>
    <row r="1836" spans="1:12">
      <c r="A1836" s="11" t="s">
        <v>3588</v>
      </c>
      <c r="D1836" s="11" t="s">
        <v>260</v>
      </c>
      <c r="E1836" s="19" t="s">
        <v>3838</v>
      </c>
      <c r="F1836" s="10">
        <v>42036</v>
      </c>
      <c r="G1836" s="10">
        <v>44958</v>
      </c>
      <c r="H1836" s="11">
        <v>9</v>
      </c>
      <c r="I1836" s="20" t="s">
        <v>259</v>
      </c>
      <c r="J1836" s="11" t="s">
        <v>261</v>
      </c>
      <c r="K1836" s="11" t="s">
        <v>4139</v>
      </c>
      <c r="L1836" s="11">
        <v>2</v>
      </c>
    </row>
    <row r="1837" spans="1:12">
      <c r="A1837" s="11" t="s">
        <v>3589</v>
      </c>
      <c r="D1837" s="11" t="s">
        <v>260</v>
      </c>
      <c r="E1837" s="19" t="s">
        <v>3839</v>
      </c>
      <c r="F1837" s="10">
        <v>42036</v>
      </c>
      <c r="G1837" s="10">
        <v>44958</v>
      </c>
      <c r="H1837" s="11">
        <v>9</v>
      </c>
      <c r="I1837" s="20" t="s">
        <v>259</v>
      </c>
      <c r="J1837" s="11" t="s">
        <v>261</v>
      </c>
      <c r="K1837" s="11" t="s">
        <v>4139</v>
      </c>
      <c r="L1837" s="11">
        <v>2</v>
      </c>
    </row>
    <row r="1838" spans="1:12">
      <c r="A1838" s="11" t="s">
        <v>3590</v>
      </c>
      <c r="D1838" s="11" t="s">
        <v>260</v>
      </c>
      <c r="E1838" s="19" t="s">
        <v>3840</v>
      </c>
      <c r="F1838" s="10">
        <v>42036</v>
      </c>
      <c r="G1838" s="10">
        <v>44958</v>
      </c>
      <c r="H1838" s="11">
        <v>9</v>
      </c>
      <c r="I1838" s="20" t="s">
        <v>259</v>
      </c>
      <c r="J1838" s="11" t="s">
        <v>261</v>
      </c>
      <c r="K1838" s="11" t="s">
        <v>4139</v>
      </c>
      <c r="L1838" s="11">
        <v>2</v>
      </c>
    </row>
    <row r="1839" spans="1:12">
      <c r="A1839" s="11" t="s">
        <v>3591</v>
      </c>
      <c r="D1839" s="11" t="s">
        <v>260</v>
      </c>
      <c r="E1839" s="19" t="s">
        <v>3841</v>
      </c>
      <c r="F1839" s="10">
        <v>42036</v>
      </c>
      <c r="G1839" s="10">
        <v>44958</v>
      </c>
      <c r="H1839" s="11">
        <v>9</v>
      </c>
      <c r="I1839" s="20" t="s">
        <v>259</v>
      </c>
      <c r="J1839" s="11" t="s">
        <v>261</v>
      </c>
      <c r="K1839" s="11" t="s">
        <v>4139</v>
      </c>
      <c r="L1839" s="11">
        <v>2</v>
      </c>
    </row>
    <row r="1840" spans="1:12">
      <c r="A1840" s="11" t="s">
        <v>3592</v>
      </c>
      <c r="D1840" s="11" t="s">
        <v>260</v>
      </c>
      <c r="E1840" s="19" t="s">
        <v>3842</v>
      </c>
      <c r="F1840" s="10">
        <v>42036</v>
      </c>
      <c r="G1840" s="10">
        <v>44958</v>
      </c>
      <c r="H1840" s="11">
        <v>9</v>
      </c>
      <c r="I1840" s="20" t="s">
        <v>259</v>
      </c>
      <c r="J1840" s="11" t="s">
        <v>261</v>
      </c>
      <c r="K1840" s="11" t="s">
        <v>4139</v>
      </c>
      <c r="L1840" s="11">
        <v>2</v>
      </c>
    </row>
    <row r="1841" spans="1:12">
      <c r="A1841" s="11" t="s">
        <v>3593</v>
      </c>
      <c r="D1841" s="11" t="s">
        <v>260</v>
      </c>
      <c r="E1841" s="19" t="s">
        <v>3843</v>
      </c>
      <c r="F1841" s="10">
        <v>42036</v>
      </c>
      <c r="G1841" s="10">
        <v>44958</v>
      </c>
      <c r="H1841" s="11">
        <v>9</v>
      </c>
      <c r="I1841" s="20" t="s">
        <v>259</v>
      </c>
      <c r="J1841" s="11" t="s">
        <v>261</v>
      </c>
      <c r="K1841" s="11" t="s">
        <v>4139</v>
      </c>
      <c r="L1841" s="11">
        <v>2</v>
      </c>
    </row>
    <row r="1842" spans="1:12">
      <c r="A1842" s="11" t="s">
        <v>3594</v>
      </c>
      <c r="D1842" s="11" t="s">
        <v>260</v>
      </c>
      <c r="E1842" s="19" t="s">
        <v>3844</v>
      </c>
      <c r="F1842" s="10">
        <v>42036</v>
      </c>
      <c r="G1842" s="10">
        <v>44958</v>
      </c>
      <c r="H1842" s="11">
        <v>9</v>
      </c>
      <c r="I1842" s="20" t="s">
        <v>259</v>
      </c>
      <c r="J1842" s="11" t="s">
        <v>261</v>
      </c>
      <c r="K1842" s="11" t="s">
        <v>4139</v>
      </c>
      <c r="L1842" s="11">
        <v>2</v>
      </c>
    </row>
    <row r="1843" spans="1:12">
      <c r="A1843" s="11" t="s">
        <v>3595</v>
      </c>
      <c r="D1843" s="11" t="s">
        <v>260</v>
      </c>
      <c r="E1843" s="19" t="s">
        <v>3845</v>
      </c>
      <c r="F1843" s="10">
        <v>42036</v>
      </c>
      <c r="G1843" s="10">
        <v>44958</v>
      </c>
      <c r="H1843" s="11">
        <v>9</v>
      </c>
      <c r="I1843" s="20" t="s">
        <v>259</v>
      </c>
      <c r="J1843" s="11" t="s">
        <v>261</v>
      </c>
      <c r="K1843" s="11" t="s">
        <v>4139</v>
      </c>
      <c r="L1843" s="11">
        <v>2</v>
      </c>
    </row>
    <row r="1844" spans="1:12">
      <c r="A1844" s="11" t="s">
        <v>3596</v>
      </c>
      <c r="D1844" s="11" t="s">
        <v>260</v>
      </c>
      <c r="E1844" s="19" t="s">
        <v>3846</v>
      </c>
      <c r="F1844" s="10">
        <v>42036</v>
      </c>
      <c r="G1844" s="10">
        <v>44958</v>
      </c>
      <c r="H1844" s="11">
        <v>9</v>
      </c>
      <c r="I1844" s="20" t="s">
        <v>259</v>
      </c>
      <c r="J1844" s="11" t="s">
        <v>261</v>
      </c>
      <c r="K1844" s="11" t="s">
        <v>4139</v>
      </c>
      <c r="L1844" s="11">
        <v>2</v>
      </c>
    </row>
    <row r="1845" spans="1:12">
      <c r="A1845" s="11" t="s">
        <v>3597</v>
      </c>
      <c r="D1845" s="11" t="s">
        <v>260</v>
      </c>
      <c r="E1845" s="19" t="s">
        <v>3847</v>
      </c>
      <c r="F1845" s="10">
        <v>42036</v>
      </c>
      <c r="G1845" s="10">
        <v>44958</v>
      </c>
      <c r="H1845" s="11">
        <v>9</v>
      </c>
      <c r="I1845" s="20" t="s">
        <v>259</v>
      </c>
      <c r="J1845" s="11" t="s">
        <v>261</v>
      </c>
      <c r="K1845" s="11" t="s">
        <v>4139</v>
      </c>
      <c r="L1845" s="11">
        <v>2</v>
      </c>
    </row>
    <row r="1846" spans="1:12">
      <c r="A1846" s="11" t="s">
        <v>3598</v>
      </c>
      <c r="D1846" s="11" t="s">
        <v>260</v>
      </c>
      <c r="E1846" s="19" t="s">
        <v>3848</v>
      </c>
      <c r="F1846" s="10">
        <v>42036</v>
      </c>
      <c r="G1846" s="10">
        <v>44958</v>
      </c>
      <c r="H1846" s="11">
        <v>9</v>
      </c>
      <c r="I1846" s="20" t="s">
        <v>259</v>
      </c>
      <c r="J1846" s="11" t="s">
        <v>261</v>
      </c>
      <c r="K1846" s="11" t="s">
        <v>4139</v>
      </c>
      <c r="L1846" s="11">
        <v>2</v>
      </c>
    </row>
    <row r="1847" spans="1:12">
      <c r="A1847" s="11" t="s">
        <v>3599</v>
      </c>
      <c r="D1847" s="11" t="s">
        <v>260</v>
      </c>
      <c r="E1847" s="19" t="s">
        <v>3849</v>
      </c>
      <c r="F1847" s="10">
        <v>42036</v>
      </c>
      <c r="G1847" s="10">
        <v>44958</v>
      </c>
      <c r="H1847" s="11">
        <v>9</v>
      </c>
      <c r="I1847" s="20" t="s">
        <v>259</v>
      </c>
      <c r="J1847" s="11" t="s">
        <v>261</v>
      </c>
      <c r="K1847" s="11" t="s">
        <v>4139</v>
      </c>
      <c r="L1847" s="11">
        <v>2</v>
      </c>
    </row>
    <row r="1848" spans="1:12">
      <c r="A1848" s="11" t="s">
        <v>3600</v>
      </c>
      <c r="D1848" s="11" t="s">
        <v>260</v>
      </c>
      <c r="E1848" s="19" t="s">
        <v>3850</v>
      </c>
      <c r="F1848" s="10">
        <v>42036</v>
      </c>
      <c r="G1848" s="10">
        <v>44958</v>
      </c>
      <c r="H1848" s="11">
        <v>9</v>
      </c>
      <c r="I1848" s="20" t="s">
        <v>259</v>
      </c>
      <c r="J1848" s="11" t="s">
        <v>261</v>
      </c>
      <c r="K1848" s="11" t="s">
        <v>4139</v>
      </c>
      <c r="L1848" s="11">
        <v>2</v>
      </c>
    </row>
    <row r="1849" spans="1:12">
      <c r="A1849" s="11" t="s">
        <v>3601</v>
      </c>
      <c r="D1849" s="11" t="s">
        <v>260</v>
      </c>
      <c r="E1849" s="19" t="s">
        <v>3851</v>
      </c>
      <c r="F1849" s="10">
        <v>42036</v>
      </c>
      <c r="G1849" s="10">
        <v>44958</v>
      </c>
      <c r="H1849" s="11">
        <v>9</v>
      </c>
      <c r="I1849" s="20" t="s">
        <v>259</v>
      </c>
      <c r="J1849" s="11" t="s">
        <v>261</v>
      </c>
      <c r="K1849" s="11" t="s">
        <v>4139</v>
      </c>
      <c r="L1849" s="11">
        <v>2</v>
      </c>
    </row>
    <row r="1850" spans="1:12">
      <c r="A1850" s="11" t="s">
        <v>3602</v>
      </c>
      <c r="D1850" s="11" t="s">
        <v>260</v>
      </c>
      <c r="E1850" s="19" t="s">
        <v>3852</v>
      </c>
      <c r="F1850" s="10">
        <v>42036</v>
      </c>
      <c r="G1850" s="10">
        <v>44958</v>
      </c>
      <c r="H1850" s="11">
        <v>9</v>
      </c>
      <c r="I1850" s="20" t="s">
        <v>259</v>
      </c>
      <c r="J1850" s="11" t="s">
        <v>261</v>
      </c>
      <c r="K1850" s="11" t="s">
        <v>4139</v>
      </c>
      <c r="L1850" s="11">
        <v>2</v>
      </c>
    </row>
    <row r="1851" spans="1:12">
      <c r="A1851" s="11" t="s">
        <v>3603</v>
      </c>
      <c r="D1851" s="11" t="s">
        <v>260</v>
      </c>
      <c r="E1851" s="19" t="s">
        <v>3853</v>
      </c>
      <c r="F1851" s="10">
        <v>42036</v>
      </c>
      <c r="G1851" s="10">
        <v>44958</v>
      </c>
      <c r="H1851" s="11">
        <v>9</v>
      </c>
      <c r="I1851" s="11" t="s">
        <v>337</v>
      </c>
      <c r="J1851" s="11" t="s">
        <v>338</v>
      </c>
      <c r="K1851" s="11" t="s">
        <v>4139</v>
      </c>
      <c r="L1851" s="11">
        <v>2</v>
      </c>
    </row>
    <row r="1852" spans="1:12">
      <c r="A1852" s="11" t="s">
        <v>3604</v>
      </c>
      <c r="D1852" s="11" t="s">
        <v>260</v>
      </c>
      <c r="E1852" s="19" t="s">
        <v>3854</v>
      </c>
      <c r="F1852" s="10">
        <v>42036</v>
      </c>
      <c r="G1852" s="10">
        <v>44958</v>
      </c>
      <c r="H1852" s="11">
        <v>9</v>
      </c>
      <c r="I1852" s="11" t="s">
        <v>337</v>
      </c>
      <c r="J1852" s="11" t="s">
        <v>338</v>
      </c>
      <c r="K1852" s="11" t="s">
        <v>4139</v>
      </c>
      <c r="L1852" s="11">
        <v>2</v>
      </c>
    </row>
    <row r="1853" spans="1:12">
      <c r="A1853" s="11" t="s">
        <v>3605</v>
      </c>
      <c r="D1853" s="11" t="s">
        <v>260</v>
      </c>
      <c r="E1853" s="19" t="s">
        <v>3855</v>
      </c>
      <c r="F1853" s="10">
        <v>42036</v>
      </c>
      <c r="G1853" s="10">
        <v>44958</v>
      </c>
      <c r="H1853" s="11">
        <v>9</v>
      </c>
      <c r="I1853" s="11" t="s">
        <v>337</v>
      </c>
      <c r="J1853" s="11" t="s">
        <v>338</v>
      </c>
      <c r="K1853" s="11" t="s">
        <v>4139</v>
      </c>
      <c r="L1853" s="11">
        <v>2</v>
      </c>
    </row>
    <row r="1854" spans="1:12">
      <c r="A1854" s="11" t="s">
        <v>3606</v>
      </c>
      <c r="D1854" s="11" t="s">
        <v>260</v>
      </c>
      <c r="E1854" s="19" t="s">
        <v>3856</v>
      </c>
      <c r="F1854" s="10">
        <v>42036</v>
      </c>
      <c r="G1854" s="10">
        <v>44958</v>
      </c>
      <c r="H1854" s="11">
        <v>9</v>
      </c>
      <c r="I1854" s="11" t="s">
        <v>337</v>
      </c>
      <c r="J1854" s="11" t="s">
        <v>338</v>
      </c>
      <c r="K1854" s="11" t="s">
        <v>4139</v>
      </c>
      <c r="L1854" s="11">
        <v>2</v>
      </c>
    </row>
    <row r="1855" spans="1:12">
      <c r="A1855" s="11" t="s">
        <v>3607</v>
      </c>
      <c r="D1855" s="11" t="s">
        <v>260</v>
      </c>
      <c r="E1855" s="19" t="s">
        <v>3857</v>
      </c>
      <c r="F1855" s="10">
        <v>42036</v>
      </c>
      <c r="G1855" s="10">
        <v>44958</v>
      </c>
      <c r="H1855" s="11">
        <v>9</v>
      </c>
      <c r="I1855" s="11" t="s">
        <v>337</v>
      </c>
      <c r="J1855" s="11" t="s">
        <v>338</v>
      </c>
      <c r="K1855" s="11" t="s">
        <v>4139</v>
      </c>
      <c r="L1855" s="11">
        <v>2</v>
      </c>
    </row>
    <row r="1856" spans="1:12">
      <c r="A1856" s="11" t="s">
        <v>3608</v>
      </c>
      <c r="D1856" s="11" t="s">
        <v>260</v>
      </c>
      <c r="E1856" s="19" t="s">
        <v>3858</v>
      </c>
      <c r="F1856" s="10">
        <v>42036</v>
      </c>
      <c r="G1856" s="10">
        <v>44958</v>
      </c>
      <c r="H1856" s="11">
        <v>9</v>
      </c>
      <c r="I1856" s="11" t="s">
        <v>337</v>
      </c>
      <c r="J1856" s="11" t="s">
        <v>338</v>
      </c>
      <c r="K1856" s="11" t="s">
        <v>4139</v>
      </c>
      <c r="L1856" s="11">
        <v>2</v>
      </c>
    </row>
    <row r="1857" spans="1:12">
      <c r="A1857" s="11" t="s">
        <v>3609</v>
      </c>
      <c r="D1857" s="11" t="s">
        <v>260</v>
      </c>
      <c r="E1857" s="19" t="s">
        <v>3859</v>
      </c>
      <c r="F1857" s="10">
        <v>42036</v>
      </c>
      <c r="G1857" s="10">
        <v>44958</v>
      </c>
      <c r="H1857" s="11">
        <v>9</v>
      </c>
      <c r="I1857" s="11" t="s">
        <v>337</v>
      </c>
      <c r="J1857" s="11" t="s">
        <v>338</v>
      </c>
      <c r="K1857" s="11" t="s">
        <v>4139</v>
      </c>
      <c r="L1857" s="11">
        <v>2</v>
      </c>
    </row>
    <row r="1858" spans="1:12">
      <c r="A1858" s="11" t="s">
        <v>3610</v>
      </c>
      <c r="D1858" s="11" t="s">
        <v>260</v>
      </c>
      <c r="E1858" s="19" t="s">
        <v>3860</v>
      </c>
      <c r="F1858" s="10">
        <v>42036</v>
      </c>
      <c r="G1858" s="10">
        <v>44958</v>
      </c>
      <c r="H1858" s="11">
        <v>9</v>
      </c>
      <c r="I1858" s="11" t="s">
        <v>337</v>
      </c>
      <c r="J1858" s="11" t="s">
        <v>338</v>
      </c>
      <c r="K1858" s="11" t="s">
        <v>4139</v>
      </c>
      <c r="L1858" s="11">
        <v>2</v>
      </c>
    </row>
    <row r="1859" spans="1:12">
      <c r="A1859" s="11" t="s">
        <v>3611</v>
      </c>
      <c r="D1859" s="11" t="s">
        <v>260</v>
      </c>
      <c r="E1859" s="19" t="s">
        <v>3861</v>
      </c>
      <c r="F1859" s="10">
        <v>42036</v>
      </c>
      <c r="G1859" s="10">
        <v>44958</v>
      </c>
      <c r="H1859" s="11">
        <v>9</v>
      </c>
      <c r="I1859" s="11" t="s">
        <v>337</v>
      </c>
      <c r="J1859" s="11" t="s">
        <v>338</v>
      </c>
      <c r="K1859" s="11" t="s">
        <v>4139</v>
      </c>
      <c r="L1859" s="11">
        <v>2</v>
      </c>
    </row>
    <row r="1860" spans="1:12">
      <c r="A1860" s="11" t="s">
        <v>3612</v>
      </c>
      <c r="D1860" s="11" t="s">
        <v>260</v>
      </c>
      <c r="E1860" s="19" t="s">
        <v>3862</v>
      </c>
      <c r="F1860" s="10">
        <v>42036</v>
      </c>
      <c r="G1860" s="10">
        <v>44958</v>
      </c>
      <c r="H1860" s="11">
        <v>9</v>
      </c>
      <c r="I1860" s="11" t="s">
        <v>337</v>
      </c>
      <c r="J1860" s="11" t="s">
        <v>338</v>
      </c>
      <c r="K1860" s="11" t="s">
        <v>4139</v>
      </c>
      <c r="L1860" s="11">
        <v>2</v>
      </c>
    </row>
    <row r="1861" spans="1:12">
      <c r="A1861" s="11" t="s">
        <v>3613</v>
      </c>
      <c r="D1861" s="11" t="s">
        <v>260</v>
      </c>
      <c r="E1861" s="19" t="s">
        <v>3863</v>
      </c>
      <c r="F1861" s="10">
        <v>42036</v>
      </c>
      <c r="G1861" s="10">
        <v>44958</v>
      </c>
      <c r="H1861" s="11">
        <v>9</v>
      </c>
      <c r="I1861" s="11" t="s">
        <v>337</v>
      </c>
      <c r="J1861" s="11" t="s">
        <v>338</v>
      </c>
      <c r="K1861" s="11" t="s">
        <v>4139</v>
      </c>
      <c r="L1861" s="11">
        <v>2</v>
      </c>
    </row>
    <row r="1862" spans="1:12">
      <c r="A1862" s="11" t="s">
        <v>3614</v>
      </c>
      <c r="D1862" s="11" t="s">
        <v>260</v>
      </c>
      <c r="E1862" s="19" t="s">
        <v>3864</v>
      </c>
      <c r="F1862" s="10">
        <v>42036</v>
      </c>
      <c r="G1862" s="10">
        <v>44958</v>
      </c>
      <c r="H1862" s="11">
        <v>9</v>
      </c>
      <c r="I1862" s="11" t="s">
        <v>337</v>
      </c>
      <c r="J1862" s="11" t="s">
        <v>338</v>
      </c>
      <c r="K1862" s="11" t="s">
        <v>4139</v>
      </c>
      <c r="L1862" s="11">
        <v>2</v>
      </c>
    </row>
    <row r="1863" spans="1:12">
      <c r="A1863" s="11" t="s">
        <v>3615</v>
      </c>
      <c r="D1863" s="11" t="s">
        <v>260</v>
      </c>
      <c r="E1863" s="19" t="s">
        <v>3865</v>
      </c>
      <c r="F1863" s="10">
        <v>42036</v>
      </c>
      <c r="G1863" s="10">
        <v>44958</v>
      </c>
      <c r="H1863" s="11">
        <v>9</v>
      </c>
      <c r="I1863" s="11" t="s">
        <v>337</v>
      </c>
      <c r="J1863" s="11" t="s">
        <v>338</v>
      </c>
      <c r="K1863" s="11" t="s">
        <v>4139</v>
      </c>
      <c r="L1863" s="11">
        <v>2</v>
      </c>
    </row>
    <row r="1864" spans="1:12">
      <c r="A1864" s="11" t="s">
        <v>3616</v>
      </c>
      <c r="D1864" s="11" t="s">
        <v>260</v>
      </c>
      <c r="E1864" s="19" t="s">
        <v>3866</v>
      </c>
      <c r="F1864" s="10">
        <v>42036</v>
      </c>
      <c r="G1864" s="10">
        <v>44958</v>
      </c>
      <c r="H1864" s="11">
        <v>9</v>
      </c>
      <c r="I1864" s="11" t="s">
        <v>337</v>
      </c>
      <c r="J1864" s="11" t="s">
        <v>338</v>
      </c>
      <c r="K1864" s="11" t="s">
        <v>4139</v>
      </c>
      <c r="L1864" s="11">
        <v>2</v>
      </c>
    </row>
    <row r="1865" spans="1:12">
      <c r="A1865" s="11" t="s">
        <v>3617</v>
      </c>
      <c r="D1865" s="11" t="s">
        <v>260</v>
      </c>
      <c r="E1865" s="19" t="s">
        <v>3867</v>
      </c>
      <c r="F1865" s="10">
        <v>42036</v>
      </c>
      <c r="G1865" s="10">
        <v>44958</v>
      </c>
      <c r="H1865" s="11">
        <v>9</v>
      </c>
      <c r="I1865" s="11" t="s">
        <v>337</v>
      </c>
      <c r="J1865" s="11" t="s">
        <v>338</v>
      </c>
      <c r="K1865" s="11" t="s">
        <v>4139</v>
      </c>
      <c r="L1865" s="11">
        <v>2</v>
      </c>
    </row>
    <row r="1866" spans="1:12">
      <c r="A1866" s="11" t="s">
        <v>3618</v>
      </c>
      <c r="D1866" s="11" t="s">
        <v>260</v>
      </c>
      <c r="E1866" s="19" t="s">
        <v>3868</v>
      </c>
      <c r="F1866" s="10">
        <v>42036</v>
      </c>
      <c r="G1866" s="10">
        <v>44958</v>
      </c>
      <c r="H1866" s="11">
        <v>9</v>
      </c>
      <c r="I1866" s="11" t="s">
        <v>337</v>
      </c>
      <c r="J1866" s="11" t="s">
        <v>338</v>
      </c>
      <c r="K1866" s="11" t="s">
        <v>4139</v>
      </c>
      <c r="L1866" s="11">
        <v>2</v>
      </c>
    </row>
    <row r="1867" spans="1:12">
      <c r="A1867" s="11" t="s">
        <v>3619</v>
      </c>
      <c r="D1867" s="11" t="s">
        <v>260</v>
      </c>
      <c r="E1867" s="19" t="s">
        <v>3869</v>
      </c>
      <c r="F1867" s="10">
        <v>42036</v>
      </c>
      <c r="G1867" s="10">
        <v>44958</v>
      </c>
      <c r="H1867" s="11">
        <v>9</v>
      </c>
      <c r="I1867" s="11" t="s">
        <v>337</v>
      </c>
      <c r="J1867" s="11" t="s">
        <v>338</v>
      </c>
      <c r="K1867" s="11" t="s">
        <v>4139</v>
      </c>
      <c r="L1867" s="11">
        <v>2</v>
      </c>
    </row>
    <row r="1868" spans="1:12">
      <c r="A1868" s="11" t="s">
        <v>3620</v>
      </c>
      <c r="D1868" s="11" t="s">
        <v>260</v>
      </c>
      <c r="E1868" s="19" t="s">
        <v>3870</v>
      </c>
      <c r="F1868" s="10">
        <v>42036</v>
      </c>
      <c r="G1868" s="10">
        <v>44958</v>
      </c>
      <c r="H1868" s="11">
        <v>9</v>
      </c>
      <c r="I1868" s="11" t="s">
        <v>337</v>
      </c>
      <c r="J1868" s="11" t="s">
        <v>338</v>
      </c>
      <c r="K1868" s="11" t="s">
        <v>4139</v>
      </c>
      <c r="L1868" s="11">
        <v>2</v>
      </c>
    </row>
    <row r="1869" spans="1:12">
      <c r="A1869" s="11" t="s">
        <v>3621</v>
      </c>
      <c r="D1869" s="11" t="s">
        <v>260</v>
      </c>
      <c r="E1869" s="19" t="s">
        <v>3871</v>
      </c>
      <c r="F1869" s="10">
        <v>42036</v>
      </c>
      <c r="G1869" s="10">
        <v>44958</v>
      </c>
      <c r="H1869" s="11">
        <v>9</v>
      </c>
      <c r="I1869" s="11" t="s">
        <v>337</v>
      </c>
      <c r="J1869" s="11" t="s">
        <v>338</v>
      </c>
      <c r="K1869" s="11" t="s">
        <v>4139</v>
      </c>
      <c r="L1869" s="11">
        <v>2</v>
      </c>
    </row>
    <row r="1870" spans="1:12">
      <c r="A1870" s="11" t="s">
        <v>3622</v>
      </c>
      <c r="D1870" s="11" t="s">
        <v>260</v>
      </c>
      <c r="E1870" s="19" t="s">
        <v>3872</v>
      </c>
      <c r="F1870" s="10">
        <v>42036</v>
      </c>
      <c r="G1870" s="10">
        <v>44958</v>
      </c>
      <c r="H1870" s="11">
        <v>9</v>
      </c>
      <c r="I1870" s="11" t="s">
        <v>337</v>
      </c>
      <c r="J1870" s="11" t="s">
        <v>338</v>
      </c>
      <c r="K1870" s="11" t="s">
        <v>4139</v>
      </c>
      <c r="L1870" s="11">
        <v>2</v>
      </c>
    </row>
    <row r="1871" spans="1:12">
      <c r="A1871" s="11" t="s">
        <v>3623</v>
      </c>
      <c r="D1871" s="11" t="s">
        <v>260</v>
      </c>
      <c r="E1871" s="19" t="s">
        <v>3873</v>
      </c>
      <c r="F1871" s="10">
        <v>42036</v>
      </c>
      <c r="G1871" s="10">
        <v>44958</v>
      </c>
      <c r="H1871" s="11">
        <v>9</v>
      </c>
      <c r="I1871" s="11" t="s">
        <v>337</v>
      </c>
      <c r="J1871" s="11" t="s">
        <v>338</v>
      </c>
      <c r="K1871" s="11" t="s">
        <v>4139</v>
      </c>
      <c r="L1871" s="11">
        <v>2</v>
      </c>
    </row>
    <row r="1872" spans="1:12">
      <c r="A1872" s="11" t="s">
        <v>3624</v>
      </c>
      <c r="D1872" s="11" t="s">
        <v>260</v>
      </c>
      <c r="E1872" s="19" t="s">
        <v>3874</v>
      </c>
      <c r="F1872" s="10">
        <v>42036</v>
      </c>
      <c r="G1872" s="10">
        <v>44958</v>
      </c>
      <c r="H1872" s="11">
        <v>9</v>
      </c>
      <c r="I1872" s="11" t="s">
        <v>337</v>
      </c>
      <c r="J1872" s="11" t="s">
        <v>338</v>
      </c>
      <c r="K1872" s="11" t="s">
        <v>4139</v>
      </c>
      <c r="L1872" s="11">
        <v>2</v>
      </c>
    </row>
    <row r="1873" spans="1:12">
      <c r="A1873" s="11" t="s">
        <v>3625</v>
      </c>
      <c r="D1873" s="11" t="s">
        <v>260</v>
      </c>
      <c r="E1873" s="19" t="s">
        <v>3875</v>
      </c>
      <c r="F1873" s="10">
        <v>42036</v>
      </c>
      <c r="G1873" s="10">
        <v>44958</v>
      </c>
      <c r="H1873" s="11">
        <v>9</v>
      </c>
      <c r="I1873" s="11" t="s">
        <v>337</v>
      </c>
      <c r="J1873" s="11" t="s">
        <v>338</v>
      </c>
      <c r="K1873" s="11" t="s">
        <v>4139</v>
      </c>
      <c r="L1873" s="11">
        <v>2</v>
      </c>
    </row>
    <row r="1874" spans="1:12">
      <c r="A1874" s="11" t="s">
        <v>3626</v>
      </c>
      <c r="D1874" s="11" t="s">
        <v>260</v>
      </c>
      <c r="E1874" s="19" t="s">
        <v>3876</v>
      </c>
      <c r="F1874" s="10">
        <v>42036</v>
      </c>
      <c r="G1874" s="10">
        <v>44958</v>
      </c>
      <c r="H1874" s="11">
        <v>9</v>
      </c>
      <c r="I1874" s="11" t="s">
        <v>337</v>
      </c>
      <c r="J1874" s="11" t="s">
        <v>338</v>
      </c>
      <c r="K1874" s="11" t="s">
        <v>4139</v>
      </c>
      <c r="L1874" s="11">
        <v>2</v>
      </c>
    </row>
    <row r="1875" spans="1:12">
      <c r="A1875" s="11" t="s">
        <v>3627</v>
      </c>
      <c r="D1875" s="11" t="s">
        <v>260</v>
      </c>
      <c r="E1875" s="19" t="s">
        <v>3877</v>
      </c>
      <c r="F1875" s="10">
        <v>42036</v>
      </c>
      <c r="G1875" s="10">
        <v>44958</v>
      </c>
      <c r="H1875" s="11">
        <v>9</v>
      </c>
      <c r="I1875" s="11" t="s">
        <v>337</v>
      </c>
      <c r="J1875" s="11" t="s">
        <v>338</v>
      </c>
      <c r="K1875" s="11" t="s">
        <v>4139</v>
      </c>
      <c r="L1875" s="11">
        <v>2</v>
      </c>
    </row>
    <row r="1876" spans="1:12">
      <c r="A1876" s="11" t="s">
        <v>3628</v>
      </c>
      <c r="D1876" s="11" t="s">
        <v>260</v>
      </c>
      <c r="E1876" s="19" t="s">
        <v>3878</v>
      </c>
      <c r="F1876" s="10">
        <v>42036</v>
      </c>
      <c r="G1876" s="10">
        <v>44958</v>
      </c>
      <c r="H1876" s="11">
        <v>9</v>
      </c>
      <c r="I1876" s="11" t="s">
        <v>337</v>
      </c>
      <c r="J1876" s="11" t="s">
        <v>338</v>
      </c>
      <c r="K1876" s="11" t="s">
        <v>4139</v>
      </c>
      <c r="L1876" s="11">
        <v>2</v>
      </c>
    </row>
    <row r="1877" spans="1:12">
      <c r="A1877" s="11" t="s">
        <v>3629</v>
      </c>
      <c r="D1877" s="11" t="s">
        <v>260</v>
      </c>
      <c r="E1877" s="19" t="s">
        <v>3879</v>
      </c>
      <c r="F1877" s="10">
        <v>42036</v>
      </c>
      <c r="G1877" s="10">
        <v>44958</v>
      </c>
      <c r="H1877" s="11">
        <v>9</v>
      </c>
      <c r="I1877" s="11" t="s">
        <v>337</v>
      </c>
      <c r="J1877" s="11" t="s">
        <v>338</v>
      </c>
      <c r="K1877" s="11" t="s">
        <v>4139</v>
      </c>
      <c r="L1877" s="11">
        <v>2</v>
      </c>
    </row>
    <row r="1878" spans="1:12">
      <c r="A1878" s="11" t="s">
        <v>3630</v>
      </c>
      <c r="D1878" s="11" t="s">
        <v>260</v>
      </c>
      <c r="E1878" s="19" t="s">
        <v>3880</v>
      </c>
      <c r="F1878" s="10">
        <v>42036</v>
      </c>
      <c r="G1878" s="10">
        <v>44958</v>
      </c>
      <c r="H1878" s="11">
        <v>9</v>
      </c>
      <c r="I1878" s="11" t="s">
        <v>337</v>
      </c>
      <c r="J1878" s="11" t="s">
        <v>338</v>
      </c>
      <c r="K1878" s="11" t="s">
        <v>4139</v>
      </c>
      <c r="L1878" s="11">
        <v>2</v>
      </c>
    </row>
    <row r="1879" spans="1:12">
      <c r="A1879" s="11" t="s">
        <v>3631</v>
      </c>
      <c r="D1879" s="11" t="s">
        <v>260</v>
      </c>
      <c r="E1879" s="19" t="s">
        <v>3881</v>
      </c>
      <c r="F1879" s="10">
        <v>42036</v>
      </c>
      <c r="G1879" s="10">
        <v>44958</v>
      </c>
      <c r="H1879" s="11">
        <v>9</v>
      </c>
      <c r="I1879" s="11" t="s">
        <v>337</v>
      </c>
      <c r="J1879" s="11" t="s">
        <v>338</v>
      </c>
      <c r="K1879" s="11" t="s">
        <v>4139</v>
      </c>
      <c r="L1879" s="11">
        <v>2</v>
      </c>
    </row>
    <row r="1880" spans="1:12">
      <c r="A1880" s="11" t="s">
        <v>3632</v>
      </c>
      <c r="D1880" s="11" t="s">
        <v>260</v>
      </c>
      <c r="E1880" s="19" t="s">
        <v>3882</v>
      </c>
      <c r="F1880" s="10">
        <v>42036</v>
      </c>
      <c r="G1880" s="10">
        <v>44958</v>
      </c>
      <c r="H1880" s="11">
        <v>9</v>
      </c>
      <c r="I1880" s="11" t="s">
        <v>337</v>
      </c>
      <c r="J1880" s="11" t="s">
        <v>338</v>
      </c>
      <c r="K1880" s="11" t="s">
        <v>4139</v>
      </c>
      <c r="L1880" s="11">
        <v>2</v>
      </c>
    </row>
    <row r="1881" spans="1:12">
      <c r="A1881" s="11" t="s">
        <v>3633</v>
      </c>
      <c r="D1881" s="11" t="s">
        <v>260</v>
      </c>
      <c r="E1881" s="19" t="s">
        <v>3883</v>
      </c>
      <c r="F1881" s="10">
        <v>42036</v>
      </c>
      <c r="G1881" s="10">
        <v>44958</v>
      </c>
      <c r="H1881" s="11">
        <v>9</v>
      </c>
      <c r="I1881" s="11" t="s">
        <v>337</v>
      </c>
      <c r="J1881" s="11" t="s">
        <v>338</v>
      </c>
      <c r="K1881" s="11" t="s">
        <v>4139</v>
      </c>
      <c r="L1881" s="11">
        <v>2</v>
      </c>
    </row>
    <row r="1882" spans="1:12">
      <c r="A1882" s="11" t="s">
        <v>3634</v>
      </c>
      <c r="D1882" s="11" t="s">
        <v>260</v>
      </c>
      <c r="E1882" s="19" t="s">
        <v>3884</v>
      </c>
      <c r="F1882" s="10">
        <v>42036</v>
      </c>
      <c r="G1882" s="10">
        <v>44958</v>
      </c>
      <c r="H1882" s="11">
        <v>9</v>
      </c>
      <c r="I1882" s="11" t="s">
        <v>337</v>
      </c>
      <c r="J1882" s="11" t="s">
        <v>338</v>
      </c>
      <c r="K1882" s="11" t="s">
        <v>4139</v>
      </c>
      <c r="L1882" s="11">
        <v>2</v>
      </c>
    </row>
    <row r="1883" spans="1:12">
      <c r="A1883" s="11" t="s">
        <v>3635</v>
      </c>
      <c r="D1883" s="11" t="s">
        <v>260</v>
      </c>
      <c r="E1883" s="19" t="s">
        <v>3885</v>
      </c>
      <c r="F1883" s="10">
        <v>42036</v>
      </c>
      <c r="G1883" s="10">
        <v>44958</v>
      </c>
      <c r="H1883" s="11">
        <v>9</v>
      </c>
      <c r="I1883" s="11" t="s">
        <v>337</v>
      </c>
      <c r="J1883" s="11" t="s">
        <v>338</v>
      </c>
      <c r="K1883" s="11" t="s">
        <v>4139</v>
      </c>
      <c r="L1883" s="11">
        <v>2</v>
      </c>
    </row>
    <row r="1884" spans="1:12">
      <c r="A1884" s="11" t="s">
        <v>3636</v>
      </c>
      <c r="D1884" s="11" t="s">
        <v>260</v>
      </c>
      <c r="E1884" s="19" t="s">
        <v>3886</v>
      </c>
      <c r="F1884" s="10">
        <v>42036</v>
      </c>
      <c r="G1884" s="10">
        <v>44958</v>
      </c>
      <c r="H1884" s="11">
        <v>9</v>
      </c>
      <c r="I1884" s="11" t="s">
        <v>337</v>
      </c>
      <c r="J1884" s="11" t="s">
        <v>338</v>
      </c>
      <c r="K1884" s="11" t="s">
        <v>4139</v>
      </c>
      <c r="L1884" s="11">
        <v>2</v>
      </c>
    </row>
    <row r="1885" spans="1:12">
      <c r="A1885" s="11" t="s">
        <v>3637</v>
      </c>
      <c r="D1885" s="11" t="s">
        <v>260</v>
      </c>
      <c r="E1885" s="19" t="s">
        <v>3887</v>
      </c>
      <c r="F1885" s="10">
        <v>42036</v>
      </c>
      <c r="G1885" s="10">
        <v>44958</v>
      </c>
      <c r="H1885" s="11">
        <v>9</v>
      </c>
      <c r="I1885" s="11" t="s">
        <v>337</v>
      </c>
      <c r="J1885" s="11" t="s">
        <v>338</v>
      </c>
      <c r="K1885" s="11" t="s">
        <v>4139</v>
      </c>
      <c r="L1885" s="11">
        <v>2</v>
      </c>
    </row>
    <row r="1886" spans="1:12">
      <c r="A1886" s="11" t="s">
        <v>3638</v>
      </c>
      <c r="D1886" s="11" t="s">
        <v>260</v>
      </c>
      <c r="E1886" s="19" t="s">
        <v>3888</v>
      </c>
      <c r="F1886" s="10">
        <v>42036</v>
      </c>
      <c r="G1886" s="10">
        <v>44958</v>
      </c>
      <c r="H1886" s="11">
        <v>9</v>
      </c>
      <c r="I1886" s="11" t="s">
        <v>337</v>
      </c>
      <c r="J1886" s="11" t="s">
        <v>338</v>
      </c>
      <c r="K1886" s="11" t="s">
        <v>4139</v>
      </c>
      <c r="L1886" s="11">
        <v>2</v>
      </c>
    </row>
    <row r="1887" spans="1:12">
      <c r="A1887" s="11" t="s">
        <v>3639</v>
      </c>
      <c r="D1887" s="11" t="s">
        <v>260</v>
      </c>
      <c r="E1887" s="19" t="s">
        <v>3889</v>
      </c>
      <c r="F1887" s="10">
        <v>42036</v>
      </c>
      <c r="G1887" s="10">
        <v>44958</v>
      </c>
      <c r="H1887" s="11">
        <v>9</v>
      </c>
      <c r="I1887" s="11" t="s">
        <v>337</v>
      </c>
      <c r="J1887" s="11" t="s">
        <v>338</v>
      </c>
      <c r="K1887" s="11" t="s">
        <v>4139</v>
      </c>
      <c r="L1887" s="11">
        <v>2</v>
      </c>
    </row>
    <row r="1888" spans="1:12">
      <c r="A1888" s="11" t="s">
        <v>3640</v>
      </c>
      <c r="D1888" s="11" t="s">
        <v>260</v>
      </c>
      <c r="E1888" s="19" t="s">
        <v>3890</v>
      </c>
      <c r="F1888" s="10">
        <v>42036</v>
      </c>
      <c r="G1888" s="10">
        <v>44958</v>
      </c>
      <c r="H1888" s="11">
        <v>9</v>
      </c>
      <c r="I1888" s="11" t="s">
        <v>337</v>
      </c>
      <c r="J1888" s="11" t="s">
        <v>338</v>
      </c>
      <c r="K1888" s="11" t="s">
        <v>4139</v>
      </c>
      <c r="L1888" s="11">
        <v>2</v>
      </c>
    </row>
    <row r="1889" spans="1:12">
      <c r="A1889" s="11" t="s">
        <v>3641</v>
      </c>
      <c r="D1889" s="11" t="s">
        <v>260</v>
      </c>
      <c r="E1889" s="19" t="s">
        <v>3891</v>
      </c>
      <c r="F1889" s="10">
        <v>42036</v>
      </c>
      <c r="G1889" s="10">
        <v>44958</v>
      </c>
      <c r="H1889" s="11">
        <v>9</v>
      </c>
      <c r="I1889" s="11" t="s">
        <v>337</v>
      </c>
      <c r="J1889" s="11" t="s">
        <v>338</v>
      </c>
      <c r="K1889" s="11" t="s">
        <v>4139</v>
      </c>
      <c r="L1889" s="11">
        <v>2</v>
      </c>
    </row>
    <row r="1890" spans="1:12">
      <c r="A1890" s="11" t="s">
        <v>3642</v>
      </c>
      <c r="D1890" s="11" t="s">
        <v>260</v>
      </c>
      <c r="E1890" s="19" t="s">
        <v>3892</v>
      </c>
      <c r="F1890" s="10">
        <v>42036</v>
      </c>
      <c r="G1890" s="10">
        <v>44958</v>
      </c>
      <c r="H1890" s="11">
        <v>9</v>
      </c>
      <c r="I1890" s="11" t="s">
        <v>337</v>
      </c>
      <c r="J1890" s="11" t="s">
        <v>338</v>
      </c>
      <c r="K1890" s="11" t="s">
        <v>4139</v>
      </c>
      <c r="L1890" s="11">
        <v>2</v>
      </c>
    </row>
    <row r="1891" spans="1:12">
      <c r="A1891" s="11" t="s">
        <v>3643</v>
      </c>
      <c r="D1891" s="11" t="s">
        <v>260</v>
      </c>
      <c r="E1891" s="19" t="s">
        <v>3893</v>
      </c>
      <c r="F1891" s="10">
        <v>42036</v>
      </c>
      <c r="G1891" s="10">
        <v>44958</v>
      </c>
      <c r="H1891" s="11">
        <v>9</v>
      </c>
      <c r="I1891" s="11" t="s">
        <v>337</v>
      </c>
      <c r="J1891" s="11" t="s">
        <v>338</v>
      </c>
      <c r="K1891" s="11" t="s">
        <v>4139</v>
      </c>
      <c r="L1891" s="11">
        <v>2</v>
      </c>
    </row>
    <row r="1892" spans="1:12">
      <c r="A1892" s="11" t="s">
        <v>3644</v>
      </c>
      <c r="D1892" s="11" t="s">
        <v>260</v>
      </c>
      <c r="E1892" s="19" t="s">
        <v>3894</v>
      </c>
      <c r="F1892" s="10">
        <v>42036</v>
      </c>
      <c r="G1892" s="10">
        <v>44958</v>
      </c>
      <c r="H1892" s="11">
        <v>9</v>
      </c>
      <c r="I1892" s="11" t="s">
        <v>337</v>
      </c>
      <c r="J1892" s="11" t="s">
        <v>338</v>
      </c>
      <c r="K1892" s="11" t="s">
        <v>4139</v>
      </c>
      <c r="L1892" s="11">
        <v>2</v>
      </c>
    </row>
    <row r="1893" spans="1:12">
      <c r="A1893" s="11" t="s">
        <v>3645</v>
      </c>
      <c r="D1893" s="11" t="s">
        <v>260</v>
      </c>
      <c r="E1893" s="19" t="s">
        <v>3895</v>
      </c>
      <c r="F1893" s="10">
        <v>42036</v>
      </c>
      <c r="G1893" s="10">
        <v>44958</v>
      </c>
      <c r="H1893" s="11">
        <v>9</v>
      </c>
      <c r="I1893" s="11" t="s">
        <v>337</v>
      </c>
      <c r="J1893" s="11" t="s">
        <v>338</v>
      </c>
      <c r="K1893" s="11" t="s">
        <v>4139</v>
      </c>
      <c r="L1893" s="11">
        <v>2</v>
      </c>
    </row>
    <row r="1894" spans="1:12">
      <c r="A1894" s="11" t="s">
        <v>3646</v>
      </c>
      <c r="D1894" s="11" t="s">
        <v>260</v>
      </c>
      <c r="E1894" s="19" t="s">
        <v>3896</v>
      </c>
      <c r="F1894" s="10">
        <v>42036</v>
      </c>
      <c r="G1894" s="10">
        <v>44958</v>
      </c>
      <c r="H1894" s="11">
        <v>9</v>
      </c>
      <c r="I1894" s="11" t="s">
        <v>337</v>
      </c>
      <c r="J1894" s="11" t="s">
        <v>338</v>
      </c>
      <c r="K1894" s="11" t="s">
        <v>4139</v>
      </c>
      <c r="L1894" s="11">
        <v>2</v>
      </c>
    </row>
    <row r="1895" spans="1:12">
      <c r="A1895" s="11" t="s">
        <v>3647</v>
      </c>
      <c r="D1895" s="11" t="s">
        <v>260</v>
      </c>
      <c r="E1895" s="19" t="s">
        <v>3897</v>
      </c>
      <c r="F1895" s="10">
        <v>42036</v>
      </c>
      <c r="G1895" s="10">
        <v>44958</v>
      </c>
      <c r="H1895" s="11">
        <v>9</v>
      </c>
      <c r="I1895" s="11" t="s">
        <v>337</v>
      </c>
      <c r="J1895" s="11" t="s">
        <v>338</v>
      </c>
      <c r="K1895" s="11" t="s">
        <v>4139</v>
      </c>
      <c r="L1895" s="11">
        <v>2</v>
      </c>
    </row>
    <row r="1896" spans="1:12">
      <c r="A1896" s="11" t="s">
        <v>3648</v>
      </c>
      <c r="D1896" s="11" t="s">
        <v>260</v>
      </c>
      <c r="E1896" s="19" t="s">
        <v>3898</v>
      </c>
      <c r="F1896" s="10">
        <v>42036</v>
      </c>
      <c r="G1896" s="10">
        <v>44958</v>
      </c>
      <c r="H1896" s="11">
        <v>9</v>
      </c>
      <c r="I1896" s="11" t="s">
        <v>337</v>
      </c>
      <c r="J1896" s="11" t="s">
        <v>338</v>
      </c>
      <c r="K1896" s="11" t="s">
        <v>4139</v>
      </c>
      <c r="L1896" s="11">
        <v>2</v>
      </c>
    </row>
    <row r="1897" spans="1:12">
      <c r="A1897" s="11" t="s">
        <v>3649</v>
      </c>
      <c r="D1897" s="11" t="s">
        <v>260</v>
      </c>
      <c r="E1897" s="19" t="s">
        <v>3899</v>
      </c>
      <c r="F1897" s="10">
        <v>42036</v>
      </c>
      <c r="G1897" s="10">
        <v>44958</v>
      </c>
      <c r="H1897" s="11">
        <v>9</v>
      </c>
      <c r="I1897" s="11" t="s">
        <v>337</v>
      </c>
      <c r="J1897" s="11" t="s">
        <v>338</v>
      </c>
      <c r="K1897" s="11" t="s">
        <v>4139</v>
      </c>
      <c r="L1897" s="11">
        <v>2</v>
      </c>
    </row>
    <row r="1898" spans="1:12">
      <c r="A1898" s="11" t="s">
        <v>3650</v>
      </c>
      <c r="D1898" s="11" t="s">
        <v>260</v>
      </c>
      <c r="E1898" s="19" t="s">
        <v>3900</v>
      </c>
      <c r="F1898" s="10">
        <v>42036</v>
      </c>
      <c r="G1898" s="10">
        <v>44958</v>
      </c>
      <c r="H1898" s="11">
        <v>9</v>
      </c>
      <c r="I1898" s="11" t="s">
        <v>337</v>
      </c>
      <c r="J1898" s="11" t="s">
        <v>338</v>
      </c>
      <c r="K1898" s="11" t="s">
        <v>4139</v>
      </c>
      <c r="L1898" s="11">
        <v>2</v>
      </c>
    </row>
    <row r="1899" spans="1:12">
      <c r="A1899" s="11" t="s">
        <v>3651</v>
      </c>
      <c r="D1899" s="11" t="s">
        <v>260</v>
      </c>
      <c r="E1899" s="19" t="s">
        <v>3901</v>
      </c>
      <c r="F1899" s="10">
        <v>42036</v>
      </c>
      <c r="G1899" s="10">
        <v>44958</v>
      </c>
      <c r="H1899" s="11">
        <v>9</v>
      </c>
      <c r="I1899" s="11" t="s">
        <v>337</v>
      </c>
      <c r="J1899" s="11" t="s">
        <v>338</v>
      </c>
      <c r="K1899" s="11" t="s">
        <v>4139</v>
      </c>
      <c r="L1899" s="11">
        <v>2</v>
      </c>
    </row>
    <row r="1900" spans="1:12">
      <c r="A1900" s="11" t="s">
        <v>3652</v>
      </c>
      <c r="D1900" s="11" t="s">
        <v>260</v>
      </c>
      <c r="E1900" s="19" t="s">
        <v>3902</v>
      </c>
      <c r="F1900" s="10">
        <v>42036</v>
      </c>
      <c r="G1900" s="10">
        <v>44958</v>
      </c>
      <c r="H1900" s="11">
        <v>9</v>
      </c>
      <c r="I1900" s="11" t="s">
        <v>337</v>
      </c>
      <c r="J1900" s="11" t="s">
        <v>338</v>
      </c>
      <c r="K1900" s="11" t="s">
        <v>4139</v>
      </c>
      <c r="L1900" s="11">
        <v>2</v>
      </c>
    </row>
    <row r="1901" spans="1:12">
      <c r="A1901" s="11" t="s">
        <v>3653</v>
      </c>
      <c r="D1901" s="11" t="s">
        <v>260</v>
      </c>
      <c r="E1901" s="19" t="s">
        <v>3903</v>
      </c>
      <c r="F1901" s="10">
        <v>42036</v>
      </c>
      <c r="G1901" s="10">
        <v>44958</v>
      </c>
      <c r="H1901" s="11">
        <v>9</v>
      </c>
      <c r="I1901" s="11" t="s">
        <v>337</v>
      </c>
      <c r="J1901" s="11" t="s">
        <v>338</v>
      </c>
      <c r="K1901" s="11" t="s">
        <v>4139</v>
      </c>
      <c r="L1901" s="11">
        <v>2</v>
      </c>
    </row>
    <row r="1902" spans="1:12">
      <c r="A1902" s="11" t="s">
        <v>3654</v>
      </c>
      <c r="D1902" s="11" t="s">
        <v>260</v>
      </c>
      <c r="E1902" s="19" t="s">
        <v>3904</v>
      </c>
      <c r="F1902" s="10">
        <v>42036</v>
      </c>
      <c r="G1902" s="10">
        <v>44958</v>
      </c>
      <c r="H1902" s="11">
        <v>9</v>
      </c>
      <c r="I1902" s="11" t="s">
        <v>337</v>
      </c>
      <c r="J1902" s="11" t="s">
        <v>338</v>
      </c>
      <c r="K1902" s="11" t="s">
        <v>4139</v>
      </c>
      <c r="L1902" s="11">
        <v>2</v>
      </c>
    </row>
    <row r="1903" spans="1:12">
      <c r="A1903" s="11" t="s">
        <v>3655</v>
      </c>
      <c r="D1903" s="11" t="s">
        <v>260</v>
      </c>
      <c r="E1903" s="19" t="s">
        <v>3905</v>
      </c>
      <c r="F1903" s="10">
        <v>42036</v>
      </c>
      <c r="G1903" s="10">
        <v>44958</v>
      </c>
      <c r="H1903" s="11">
        <v>9</v>
      </c>
      <c r="I1903" s="11" t="s">
        <v>337</v>
      </c>
      <c r="J1903" s="11" t="s">
        <v>338</v>
      </c>
      <c r="K1903" s="11" t="s">
        <v>4139</v>
      </c>
      <c r="L1903" s="11">
        <v>2</v>
      </c>
    </row>
    <row r="1904" spans="1:12">
      <c r="A1904" s="11" t="s">
        <v>3656</v>
      </c>
      <c r="D1904" s="11" t="s">
        <v>260</v>
      </c>
      <c r="E1904" s="19" t="s">
        <v>3906</v>
      </c>
      <c r="F1904" s="10">
        <v>42036</v>
      </c>
      <c r="G1904" s="10">
        <v>44958</v>
      </c>
      <c r="H1904" s="11">
        <v>9</v>
      </c>
      <c r="I1904" s="11" t="s">
        <v>337</v>
      </c>
      <c r="J1904" s="11" t="s">
        <v>338</v>
      </c>
      <c r="K1904" s="11" t="s">
        <v>4139</v>
      </c>
      <c r="L1904" s="11">
        <v>2</v>
      </c>
    </row>
    <row r="1905" spans="1:12">
      <c r="A1905" s="11" t="s">
        <v>3657</v>
      </c>
      <c r="D1905" s="11" t="s">
        <v>260</v>
      </c>
      <c r="E1905" s="19" t="s">
        <v>3907</v>
      </c>
      <c r="F1905" s="10">
        <v>42036</v>
      </c>
      <c r="G1905" s="10">
        <v>44958</v>
      </c>
      <c r="H1905" s="11">
        <v>9</v>
      </c>
      <c r="I1905" s="11" t="s">
        <v>337</v>
      </c>
      <c r="J1905" s="11" t="s">
        <v>338</v>
      </c>
      <c r="K1905" s="11" t="s">
        <v>4139</v>
      </c>
      <c r="L1905" s="11">
        <v>2</v>
      </c>
    </row>
    <row r="1906" spans="1:12">
      <c r="A1906" s="11" t="s">
        <v>3658</v>
      </c>
      <c r="D1906" s="11" t="s">
        <v>260</v>
      </c>
      <c r="E1906" s="19" t="s">
        <v>3908</v>
      </c>
      <c r="F1906" s="10">
        <v>42036</v>
      </c>
      <c r="G1906" s="10">
        <v>44958</v>
      </c>
      <c r="H1906" s="11">
        <v>9</v>
      </c>
      <c r="I1906" s="11" t="s">
        <v>337</v>
      </c>
      <c r="J1906" s="11" t="s">
        <v>338</v>
      </c>
      <c r="K1906" s="11" t="s">
        <v>4139</v>
      </c>
      <c r="L1906" s="11">
        <v>2</v>
      </c>
    </row>
    <row r="1907" spans="1:12">
      <c r="A1907" s="11" t="s">
        <v>3659</v>
      </c>
      <c r="D1907" s="11" t="s">
        <v>260</v>
      </c>
      <c r="E1907" s="19" t="s">
        <v>3909</v>
      </c>
      <c r="F1907" s="10">
        <v>42036</v>
      </c>
      <c r="G1907" s="10">
        <v>44958</v>
      </c>
      <c r="H1907" s="11">
        <v>9</v>
      </c>
      <c r="I1907" s="11" t="s">
        <v>337</v>
      </c>
      <c r="J1907" s="11" t="s">
        <v>338</v>
      </c>
      <c r="K1907" s="11" t="s">
        <v>4139</v>
      </c>
      <c r="L1907" s="11">
        <v>2</v>
      </c>
    </row>
    <row r="1908" spans="1:12">
      <c r="A1908" s="11" t="s">
        <v>3660</v>
      </c>
      <c r="D1908" s="11" t="s">
        <v>260</v>
      </c>
      <c r="E1908" s="19" t="s">
        <v>3910</v>
      </c>
      <c r="F1908" s="10">
        <v>42036</v>
      </c>
      <c r="G1908" s="10">
        <v>44958</v>
      </c>
      <c r="H1908" s="11">
        <v>9</v>
      </c>
      <c r="I1908" s="11" t="s">
        <v>337</v>
      </c>
      <c r="J1908" s="11" t="s">
        <v>338</v>
      </c>
      <c r="K1908" s="11" t="s">
        <v>4139</v>
      </c>
      <c r="L1908" s="11">
        <v>2</v>
      </c>
    </row>
    <row r="1909" spans="1:12">
      <c r="A1909" s="11" t="s">
        <v>3661</v>
      </c>
      <c r="D1909" s="11" t="s">
        <v>260</v>
      </c>
      <c r="E1909" s="19" t="s">
        <v>3911</v>
      </c>
      <c r="F1909" s="10">
        <v>42036</v>
      </c>
      <c r="G1909" s="10">
        <v>44958</v>
      </c>
      <c r="H1909" s="11">
        <v>9</v>
      </c>
      <c r="I1909" s="11" t="s">
        <v>337</v>
      </c>
      <c r="J1909" s="11" t="s">
        <v>338</v>
      </c>
      <c r="K1909" s="11" t="s">
        <v>4139</v>
      </c>
      <c r="L1909" s="11">
        <v>2</v>
      </c>
    </row>
    <row r="1910" spans="1:12">
      <c r="A1910" s="11" t="s">
        <v>3662</v>
      </c>
      <c r="D1910" s="11" t="s">
        <v>260</v>
      </c>
      <c r="E1910" s="19" t="s">
        <v>3912</v>
      </c>
      <c r="F1910" s="10">
        <v>42036</v>
      </c>
      <c r="G1910" s="10">
        <v>44958</v>
      </c>
      <c r="H1910" s="11">
        <v>9</v>
      </c>
      <c r="I1910" s="11" t="s">
        <v>337</v>
      </c>
      <c r="J1910" s="11" t="s">
        <v>338</v>
      </c>
      <c r="K1910" s="11" t="s">
        <v>4139</v>
      </c>
      <c r="L1910" s="11">
        <v>2</v>
      </c>
    </row>
    <row r="1911" spans="1:12">
      <c r="A1911" s="11" t="s">
        <v>3663</v>
      </c>
      <c r="D1911" s="11" t="s">
        <v>260</v>
      </c>
      <c r="E1911" s="19" t="s">
        <v>3913</v>
      </c>
      <c r="F1911" s="10">
        <v>42036</v>
      </c>
      <c r="G1911" s="10">
        <v>44958</v>
      </c>
      <c r="H1911" s="11">
        <v>9</v>
      </c>
      <c r="I1911" s="11" t="s">
        <v>337</v>
      </c>
      <c r="J1911" s="11" t="s">
        <v>338</v>
      </c>
      <c r="K1911" s="11" t="s">
        <v>4139</v>
      </c>
      <c r="L1911" s="11">
        <v>2</v>
      </c>
    </row>
    <row r="1912" spans="1:12">
      <c r="A1912" s="11" t="s">
        <v>3664</v>
      </c>
      <c r="D1912" s="11" t="s">
        <v>260</v>
      </c>
      <c r="E1912" s="19" t="s">
        <v>3914</v>
      </c>
      <c r="F1912" s="10">
        <v>42036</v>
      </c>
      <c r="G1912" s="10">
        <v>44958</v>
      </c>
      <c r="H1912" s="11">
        <v>9</v>
      </c>
      <c r="I1912" s="11" t="s">
        <v>337</v>
      </c>
      <c r="J1912" s="11" t="s">
        <v>338</v>
      </c>
      <c r="K1912" s="11" t="s">
        <v>4139</v>
      </c>
      <c r="L1912" s="11">
        <v>2</v>
      </c>
    </row>
    <row r="1913" spans="1:12">
      <c r="A1913" s="11" t="s">
        <v>3665</v>
      </c>
      <c r="D1913" s="11" t="s">
        <v>260</v>
      </c>
      <c r="E1913" s="19" t="s">
        <v>3915</v>
      </c>
      <c r="F1913" s="10">
        <v>42036</v>
      </c>
      <c r="G1913" s="10">
        <v>44958</v>
      </c>
      <c r="H1913" s="11">
        <v>9</v>
      </c>
      <c r="I1913" s="11" t="s">
        <v>337</v>
      </c>
      <c r="J1913" s="11" t="s">
        <v>338</v>
      </c>
      <c r="K1913" s="11" t="s">
        <v>4139</v>
      </c>
      <c r="L1913" s="11">
        <v>2</v>
      </c>
    </row>
    <row r="1914" spans="1:12">
      <c r="A1914" s="11" t="s">
        <v>3666</v>
      </c>
      <c r="D1914" s="11" t="s">
        <v>260</v>
      </c>
      <c r="E1914" s="19" t="s">
        <v>3916</v>
      </c>
      <c r="F1914" s="10">
        <v>42036</v>
      </c>
      <c r="G1914" s="10">
        <v>44958</v>
      </c>
      <c r="H1914" s="11">
        <v>9</v>
      </c>
      <c r="I1914" s="11" t="s">
        <v>337</v>
      </c>
      <c r="J1914" s="11" t="s">
        <v>338</v>
      </c>
      <c r="K1914" s="11" t="s">
        <v>4139</v>
      </c>
      <c r="L1914" s="11">
        <v>2</v>
      </c>
    </row>
    <row r="1915" spans="1:12">
      <c r="A1915" s="11" t="s">
        <v>3667</v>
      </c>
      <c r="D1915" s="11" t="s">
        <v>260</v>
      </c>
      <c r="E1915" s="19" t="s">
        <v>3917</v>
      </c>
      <c r="F1915" s="10">
        <v>42036</v>
      </c>
      <c r="G1915" s="10">
        <v>44958</v>
      </c>
      <c r="H1915" s="11">
        <v>9</v>
      </c>
      <c r="I1915" s="11" t="s">
        <v>337</v>
      </c>
      <c r="J1915" s="11" t="s">
        <v>338</v>
      </c>
      <c r="K1915" s="11" t="s">
        <v>4139</v>
      </c>
      <c r="L1915" s="11">
        <v>2</v>
      </c>
    </row>
    <row r="1916" spans="1:12">
      <c r="A1916" s="11" t="s">
        <v>3668</v>
      </c>
      <c r="D1916" s="11" t="s">
        <v>260</v>
      </c>
      <c r="E1916" s="19" t="s">
        <v>3918</v>
      </c>
      <c r="F1916" s="10">
        <v>42036</v>
      </c>
      <c r="G1916" s="10">
        <v>44958</v>
      </c>
      <c r="H1916" s="11">
        <v>9</v>
      </c>
      <c r="I1916" s="11" t="s">
        <v>337</v>
      </c>
      <c r="J1916" s="11" t="s">
        <v>338</v>
      </c>
      <c r="K1916" s="11" t="s">
        <v>4139</v>
      </c>
      <c r="L1916" s="11">
        <v>2</v>
      </c>
    </row>
    <row r="1917" spans="1:12">
      <c r="A1917" s="11" t="s">
        <v>3669</v>
      </c>
      <c r="D1917" s="11" t="s">
        <v>260</v>
      </c>
      <c r="E1917" s="19" t="s">
        <v>3919</v>
      </c>
      <c r="F1917" s="10">
        <v>42036</v>
      </c>
      <c r="G1917" s="10">
        <v>44958</v>
      </c>
      <c r="H1917" s="11">
        <v>9</v>
      </c>
      <c r="I1917" s="11" t="s">
        <v>337</v>
      </c>
      <c r="J1917" s="11" t="s">
        <v>338</v>
      </c>
      <c r="K1917" s="11" t="s">
        <v>4139</v>
      </c>
      <c r="L1917" s="11">
        <v>2</v>
      </c>
    </row>
    <row r="1918" spans="1:12">
      <c r="A1918" s="11" t="s">
        <v>3670</v>
      </c>
      <c r="D1918" s="11" t="s">
        <v>260</v>
      </c>
      <c r="E1918" s="19" t="s">
        <v>3920</v>
      </c>
      <c r="F1918" s="10">
        <v>42036</v>
      </c>
      <c r="G1918" s="10">
        <v>44958</v>
      </c>
      <c r="H1918" s="11">
        <v>9</v>
      </c>
      <c r="I1918" s="11" t="s">
        <v>337</v>
      </c>
      <c r="J1918" s="11" t="s">
        <v>338</v>
      </c>
      <c r="K1918" s="11" t="s">
        <v>4139</v>
      </c>
      <c r="L1918" s="11">
        <v>2</v>
      </c>
    </row>
    <row r="1919" spans="1:12">
      <c r="A1919" s="11" t="s">
        <v>3671</v>
      </c>
      <c r="D1919" s="11" t="s">
        <v>260</v>
      </c>
      <c r="E1919" s="19" t="s">
        <v>3921</v>
      </c>
      <c r="F1919" s="10">
        <v>42036</v>
      </c>
      <c r="G1919" s="10">
        <v>44958</v>
      </c>
      <c r="H1919" s="11">
        <v>9</v>
      </c>
      <c r="I1919" s="11" t="s">
        <v>337</v>
      </c>
      <c r="J1919" s="11" t="s">
        <v>338</v>
      </c>
      <c r="K1919" s="11" t="s">
        <v>4139</v>
      </c>
      <c r="L1919" s="11">
        <v>2</v>
      </c>
    </row>
    <row r="1920" spans="1:12">
      <c r="A1920" s="11" t="s">
        <v>3672</v>
      </c>
      <c r="D1920" s="11" t="s">
        <v>260</v>
      </c>
      <c r="E1920" s="19" t="s">
        <v>3922</v>
      </c>
      <c r="F1920" s="10">
        <v>42036</v>
      </c>
      <c r="G1920" s="10">
        <v>44958</v>
      </c>
      <c r="H1920" s="11">
        <v>9</v>
      </c>
      <c r="I1920" s="11" t="s">
        <v>337</v>
      </c>
      <c r="J1920" s="11" t="s">
        <v>338</v>
      </c>
      <c r="K1920" s="11" t="s">
        <v>4139</v>
      </c>
      <c r="L1920" s="11">
        <v>2</v>
      </c>
    </row>
    <row r="1921" spans="1:12">
      <c r="A1921" s="11" t="s">
        <v>3673</v>
      </c>
      <c r="D1921" s="11" t="s">
        <v>260</v>
      </c>
      <c r="E1921" s="19" t="s">
        <v>3923</v>
      </c>
      <c r="F1921" s="10">
        <v>42036</v>
      </c>
      <c r="G1921" s="10">
        <v>44958</v>
      </c>
      <c r="H1921" s="11">
        <v>9</v>
      </c>
      <c r="I1921" s="11" t="s">
        <v>337</v>
      </c>
      <c r="J1921" s="11" t="s">
        <v>338</v>
      </c>
      <c r="K1921" s="11" t="s">
        <v>4139</v>
      </c>
      <c r="L1921" s="11">
        <v>2</v>
      </c>
    </row>
    <row r="1922" spans="1:12">
      <c r="A1922" s="11" t="s">
        <v>3674</v>
      </c>
      <c r="D1922" s="11" t="s">
        <v>260</v>
      </c>
      <c r="E1922" s="19" t="s">
        <v>3924</v>
      </c>
      <c r="F1922" s="10">
        <v>42036</v>
      </c>
      <c r="G1922" s="10">
        <v>44958</v>
      </c>
      <c r="H1922" s="11">
        <v>9</v>
      </c>
      <c r="I1922" s="11" t="s">
        <v>337</v>
      </c>
      <c r="J1922" s="11" t="s">
        <v>338</v>
      </c>
      <c r="K1922" s="11" t="s">
        <v>4139</v>
      </c>
      <c r="L1922" s="11">
        <v>2</v>
      </c>
    </row>
    <row r="1923" spans="1:12">
      <c r="A1923" s="11" t="s">
        <v>3675</v>
      </c>
      <c r="D1923" s="11" t="s">
        <v>260</v>
      </c>
      <c r="E1923" s="19" t="s">
        <v>3925</v>
      </c>
      <c r="F1923" s="10">
        <v>42036</v>
      </c>
      <c r="G1923" s="10">
        <v>44958</v>
      </c>
      <c r="H1923" s="11">
        <v>9</v>
      </c>
      <c r="I1923" s="20" t="s">
        <v>259</v>
      </c>
      <c r="J1923" s="11" t="s">
        <v>261</v>
      </c>
      <c r="K1923" s="11" t="s">
        <v>4139</v>
      </c>
      <c r="L1923" s="11">
        <v>2</v>
      </c>
    </row>
    <row r="1924" spans="1:12">
      <c r="A1924" s="11" t="s">
        <v>3676</v>
      </c>
      <c r="D1924" s="11" t="s">
        <v>260</v>
      </c>
      <c r="E1924" s="19" t="s">
        <v>3926</v>
      </c>
      <c r="F1924" s="10">
        <v>42036</v>
      </c>
      <c r="G1924" s="10">
        <v>44958</v>
      </c>
      <c r="H1924" s="11">
        <v>9</v>
      </c>
      <c r="I1924" s="20" t="s">
        <v>259</v>
      </c>
      <c r="J1924" s="11" t="s">
        <v>261</v>
      </c>
      <c r="K1924" s="11" t="s">
        <v>4139</v>
      </c>
      <c r="L1924" s="11">
        <v>2</v>
      </c>
    </row>
    <row r="1925" spans="1:12">
      <c r="A1925" s="11" t="s">
        <v>3677</v>
      </c>
      <c r="D1925" s="11" t="s">
        <v>260</v>
      </c>
      <c r="E1925" s="19" t="s">
        <v>3927</v>
      </c>
      <c r="F1925" s="10">
        <v>42036</v>
      </c>
      <c r="G1925" s="10">
        <v>44958</v>
      </c>
      <c r="H1925" s="11">
        <v>9</v>
      </c>
      <c r="I1925" s="20" t="s">
        <v>259</v>
      </c>
      <c r="J1925" s="11" t="s">
        <v>261</v>
      </c>
      <c r="K1925" s="11" t="s">
        <v>4139</v>
      </c>
      <c r="L1925" s="11">
        <v>2</v>
      </c>
    </row>
    <row r="1926" spans="1:12">
      <c r="A1926" s="11" t="s">
        <v>3678</v>
      </c>
      <c r="D1926" s="11" t="s">
        <v>260</v>
      </c>
      <c r="E1926" s="19" t="s">
        <v>3928</v>
      </c>
      <c r="F1926" s="10">
        <v>42036</v>
      </c>
      <c r="G1926" s="10">
        <v>44958</v>
      </c>
      <c r="H1926" s="11">
        <v>9</v>
      </c>
      <c r="I1926" s="20" t="s">
        <v>259</v>
      </c>
      <c r="J1926" s="11" t="s">
        <v>261</v>
      </c>
      <c r="K1926" s="11" t="s">
        <v>4139</v>
      </c>
      <c r="L1926" s="11">
        <v>2</v>
      </c>
    </row>
    <row r="1927" spans="1:12">
      <c r="A1927" s="11" t="s">
        <v>3679</v>
      </c>
      <c r="D1927" s="11" t="s">
        <v>260</v>
      </c>
      <c r="E1927" s="19" t="s">
        <v>3929</v>
      </c>
      <c r="F1927" s="10">
        <v>42036</v>
      </c>
      <c r="G1927" s="10">
        <v>44958</v>
      </c>
      <c r="H1927" s="11">
        <v>9</v>
      </c>
      <c r="I1927" s="20" t="s">
        <v>259</v>
      </c>
      <c r="J1927" s="11" t="s">
        <v>261</v>
      </c>
      <c r="K1927" s="11" t="s">
        <v>4139</v>
      </c>
      <c r="L1927" s="11">
        <v>2</v>
      </c>
    </row>
    <row r="1928" spans="1:12">
      <c r="A1928" s="11" t="s">
        <v>3680</v>
      </c>
      <c r="D1928" s="11" t="s">
        <v>260</v>
      </c>
      <c r="E1928" s="19" t="s">
        <v>3930</v>
      </c>
      <c r="F1928" s="10">
        <v>42036</v>
      </c>
      <c r="G1928" s="10">
        <v>44958</v>
      </c>
      <c r="H1928" s="11">
        <v>9</v>
      </c>
      <c r="I1928" s="20" t="s">
        <v>259</v>
      </c>
      <c r="J1928" s="11" t="s">
        <v>261</v>
      </c>
      <c r="K1928" s="11" t="s">
        <v>4139</v>
      </c>
      <c r="L1928" s="11">
        <v>2</v>
      </c>
    </row>
    <row r="1929" spans="1:12">
      <c r="A1929" s="11" t="s">
        <v>3681</v>
      </c>
      <c r="D1929" s="11" t="s">
        <v>260</v>
      </c>
      <c r="E1929" s="19" t="s">
        <v>3931</v>
      </c>
      <c r="F1929" s="10">
        <v>42036</v>
      </c>
      <c r="G1929" s="10">
        <v>44958</v>
      </c>
      <c r="H1929" s="11">
        <v>9</v>
      </c>
      <c r="I1929" s="20" t="s">
        <v>259</v>
      </c>
      <c r="J1929" s="11" t="s">
        <v>261</v>
      </c>
      <c r="K1929" s="11" t="s">
        <v>4139</v>
      </c>
      <c r="L1929" s="11">
        <v>2</v>
      </c>
    </row>
    <row r="1930" spans="1:12">
      <c r="A1930" s="11" t="s">
        <v>3682</v>
      </c>
      <c r="D1930" s="11" t="s">
        <v>260</v>
      </c>
      <c r="E1930" s="19" t="s">
        <v>3932</v>
      </c>
      <c r="F1930" s="10">
        <v>42036</v>
      </c>
      <c r="G1930" s="10">
        <v>44958</v>
      </c>
      <c r="H1930" s="11">
        <v>9</v>
      </c>
      <c r="I1930" s="20" t="s">
        <v>259</v>
      </c>
      <c r="J1930" s="11" t="s">
        <v>261</v>
      </c>
      <c r="K1930" s="11" t="s">
        <v>4139</v>
      </c>
      <c r="L1930" s="11">
        <v>2</v>
      </c>
    </row>
    <row r="1931" spans="1:12">
      <c r="A1931" s="11" t="s">
        <v>3683</v>
      </c>
      <c r="D1931" s="11" t="s">
        <v>260</v>
      </c>
      <c r="E1931" s="19" t="s">
        <v>3933</v>
      </c>
      <c r="F1931" s="10">
        <v>42036</v>
      </c>
      <c r="G1931" s="10">
        <v>44958</v>
      </c>
      <c r="H1931" s="11">
        <v>9</v>
      </c>
      <c r="I1931" s="20" t="s">
        <v>259</v>
      </c>
      <c r="J1931" s="11" t="s">
        <v>261</v>
      </c>
      <c r="K1931" s="11" t="s">
        <v>4139</v>
      </c>
      <c r="L1931" s="11">
        <v>2</v>
      </c>
    </row>
    <row r="1932" spans="1:12">
      <c r="A1932" s="11" t="s">
        <v>3684</v>
      </c>
      <c r="D1932" s="11" t="s">
        <v>260</v>
      </c>
      <c r="E1932" s="19" t="s">
        <v>3934</v>
      </c>
      <c r="F1932" s="10">
        <v>42036</v>
      </c>
      <c r="G1932" s="10">
        <v>44958</v>
      </c>
      <c r="H1932" s="11">
        <v>9</v>
      </c>
      <c r="I1932" s="20" t="s">
        <v>259</v>
      </c>
      <c r="J1932" s="11" t="s">
        <v>261</v>
      </c>
      <c r="K1932" s="11" t="s">
        <v>4139</v>
      </c>
      <c r="L1932" s="11">
        <v>2</v>
      </c>
    </row>
    <row r="1933" spans="1:12">
      <c r="A1933" s="11" t="s">
        <v>3685</v>
      </c>
      <c r="D1933" s="11" t="s">
        <v>260</v>
      </c>
      <c r="E1933" s="19" t="s">
        <v>3935</v>
      </c>
      <c r="F1933" s="10">
        <v>42036</v>
      </c>
      <c r="G1933" s="10">
        <v>44958</v>
      </c>
      <c r="H1933" s="11">
        <v>9</v>
      </c>
      <c r="I1933" s="20" t="s">
        <v>259</v>
      </c>
      <c r="J1933" s="11" t="s">
        <v>261</v>
      </c>
      <c r="K1933" s="11" t="s">
        <v>4139</v>
      </c>
      <c r="L1933" s="11">
        <v>2</v>
      </c>
    </row>
    <row r="1934" spans="1:12">
      <c r="A1934" s="11" t="s">
        <v>3686</v>
      </c>
      <c r="D1934" s="11" t="s">
        <v>260</v>
      </c>
      <c r="E1934" s="19" t="s">
        <v>3936</v>
      </c>
      <c r="F1934" s="10">
        <v>42036</v>
      </c>
      <c r="G1934" s="10">
        <v>44958</v>
      </c>
      <c r="H1934" s="11">
        <v>9</v>
      </c>
      <c r="I1934" s="20" t="s">
        <v>259</v>
      </c>
      <c r="J1934" s="11" t="s">
        <v>261</v>
      </c>
      <c r="K1934" s="11" t="s">
        <v>4139</v>
      </c>
      <c r="L1934" s="11">
        <v>2</v>
      </c>
    </row>
    <row r="1935" spans="1:12">
      <c r="A1935" s="11" t="s">
        <v>3687</v>
      </c>
      <c r="D1935" s="11" t="s">
        <v>260</v>
      </c>
      <c r="E1935" s="19" t="s">
        <v>3937</v>
      </c>
      <c r="F1935" s="10">
        <v>42036</v>
      </c>
      <c r="G1935" s="10">
        <v>44958</v>
      </c>
      <c r="H1935" s="11">
        <v>9</v>
      </c>
      <c r="I1935" s="20" t="s">
        <v>259</v>
      </c>
      <c r="J1935" s="11" t="s">
        <v>261</v>
      </c>
      <c r="K1935" s="11" t="s">
        <v>4139</v>
      </c>
      <c r="L1935" s="11">
        <v>2</v>
      </c>
    </row>
    <row r="1936" spans="1:12">
      <c r="A1936" s="11" t="s">
        <v>3688</v>
      </c>
      <c r="D1936" s="11" t="s">
        <v>260</v>
      </c>
      <c r="E1936" s="19" t="s">
        <v>3938</v>
      </c>
      <c r="F1936" s="10">
        <v>42036</v>
      </c>
      <c r="G1936" s="10">
        <v>44958</v>
      </c>
      <c r="H1936" s="11">
        <v>9</v>
      </c>
      <c r="I1936" s="20" t="s">
        <v>259</v>
      </c>
      <c r="J1936" s="11" t="s">
        <v>261</v>
      </c>
      <c r="K1936" s="11" t="s">
        <v>4139</v>
      </c>
      <c r="L1936" s="11">
        <v>2</v>
      </c>
    </row>
    <row r="1937" spans="1:12">
      <c r="A1937" s="11" t="s">
        <v>3689</v>
      </c>
      <c r="D1937" s="11" t="s">
        <v>260</v>
      </c>
      <c r="E1937" s="19" t="s">
        <v>3939</v>
      </c>
      <c r="F1937" s="10">
        <v>42036</v>
      </c>
      <c r="G1937" s="10">
        <v>44958</v>
      </c>
      <c r="H1937" s="11">
        <v>9</v>
      </c>
      <c r="I1937" s="20" t="s">
        <v>259</v>
      </c>
      <c r="J1937" s="11" t="s">
        <v>261</v>
      </c>
      <c r="K1937" s="11" t="s">
        <v>4139</v>
      </c>
      <c r="L1937" s="11">
        <v>2</v>
      </c>
    </row>
    <row r="1938" spans="1:12">
      <c r="A1938" s="11" t="s">
        <v>3690</v>
      </c>
      <c r="D1938" s="11" t="s">
        <v>260</v>
      </c>
      <c r="E1938" s="19" t="s">
        <v>3940</v>
      </c>
      <c r="F1938" s="10">
        <v>42036</v>
      </c>
      <c r="G1938" s="10">
        <v>44958</v>
      </c>
      <c r="H1938" s="11">
        <v>9</v>
      </c>
      <c r="I1938" s="20" t="s">
        <v>259</v>
      </c>
      <c r="J1938" s="11" t="s">
        <v>261</v>
      </c>
      <c r="K1938" s="11" t="s">
        <v>4139</v>
      </c>
      <c r="L1938" s="11">
        <v>2</v>
      </c>
    </row>
    <row r="1939" spans="1:12">
      <c r="A1939" s="11" t="s">
        <v>3691</v>
      </c>
      <c r="D1939" s="11" t="s">
        <v>260</v>
      </c>
      <c r="E1939" s="19" t="s">
        <v>3941</v>
      </c>
      <c r="F1939" s="10">
        <v>42036</v>
      </c>
      <c r="G1939" s="10">
        <v>44958</v>
      </c>
      <c r="H1939" s="11">
        <v>9</v>
      </c>
      <c r="I1939" s="20" t="s">
        <v>259</v>
      </c>
      <c r="J1939" s="11" t="s">
        <v>261</v>
      </c>
      <c r="K1939" s="11" t="s">
        <v>4139</v>
      </c>
      <c r="L1939" s="11">
        <v>2</v>
      </c>
    </row>
    <row r="1940" spans="1:12">
      <c r="A1940" s="11" t="s">
        <v>3692</v>
      </c>
      <c r="D1940" s="11" t="s">
        <v>260</v>
      </c>
      <c r="E1940" s="19" t="s">
        <v>3942</v>
      </c>
      <c r="F1940" s="10">
        <v>42036</v>
      </c>
      <c r="G1940" s="10">
        <v>44958</v>
      </c>
      <c r="H1940" s="11">
        <v>9</v>
      </c>
      <c r="I1940" s="20" t="s">
        <v>259</v>
      </c>
      <c r="J1940" s="11" t="s">
        <v>261</v>
      </c>
      <c r="K1940" s="11" t="s">
        <v>4139</v>
      </c>
      <c r="L1940" s="11">
        <v>2</v>
      </c>
    </row>
    <row r="1941" spans="1:12">
      <c r="A1941" s="11" t="s">
        <v>3693</v>
      </c>
      <c r="D1941" s="11" t="s">
        <v>260</v>
      </c>
      <c r="E1941" s="19" t="s">
        <v>3943</v>
      </c>
      <c r="F1941" s="10">
        <v>42036</v>
      </c>
      <c r="G1941" s="10">
        <v>44958</v>
      </c>
      <c r="H1941" s="11">
        <v>9</v>
      </c>
      <c r="I1941" s="20" t="s">
        <v>259</v>
      </c>
      <c r="J1941" s="11" t="s">
        <v>261</v>
      </c>
      <c r="K1941" s="11" t="s">
        <v>4139</v>
      </c>
      <c r="L1941" s="11">
        <v>2</v>
      </c>
    </row>
    <row r="1942" spans="1:12">
      <c r="A1942" s="11" t="s">
        <v>3694</v>
      </c>
      <c r="D1942" s="11" t="s">
        <v>260</v>
      </c>
      <c r="E1942" s="19" t="s">
        <v>3944</v>
      </c>
      <c r="F1942" s="10">
        <v>42036</v>
      </c>
      <c r="G1942" s="10">
        <v>44958</v>
      </c>
      <c r="H1942" s="11">
        <v>9</v>
      </c>
      <c r="I1942" s="20" t="s">
        <v>259</v>
      </c>
      <c r="J1942" s="11" t="s">
        <v>261</v>
      </c>
      <c r="K1942" s="11" t="s">
        <v>4139</v>
      </c>
      <c r="L1942" s="11">
        <v>2</v>
      </c>
    </row>
    <row r="1943" spans="1:12">
      <c r="A1943" s="11" t="s">
        <v>3695</v>
      </c>
      <c r="D1943" s="11" t="s">
        <v>260</v>
      </c>
      <c r="E1943" s="19" t="s">
        <v>3945</v>
      </c>
      <c r="F1943" s="10">
        <v>42036</v>
      </c>
      <c r="G1943" s="10">
        <v>44958</v>
      </c>
      <c r="H1943" s="11">
        <v>9</v>
      </c>
      <c r="I1943" s="20" t="s">
        <v>259</v>
      </c>
      <c r="J1943" s="11" t="s">
        <v>261</v>
      </c>
      <c r="K1943" s="11" t="s">
        <v>4139</v>
      </c>
      <c r="L1943" s="11">
        <v>2</v>
      </c>
    </row>
    <row r="1944" spans="1:12">
      <c r="A1944" s="11" t="s">
        <v>3696</v>
      </c>
      <c r="D1944" s="11" t="s">
        <v>260</v>
      </c>
      <c r="E1944" s="19" t="s">
        <v>3946</v>
      </c>
      <c r="F1944" s="10">
        <v>42036</v>
      </c>
      <c r="G1944" s="10">
        <v>44958</v>
      </c>
      <c r="H1944" s="11">
        <v>9</v>
      </c>
      <c r="I1944" s="20" t="s">
        <v>259</v>
      </c>
      <c r="J1944" s="11" t="s">
        <v>261</v>
      </c>
      <c r="K1944" s="11" t="s">
        <v>4139</v>
      </c>
      <c r="L1944" s="11">
        <v>2</v>
      </c>
    </row>
    <row r="1945" spans="1:12">
      <c r="A1945" s="11" t="s">
        <v>3697</v>
      </c>
      <c r="D1945" s="11" t="s">
        <v>260</v>
      </c>
      <c r="E1945" s="19" t="s">
        <v>3947</v>
      </c>
      <c r="F1945" s="10">
        <v>42036</v>
      </c>
      <c r="G1945" s="10">
        <v>44958</v>
      </c>
      <c r="H1945" s="11">
        <v>9</v>
      </c>
      <c r="I1945" s="20" t="s">
        <v>259</v>
      </c>
      <c r="J1945" s="11" t="s">
        <v>261</v>
      </c>
      <c r="K1945" s="11" t="s">
        <v>4139</v>
      </c>
      <c r="L1945" s="11">
        <v>2</v>
      </c>
    </row>
    <row r="1946" spans="1:12">
      <c r="A1946" s="11" t="s">
        <v>3698</v>
      </c>
      <c r="D1946" s="11" t="s">
        <v>260</v>
      </c>
      <c r="E1946" s="19" t="s">
        <v>3948</v>
      </c>
      <c r="F1946" s="10">
        <v>42036</v>
      </c>
      <c r="G1946" s="10">
        <v>44958</v>
      </c>
      <c r="H1946" s="11">
        <v>9</v>
      </c>
      <c r="I1946" s="20" t="s">
        <v>259</v>
      </c>
      <c r="J1946" s="11" t="s">
        <v>261</v>
      </c>
      <c r="K1946" s="11" t="s">
        <v>4139</v>
      </c>
      <c r="L1946" s="11">
        <v>2</v>
      </c>
    </row>
    <row r="1947" spans="1:12">
      <c r="A1947" s="11" t="s">
        <v>3699</v>
      </c>
      <c r="D1947" s="11" t="s">
        <v>260</v>
      </c>
      <c r="E1947" s="19" t="s">
        <v>3949</v>
      </c>
      <c r="F1947" s="10">
        <v>42036</v>
      </c>
      <c r="G1947" s="10">
        <v>44958</v>
      </c>
      <c r="H1947" s="11">
        <v>9</v>
      </c>
      <c r="I1947" s="20" t="s">
        <v>259</v>
      </c>
      <c r="J1947" s="11" t="s">
        <v>261</v>
      </c>
      <c r="K1947" s="11" t="s">
        <v>4139</v>
      </c>
      <c r="L1947" s="11">
        <v>2</v>
      </c>
    </row>
    <row r="1948" spans="1:12">
      <c r="A1948" s="11" t="s">
        <v>3700</v>
      </c>
      <c r="D1948" s="11" t="s">
        <v>260</v>
      </c>
      <c r="E1948" s="19" t="s">
        <v>3950</v>
      </c>
      <c r="F1948" s="10">
        <v>42036</v>
      </c>
      <c r="G1948" s="10">
        <v>44958</v>
      </c>
      <c r="H1948" s="11">
        <v>9</v>
      </c>
      <c r="I1948" s="20" t="s">
        <v>259</v>
      </c>
      <c r="J1948" s="11" t="s">
        <v>261</v>
      </c>
      <c r="K1948" s="11" t="s">
        <v>4139</v>
      </c>
      <c r="L1948" s="11">
        <v>2</v>
      </c>
    </row>
    <row r="1949" spans="1:12">
      <c r="A1949" s="11" t="s">
        <v>3701</v>
      </c>
      <c r="D1949" s="11" t="s">
        <v>260</v>
      </c>
      <c r="E1949" s="19" t="s">
        <v>3951</v>
      </c>
      <c r="F1949" s="10">
        <v>42036</v>
      </c>
      <c r="G1949" s="10">
        <v>44958</v>
      </c>
      <c r="H1949" s="11">
        <v>9</v>
      </c>
      <c r="I1949" s="20" t="s">
        <v>259</v>
      </c>
      <c r="J1949" s="11" t="s">
        <v>261</v>
      </c>
      <c r="K1949" s="11" t="s">
        <v>4139</v>
      </c>
      <c r="L1949" s="11">
        <v>2</v>
      </c>
    </row>
    <row r="1950" spans="1:12">
      <c r="A1950" s="11" t="s">
        <v>3702</v>
      </c>
      <c r="D1950" s="11" t="s">
        <v>260</v>
      </c>
      <c r="E1950" s="19" t="s">
        <v>3952</v>
      </c>
      <c r="F1950" s="10">
        <v>42036</v>
      </c>
      <c r="G1950" s="10">
        <v>44958</v>
      </c>
      <c r="H1950" s="11">
        <v>9</v>
      </c>
      <c r="I1950" s="20" t="s">
        <v>259</v>
      </c>
      <c r="J1950" s="11" t="s">
        <v>261</v>
      </c>
      <c r="K1950" s="11" t="s">
        <v>4139</v>
      </c>
      <c r="L1950" s="11">
        <v>2</v>
      </c>
    </row>
    <row r="1951" spans="1:12">
      <c r="A1951" s="11" t="s">
        <v>3703</v>
      </c>
      <c r="D1951" s="11" t="s">
        <v>260</v>
      </c>
      <c r="E1951" s="19" t="s">
        <v>3953</v>
      </c>
      <c r="F1951" s="10">
        <v>42036</v>
      </c>
      <c r="G1951" s="10">
        <v>44958</v>
      </c>
      <c r="H1951" s="11">
        <v>9</v>
      </c>
      <c r="I1951" s="20" t="s">
        <v>259</v>
      </c>
      <c r="J1951" s="11" t="s">
        <v>261</v>
      </c>
      <c r="K1951" s="11" t="s">
        <v>4139</v>
      </c>
      <c r="L1951" s="11">
        <v>2</v>
      </c>
    </row>
    <row r="1952" spans="1:12">
      <c r="A1952" s="11" t="s">
        <v>3704</v>
      </c>
      <c r="D1952" s="11" t="s">
        <v>260</v>
      </c>
      <c r="E1952" s="19" t="s">
        <v>3954</v>
      </c>
      <c r="F1952" s="10">
        <v>42036</v>
      </c>
      <c r="G1952" s="10">
        <v>44958</v>
      </c>
      <c r="H1952" s="11">
        <v>9</v>
      </c>
      <c r="I1952" s="20" t="s">
        <v>259</v>
      </c>
      <c r="J1952" s="11" t="s">
        <v>261</v>
      </c>
      <c r="K1952" s="11" t="s">
        <v>4139</v>
      </c>
      <c r="L1952" s="11">
        <v>2</v>
      </c>
    </row>
    <row r="1953" spans="1:12">
      <c r="A1953" s="11" t="s">
        <v>3705</v>
      </c>
      <c r="D1953" s="11" t="s">
        <v>260</v>
      </c>
      <c r="E1953" s="19" t="s">
        <v>3955</v>
      </c>
      <c r="F1953" s="10">
        <v>42036</v>
      </c>
      <c r="G1953" s="10">
        <v>44958</v>
      </c>
      <c r="H1953" s="11">
        <v>9</v>
      </c>
      <c r="I1953" s="20" t="s">
        <v>259</v>
      </c>
      <c r="J1953" s="11" t="s">
        <v>261</v>
      </c>
      <c r="K1953" s="11" t="s">
        <v>4139</v>
      </c>
      <c r="L1953" s="11">
        <v>2</v>
      </c>
    </row>
    <row r="1954" spans="1:12">
      <c r="A1954" s="11" t="s">
        <v>3706</v>
      </c>
      <c r="D1954" s="11" t="s">
        <v>260</v>
      </c>
      <c r="E1954" s="19" t="s">
        <v>3956</v>
      </c>
      <c r="F1954" s="10">
        <v>42036</v>
      </c>
      <c r="G1954" s="10">
        <v>44958</v>
      </c>
      <c r="H1954" s="11">
        <v>9</v>
      </c>
      <c r="I1954" s="20" t="s">
        <v>259</v>
      </c>
      <c r="J1954" s="11" t="s">
        <v>261</v>
      </c>
      <c r="K1954" s="11" t="s">
        <v>4139</v>
      </c>
      <c r="L1954" s="11">
        <v>2</v>
      </c>
    </row>
    <row r="1955" spans="1:12">
      <c r="A1955" s="11" t="s">
        <v>3707</v>
      </c>
      <c r="D1955" s="11" t="s">
        <v>260</v>
      </c>
      <c r="E1955" s="19" t="s">
        <v>3957</v>
      </c>
      <c r="F1955" s="10">
        <v>42036</v>
      </c>
      <c r="G1955" s="10">
        <v>44958</v>
      </c>
      <c r="H1955" s="11">
        <v>9</v>
      </c>
      <c r="I1955" s="20" t="s">
        <v>259</v>
      </c>
      <c r="J1955" s="11" t="s">
        <v>261</v>
      </c>
      <c r="K1955" s="11" t="s">
        <v>4139</v>
      </c>
      <c r="L1955" s="11">
        <v>2</v>
      </c>
    </row>
    <row r="1956" spans="1:12">
      <c r="A1956" s="11" t="s">
        <v>3708</v>
      </c>
      <c r="D1956" s="11" t="s">
        <v>260</v>
      </c>
      <c r="E1956" s="19" t="s">
        <v>3958</v>
      </c>
      <c r="F1956" s="10">
        <v>42036</v>
      </c>
      <c r="G1956" s="10">
        <v>44958</v>
      </c>
      <c r="H1956" s="11">
        <v>9</v>
      </c>
      <c r="I1956" s="20" t="s">
        <v>259</v>
      </c>
      <c r="J1956" s="11" t="s">
        <v>261</v>
      </c>
      <c r="K1956" s="11" t="s">
        <v>4139</v>
      </c>
      <c r="L1956" s="11">
        <v>2</v>
      </c>
    </row>
    <row r="1957" spans="1:12">
      <c r="A1957" s="11" t="s">
        <v>3709</v>
      </c>
      <c r="D1957" s="11" t="s">
        <v>260</v>
      </c>
      <c r="E1957" s="19" t="s">
        <v>3959</v>
      </c>
      <c r="F1957" s="10">
        <v>42036</v>
      </c>
      <c r="G1957" s="10">
        <v>44958</v>
      </c>
      <c r="H1957" s="11">
        <v>9</v>
      </c>
      <c r="I1957" s="20" t="s">
        <v>259</v>
      </c>
      <c r="J1957" s="11" t="s">
        <v>261</v>
      </c>
      <c r="K1957" s="11" t="s">
        <v>4139</v>
      </c>
      <c r="L1957" s="11">
        <v>2</v>
      </c>
    </row>
    <row r="1958" spans="1:12">
      <c r="A1958" s="11" t="s">
        <v>3710</v>
      </c>
      <c r="D1958" s="11" t="s">
        <v>260</v>
      </c>
      <c r="E1958" s="19" t="s">
        <v>3960</v>
      </c>
      <c r="F1958" s="10">
        <v>42036</v>
      </c>
      <c r="G1958" s="10">
        <v>44958</v>
      </c>
      <c r="H1958" s="11">
        <v>9</v>
      </c>
      <c r="I1958" s="20" t="s">
        <v>259</v>
      </c>
      <c r="J1958" s="11" t="s">
        <v>261</v>
      </c>
      <c r="K1958" s="11" t="s">
        <v>4139</v>
      </c>
      <c r="L1958" s="11">
        <v>2</v>
      </c>
    </row>
    <row r="1959" spans="1:12">
      <c r="A1959" s="11" t="s">
        <v>3711</v>
      </c>
      <c r="D1959" s="11" t="s">
        <v>260</v>
      </c>
      <c r="E1959" s="19" t="s">
        <v>3961</v>
      </c>
      <c r="F1959" s="10">
        <v>42036</v>
      </c>
      <c r="G1959" s="10">
        <v>44958</v>
      </c>
      <c r="H1959" s="11">
        <v>9</v>
      </c>
      <c r="I1959" s="20" t="s">
        <v>259</v>
      </c>
      <c r="J1959" s="11" t="s">
        <v>261</v>
      </c>
      <c r="K1959" s="11" t="s">
        <v>4139</v>
      </c>
      <c r="L1959" s="11">
        <v>2</v>
      </c>
    </row>
    <row r="1960" spans="1:12">
      <c r="A1960" s="11" t="s">
        <v>3712</v>
      </c>
      <c r="D1960" s="11" t="s">
        <v>260</v>
      </c>
      <c r="E1960" s="19" t="s">
        <v>3962</v>
      </c>
      <c r="F1960" s="10">
        <v>42036</v>
      </c>
      <c r="G1960" s="10">
        <v>44958</v>
      </c>
      <c r="H1960" s="11">
        <v>9</v>
      </c>
      <c r="I1960" s="20" t="s">
        <v>259</v>
      </c>
      <c r="J1960" s="11" t="s">
        <v>261</v>
      </c>
      <c r="K1960" s="11" t="s">
        <v>4139</v>
      </c>
      <c r="L1960" s="11">
        <v>2</v>
      </c>
    </row>
    <row r="1961" spans="1:12">
      <c r="A1961" s="11" t="s">
        <v>3713</v>
      </c>
      <c r="D1961" s="11" t="s">
        <v>260</v>
      </c>
      <c r="E1961" s="19" t="s">
        <v>3963</v>
      </c>
      <c r="F1961" s="10">
        <v>42036</v>
      </c>
      <c r="G1961" s="10">
        <v>44958</v>
      </c>
      <c r="H1961" s="11">
        <v>9</v>
      </c>
      <c r="I1961" s="20" t="s">
        <v>259</v>
      </c>
      <c r="J1961" s="11" t="s">
        <v>261</v>
      </c>
      <c r="K1961" s="11" t="s">
        <v>4139</v>
      </c>
      <c r="L1961" s="11">
        <v>2</v>
      </c>
    </row>
    <row r="1962" spans="1:12">
      <c r="A1962" s="11" t="s">
        <v>3714</v>
      </c>
      <c r="D1962" s="11" t="s">
        <v>260</v>
      </c>
      <c r="E1962" s="19" t="s">
        <v>3964</v>
      </c>
      <c r="F1962" s="10">
        <v>42036</v>
      </c>
      <c r="G1962" s="10">
        <v>44958</v>
      </c>
      <c r="H1962" s="11">
        <v>9</v>
      </c>
      <c r="I1962" s="20" t="s">
        <v>259</v>
      </c>
      <c r="J1962" s="11" t="s">
        <v>261</v>
      </c>
      <c r="K1962" s="11" t="s">
        <v>4139</v>
      </c>
      <c r="L1962" s="11">
        <v>2</v>
      </c>
    </row>
    <row r="1963" spans="1:12">
      <c r="A1963" s="11" t="s">
        <v>3715</v>
      </c>
      <c r="D1963" s="11" t="s">
        <v>260</v>
      </c>
      <c r="E1963" s="19" t="s">
        <v>3965</v>
      </c>
      <c r="F1963" s="10">
        <v>42036</v>
      </c>
      <c r="G1963" s="10">
        <v>44958</v>
      </c>
      <c r="H1963" s="11">
        <v>9</v>
      </c>
      <c r="I1963" s="20" t="s">
        <v>259</v>
      </c>
      <c r="J1963" s="11" t="s">
        <v>261</v>
      </c>
      <c r="K1963" s="11" t="s">
        <v>4139</v>
      </c>
      <c r="L1963" s="11">
        <v>2</v>
      </c>
    </row>
    <row r="1964" spans="1:12">
      <c r="A1964" s="11" t="s">
        <v>3716</v>
      </c>
      <c r="D1964" s="11" t="s">
        <v>260</v>
      </c>
      <c r="E1964" s="19" t="s">
        <v>3966</v>
      </c>
      <c r="F1964" s="10">
        <v>42036</v>
      </c>
      <c r="G1964" s="10">
        <v>44958</v>
      </c>
      <c r="H1964" s="11">
        <v>9</v>
      </c>
      <c r="I1964" s="20" t="s">
        <v>259</v>
      </c>
      <c r="J1964" s="11" t="s">
        <v>261</v>
      </c>
      <c r="K1964" s="11" t="s">
        <v>4139</v>
      </c>
      <c r="L1964" s="11">
        <v>2</v>
      </c>
    </row>
    <row r="1965" spans="1:12">
      <c r="A1965" s="11" t="s">
        <v>3717</v>
      </c>
      <c r="D1965" s="11" t="s">
        <v>260</v>
      </c>
      <c r="E1965" s="19" t="s">
        <v>3967</v>
      </c>
      <c r="F1965" s="10">
        <v>42036</v>
      </c>
      <c r="G1965" s="10">
        <v>44958</v>
      </c>
      <c r="H1965" s="11">
        <v>9</v>
      </c>
      <c r="I1965" s="20" t="s">
        <v>259</v>
      </c>
      <c r="J1965" s="11" t="s">
        <v>261</v>
      </c>
      <c r="K1965" s="11" t="s">
        <v>4139</v>
      </c>
      <c r="L1965" s="11">
        <v>2</v>
      </c>
    </row>
    <row r="1966" spans="1:12">
      <c r="A1966" s="11" t="s">
        <v>3718</v>
      </c>
      <c r="D1966" s="11" t="s">
        <v>260</v>
      </c>
      <c r="E1966" s="19" t="s">
        <v>3968</v>
      </c>
      <c r="F1966" s="10">
        <v>42036</v>
      </c>
      <c r="G1966" s="10">
        <v>44958</v>
      </c>
      <c r="H1966" s="11">
        <v>9</v>
      </c>
      <c r="I1966" s="20" t="s">
        <v>259</v>
      </c>
      <c r="J1966" s="11" t="s">
        <v>261</v>
      </c>
      <c r="K1966" s="11" t="s">
        <v>4139</v>
      </c>
      <c r="L1966" s="11">
        <v>2</v>
      </c>
    </row>
    <row r="1967" spans="1:12">
      <c r="A1967" s="11" t="s">
        <v>3719</v>
      </c>
      <c r="D1967" s="11" t="s">
        <v>260</v>
      </c>
      <c r="E1967" s="19" t="s">
        <v>3969</v>
      </c>
      <c r="F1967" s="10">
        <v>42036</v>
      </c>
      <c r="G1967" s="10">
        <v>44958</v>
      </c>
      <c r="H1967" s="11">
        <v>9</v>
      </c>
      <c r="I1967" s="20" t="s">
        <v>259</v>
      </c>
      <c r="J1967" s="11" t="s">
        <v>261</v>
      </c>
      <c r="K1967" s="11" t="s">
        <v>4139</v>
      </c>
      <c r="L1967" s="11">
        <v>2</v>
      </c>
    </row>
    <row r="1968" spans="1:12">
      <c r="A1968" s="11" t="s">
        <v>3720</v>
      </c>
      <c r="D1968" s="11" t="s">
        <v>260</v>
      </c>
      <c r="E1968" s="19" t="s">
        <v>3970</v>
      </c>
      <c r="F1968" s="10">
        <v>42036</v>
      </c>
      <c r="G1968" s="10">
        <v>44958</v>
      </c>
      <c r="H1968" s="11">
        <v>9</v>
      </c>
      <c r="I1968" s="20" t="s">
        <v>259</v>
      </c>
      <c r="J1968" s="11" t="s">
        <v>261</v>
      </c>
      <c r="K1968" s="11" t="s">
        <v>4139</v>
      </c>
      <c r="L1968" s="11">
        <v>2</v>
      </c>
    </row>
    <row r="1969" spans="1:12">
      <c r="A1969" s="11" t="s">
        <v>3721</v>
      </c>
      <c r="D1969" s="11" t="s">
        <v>260</v>
      </c>
      <c r="E1969" s="19" t="s">
        <v>3971</v>
      </c>
      <c r="F1969" s="10">
        <v>42036</v>
      </c>
      <c r="G1969" s="10">
        <v>44958</v>
      </c>
      <c r="H1969" s="11">
        <v>9</v>
      </c>
      <c r="I1969" s="20" t="s">
        <v>259</v>
      </c>
      <c r="J1969" s="11" t="s">
        <v>261</v>
      </c>
      <c r="K1969" s="11" t="s">
        <v>4139</v>
      </c>
      <c r="L1969" s="11">
        <v>2</v>
      </c>
    </row>
    <row r="1970" spans="1:12">
      <c r="A1970" s="11" t="s">
        <v>3722</v>
      </c>
      <c r="D1970" s="11" t="s">
        <v>260</v>
      </c>
      <c r="E1970" s="19" t="s">
        <v>3972</v>
      </c>
      <c r="F1970" s="10">
        <v>42036</v>
      </c>
      <c r="G1970" s="10">
        <v>44958</v>
      </c>
      <c r="H1970" s="11">
        <v>9</v>
      </c>
      <c r="I1970" s="20" t="s">
        <v>259</v>
      </c>
      <c r="J1970" s="11" t="s">
        <v>261</v>
      </c>
      <c r="K1970" s="11" t="s">
        <v>4139</v>
      </c>
      <c r="L1970" s="11">
        <v>2</v>
      </c>
    </row>
    <row r="1971" spans="1:12">
      <c r="A1971" s="11" t="s">
        <v>3723</v>
      </c>
      <c r="D1971" s="11" t="s">
        <v>260</v>
      </c>
      <c r="E1971" s="19" t="s">
        <v>3973</v>
      </c>
      <c r="F1971" s="10">
        <v>42036</v>
      </c>
      <c r="G1971" s="10">
        <v>44958</v>
      </c>
      <c r="H1971" s="11">
        <v>9</v>
      </c>
      <c r="I1971" s="20" t="s">
        <v>259</v>
      </c>
      <c r="J1971" s="11" t="s">
        <v>261</v>
      </c>
      <c r="K1971" s="11" t="s">
        <v>4139</v>
      </c>
      <c r="L1971" s="11">
        <v>2</v>
      </c>
    </row>
    <row r="1972" spans="1:12">
      <c r="A1972" s="11" t="s">
        <v>3724</v>
      </c>
      <c r="D1972" s="11" t="s">
        <v>260</v>
      </c>
      <c r="E1972" s="19" t="s">
        <v>3974</v>
      </c>
      <c r="F1972" s="10">
        <v>42036</v>
      </c>
      <c r="G1972" s="10">
        <v>44958</v>
      </c>
      <c r="H1972" s="11">
        <v>9</v>
      </c>
      <c r="I1972" s="20" t="s">
        <v>259</v>
      </c>
      <c r="J1972" s="11" t="s">
        <v>261</v>
      </c>
      <c r="K1972" s="11" t="s">
        <v>4139</v>
      </c>
      <c r="L1972" s="11">
        <v>2</v>
      </c>
    </row>
    <row r="1973" spans="1:12">
      <c r="A1973" s="11" t="s">
        <v>3725</v>
      </c>
      <c r="D1973" s="11" t="s">
        <v>260</v>
      </c>
      <c r="E1973" s="19" t="s">
        <v>3975</v>
      </c>
      <c r="F1973" s="10">
        <v>42036</v>
      </c>
      <c r="G1973" s="10">
        <v>44958</v>
      </c>
      <c r="H1973" s="11">
        <v>9</v>
      </c>
      <c r="I1973" s="20" t="s">
        <v>259</v>
      </c>
      <c r="J1973" s="11" t="s">
        <v>261</v>
      </c>
      <c r="K1973" s="11" t="s">
        <v>4139</v>
      </c>
      <c r="L1973" s="11">
        <v>2</v>
      </c>
    </row>
    <row r="1974" spans="1:12">
      <c r="A1974" s="11" t="s">
        <v>3726</v>
      </c>
      <c r="D1974" s="11" t="s">
        <v>260</v>
      </c>
      <c r="E1974" s="19" t="s">
        <v>3976</v>
      </c>
      <c r="F1974" s="10">
        <v>42036</v>
      </c>
      <c r="G1974" s="10">
        <v>44958</v>
      </c>
      <c r="H1974" s="11">
        <v>9</v>
      </c>
      <c r="I1974" s="20" t="s">
        <v>259</v>
      </c>
      <c r="J1974" s="11" t="s">
        <v>261</v>
      </c>
      <c r="K1974" s="11" t="s">
        <v>4139</v>
      </c>
      <c r="L1974" s="11">
        <v>2</v>
      </c>
    </row>
    <row r="1975" spans="1:12">
      <c r="A1975" s="11" t="s">
        <v>3727</v>
      </c>
      <c r="D1975" s="11" t="s">
        <v>260</v>
      </c>
      <c r="E1975" s="19" t="s">
        <v>3977</v>
      </c>
      <c r="F1975" s="10">
        <v>42036</v>
      </c>
      <c r="G1975" s="10">
        <v>44958</v>
      </c>
      <c r="H1975" s="11">
        <v>9</v>
      </c>
      <c r="I1975" s="20" t="s">
        <v>259</v>
      </c>
      <c r="J1975" s="11" t="s">
        <v>261</v>
      </c>
      <c r="K1975" s="11" t="s">
        <v>4139</v>
      </c>
      <c r="L1975" s="11">
        <v>2</v>
      </c>
    </row>
    <row r="1976" spans="1:12">
      <c r="A1976" s="11" t="s">
        <v>3728</v>
      </c>
      <c r="D1976" s="11" t="s">
        <v>260</v>
      </c>
      <c r="E1976" s="19" t="s">
        <v>3978</v>
      </c>
      <c r="F1976" s="10">
        <v>42036</v>
      </c>
      <c r="G1976" s="10">
        <v>44958</v>
      </c>
      <c r="H1976" s="11">
        <v>9</v>
      </c>
      <c r="I1976" s="20" t="s">
        <v>259</v>
      </c>
      <c r="J1976" s="11" t="s">
        <v>261</v>
      </c>
      <c r="K1976" s="11" t="s">
        <v>4139</v>
      </c>
      <c r="L1976" s="11">
        <v>2</v>
      </c>
    </row>
    <row r="1977" spans="1:12">
      <c r="A1977" s="11" t="s">
        <v>3729</v>
      </c>
      <c r="D1977" s="11" t="s">
        <v>260</v>
      </c>
      <c r="E1977" s="19" t="s">
        <v>3979</v>
      </c>
      <c r="F1977" s="10">
        <v>42036</v>
      </c>
      <c r="G1977" s="10">
        <v>44958</v>
      </c>
      <c r="H1977" s="11">
        <v>9</v>
      </c>
      <c r="I1977" s="20" t="s">
        <v>259</v>
      </c>
      <c r="J1977" s="11" t="s">
        <v>261</v>
      </c>
      <c r="K1977" s="11" t="s">
        <v>4139</v>
      </c>
      <c r="L1977" s="11">
        <v>2</v>
      </c>
    </row>
    <row r="1978" spans="1:12">
      <c r="A1978" s="11" t="s">
        <v>3730</v>
      </c>
      <c r="D1978" s="11" t="s">
        <v>260</v>
      </c>
      <c r="E1978" s="19" t="s">
        <v>3980</v>
      </c>
      <c r="F1978" s="10">
        <v>42036</v>
      </c>
      <c r="G1978" s="10">
        <v>44958</v>
      </c>
      <c r="H1978" s="11">
        <v>9</v>
      </c>
      <c r="I1978" s="20" t="s">
        <v>259</v>
      </c>
      <c r="J1978" s="11" t="s">
        <v>261</v>
      </c>
      <c r="K1978" s="11" t="s">
        <v>4139</v>
      </c>
      <c r="L1978" s="11">
        <v>2</v>
      </c>
    </row>
    <row r="1979" spans="1:12">
      <c r="A1979" s="11" t="s">
        <v>3731</v>
      </c>
      <c r="D1979" s="11" t="s">
        <v>260</v>
      </c>
      <c r="E1979" s="19" t="s">
        <v>3981</v>
      </c>
      <c r="F1979" s="10">
        <v>42036</v>
      </c>
      <c r="G1979" s="10">
        <v>44958</v>
      </c>
      <c r="H1979" s="11">
        <v>9</v>
      </c>
      <c r="I1979" s="20" t="s">
        <v>259</v>
      </c>
      <c r="J1979" s="11" t="s">
        <v>261</v>
      </c>
      <c r="K1979" s="11" t="s">
        <v>4139</v>
      </c>
      <c r="L1979" s="11">
        <v>2</v>
      </c>
    </row>
    <row r="1980" spans="1:12">
      <c r="A1980" s="11" t="s">
        <v>3732</v>
      </c>
      <c r="D1980" s="11" t="s">
        <v>260</v>
      </c>
      <c r="E1980" s="19" t="s">
        <v>3982</v>
      </c>
      <c r="F1980" s="10">
        <v>42036</v>
      </c>
      <c r="G1980" s="10">
        <v>44958</v>
      </c>
      <c r="H1980" s="11">
        <v>9</v>
      </c>
      <c r="I1980" s="20" t="s">
        <v>259</v>
      </c>
      <c r="J1980" s="11" t="s">
        <v>261</v>
      </c>
      <c r="K1980" s="11" t="s">
        <v>4139</v>
      </c>
      <c r="L1980" s="11">
        <v>2</v>
      </c>
    </row>
    <row r="1981" spans="1:12">
      <c r="A1981" s="11" t="s">
        <v>3733</v>
      </c>
      <c r="D1981" s="11" t="s">
        <v>260</v>
      </c>
      <c r="E1981" s="19" t="s">
        <v>3983</v>
      </c>
      <c r="F1981" s="10">
        <v>42036</v>
      </c>
      <c r="G1981" s="10">
        <v>44958</v>
      </c>
      <c r="H1981" s="11">
        <v>9</v>
      </c>
      <c r="I1981" s="20" t="s">
        <v>259</v>
      </c>
      <c r="J1981" s="11" t="s">
        <v>261</v>
      </c>
      <c r="K1981" s="11" t="s">
        <v>4139</v>
      </c>
      <c r="L1981" s="11">
        <v>2</v>
      </c>
    </row>
    <row r="1982" spans="1:12">
      <c r="A1982" s="11" t="s">
        <v>3734</v>
      </c>
      <c r="D1982" s="11" t="s">
        <v>260</v>
      </c>
      <c r="E1982" s="19" t="s">
        <v>3984</v>
      </c>
      <c r="F1982" s="10">
        <v>42036</v>
      </c>
      <c r="G1982" s="10">
        <v>44958</v>
      </c>
      <c r="H1982" s="11">
        <v>9</v>
      </c>
      <c r="I1982" s="20" t="s">
        <v>259</v>
      </c>
      <c r="J1982" s="11" t="s">
        <v>261</v>
      </c>
      <c r="K1982" s="11" t="s">
        <v>4139</v>
      </c>
      <c r="L1982" s="11">
        <v>2</v>
      </c>
    </row>
    <row r="1983" spans="1:12">
      <c r="A1983" s="11" t="s">
        <v>3735</v>
      </c>
      <c r="D1983" s="11" t="s">
        <v>260</v>
      </c>
      <c r="E1983" s="19" t="s">
        <v>3985</v>
      </c>
      <c r="F1983" s="10">
        <v>42036</v>
      </c>
      <c r="G1983" s="10">
        <v>44958</v>
      </c>
      <c r="H1983" s="11">
        <v>9</v>
      </c>
      <c r="I1983" s="20" t="s">
        <v>259</v>
      </c>
      <c r="J1983" s="11" t="s">
        <v>261</v>
      </c>
      <c r="K1983" s="11" t="s">
        <v>4139</v>
      </c>
      <c r="L1983" s="11">
        <v>2</v>
      </c>
    </row>
    <row r="1984" spans="1:12">
      <c r="A1984" s="11" t="s">
        <v>3736</v>
      </c>
      <c r="D1984" s="11" t="s">
        <v>260</v>
      </c>
      <c r="E1984" s="19" t="s">
        <v>3986</v>
      </c>
      <c r="F1984" s="10">
        <v>42036</v>
      </c>
      <c r="G1984" s="10">
        <v>44958</v>
      </c>
      <c r="H1984" s="11">
        <v>9</v>
      </c>
      <c r="I1984" s="20" t="s">
        <v>259</v>
      </c>
      <c r="J1984" s="11" t="s">
        <v>261</v>
      </c>
      <c r="K1984" s="11" t="s">
        <v>4139</v>
      </c>
      <c r="L1984" s="11">
        <v>2</v>
      </c>
    </row>
    <row r="1985" spans="1:12">
      <c r="A1985" s="11" t="s">
        <v>3737</v>
      </c>
      <c r="D1985" s="11" t="s">
        <v>260</v>
      </c>
      <c r="E1985" s="19" t="s">
        <v>3987</v>
      </c>
      <c r="F1985" s="10">
        <v>42036</v>
      </c>
      <c r="G1985" s="10">
        <v>44958</v>
      </c>
      <c r="H1985" s="11">
        <v>9</v>
      </c>
      <c r="I1985" s="20" t="s">
        <v>259</v>
      </c>
      <c r="J1985" s="11" t="s">
        <v>261</v>
      </c>
      <c r="K1985" s="11" t="s">
        <v>4139</v>
      </c>
      <c r="L1985" s="11">
        <v>2</v>
      </c>
    </row>
    <row r="1986" spans="1:12">
      <c r="A1986" s="11" t="s">
        <v>3738</v>
      </c>
      <c r="D1986" s="11" t="s">
        <v>260</v>
      </c>
      <c r="E1986" s="19" t="s">
        <v>3988</v>
      </c>
      <c r="F1986" s="10">
        <v>42036</v>
      </c>
      <c r="G1986" s="10">
        <v>44958</v>
      </c>
      <c r="H1986" s="11">
        <v>9</v>
      </c>
      <c r="I1986" s="20" t="s">
        <v>259</v>
      </c>
      <c r="J1986" s="11" t="s">
        <v>261</v>
      </c>
      <c r="K1986" s="11" t="s">
        <v>4139</v>
      </c>
      <c r="L1986" s="11">
        <v>2</v>
      </c>
    </row>
    <row r="1987" spans="1:12">
      <c r="A1987" s="11" t="s">
        <v>3739</v>
      </c>
      <c r="D1987" s="11" t="s">
        <v>260</v>
      </c>
      <c r="E1987" s="19" t="s">
        <v>3989</v>
      </c>
      <c r="F1987" s="10">
        <v>42036</v>
      </c>
      <c r="G1987" s="10">
        <v>44958</v>
      </c>
      <c r="H1987" s="11">
        <v>9</v>
      </c>
      <c r="I1987" s="20" t="s">
        <v>259</v>
      </c>
      <c r="J1987" s="11" t="s">
        <v>261</v>
      </c>
      <c r="K1987" s="11" t="s">
        <v>4139</v>
      </c>
      <c r="L1987" s="11">
        <v>2</v>
      </c>
    </row>
    <row r="1988" spans="1:12">
      <c r="A1988" s="11" t="s">
        <v>3740</v>
      </c>
      <c r="D1988" s="11" t="s">
        <v>260</v>
      </c>
      <c r="E1988" s="19" t="s">
        <v>3990</v>
      </c>
      <c r="F1988" s="10">
        <v>42036</v>
      </c>
      <c r="G1988" s="10">
        <v>44958</v>
      </c>
      <c r="H1988" s="11">
        <v>9</v>
      </c>
      <c r="I1988" s="20" t="s">
        <v>259</v>
      </c>
      <c r="J1988" s="11" t="s">
        <v>261</v>
      </c>
      <c r="K1988" s="11" t="s">
        <v>4139</v>
      </c>
      <c r="L1988" s="11">
        <v>2</v>
      </c>
    </row>
    <row r="1989" spans="1:12">
      <c r="A1989" s="11" t="s">
        <v>3741</v>
      </c>
      <c r="D1989" s="11" t="s">
        <v>260</v>
      </c>
      <c r="E1989" s="19" t="s">
        <v>3991</v>
      </c>
      <c r="F1989" s="10">
        <v>42036</v>
      </c>
      <c r="G1989" s="10">
        <v>44958</v>
      </c>
      <c r="H1989" s="11">
        <v>9</v>
      </c>
      <c r="I1989" s="20" t="s">
        <v>259</v>
      </c>
      <c r="J1989" s="11" t="s">
        <v>261</v>
      </c>
      <c r="K1989" s="11" t="s">
        <v>4139</v>
      </c>
      <c r="L1989" s="11">
        <v>2</v>
      </c>
    </row>
    <row r="1990" spans="1:12">
      <c r="A1990" s="11" t="s">
        <v>3742</v>
      </c>
      <c r="D1990" s="11" t="s">
        <v>260</v>
      </c>
      <c r="E1990" s="19" t="s">
        <v>3992</v>
      </c>
      <c r="F1990" s="10">
        <v>42036</v>
      </c>
      <c r="G1990" s="10">
        <v>44958</v>
      </c>
      <c r="H1990" s="11">
        <v>9</v>
      </c>
      <c r="I1990" s="20" t="s">
        <v>259</v>
      </c>
      <c r="J1990" s="11" t="s">
        <v>261</v>
      </c>
      <c r="K1990" s="11" t="s">
        <v>4139</v>
      </c>
      <c r="L1990" s="11">
        <v>2</v>
      </c>
    </row>
    <row r="1991" spans="1:12">
      <c r="A1991" s="11" t="s">
        <v>3743</v>
      </c>
      <c r="D1991" s="11" t="s">
        <v>260</v>
      </c>
      <c r="E1991" s="19" t="s">
        <v>3993</v>
      </c>
      <c r="F1991" s="10">
        <v>42036</v>
      </c>
      <c r="G1991" s="10">
        <v>44958</v>
      </c>
      <c r="H1991" s="11">
        <v>9</v>
      </c>
      <c r="I1991" s="20" t="s">
        <v>259</v>
      </c>
      <c r="J1991" s="11" t="s">
        <v>261</v>
      </c>
      <c r="K1991" s="11" t="s">
        <v>4139</v>
      </c>
      <c r="L1991" s="11">
        <v>2</v>
      </c>
    </row>
    <row r="1992" spans="1:12">
      <c r="A1992" s="11" t="s">
        <v>3744</v>
      </c>
      <c r="D1992" s="11" t="s">
        <v>260</v>
      </c>
      <c r="E1992" s="19" t="s">
        <v>3994</v>
      </c>
      <c r="F1992" s="10">
        <v>42036</v>
      </c>
      <c r="G1992" s="10">
        <v>44958</v>
      </c>
      <c r="H1992" s="11">
        <v>9</v>
      </c>
      <c r="I1992" s="20" t="s">
        <v>259</v>
      </c>
      <c r="J1992" s="11" t="s">
        <v>261</v>
      </c>
      <c r="K1992" s="11" t="s">
        <v>4139</v>
      </c>
      <c r="L1992" s="11">
        <v>2</v>
      </c>
    </row>
    <row r="1993" spans="1:12">
      <c r="A1993" s="11" t="s">
        <v>3745</v>
      </c>
      <c r="D1993" s="11" t="s">
        <v>260</v>
      </c>
      <c r="E1993" s="19" t="s">
        <v>3995</v>
      </c>
      <c r="F1993" s="10">
        <v>42036</v>
      </c>
      <c r="G1993" s="10">
        <v>44958</v>
      </c>
      <c r="H1993" s="11">
        <v>9</v>
      </c>
      <c r="I1993" s="20" t="s">
        <v>259</v>
      </c>
      <c r="J1993" s="11" t="s">
        <v>261</v>
      </c>
      <c r="K1993" s="11" t="s">
        <v>4139</v>
      </c>
      <c r="L1993" s="11">
        <v>2</v>
      </c>
    </row>
    <row r="1994" spans="1:12">
      <c r="A1994" s="11" t="s">
        <v>3746</v>
      </c>
      <c r="D1994" s="11" t="s">
        <v>260</v>
      </c>
      <c r="E1994" s="19" t="s">
        <v>3996</v>
      </c>
      <c r="F1994" s="10">
        <v>42036</v>
      </c>
      <c r="G1994" s="10">
        <v>44958</v>
      </c>
      <c r="H1994" s="11">
        <v>9</v>
      </c>
      <c r="I1994" s="20" t="s">
        <v>259</v>
      </c>
      <c r="J1994" s="11" t="s">
        <v>261</v>
      </c>
      <c r="K1994" s="11" t="s">
        <v>4139</v>
      </c>
      <c r="L1994" s="11">
        <v>2</v>
      </c>
    </row>
    <row r="1995" spans="1:12">
      <c r="A1995" s="11" t="s">
        <v>3747</v>
      </c>
      <c r="D1995" s="11" t="s">
        <v>260</v>
      </c>
      <c r="E1995" s="19" t="s">
        <v>3997</v>
      </c>
      <c r="F1995" s="10">
        <v>42036</v>
      </c>
      <c r="G1995" s="10">
        <v>44958</v>
      </c>
      <c r="H1995" s="11">
        <v>9</v>
      </c>
      <c r="I1995" s="20" t="s">
        <v>259</v>
      </c>
      <c r="J1995" s="11" t="s">
        <v>261</v>
      </c>
      <c r="K1995" s="11" t="s">
        <v>4139</v>
      </c>
      <c r="L1995" s="11">
        <v>2</v>
      </c>
    </row>
    <row r="1996" spans="1:12">
      <c r="A1996" s="11" t="s">
        <v>3748</v>
      </c>
      <c r="D1996" s="11" t="s">
        <v>260</v>
      </c>
      <c r="E1996" s="19" t="s">
        <v>3998</v>
      </c>
      <c r="F1996" s="10">
        <v>42036</v>
      </c>
      <c r="G1996" s="10">
        <v>44958</v>
      </c>
      <c r="H1996" s="11">
        <v>9</v>
      </c>
      <c r="I1996" s="20" t="s">
        <v>259</v>
      </c>
      <c r="J1996" s="11" t="s">
        <v>261</v>
      </c>
      <c r="K1996" s="11" t="s">
        <v>4139</v>
      </c>
      <c r="L1996" s="11">
        <v>2</v>
      </c>
    </row>
    <row r="1997" spans="1:12">
      <c r="A1997" s="11" t="s">
        <v>3749</v>
      </c>
      <c r="D1997" s="11" t="s">
        <v>260</v>
      </c>
      <c r="E1997" s="19" t="s">
        <v>3999</v>
      </c>
      <c r="F1997" s="10">
        <v>42036</v>
      </c>
      <c r="G1997" s="10">
        <v>44958</v>
      </c>
      <c r="H1997" s="11">
        <v>9</v>
      </c>
      <c r="I1997" s="20" t="s">
        <v>259</v>
      </c>
      <c r="J1997" s="11" t="s">
        <v>261</v>
      </c>
      <c r="K1997" s="11" t="s">
        <v>4139</v>
      </c>
      <c r="L1997" s="11">
        <v>2</v>
      </c>
    </row>
    <row r="1998" spans="1:12">
      <c r="A1998" s="11" t="s">
        <v>3750</v>
      </c>
      <c r="D1998" s="11" t="s">
        <v>260</v>
      </c>
      <c r="E1998" s="19" t="s">
        <v>4000</v>
      </c>
      <c r="F1998" s="10">
        <v>42036</v>
      </c>
      <c r="G1998" s="10">
        <v>44958</v>
      </c>
      <c r="H1998" s="11">
        <v>9</v>
      </c>
      <c r="I1998" s="11" t="s">
        <v>337</v>
      </c>
      <c r="J1998" s="11" t="s">
        <v>338</v>
      </c>
      <c r="K1998" s="11" t="s">
        <v>4139</v>
      </c>
      <c r="L1998" s="11">
        <v>2</v>
      </c>
    </row>
    <row r="1999" spans="1:12">
      <c r="A1999" s="11" t="s">
        <v>3751</v>
      </c>
      <c r="D1999" s="11" t="s">
        <v>260</v>
      </c>
      <c r="E1999" s="19" t="s">
        <v>4001</v>
      </c>
      <c r="F1999" s="10">
        <v>42036</v>
      </c>
      <c r="G1999" s="10">
        <v>44958</v>
      </c>
      <c r="H1999" s="11">
        <v>9</v>
      </c>
      <c r="I1999" s="11" t="s">
        <v>337</v>
      </c>
      <c r="J1999" s="11" t="s">
        <v>338</v>
      </c>
      <c r="K1999" s="11" t="s">
        <v>4139</v>
      </c>
      <c r="L1999" s="11">
        <v>2</v>
      </c>
    </row>
    <row r="2000" spans="1:12">
      <c r="A2000" s="11" t="s">
        <v>3752</v>
      </c>
      <c r="D2000" s="11" t="s">
        <v>260</v>
      </c>
      <c r="E2000" s="19" t="s">
        <v>4002</v>
      </c>
      <c r="F2000" s="10">
        <v>42036</v>
      </c>
      <c r="G2000" s="10">
        <v>44958</v>
      </c>
      <c r="H2000" s="11">
        <v>9</v>
      </c>
      <c r="I2000" s="11" t="s">
        <v>337</v>
      </c>
      <c r="J2000" s="11" t="s">
        <v>338</v>
      </c>
      <c r="K2000" s="11" t="s">
        <v>4139</v>
      </c>
      <c r="L2000" s="11">
        <v>2</v>
      </c>
    </row>
    <row r="2001" spans="1:12">
      <c r="A2001" s="11" t="s">
        <v>3753</v>
      </c>
      <c r="D2001" s="11" t="s">
        <v>260</v>
      </c>
      <c r="E2001" s="19" t="s">
        <v>4003</v>
      </c>
      <c r="F2001" s="10">
        <v>42036</v>
      </c>
      <c r="G2001" s="10">
        <v>44958</v>
      </c>
      <c r="H2001" s="11">
        <v>9</v>
      </c>
      <c r="I2001" s="11" t="s">
        <v>337</v>
      </c>
      <c r="J2001" s="11" t="s">
        <v>338</v>
      </c>
      <c r="K2001" s="11" t="s">
        <v>4139</v>
      </c>
      <c r="L2001" s="11">
        <v>2</v>
      </c>
    </row>
    <row r="2002" spans="1:12">
      <c r="A2002" s="11" t="s">
        <v>3754</v>
      </c>
      <c r="D2002" s="11" t="s">
        <v>260</v>
      </c>
      <c r="E2002" s="19" t="s">
        <v>4004</v>
      </c>
      <c r="F2002" s="10">
        <v>42036</v>
      </c>
      <c r="G2002" s="10">
        <v>44958</v>
      </c>
      <c r="H2002" s="11">
        <v>9</v>
      </c>
      <c r="I2002" s="11" t="s">
        <v>337</v>
      </c>
      <c r="J2002" s="11" t="s">
        <v>338</v>
      </c>
      <c r="K2002" s="11" t="s">
        <v>4139</v>
      </c>
      <c r="L2002" s="11">
        <v>2</v>
      </c>
    </row>
    <row r="2003" spans="1:12">
      <c r="A2003" s="11" t="s">
        <v>3755</v>
      </c>
      <c r="D2003" s="11" t="s">
        <v>260</v>
      </c>
      <c r="E2003" s="19" t="s">
        <v>4005</v>
      </c>
      <c r="F2003" s="10">
        <v>42036</v>
      </c>
      <c r="G2003" s="10">
        <v>44958</v>
      </c>
      <c r="H2003" s="11">
        <v>9</v>
      </c>
      <c r="I2003" s="11" t="s">
        <v>337</v>
      </c>
      <c r="J2003" s="11" t="s">
        <v>338</v>
      </c>
      <c r="K2003" s="11" t="s">
        <v>4139</v>
      </c>
      <c r="L2003" s="11">
        <v>2</v>
      </c>
    </row>
    <row r="2004" spans="1:12">
      <c r="A2004" s="11" t="s">
        <v>3756</v>
      </c>
      <c r="D2004" s="11" t="s">
        <v>260</v>
      </c>
      <c r="E2004" s="19" t="s">
        <v>4006</v>
      </c>
      <c r="F2004" s="10">
        <v>42036</v>
      </c>
      <c r="G2004" s="10">
        <v>44958</v>
      </c>
      <c r="H2004" s="11">
        <v>9</v>
      </c>
      <c r="I2004" s="11" t="s">
        <v>337</v>
      </c>
      <c r="J2004" s="11" t="s">
        <v>338</v>
      </c>
      <c r="K2004" s="11" t="s">
        <v>4139</v>
      </c>
      <c r="L2004" s="11">
        <v>2</v>
      </c>
    </row>
    <row r="2005" spans="1:12">
      <c r="A2005" s="11" t="s">
        <v>3757</v>
      </c>
      <c r="D2005" s="11" t="s">
        <v>260</v>
      </c>
      <c r="E2005" s="19" t="s">
        <v>4007</v>
      </c>
      <c r="F2005" s="10">
        <v>42036</v>
      </c>
      <c r="G2005" s="10">
        <v>44958</v>
      </c>
      <c r="H2005" s="11">
        <v>9</v>
      </c>
      <c r="I2005" s="11" t="s">
        <v>337</v>
      </c>
      <c r="J2005" s="11" t="s">
        <v>338</v>
      </c>
      <c r="K2005" s="11" t="s">
        <v>4139</v>
      </c>
      <c r="L2005" s="11">
        <v>2</v>
      </c>
    </row>
    <row r="2006" spans="1:12">
      <c r="A2006" s="11" t="s">
        <v>3758</v>
      </c>
      <c r="D2006" s="11" t="s">
        <v>260</v>
      </c>
      <c r="E2006" s="19" t="s">
        <v>4008</v>
      </c>
      <c r="F2006" s="10">
        <v>42036</v>
      </c>
      <c r="G2006" s="10">
        <v>44958</v>
      </c>
      <c r="H2006" s="11">
        <v>9</v>
      </c>
      <c r="I2006" s="11" t="s">
        <v>337</v>
      </c>
      <c r="J2006" s="11" t="s">
        <v>338</v>
      </c>
      <c r="K2006" s="11" t="s">
        <v>4139</v>
      </c>
      <c r="L2006" s="11">
        <v>2</v>
      </c>
    </row>
    <row r="2007" spans="1:12">
      <c r="A2007" s="11" t="s">
        <v>3759</v>
      </c>
      <c r="D2007" s="11" t="s">
        <v>260</v>
      </c>
      <c r="E2007" s="19" t="s">
        <v>4009</v>
      </c>
      <c r="F2007" s="10">
        <v>42036</v>
      </c>
      <c r="G2007" s="10">
        <v>44958</v>
      </c>
      <c r="H2007" s="11">
        <v>9</v>
      </c>
      <c r="I2007" s="11" t="s">
        <v>337</v>
      </c>
      <c r="J2007" s="11" t="s">
        <v>338</v>
      </c>
      <c r="K2007" s="11" t="s">
        <v>4139</v>
      </c>
      <c r="L2007" s="11">
        <v>2</v>
      </c>
    </row>
    <row r="2008" spans="1:12">
      <c r="A2008" s="11" t="s">
        <v>3760</v>
      </c>
      <c r="D2008" s="11" t="s">
        <v>260</v>
      </c>
      <c r="E2008" s="19" t="s">
        <v>4010</v>
      </c>
      <c r="F2008" s="10">
        <v>42036</v>
      </c>
      <c r="G2008" s="10">
        <v>44958</v>
      </c>
      <c r="H2008" s="11">
        <v>9</v>
      </c>
      <c r="I2008" s="11" t="s">
        <v>337</v>
      </c>
      <c r="J2008" s="11" t="s">
        <v>338</v>
      </c>
      <c r="K2008" s="11" t="s">
        <v>4139</v>
      </c>
      <c r="L2008" s="11">
        <v>2</v>
      </c>
    </row>
    <row r="2009" spans="1:12">
      <c r="A2009" s="11" t="s">
        <v>3761</v>
      </c>
      <c r="D2009" s="11" t="s">
        <v>260</v>
      </c>
      <c r="E2009" s="19" t="s">
        <v>4011</v>
      </c>
      <c r="F2009" s="10">
        <v>42036</v>
      </c>
      <c r="G2009" s="10">
        <v>44958</v>
      </c>
      <c r="H2009" s="11">
        <v>9</v>
      </c>
      <c r="I2009" s="11" t="s">
        <v>337</v>
      </c>
      <c r="J2009" s="11" t="s">
        <v>338</v>
      </c>
      <c r="K2009" s="11" t="s">
        <v>4139</v>
      </c>
      <c r="L2009" s="11">
        <v>2</v>
      </c>
    </row>
    <row r="2010" spans="1:12">
      <c r="A2010" s="11" t="s">
        <v>3762</v>
      </c>
      <c r="D2010" s="11" t="s">
        <v>260</v>
      </c>
      <c r="E2010" s="19" t="s">
        <v>4012</v>
      </c>
      <c r="F2010" s="10">
        <v>42036</v>
      </c>
      <c r="G2010" s="10">
        <v>44958</v>
      </c>
      <c r="H2010" s="11">
        <v>9</v>
      </c>
      <c r="I2010" s="11" t="s">
        <v>337</v>
      </c>
      <c r="J2010" s="11" t="s">
        <v>338</v>
      </c>
      <c r="K2010" s="11" t="s">
        <v>4139</v>
      </c>
      <c r="L2010" s="11">
        <v>2</v>
      </c>
    </row>
    <row r="2011" spans="1:12">
      <c r="A2011" s="11" t="s">
        <v>3763</v>
      </c>
      <c r="D2011" s="11" t="s">
        <v>260</v>
      </c>
      <c r="E2011" s="19" t="s">
        <v>4013</v>
      </c>
      <c r="F2011" s="10">
        <v>42036</v>
      </c>
      <c r="G2011" s="10">
        <v>44958</v>
      </c>
      <c r="H2011" s="11">
        <v>9</v>
      </c>
      <c r="I2011" s="11" t="s">
        <v>337</v>
      </c>
      <c r="J2011" s="11" t="s">
        <v>338</v>
      </c>
      <c r="K2011" s="11" t="s">
        <v>4139</v>
      </c>
      <c r="L2011" s="11">
        <v>2</v>
      </c>
    </row>
    <row r="2012" spans="1:12">
      <c r="A2012" s="11" t="s">
        <v>4014</v>
      </c>
      <c r="D2012" s="11" t="s">
        <v>260</v>
      </c>
      <c r="E2012" s="19" t="s">
        <v>4072</v>
      </c>
      <c r="F2012" s="10">
        <v>42036</v>
      </c>
      <c r="G2012" s="10">
        <v>44958</v>
      </c>
      <c r="H2012" s="11">
        <v>9</v>
      </c>
      <c r="I2012" s="11" t="s">
        <v>337</v>
      </c>
      <c r="J2012" s="11" t="s">
        <v>338</v>
      </c>
      <c r="K2012" s="11" t="s">
        <v>4139</v>
      </c>
      <c r="L2012" s="11">
        <v>2</v>
      </c>
    </row>
    <row r="2013" spans="1:12">
      <c r="A2013" s="11" t="s">
        <v>4015</v>
      </c>
      <c r="D2013" s="11" t="s">
        <v>260</v>
      </c>
      <c r="E2013" s="19" t="s">
        <v>4073</v>
      </c>
      <c r="F2013" s="10">
        <v>42036</v>
      </c>
      <c r="G2013" s="10">
        <v>44958</v>
      </c>
      <c r="H2013" s="11">
        <v>9</v>
      </c>
      <c r="I2013" s="11" t="s">
        <v>337</v>
      </c>
      <c r="J2013" s="11" t="s">
        <v>338</v>
      </c>
      <c r="K2013" s="11" t="s">
        <v>4139</v>
      </c>
      <c r="L2013" s="11">
        <v>2</v>
      </c>
    </row>
    <row r="2014" spans="1:12">
      <c r="A2014" s="11" t="s">
        <v>4016</v>
      </c>
      <c r="D2014" s="11" t="s">
        <v>260</v>
      </c>
      <c r="E2014" s="19" t="s">
        <v>4074</v>
      </c>
      <c r="F2014" s="10">
        <v>42036</v>
      </c>
      <c r="G2014" s="10">
        <v>44958</v>
      </c>
      <c r="H2014" s="11">
        <v>9</v>
      </c>
      <c r="I2014" s="11" t="s">
        <v>337</v>
      </c>
      <c r="J2014" s="11" t="s">
        <v>338</v>
      </c>
      <c r="K2014" s="11" t="s">
        <v>4139</v>
      </c>
      <c r="L2014" s="11">
        <v>2</v>
      </c>
    </row>
    <row r="2015" spans="1:12">
      <c r="A2015" s="11" t="s">
        <v>4017</v>
      </c>
      <c r="D2015" s="11" t="s">
        <v>260</v>
      </c>
      <c r="E2015" s="19" t="s">
        <v>4075</v>
      </c>
      <c r="F2015" s="10">
        <v>42036</v>
      </c>
      <c r="G2015" s="10">
        <v>44958</v>
      </c>
      <c r="H2015" s="11">
        <v>9</v>
      </c>
      <c r="I2015" s="11" t="s">
        <v>337</v>
      </c>
      <c r="J2015" s="11" t="s">
        <v>338</v>
      </c>
      <c r="K2015" s="11" t="s">
        <v>4139</v>
      </c>
      <c r="L2015" s="11">
        <v>2</v>
      </c>
    </row>
    <row r="2016" spans="1:12">
      <c r="A2016" s="11" t="s">
        <v>4018</v>
      </c>
      <c r="D2016" s="11" t="s">
        <v>260</v>
      </c>
      <c r="E2016" s="19" t="s">
        <v>4076</v>
      </c>
      <c r="F2016" s="10">
        <v>42036</v>
      </c>
      <c r="G2016" s="10">
        <v>44958</v>
      </c>
      <c r="H2016" s="11">
        <v>9</v>
      </c>
      <c r="I2016" s="11" t="s">
        <v>337</v>
      </c>
      <c r="J2016" s="11" t="s">
        <v>338</v>
      </c>
      <c r="K2016" s="11" t="s">
        <v>4139</v>
      </c>
      <c r="L2016" s="11">
        <v>2</v>
      </c>
    </row>
    <row r="2017" spans="1:12">
      <c r="A2017" s="11" t="s">
        <v>4019</v>
      </c>
      <c r="D2017" s="11" t="s">
        <v>260</v>
      </c>
      <c r="E2017" s="19" t="s">
        <v>4077</v>
      </c>
      <c r="F2017" s="10">
        <v>42036</v>
      </c>
      <c r="G2017" s="10">
        <v>44958</v>
      </c>
      <c r="H2017" s="11">
        <v>9</v>
      </c>
      <c r="I2017" s="11" t="s">
        <v>337</v>
      </c>
      <c r="J2017" s="11" t="s">
        <v>338</v>
      </c>
      <c r="K2017" s="11" t="s">
        <v>4139</v>
      </c>
      <c r="L2017" s="11">
        <v>2</v>
      </c>
    </row>
    <row r="2018" spans="1:12">
      <c r="A2018" s="11" t="s">
        <v>4020</v>
      </c>
      <c r="D2018" s="11" t="s">
        <v>260</v>
      </c>
      <c r="E2018" s="19" t="s">
        <v>4078</v>
      </c>
      <c r="F2018" s="10">
        <v>42036</v>
      </c>
      <c r="G2018" s="10">
        <v>44958</v>
      </c>
      <c r="H2018" s="11">
        <v>9</v>
      </c>
      <c r="I2018" s="11" t="s">
        <v>337</v>
      </c>
      <c r="J2018" s="11" t="s">
        <v>338</v>
      </c>
      <c r="K2018" s="11" t="s">
        <v>4139</v>
      </c>
      <c r="L2018" s="11">
        <v>2</v>
      </c>
    </row>
    <row r="2019" spans="1:12">
      <c r="A2019" s="11" t="s">
        <v>4021</v>
      </c>
      <c r="D2019" s="11" t="s">
        <v>260</v>
      </c>
      <c r="E2019" s="19" t="s">
        <v>4079</v>
      </c>
      <c r="F2019" s="10">
        <v>42036</v>
      </c>
      <c r="G2019" s="10">
        <v>44958</v>
      </c>
      <c r="H2019" s="11">
        <v>9</v>
      </c>
      <c r="I2019" s="11" t="s">
        <v>337</v>
      </c>
      <c r="J2019" s="11" t="s">
        <v>338</v>
      </c>
      <c r="K2019" s="11" t="s">
        <v>4139</v>
      </c>
      <c r="L2019" s="11">
        <v>2</v>
      </c>
    </row>
    <row r="2020" spans="1:12">
      <c r="A2020" s="11" t="s">
        <v>4022</v>
      </c>
      <c r="D2020" s="11" t="s">
        <v>260</v>
      </c>
      <c r="E2020" s="19" t="s">
        <v>4080</v>
      </c>
      <c r="F2020" s="10">
        <v>42036</v>
      </c>
      <c r="G2020" s="10">
        <v>44958</v>
      </c>
      <c r="H2020" s="11">
        <v>9</v>
      </c>
      <c r="I2020" s="11" t="s">
        <v>337</v>
      </c>
      <c r="J2020" s="11" t="s">
        <v>338</v>
      </c>
      <c r="K2020" s="11" t="s">
        <v>4139</v>
      </c>
      <c r="L2020" s="11">
        <v>2</v>
      </c>
    </row>
    <row r="2021" spans="1:12">
      <c r="A2021" s="11" t="s">
        <v>4023</v>
      </c>
      <c r="D2021" s="11" t="s">
        <v>260</v>
      </c>
      <c r="E2021" s="19" t="s">
        <v>4081</v>
      </c>
      <c r="F2021" s="10">
        <v>42036</v>
      </c>
      <c r="G2021" s="10">
        <v>44958</v>
      </c>
      <c r="H2021" s="11">
        <v>9</v>
      </c>
      <c r="I2021" s="11" t="s">
        <v>337</v>
      </c>
      <c r="J2021" s="11" t="s">
        <v>338</v>
      </c>
      <c r="K2021" s="11" t="s">
        <v>4139</v>
      </c>
      <c r="L2021" s="11">
        <v>2</v>
      </c>
    </row>
    <row r="2022" spans="1:12">
      <c r="A2022" s="11" t="s">
        <v>4024</v>
      </c>
      <c r="D2022" s="11" t="s">
        <v>260</v>
      </c>
      <c r="E2022" s="19" t="s">
        <v>4082</v>
      </c>
      <c r="F2022" s="10">
        <v>42036</v>
      </c>
      <c r="G2022" s="10">
        <v>44958</v>
      </c>
      <c r="H2022" s="11">
        <v>9</v>
      </c>
      <c r="I2022" s="11" t="s">
        <v>337</v>
      </c>
      <c r="J2022" s="11" t="s">
        <v>338</v>
      </c>
      <c r="K2022" s="11" t="s">
        <v>4139</v>
      </c>
      <c r="L2022" s="11">
        <v>2</v>
      </c>
    </row>
    <row r="2023" spans="1:12">
      <c r="A2023" s="11" t="s">
        <v>4025</v>
      </c>
      <c r="D2023" s="11" t="s">
        <v>260</v>
      </c>
      <c r="E2023" s="19" t="s">
        <v>4083</v>
      </c>
      <c r="F2023" s="10">
        <v>42036</v>
      </c>
      <c r="G2023" s="10">
        <v>44958</v>
      </c>
      <c r="H2023" s="11">
        <v>9</v>
      </c>
      <c r="I2023" s="11" t="s">
        <v>337</v>
      </c>
      <c r="J2023" s="11" t="s">
        <v>338</v>
      </c>
      <c r="K2023" s="11" t="s">
        <v>4139</v>
      </c>
      <c r="L2023" s="11">
        <v>2</v>
      </c>
    </row>
    <row r="2024" spans="1:12">
      <c r="A2024" s="11" t="s">
        <v>4026</v>
      </c>
      <c r="D2024" s="11" t="s">
        <v>260</v>
      </c>
      <c r="E2024" s="19" t="s">
        <v>4084</v>
      </c>
      <c r="F2024" s="10">
        <v>42036</v>
      </c>
      <c r="G2024" s="10">
        <v>44958</v>
      </c>
      <c r="H2024" s="11">
        <v>9</v>
      </c>
      <c r="I2024" s="11" t="s">
        <v>337</v>
      </c>
      <c r="J2024" s="11" t="s">
        <v>338</v>
      </c>
      <c r="K2024" s="11" t="s">
        <v>4139</v>
      </c>
      <c r="L2024" s="11">
        <v>2</v>
      </c>
    </row>
    <row r="2025" spans="1:12">
      <c r="A2025" s="11" t="s">
        <v>4027</v>
      </c>
      <c r="D2025" s="11" t="s">
        <v>260</v>
      </c>
      <c r="E2025" s="19" t="s">
        <v>4085</v>
      </c>
      <c r="F2025" s="10">
        <v>42036</v>
      </c>
      <c r="G2025" s="10">
        <v>44958</v>
      </c>
      <c r="H2025" s="11">
        <v>9</v>
      </c>
      <c r="I2025" s="11" t="s">
        <v>337</v>
      </c>
      <c r="J2025" s="11" t="s">
        <v>338</v>
      </c>
      <c r="K2025" s="11" t="s">
        <v>4139</v>
      </c>
      <c r="L2025" s="11">
        <v>2</v>
      </c>
    </row>
    <row r="2026" spans="1:12">
      <c r="A2026" s="11" t="s">
        <v>4028</v>
      </c>
      <c r="D2026" s="11" t="s">
        <v>260</v>
      </c>
      <c r="E2026" s="19" t="s">
        <v>4086</v>
      </c>
      <c r="F2026" s="10">
        <v>42036</v>
      </c>
      <c r="G2026" s="10">
        <v>44958</v>
      </c>
      <c r="H2026" s="11">
        <v>9</v>
      </c>
      <c r="I2026" s="11" t="s">
        <v>337</v>
      </c>
      <c r="J2026" s="11" t="s">
        <v>338</v>
      </c>
      <c r="K2026" s="11" t="s">
        <v>4139</v>
      </c>
      <c r="L2026" s="11">
        <v>2</v>
      </c>
    </row>
    <row r="2027" spans="1:12">
      <c r="A2027" s="11" t="s">
        <v>4029</v>
      </c>
      <c r="D2027" s="11" t="s">
        <v>260</v>
      </c>
      <c r="E2027" s="19" t="s">
        <v>4087</v>
      </c>
      <c r="F2027" s="10">
        <v>42036</v>
      </c>
      <c r="G2027" s="10">
        <v>44958</v>
      </c>
      <c r="H2027" s="11">
        <v>9</v>
      </c>
      <c r="I2027" s="11" t="s">
        <v>337</v>
      </c>
      <c r="J2027" s="11" t="s">
        <v>338</v>
      </c>
      <c r="K2027" s="11" t="s">
        <v>4139</v>
      </c>
      <c r="L2027" s="11">
        <v>2</v>
      </c>
    </row>
    <row r="2028" spans="1:12">
      <c r="A2028" s="11" t="s">
        <v>4030</v>
      </c>
      <c r="D2028" s="11" t="s">
        <v>260</v>
      </c>
      <c r="E2028" s="19" t="s">
        <v>4088</v>
      </c>
      <c r="F2028" s="10">
        <v>42036</v>
      </c>
      <c r="G2028" s="10">
        <v>44958</v>
      </c>
      <c r="H2028" s="11">
        <v>9</v>
      </c>
      <c r="I2028" s="11" t="s">
        <v>337</v>
      </c>
      <c r="J2028" s="11" t="s">
        <v>338</v>
      </c>
      <c r="K2028" s="11" t="s">
        <v>4139</v>
      </c>
      <c r="L2028" s="11">
        <v>2</v>
      </c>
    </row>
    <row r="2029" spans="1:12">
      <c r="A2029" s="11" t="s">
        <v>4031</v>
      </c>
      <c r="D2029" s="11" t="s">
        <v>260</v>
      </c>
      <c r="E2029" s="19" t="s">
        <v>4089</v>
      </c>
      <c r="F2029" s="10">
        <v>42036</v>
      </c>
      <c r="G2029" s="10">
        <v>44958</v>
      </c>
      <c r="H2029" s="11">
        <v>9</v>
      </c>
      <c r="I2029" s="11" t="s">
        <v>337</v>
      </c>
      <c r="J2029" s="11" t="s">
        <v>338</v>
      </c>
      <c r="K2029" s="11" t="s">
        <v>4139</v>
      </c>
      <c r="L2029" s="11">
        <v>2</v>
      </c>
    </row>
    <row r="2030" spans="1:12">
      <c r="A2030" s="11" t="s">
        <v>4032</v>
      </c>
      <c r="D2030" s="11" t="s">
        <v>260</v>
      </c>
      <c r="E2030" s="19" t="s">
        <v>4090</v>
      </c>
      <c r="F2030" s="10">
        <v>42036</v>
      </c>
      <c r="G2030" s="10">
        <v>44958</v>
      </c>
      <c r="H2030" s="11">
        <v>9</v>
      </c>
      <c r="I2030" s="11" t="s">
        <v>337</v>
      </c>
      <c r="J2030" s="11" t="s">
        <v>338</v>
      </c>
      <c r="K2030" s="11" t="s">
        <v>4139</v>
      </c>
      <c r="L2030" s="11">
        <v>2</v>
      </c>
    </row>
    <row r="2031" spans="1:12">
      <c r="A2031" s="11" t="s">
        <v>4033</v>
      </c>
      <c r="D2031" s="11" t="s">
        <v>260</v>
      </c>
      <c r="E2031" s="19" t="s">
        <v>4091</v>
      </c>
      <c r="F2031" s="10">
        <v>42036</v>
      </c>
      <c r="G2031" s="10">
        <v>44958</v>
      </c>
      <c r="H2031" s="11">
        <v>9</v>
      </c>
      <c r="I2031" s="11" t="s">
        <v>337</v>
      </c>
      <c r="J2031" s="11" t="s">
        <v>338</v>
      </c>
      <c r="K2031" s="11" t="s">
        <v>4139</v>
      </c>
      <c r="L2031" s="11">
        <v>2</v>
      </c>
    </row>
    <row r="2032" spans="1:12">
      <c r="A2032" s="11" t="s">
        <v>4034</v>
      </c>
      <c r="D2032" s="11" t="s">
        <v>260</v>
      </c>
      <c r="E2032" s="19" t="s">
        <v>4092</v>
      </c>
      <c r="F2032" s="10">
        <v>42036</v>
      </c>
      <c r="G2032" s="10">
        <v>44958</v>
      </c>
      <c r="H2032" s="11">
        <v>9</v>
      </c>
      <c r="I2032" s="11" t="s">
        <v>337</v>
      </c>
      <c r="J2032" s="11" t="s">
        <v>338</v>
      </c>
      <c r="K2032" s="11" t="s">
        <v>4139</v>
      </c>
      <c r="L2032" s="11">
        <v>2</v>
      </c>
    </row>
    <row r="2033" spans="1:12">
      <c r="A2033" s="11" t="s">
        <v>4035</v>
      </c>
      <c r="D2033" s="11" t="s">
        <v>260</v>
      </c>
      <c r="E2033" s="19" t="s">
        <v>4093</v>
      </c>
      <c r="F2033" s="10">
        <v>42036</v>
      </c>
      <c r="G2033" s="10">
        <v>44958</v>
      </c>
      <c r="H2033" s="11">
        <v>9</v>
      </c>
      <c r="I2033" s="11" t="s">
        <v>337</v>
      </c>
      <c r="J2033" s="11" t="s">
        <v>338</v>
      </c>
      <c r="K2033" s="11" t="s">
        <v>4139</v>
      </c>
      <c r="L2033" s="11">
        <v>2</v>
      </c>
    </row>
    <row r="2034" spans="1:12">
      <c r="A2034" s="11" t="s">
        <v>4036</v>
      </c>
      <c r="D2034" s="11" t="s">
        <v>260</v>
      </c>
      <c r="E2034" s="19" t="s">
        <v>4094</v>
      </c>
      <c r="F2034" s="10">
        <v>42036</v>
      </c>
      <c r="G2034" s="10">
        <v>44958</v>
      </c>
      <c r="H2034" s="11">
        <v>9</v>
      </c>
      <c r="I2034" s="11" t="s">
        <v>337</v>
      </c>
      <c r="J2034" s="11" t="s">
        <v>338</v>
      </c>
      <c r="K2034" s="11" t="s">
        <v>4139</v>
      </c>
      <c r="L2034" s="11">
        <v>2</v>
      </c>
    </row>
    <row r="2035" spans="1:12">
      <c r="A2035" s="11" t="s">
        <v>4037</v>
      </c>
      <c r="D2035" s="11" t="s">
        <v>260</v>
      </c>
      <c r="E2035" s="19" t="s">
        <v>4095</v>
      </c>
      <c r="F2035" s="10">
        <v>42036</v>
      </c>
      <c r="G2035" s="10">
        <v>44958</v>
      </c>
      <c r="H2035" s="11">
        <v>9</v>
      </c>
      <c r="I2035" s="11" t="s">
        <v>337</v>
      </c>
      <c r="J2035" s="11" t="s">
        <v>338</v>
      </c>
      <c r="K2035" s="11" t="s">
        <v>4139</v>
      </c>
      <c r="L2035" s="11">
        <v>2</v>
      </c>
    </row>
    <row r="2036" spans="1:12">
      <c r="A2036" s="11" t="s">
        <v>4038</v>
      </c>
      <c r="D2036" s="11" t="s">
        <v>260</v>
      </c>
      <c r="E2036" s="19" t="s">
        <v>4096</v>
      </c>
      <c r="F2036" s="10">
        <v>42036</v>
      </c>
      <c r="G2036" s="10">
        <v>44958</v>
      </c>
      <c r="H2036" s="11">
        <v>9</v>
      </c>
      <c r="I2036" s="11" t="s">
        <v>337</v>
      </c>
      <c r="J2036" s="11" t="s">
        <v>338</v>
      </c>
      <c r="K2036" s="11" t="s">
        <v>4139</v>
      </c>
      <c r="L2036" s="11">
        <v>2</v>
      </c>
    </row>
    <row r="2037" spans="1:12">
      <c r="A2037" s="11" t="s">
        <v>4039</v>
      </c>
      <c r="D2037" s="11" t="s">
        <v>260</v>
      </c>
      <c r="E2037" s="19" t="s">
        <v>4097</v>
      </c>
      <c r="F2037" s="10">
        <v>42036</v>
      </c>
      <c r="G2037" s="10">
        <v>44958</v>
      </c>
      <c r="H2037" s="11">
        <v>9</v>
      </c>
      <c r="I2037" s="11" t="s">
        <v>337</v>
      </c>
      <c r="J2037" s="11" t="s">
        <v>338</v>
      </c>
      <c r="K2037" s="11" t="s">
        <v>4139</v>
      </c>
      <c r="L2037" s="11">
        <v>2</v>
      </c>
    </row>
    <row r="2038" spans="1:12">
      <c r="A2038" s="11" t="s">
        <v>4040</v>
      </c>
      <c r="D2038" s="11" t="s">
        <v>260</v>
      </c>
      <c r="E2038" s="19" t="s">
        <v>4098</v>
      </c>
      <c r="F2038" s="10">
        <v>42036</v>
      </c>
      <c r="G2038" s="10">
        <v>44958</v>
      </c>
      <c r="H2038" s="11">
        <v>9</v>
      </c>
      <c r="I2038" s="11" t="s">
        <v>337</v>
      </c>
      <c r="J2038" s="11" t="s">
        <v>338</v>
      </c>
      <c r="K2038" s="11" t="s">
        <v>4139</v>
      </c>
      <c r="L2038" s="11">
        <v>2</v>
      </c>
    </row>
    <row r="2039" spans="1:12">
      <c r="A2039" s="11" t="s">
        <v>4041</v>
      </c>
      <c r="D2039" s="11" t="s">
        <v>260</v>
      </c>
      <c r="E2039" s="19" t="s">
        <v>4099</v>
      </c>
      <c r="F2039" s="10">
        <v>42036</v>
      </c>
      <c r="G2039" s="10">
        <v>44958</v>
      </c>
      <c r="H2039" s="11">
        <v>9</v>
      </c>
      <c r="I2039" s="11" t="s">
        <v>337</v>
      </c>
      <c r="J2039" s="11" t="s">
        <v>338</v>
      </c>
      <c r="K2039" s="11" t="s">
        <v>4139</v>
      </c>
      <c r="L2039" s="11">
        <v>2</v>
      </c>
    </row>
    <row r="2040" spans="1:12">
      <c r="A2040" s="11" t="s">
        <v>4042</v>
      </c>
      <c r="D2040" s="11" t="s">
        <v>260</v>
      </c>
      <c r="E2040" s="19" t="s">
        <v>4100</v>
      </c>
      <c r="F2040" s="10">
        <v>42036</v>
      </c>
      <c r="G2040" s="10">
        <v>44958</v>
      </c>
      <c r="H2040" s="11">
        <v>9</v>
      </c>
      <c r="I2040" s="11" t="s">
        <v>337</v>
      </c>
      <c r="J2040" s="11" t="s">
        <v>338</v>
      </c>
      <c r="K2040" s="11" t="s">
        <v>4139</v>
      </c>
      <c r="L2040" s="11">
        <v>2</v>
      </c>
    </row>
    <row r="2041" spans="1:12">
      <c r="A2041" s="11" t="s">
        <v>4043</v>
      </c>
      <c r="D2041" s="11" t="s">
        <v>260</v>
      </c>
      <c r="E2041" s="19" t="s">
        <v>4101</v>
      </c>
      <c r="F2041" s="10">
        <v>42036</v>
      </c>
      <c r="G2041" s="10">
        <v>44958</v>
      </c>
      <c r="H2041" s="11">
        <v>9</v>
      </c>
      <c r="I2041" s="11" t="s">
        <v>337</v>
      </c>
      <c r="J2041" s="11" t="s">
        <v>338</v>
      </c>
      <c r="K2041" s="11" t="s">
        <v>4139</v>
      </c>
      <c r="L2041" s="11">
        <v>2</v>
      </c>
    </row>
    <row r="2042" spans="1:12">
      <c r="A2042" s="11" t="s">
        <v>4044</v>
      </c>
      <c r="D2042" s="11" t="s">
        <v>260</v>
      </c>
      <c r="E2042" s="19" t="s">
        <v>4102</v>
      </c>
      <c r="F2042" s="10">
        <v>42036</v>
      </c>
      <c r="G2042" s="10">
        <v>44958</v>
      </c>
      <c r="H2042" s="11">
        <v>9</v>
      </c>
      <c r="I2042" s="11" t="s">
        <v>337</v>
      </c>
      <c r="J2042" s="11" t="s">
        <v>338</v>
      </c>
      <c r="K2042" s="11" t="s">
        <v>4139</v>
      </c>
      <c r="L2042" s="11">
        <v>2</v>
      </c>
    </row>
    <row r="2043" spans="1:12">
      <c r="A2043" s="11" t="s">
        <v>4045</v>
      </c>
      <c r="D2043" s="11" t="s">
        <v>260</v>
      </c>
      <c r="E2043" s="19" t="s">
        <v>4103</v>
      </c>
      <c r="F2043" s="10">
        <v>42036</v>
      </c>
      <c r="G2043" s="10">
        <v>44958</v>
      </c>
      <c r="H2043" s="11">
        <v>9</v>
      </c>
      <c r="I2043" s="11" t="s">
        <v>337</v>
      </c>
      <c r="J2043" s="11" t="s">
        <v>338</v>
      </c>
      <c r="K2043" s="11" t="s">
        <v>4139</v>
      </c>
      <c r="L2043" s="11">
        <v>2</v>
      </c>
    </row>
    <row r="2044" spans="1:12">
      <c r="A2044" s="11" t="s">
        <v>4046</v>
      </c>
      <c r="D2044" s="11" t="s">
        <v>260</v>
      </c>
      <c r="E2044" s="19" t="s">
        <v>4104</v>
      </c>
      <c r="F2044" s="10">
        <v>42036</v>
      </c>
      <c r="G2044" s="10">
        <v>44958</v>
      </c>
      <c r="H2044" s="11">
        <v>9</v>
      </c>
      <c r="I2044" s="11" t="s">
        <v>337</v>
      </c>
      <c r="J2044" s="11" t="s">
        <v>338</v>
      </c>
      <c r="K2044" s="11" t="s">
        <v>4139</v>
      </c>
      <c r="L2044" s="11">
        <v>2</v>
      </c>
    </row>
    <row r="2045" spans="1:12">
      <c r="A2045" s="11" t="s">
        <v>4047</v>
      </c>
      <c r="D2045" s="11" t="s">
        <v>260</v>
      </c>
      <c r="E2045" s="19" t="s">
        <v>4105</v>
      </c>
      <c r="F2045" s="10">
        <v>42036</v>
      </c>
      <c r="G2045" s="10">
        <v>44958</v>
      </c>
      <c r="H2045" s="11">
        <v>9</v>
      </c>
      <c r="I2045" s="11" t="s">
        <v>337</v>
      </c>
      <c r="J2045" s="11" t="s">
        <v>338</v>
      </c>
      <c r="K2045" s="11" t="s">
        <v>4139</v>
      </c>
      <c r="L2045" s="11">
        <v>2</v>
      </c>
    </row>
    <row r="2046" spans="1:12">
      <c r="A2046" s="11" t="s">
        <v>4048</v>
      </c>
      <c r="D2046" s="11" t="s">
        <v>260</v>
      </c>
      <c r="E2046" s="19" t="s">
        <v>4106</v>
      </c>
      <c r="F2046" s="10">
        <v>42036</v>
      </c>
      <c r="G2046" s="10">
        <v>44958</v>
      </c>
      <c r="H2046" s="11">
        <v>9</v>
      </c>
      <c r="I2046" s="11" t="s">
        <v>337</v>
      </c>
      <c r="J2046" s="11" t="s">
        <v>338</v>
      </c>
      <c r="K2046" s="11" t="s">
        <v>4139</v>
      </c>
      <c r="L2046" s="11">
        <v>2</v>
      </c>
    </row>
    <row r="2047" spans="1:12">
      <c r="A2047" s="11" t="s">
        <v>4049</v>
      </c>
      <c r="D2047" s="11" t="s">
        <v>260</v>
      </c>
      <c r="E2047" s="19" t="s">
        <v>4107</v>
      </c>
      <c r="F2047" s="10">
        <v>42036</v>
      </c>
      <c r="G2047" s="10">
        <v>44958</v>
      </c>
      <c r="H2047" s="11">
        <v>9</v>
      </c>
      <c r="I2047" s="11" t="s">
        <v>337</v>
      </c>
      <c r="J2047" s="11" t="s">
        <v>338</v>
      </c>
      <c r="K2047" s="11" t="s">
        <v>4139</v>
      </c>
      <c r="L2047" s="11">
        <v>2</v>
      </c>
    </row>
    <row r="2048" spans="1:12">
      <c r="A2048" s="11" t="s">
        <v>4050</v>
      </c>
      <c r="D2048" s="11" t="s">
        <v>260</v>
      </c>
      <c r="E2048" s="19" t="s">
        <v>4108</v>
      </c>
      <c r="F2048" s="10">
        <v>42036</v>
      </c>
      <c r="G2048" s="10">
        <v>44958</v>
      </c>
      <c r="H2048" s="11">
        <v>9</v>
      </c>
      <c r="I2048" s="11" t="s">
        <v>337</v>
      </c>
      <c r="J2048" s="11" t="s">
        <v>338</v>
      </c>
      <c r="K2048" s="11" t="s">
        <v>4139</v>
      </c>
      <c r="L2048" s="11">
        <v>2</v>
      </c>
    </row>
    <row r="2049" spans="1:12">
      <c r="A2049" s="11" t="s">
        <v>4051</v>
      </c>
      <c r="D2049" s="11" t="s">
        <v>260</v>
      </c>
      <c r="E2049" s="19" t="s">
        <v>4109</v>
      </c>
      <c r="F2049" s="10">
        <v>42036</v>
      </c>
      <c r="G2049" s="10">
        <v>44958</v>
      </c>
      <c r="H2049" s="11">
        <v>9</v>
      </c>
      <c r="I2049" s="11" t="s">
        <v>337</v>
      </c>
      <c r="J2049" s="11" t="s">
        <v>338</v>
      </c>
      <c r="K2049" s="11" t="s">
        <v>4139</v>
      </c>
      <c r="L2049" s="11">
        <v>2</v>
      </c>
    </row>
    <row r="2050" spans="1:12">
      <c r="A2050" s="11" t="s">
        <v>4052</v>
      </c>
      <c r="D2050" s="11" t="s">
        <v>260</v>
      </c>
      <c r="E2050" s="19" t="s">
        <v>4110</v>
      </c>
      <c r="F2050" s="10">
        <v>42036</v>
      </c>
      <c r="G2050" s="10">
        <v>44958</v>
      </c>
      <c r="H2050" s="11">
        <v>9</v>
      </c>
      <c r="I2050" s="11" t="s">
        <v>337</v>
      </c>
      <c r="J2050" s="11" t="s">
        <v>338</v>
      </c>
      <c r="K2050" s="11" t="s">
        <v>4139</v>
      </c>
      <c r="L2050" s="11">
        <v>2</v>
      </c>
    </row>
    <row r="2051" spans="1:12">
      <c r="A2051" s="11" t="s">
        <v>4053</v>
      </c>
      <c r="D2051" s="11" t="s">
        <v>260</v>
      </c>
      <c r="E2051" s="19" t="s">
        <v>4111</v>
      </c>
      <c r="F2051" s="10">
        <v>42036</v>
      </c>
      <c r="G2051" s="10">
        <v>44958</v>
      </c>
      <c r="H2051" s="11">
        <v>9</v>
      </c>
      <c r="I2051" s="11" t="s">
        <v>337</v>
      </c>
      <c r="J2051" s="11" t="s">
        <v>338</v>
      </c>
      <c r="K2051" s="11" t="s">
        <v>4139</v>
      </c>
      <c r="L2051" s="11">
        <v>2</v>
      </c>
    </row>
    <row r="2052" spans="1:12">
      <c r="A2052" s="11" t="s">
        <v>4054</v>
      </c>
      <c r="D2052" s="11" t="s">
        <v>260</v>
      </c>
      <c r="E2052" s="19" t="s">
        <v>4112</v>
      </c>
      <c r="F2052" s="10">
        <v>42036</v>
      </c>
      <c r="G2052" s="10">
        <v>44958</v>
      </c>
      <c r="H2052" s="11">
        <v>9</v>
      </c>
      <c r="I2052" s="11" t="s">
        <v>337</v>
      </c>
      <c r="J2052" s="11" t="s">
        <v>338</v>
      </c>
      <c r="K2052" s="11" t="s">
        <v>4139</v>
      </c>
      <c r="L2052" s="11">
        <v>2</v>
      </c>
    </row>
    <row r="2053" spans="1:12">
      <c r="A2053" s="11" t="s">
        <v>4055</v>
      </c>
      <c r="D2053" s="11" t="s">
        <v>260</v>
      </c>
      <c r="E2053" s="19" t="s">
        <v>4113</v>
      </c>
      <c r="F2053" s="10">
        <v>42036</v>
      </c>
      <c r="G2053" s="10">
        <v>44958</v>
      </c>
      <c r="H2053" s="11">
        <v>9</v>
      </c>
      <c r="I2053" s="11" t="s">
        <v>337</v>
      </c>
      <c r="J2053" s="11" t="s">
        <v>338</v>
      </c>
      <c r="K2053" s="11" t="s">
        <v>4139</v>
      </c>
      <c r="L2053" s="11">
        <v>2</v>
      </c>
    </row>
    <row r="2054" spans="1:12">
      <c r="A2054" s="11" t="s">
        <v>4056</v>
      </c>
      <c r="D2054" s="11" t="s">
        <v>260</v>
      </c>
      <c r="E2054" s="19" t="s">
        <v>4114</v>
      </c>
      <c r="F2054" s="10">
        <v>42036</v>
      </c>
      <c r="G2054" s="10">
        <v>44958</v>
      </c>
      <c r="H2054" s="11">
        <v>9</v>
      </c>
      <c r="I2054" s="11" t="s">
        <v>337</v>
      </c>
      <c r="J2054" s="11" t="s">
        <v>338</v>
      </c>
      <c r="K2054" s="11" t="s">
        <v>4139</v>
      </c>
      <c r="L2054" s="11">
        <v>2</v>
      </c>
    </row>
    <row r="2055" spans="1:12">
      <c r="A2055" s="11" t="s">
        <v>4057</v>
      </c>
      <c r="D2055" s="11" t="s">
        <v>260</v>
      </c>
      <c r="E2055" s="19" t="s">
        <v>4115</v>
      </c>
      <c r="F2055" s="10">
        <v>42036</v>
      </c>
      <c r="G2055" s="10">
        <v>44958</v>
      </c>
      <c r="H2055" s="11">
        <v>9</v>
      </c>
      <c r="I2055" s="11" t="s">
        <v>337</v>
      </c>
      <c r="J2055" s="11" t="s">
        <v>338</v>
      </c>
      <c r="K2055" s="11" t="s">
        <v>4139</v>
      </c>
      <c r="L2055" s="11">
        <v>2</v>
      </c>
    </row>
    <row r="2056" spans="1:12">
      <c r="A2056" s="11" t="s">
        <v>4058</v>
      </c>
      <c r="D2056" s="11" t="s">
        <v>260</v>
      </c>
      <c r="E2056" s="19" t="s">
        <v>4116</v>
      </c>
      <c r="F2056" s="10">
        <v>42036</v>
      </c>
      <c r="G2056" s="10">
        <v>44958</v>
      </c>
      <c r="H2056" s="11">
        <v>9</v>
      </c>
      <c r="I2056" s="11" t="s">
        <v>337</v>
      </c>
      <c r="J2056" s="11" t="s">
        <v>338</v>
      </c>
      <c r="K2056" s="11" t="s">
        <v>4139</v>
      </c>
      <c r="L2056" s="11">
        <v>2</v>
      </c>
    </row>
    <row r="2057" spans="1:12">
      <c r="A2057" s="11" t="s">
        <v>4059</v>
      </c>
      <c r="D2057" s="11" t="s">
        <v>260</v>
      </c>
      <c r="E2057" s="19" t="s">
        <v>4117</v>
      </c>
      <c r="F2057" s="10">
        <v>42036</v>
      </c>
      <c r="G2057" s="10">
        <v>44958</v>
      </c>
      <c r="H2057" s="11">
        <v>9</v>
      </c>
      <c r="I2057" s="11" t="s">
        <v>337</v>
      </c>
      <c r="J2057" s="11" t="s">
        <v>338</v>
      </c>
      <c r="K2057" s="11" t="s">
        <v>4139</v>
      </c>
      <c r="L2057" s="11">
        <v>2</v>
      </c>
    </row>
    <row r="2058" spans="1:12">
      <c r="A2058" s="11" t="s">
        <v>4060</v>
      </c>
      <c r="D2058" s="11" t="s">
        <v>260</v>
      </c>
      <c r="E2058" s="19" t="s">
        <v>4118</v>
      </c>
      <c r="F2058" s="10">
        <v>42036</v>
      </c>
      <c r="G2058" s="10">
        <v>44958</v>
      </c>
      <c r="H2058" s="11">
        <v>9</v>
      </c>
      <c r="I2058" s="11" t="s">
        <v>337</v>
      </c>
      <c r="J2058" s="11" t="s">
        <v>338</v>
      </c>
      <c r="K2058" s="11" t="s">
        <v>4139</v>
      </c>
      <c r="L2058" s="11">
        <v>2</v>
      </c>
    </row>
    <row r="2059" spans="1:12">
      <c r="A2059" s="11" t="s">
        <v>4061</v>
      </c>
      <c r="D2059" s="11" t="s">
        <v>260</v>
      </c>
      <c r="E2059" s="19" t="s">
        <v>4119</v>
      </c>
      <c r="F2059" s="10">
        <v>42036</v>
      </c>
      <c r="G2059" s="10">
        <v>44958</v>
      </c>
      <c r="H2059" s="11">
        <v>9</v>
      </c>
      <c r="I2059" s="11" t="s">
        <v>337</v>
      </c>
      <c r="J2059" s="11" t="s">
        <v>338</v>
      </c>
      <c r="K2059" s="11" t="s">
        <v>4139</v>
      </c>
      <c r="L2059" s="11">
        <v>2</v>
      </c>
    </row>
    <row r="2060" spans="1:12">
      <c r="A2060" s="11" t="s">
        <v>4062</v>
      </c>
      <c r="D2060" s="11" t="s">
        <v>260</v>
      </c>
      <c r="E2060" s="19" t="s">
        <v>4120</v>
      </c>
      <c r="F2060" s="10">
        <v>42036</v>
      </c>
      <c r="G2060" s="10">
        <v>44958</v>
      </c>
      <c r="H2060" s="11">
        <v>9</v>
      </c>
      <c r="I2060" s="11" t="s">
        <v>337</v>
      </c>
      <c r="J2060" s="11" t="s">
        <v>338</v>
      </c>
      <c r="K2060" s="11" t="s">
        <v>4139</v>
      </c>
      <c r="L2060" s="11">
        <v>2</v>
      </c>
    </row>
    <row r="2061" spans="1:12">
      <c r="A2061" s="11" t="s">
        <v>4063</v>
      </c>
      <c r="D2061" s="11" t="s">
        <v>260</v>
      </c>
      <c r="E2061" s="19" t="s">
        <v>4121</v>
      </c>
      <c r="F2061" s="10">
        <v>42036</v>
      </c>
      <c r="G2061" s="10">
        <v>44958</v>
      </c>
      <c r="H2061" s="11">
        <v>9</v>
      </c>
      <c r="I2061" s="11" t="s">
        <v>337</v>
      </c>
      <c r="J2061" s="11" t="s">
        <v>338</v>
      </c>
      <c r="K2061" s="11" t="s">
        <v>4139</v>
      </c>
      <c r="L2061" s="11">
        <v>2</v>
      </c>
    </row>
    <row r="2062" spans="1:12">
      <c r="A2062" s="11" t="s">
        <v>4064</v>
      </c>
      <c r="D2062" s="11" t="s">
        <v>260</v>
      </c>
      <c r="E2062" s="19" t="s">
        <v>4122</v>
      </c>
      <c r="F2062" s="10">
        <v>42036</v>
      </c>
      <c r="G2062" s="10">
        <v>44958</v>
      </c>
      <c r="H2062" s="11">
        <v>9</v>
      </c>
      <c r="I2062" s="11" t="s">
        <v>337</v>
      </c>
      <c r="J2062" s="11" t="s">
        <v>338</v>
      </c>
      <c r="K2062" s="11" t="s">
        <v>4139</v>
      </c>
      <c r="L2062" s="11">
        <v>2</v>
      </c>
    </row>
    <row r="2063" spans="1:12">
      <c r="A2063" s="11" t="s">
        <v>4065</v>
      </c>
      <c r="D2063" s="11" t="s">
        <v>260</v>
      </c>
      <c r="E2063" s="19" t="s">
        <v>4123</v>
      </c>
      <c r="F2063" s="10">
        <v>42036</v>
      </c>
      <c r="G2063" s="10">
        <v>44958</v>
      </c>
      <c r="H2063" s="11">
        <v>9</v>
      </c>
      <c r="I2063" s="11" t="s">
        <v>337</v>
      </c>
      <c r="J2063" s="11" t="s">
        <v>338</v>
      </c>
      <c r="K2063" s="11" t="s">
        <v>4139</v>
      </c>
      <c r="L2063" s="11">
        <v>2</v>
      </c>
    </row>
    <row r="2064" spans="1:12">
      <c r="A2064" s="11" t="s">
        <v>4066</v>
      </c>
      <c r="D2064" s="11" t="s">
        <v>260</v>
      </c>
      <c r="E2064" s="19" t="s">
        <v>4124</v>
      </c>
      <c r="F2064" s="10">
        <v>42036</v>
      </c>
      <c r="G2064" s="10">
        <v>44958</v>
      </c>
      <c r="H2064" s="11">
        <v>9</v>
      </c>
      <c r="I2064" s="11" t="s">
        <v>337</v>
      </c>
      <c r="J2064" s="11" t="s">
        <v>338</v>
      </c>
      <c r="K2064" s="11" t="s">
        <v>4139</v>
      </c>
      <c r="L2064" s="11">
        <v>2</v>
      </c>
    </row>
    <row r="2065" spans="1:12">
      <c r="A2065" s="11" t="s">
        <v>4067</v>
      </c>
      <c r="D2065" s="11" t="s">
        <v>260</v>
      </c>
      <c r="E2065" s="19" t="s">
        <v>4125</v>
      </c>
      <c r="F2065" s="10">
        <v>42036</v>
      </c>
      <c r="G2065" s="10">
        <v>44958</v>
      </c>
      <c r="H2065" s="11">
        <v>9</v>
      </c>
      <c r="I2065" s="11" t="s">
        <v>337</v>
      </c>
      <c r="J2065" s="11" t="s">
        <v>338</v>
      </c>
      <c r="K2065" s="11" t="s">
        <v>4139</v>
      </c>
      <c r="L2065" s="11">
        <v>2</v>
      </c>
    </row>
    <row r="2066" spans="1:12">
      <c r="A2066" s="11" t="s">
        <v>4068</v>
      </c>
      <c r="D2066" s="11" t="s">
        <v>260</v>
      </c>
      <c r="E2066" s="19" t="s">
        <v>4126</v>
      </c>
      <c r="F2066" s="10">
        <v>42036</v>
      </c>
      <c r="G2066" s="10">
        <v>44958</v>
      </c>
      <c r="H2066" s="11">
        <v>9</v>
      </c>
      <c r="I2066" s="11" t="s">
        <v>337</v>
      </c>
      <c r="J2066" s="11" t="s">
        <v>338</v>
      </c>
      <c r="K2066" s="11" t="s">
        <v>4139</v>
      </c>
      <c r="L2066" s="11">
        <v>2</v>
      </c>
    </row>
    <row r="2067" spans="1:12">
      <c r="A2067" s="11" t="s">
        <v>4069</v>
      </c>
      <c r="D2067" s="11" t="s">
        <v>260</v>
      </c>
      <c r="E2067" s="19" t="s">
        <v>4127</v>
      </c>
      <c r="F2067" s="10">
        <v>42036</v>
      </c>
      <c r="G2067" s="10">
        <v>44958</v>
      </c>
      <c r="H2067" s="11">
        <v>9</v>
      </c>
      <c r="I2067" s="11" t="s">
        <v>337</v>
      </c>
      <c r="J2067" s="11" t="s">
        <v>338</v>
      </c>
      <c r="K2067" s="11" t="s">
        <v>4139</v>
      </c>
      <c r="L2067" s="11">
        <v>2</v>
      </c>
    </row>
    <row r="2068" spans="1:12">
      <c r="A2068" s="11" t="s">
        <v>4070</v>
      </c>
      <c r="D2068" s="11" t="s">
        <v>260</v>
      </c>
      <c r="E2068" s="19" t="s">
        <v>4128</v>
      </c>
      <c r="F2068" s="10">
        <v>42036</v>
      </c>
      <c r="G2068" s="10">
        <v>44958</v>
      </c>
      <c r="H2068" s="11">
        <v>9</v>
      </c>
      <c r="I2068" s="11" t="s">
        <v>337</v>
      </c>
      <c r="J2068" s="11" t="s">
        <v>338</v>
      </c>
      <c r="K2068" s="11" t="s">
        <v>4139</v>
      </c>
      <c r="L2068" s="11">
        <v>2</v>
      </c>
    </row>
    <row r="2069" spans="1:12">
      <c r="A2069" s="11" t="s">
        <v>4071</v>
      </c>
      <c r="D2069" s="11" t="s">
        <v>260</v>
      </c>
      <c r="E2069" s="19" t="s">
        <v>4129</v>
      </c>
      <c r="F2069" s="10">
        <v>42036</v>
      </c>
      <c r="G2069" s="10">
        <v>44958</v>
      </c>
      <c r="H2069" s="11">
        <v>9</v>
      </c>
      <c r="I2069" s="11" t="s">
        <v>337</v>
      </c>
      <c r="J2069" s="11" t="s">
        <v>338</v>
      </c>
      <c r="K2069" s="11" t="s">
        <v>4139</v>
      </c>
      <c r="L2069" s="11">
        <v>2</v>
      </c>
    </row>
    <row r="2071" spans="1:12">
      <c r="A2071" s="11" t="s">
        <v>4138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958320K" display="A125958320K" xr:uid="{00000000-0004-0000-0000-000001000000}"/>
    <hyperlink ref="E13" location="A125979920F" display="A125979920F" xr:uid="{00000000-0004-0000-0000-000002000000}"/>
    <hyperlink ref="E14" location="A125969120W" display="A125969120W" xr:uid="{00000000-0004-0000-0000-000003000000}"/>
    <hyperlink ref="E15" location="A125958392W" display="A125958392W" xr:uid="{00000000-0004-0000-0000-000004000000}"/>
    <hyperlink ref="E16" location="A125979992T" display="A125979992T" xr:uid="{00000000-0004-0000-0000-000005000000}"/>
    <hyperlink ref="E17" location="A125969192J" display="A125969192J" xr:uid="{00000000-0004-0000-0000-000006000000}"/>
    <hyperlink ref="E18" location="A125958328C" display="A125958328C" xr:uid="{00000000-0004-0000-0000-000007000000}"/>
    <hyperlink ref="E19" location="A125979928X" display="A125979928X" xr:uid="{00000000-0004-0000-0000-000008000000}"/>
    <hyperlink ref="E20" location="A125969128R" display="A125969128R" xr:uid="{00000000-0004-0000-0000-000009000000}"/>
    <hyperlink ref="E21" location="A125958400K" display="A125958400K" xr:uid="{00000000-0004-0000-0000-00000A000000}"/>
    <hyperlink ref="E22" location="A125980000L" display="A125980000L" xr:uid="{00000000-0004-0000-0000-00000B000000}"/>
    <hyperlink ref="E23" location="A125969200W" display="A125969200W" xr:uid="{00000000-0004-0000-0000-00000C000000}"/>
    <hyperlink ref="E24" location="A125958408C" display="A125958408C" xr:uid="{00000000-0004-0000-0000-00000D000000}"/>
    <hyperlink ref="E25" location="A125980008F" display="A125980008F" xr:uid="{00000000-0004-0000-0000-00000E000000}"/>
    <hyperlink ref="E26" location="A125969208R" display="A125969208R" xr:uid="{00000000-0004-0000-0000-00000F000000}"/>
    <hyperlink ref="E27" location="A125958336C" display="A125958336C" xr:uid="{00000000-0004-0000-0000-000010000000}"/>
    <hyperlink ref="E28" location="A125979936X" display="A125979936X" xr:uid="{00000000-0004-0000-0000-000011000000}"/>
    <hyperlink ref="E29" location="A125969136R" display="A125969136R" xr:uid="{00000000-0004-0000-0000-000012000000}"/>
    <hyperlink ref="E30" location="A125958344C" display="A125958344C" xr:uid="{00000000-0004-0000-0000-000013000000}"/>
    <hyperlink ref="E31" location="A125979944X" display="A125979944X" xr:uid="{00000000-0004-0000-0000-000014000000}"/>
    <hyperlink ref="E32" location="A125969144R" display="A125969144R" xr:uid="{00000000-0004-0000-0000-000015000000}"/>
    <hyperlink ref="E33" location="A125958376W" display="A125958376W" xr:uid="{00000000-0004-0000-0000-000016000000}"/>
    <hyperlink ref="E34" location="A125979976T" display="A125979976T" xr:uid="{00000000-0004-0000-0000-000017000000}"/>
    <hyperlink ref="E35" location="A125969176J" display="A125969176J" xr:uid="{00000000-0004-0000-0000-000018000000}"/>
    <hyperlink ref="E36" location="A125958304K" display="A125958304K" xr:uid="{00000000-0004-0000-0000-000019000000}"/>
    <hyperlink ref="E37" location="A125979904F" display="A125979904F" xr:uid="{00000000-0004-0000-0000-00001A000000}"/>
    <hyperlink ref="E38" location="A125969104W" display="A125969104W" xr:uid="{00000000-0004-0000-0000-00001B000000}"/>
    <hyperlink ref="E39" location="A125958416C" display="A125958416C" xr:uid="{00000000-0004-0000-0000-00001C000000}"/>
    <hyperlink ref="E40" location="A125980016F" display="A125980016F" xr:uid="{00000000-0004-0000-0000-00001D000000}"/>
    <hyperlink ref="E41" location="A125969216R" display="A125969216R" xr:uid="{00000000-0004-0000-0000-00001E000000}"/>
    <hyperlink ref="E42" location="A125958384W" display="A125958384W" xr:uid="{00000000-0004-0000-0000-00001F000000}"/>
    <hyperlink ref="E43" location="A125979984T" display="A125979984T" xr:uid="{00000000-0004-0000-0000-000020000000}"/>
    <hyperlink ref="E44" location="A125969184J" display="A125969184J" xr:uid="{00000000-0004-0000-0000-000021000000}"/>
    <hyperlink ref="E45" location="A125958440C" display="A125958440C" xr:uid="{00000000-0004-0000-0000-000022000000}"/>
    <hyperlink ref="E46" location="A125980040F" display="A125980040F" xr:uid="{00000000-0004-0000-0000-000023000000}"/>
    <hyperlink ref="E47" location="A125969240R" display="A125969240R" xr:uid="{00000000-0004-0000-0000-000024000000}"/>
    <hyperlink ref="E48" location="A125958312K" display="A125958312K" xr:uid="{00000000-0004-0000-0000-000025000000}"/>
    <hyperlink ref="E49" location="A125979912F" display="A125979912F" xr:uid="{00000000-0004-0000-0000-000026000000}"/>
    <hyperlink ref="E50" location="A125969112W" display="A125969112W" xr:uid="{00000000-0004-0000-0000-000027000000}"/>
    <hyperlink ref="E51" location="A125958264C" display="A125958264C" xr:uid="{00000000-0004-0000-0000-000028000000}"/>
    <hyperlink ref="E52" location="A125979864X" display="A125979864X" xr:uid="{00000000-0004-0000-0000-000029000000}"/>
    <hyperlink ref="E53" location="A125969064R" display="A125969064R" xr:uid="{00000000-0004-0000-0000-00002A000000}"/>
    <hyperlink ref="E54" location="A125958280C" display="A125958280C" xr:uid="{00000000-0004-0000-0000-00002B000000}"/>
    <hyperlink ref="E55" location="A125979880X" display="A125979880X" xr:uid="{00000000-0004-0000-0000-00002C000000}"/>
    <hyperlink ref="E56" location="A125969080R" display="A125969080R" xr:uid="{00000000-0004-0000-0000-00002D000000}"/>
    <hyperlink ref="E57" location="A125958352C" display="A125958352C" xr:uid="{00000000-0004-0000-0000-00002E000000}"/>
    <hyperlink ref="E58" location="A125979952X" display="A125979952X" xr:uid="{00000000-0004-0000-0000-00002F000000}"/>
    <hyperlink ref="E59" location="A125969152R" display="A125969152R" xr:uid="{00000000-0004-0000-0000-000030000000}"/>
    <hyperlink ref="E60" location="A125958288W" display="A125958288W" xr:uid="{00000000-0004-0000-0000-000031000000}"/>
    <hyperlink ref="E61" location="A125979888T" display="A125979888T" xr:uid="{00000000-0004-0000-0000-000032000000}"/>
    <hyperlink ref="E62" location="A125969088J" display="A125969088J" xr:uid="{00000000-0004-0000-0000-000033000000}"/>
    <hyperlink ref="E63" location="A125958360C" display="A125958360C" xr:uid="{00000000-0004-0000-0000-000034000000}"/>
    <hyperlink ref="E64" location="A125979960X" display="A125979960X" xr:uid="{00000000-0004-0000-0000-000035000000}"/>
    <hyperlink ref="E65" location="A125969160R" display="A125969160R" xr:uid="{00000000-0004-0000-0000-000036000000}"/>
    <hyperlink ref="E66" location="A125958368W" display="A125958368W" xr:uid="{00000000-0004-0000-0000-000037000000}"/>
    <hyperlink ref="E67" location="A125979968T" display="A125979968T" xr:uid="{00000000-0004-0000-0000-000038000000}"/>
    <hyperlink ref="E68" location="A125969168J" display="A125969168J" xr:uid="{00000000-0004-0000-0000-000039000000}"/>
    <hyperlink ref="E69" location="A125958448W" display="A125958448W" xr:uid="{00000000-0004-0000-0000-00003A000000}"/>
    <hyperlink ref="E70" location="A125980048X" display="A125980048X" xr:uid="{00000000-0004-0000-0000-00003B000000}"/>
    <hyperlink ref="E71" location="A125969248J" display="A125969248J" xr:uid="{00000000-0004-0000-0000-00003C000000}"/>
    <hyperlink ref="E72" location="A125958272C" display="A125958272C" xr:uid="{00000000-0004-0000-0000-00003D000000}"/>
    <hyperlink ref="E73" location="A125979872X" display="A125979872X" xr:uid="{00000000-0004-0000-0000-00003E000000}"/>
    <hyperlink ref="E74" location="A125969072R" display="A125969072R" xr:uid="{00000000-0004-0000-0000-00003F000000}"/>
    <hyperlink ref="E75" location="A125958424C" display="A125958424C" xr:uid="{00000000-0004-0000-0000-000040000000}"/>
    <hyperlink ref="E76" location="A125980024F" display="A125980024F" xr:uid="{00000000-0004-0000-0000-000041000000}"/>
    <hyperlink ref="E77" location="A125969224R" display="A125969224R" xr:uid="{00000000-0004-0000-0000-000042000000}"/>
    <hyperlink ref="E78" location="A125958432C" display="A125958432C" xr:uid="{00000000-0004-0000-0000-000043000000}"/>
    <hyperlink ref="E79" location="A125980032F" display="A125980032F" xr:uid="{00000000-0004-0000-0000-000044000000}"/>
    <hyperlink ref="E80" location="A125969232R" display="A125969232R" xr:uid="{00000000-0004-0000-0000-000045000000}"/>
    <hyperlink ref="E81" location="A125958256C" display="A125958256C" xr:uid="{00000000-0004-0000-0000-000046000000}"/>
    <hyperlink ref="E82" location="A125979856X" display="A125979856X" xr:uid="{00000000-0004-0000-0000-000047000000}"/>
    <hyperlink ref="E83" location="A125969056R" display="A125969056R" xr:uid="{00000000-0004-0000-0000-000048000000}"/>
    <hyperlink ref="E84" location="A125958296W" display="A125958296W" xr:uid="{00000000-0004-0000-0000-000049000000}"/>
    <hyperlink ref="E85" location="A125979896T" display="A125979896T" xr:uid="{00000000-0004-0000-0000-00004A000000}"/>
    <hyperlink ref="E86" location="A125969096J" display="A125969096J" xr:uid="{00000000-0004-0000-0000-00004B000000}"/>
    <hyperlink ref="E87" location="A125958393X" display="A125958393X" xr:uid="{00000000-0004-0000-0000-00004C000000}"/>
    <hyperlink ref="E88" location="A125979993V" display="A125979993V" xr:uid="{00000000-0004-0000-0000-00004D000000}"/>
    <hyperlink ref="E89" location="A125969193K" display="A125969193K" xr:uid="{00000000-0004-0000-0000-00004E000000}"/>
    <hyperlink ref="E90" location="A125958329F" display="A125958329F" xr:uid="{00000000-0004-0000-0000-00004F000000}"/>
    <hyperlink ref="E91" location="A125979929A" display="A125979929A" xr:uid="{00000000-0004-0000-0000-000050000000}"/>
    <hyperlink ref="E92" location="A125969129T" display="A125969129T" xr:uid="{00000000-0004-0000-0000-000051000000}"/>
    <hyperlink ref="E93" location="A125958401L" display="A125958401L" xr:uid="{00000000-0004-0000-0000-000052000000}"/>
    <hyperlink ref="E94" location="A125980001R" display="A125980001R" xr:uid="{00000000-0004-0000-0000-000053000000}"/>
    <hyperlink ref="E95" location="A125969201X" display="A125969201X" xr:uid="{00000000-0004-0000-0000-000054000000}"/>
    <hyperlink ref="E96" location="A125958409F" display="A125958409F" xr:uid="{00000000-0004-0000-0000-000055000000}"/>
    <hyperlink ref="E97" location="A125980009J" display="A125980009J" xr:uid="{00000000-0004-0000-0000-000056000000}"/>
    <hyperlink ref="E98" location="A125969209T" display="A125969209T" xr:uid="{00000000-0004-0000-0000-000057000000}"/>
    <hyperlink ref="E99" location="A125958337F" display="A125958337F" xr:uid="{00000000-0004-0000-0000-000058000000}"/>
    <hyperlink ref="E100" location="A125979937A" display="A125979937A" xr:uid="{00000000-0004-0000-0000-000059000000}"/>
    <hyperlink ref="E101" location="A125969137T" display="A125969137T" xr:uid="{00000000-0004-0000-0000-00005A000000}"/>
    <hyperlink ref="E102" location="A125958345F" display="A125958345F" xr:uid="{00000000-0004-0000-0000-00005B000000}"/>
    <hyperlink ref="E103" location="A125979945A" display="A125979945A" xr:uid="{00000000-0004-0000-0000-00005C000000}"/>
    <hyperlink ref="E104" location="A125969145T" display="A125969145T" xr:uid="{00000000-0004-0000-0000-00005D000000}"/>
    <hyperlink ref="E105" location="A125958377X" display="A125958377X" xr:uid="{00000000-0004-0000-0000-00005E000000}"/>
    <hyperlink ref="E106" location="A125979977V" display="A125979977V" xr:uid="{00000000-0004-0000-0000-00005F000000}"/>
    <hyperlink ref="E107" location="A125969177K" display="A125969177K" xr:uid="{00000000-0004-0000-0000-000060000000}"/>
    <hyperlink ref="E108" location="A125958305L" display="A125958305L" xr:uid="{00000000-0004-0000-0000-000061000000}"/>
    <hyperlink ref="E109" location="A125979905J" display="A125979905J" xr:uid="{00000000-0004-0000-0000-000062000000}"/>
    <hyperlink ref="E110" location="A125969105X" display="A125969105X" xr:uid="{00000000-0004-0000-0000-000063000000}"/>
    <hyperlink ref="E111" location="A125958417F" display="A125958417F" xr:uid="{00000000-0004-0000-0000-000064000000}"/>
    <hyperlink ref="E112" location="A125980017J" display="A125980017J" xr:uid="{00000000-0004-0000-0000-000065000000}"/>
    <hyperlink ref="E113" location="A125969217T" display="A125969217T" xr:uid="{00000000-0004-0000-0000-000066000000}"/>
    <hyperlink ref="E114" location="A125958385X" display="A125958385X" xr:uid="{00000000-0004-0000-0000-000067000000}"/>
    <hyperlink ref="E115" location="A125979985V" display="A125979985V" xr:uid="{00000000-0004-0000-0000-000068000000}"/>
    <hyperlink ref="E116" location="A125969185K" display="A125969185K" xr:uid="{00000000-0004-0000-0000-000069000000}"/>
    <hyperlink ref="E117" location="A125958441F" display="A125958441F" xr:uid="{00000000-0004-0000-0000-00006A000000}"/>
    <hyperlink ref="E118" location="A125980041J" display="A125980041J" xr:uid="{00000000-0004-0000-0000-00006B000000}"/>
    <hyperlink ref="E119" location="A125969241T" display="A125969241T" xr:uid="{00000000-0004-0000-0000-00006C000000}"/>
    <hyperlink ref="E120" location="A125958313L" display="A125958313L" xr:uid="{00000000-0004-0000-0000-00006D000000}"/>
    <hyperlink ref="E121" location="A125979913J" display="A125979913J" xr:uid="{00000000-0004-0000-0000-00006E000000}"/>
    <hyperlink ref="E122" location="A125969113X" display="A125969113X" xr:uid="{00000000-0004-0000-0000-00006F000000}"/>
    <hyperlink ref="E123" location="A125958265F" display="A125958265F" xr:uid="{00000000-0004-0000-0000-000070000000}"/>
    <hyperlink ref="E124" location="A125979865A" display="A125979865A" xr:uid="{00000000-0004-0000-0000-000071000000}"/>
    <hyperlink ref="E125" location="A125969065T" display="A125969065T" xr:uid="{00000000-0004-0000-0000-000072000000}"/>
    <hyperlink ref="E126" location="A125958281F" display="A125958281F" xr:uid="{00000000-0004-0000-0000-000073000000}"/>
    <hyperlink ref="E127" location="A125979881A" display="A125979881A" xr:uid="{00000000-0004-0000-0000-000074000000}"/>
    <hyperlink ref="E128" location="A125969081T" display="A125969081T" xr:uid="{00000000-0004-0000-0000-000075000000}"/>
    <hyperlink ref="E129" location="A125958353F" display="A125958353F" xr:uid="{00000000-0004-0000-0000-000076000000}"/>
    <hyperlink ref="E130" location="A125979953A" display="A125979953A" xr:uid="{00000000-0004-0000-0000-000077000000}"/>
    <hyperlink ref="E131" location="A125969153T" display="A125969153T" xr:uid="{00000000-0004-0000-0000-000078000000}"/>
    <hyperlink ref="E132" location="A125958289X" display="A125958289X" xr:uid="{00000000-0004-0000-0000-000079000000}"/>
    <hyperlink ref="E133" location="A125979889V" display="A125979889V" xr:uid="{00000000-0004-0000-0000-00007A000000}"/>
    <hyperlink ref="E134" location="A125969089K" display="A125969089K" xr:uid="{00000000-0004-0000-0000-00007B000000}"/>
    <hyperlink ref="E135" location="A125958361F" display="A125958361F" xr:uid="{00000000-0004-0000-0000-00007C000000}"/>
    <hyperlink ref="E136" location="A125979961A" display="A125979961A" xr:uid="{00000000-0004-0000-0000-00007D000000}"/>
    <hyperlink ref="E137" location="A125969161T" display="A125969161T" xr:uid="{00000000-0004-0000-0000-00007E000000}"/>
    <hyperlink ref="E138" location="A125958369X" display="A125958369X" xr:uid="{00000000-0004-0000-0000-00007F000000}"/>
    <hyperlink ref="E139" location="A125979969V" display="A125979969V" xr:uid="{00000000-0004-0000-0000-000080000000}"/>
    <hyperlink ref="E140" location="A125969169K" display="A125969169K" xr:uid="{00000000-0004-0000-0000-000081000000}"/>
    <hyperlink ref="E141" location="A125958449X" display="A125958449X" xr:uid="{00000000-0004-0000-0000-000082000000}"/>
    <hyperlink ref="E142" location="A125980049A" display="A125980049A" xr:uid="{00000000-0004-0000-0000-000083000000}"/>
    <hyperlink ref="E143" location="A125969249K" display="A125969249K" xr:uid="{00000000-0004-0000-0000-000084000000}"/>
    <hyperlink ref="E144" location="A125958273F" display="A125958273F" xr:uid="{00000000-0004-0000-0000-000085000000}"/>
    <hyperlink ref="E145" location="A125979873A" display="A125979873A" xr:uid="{00000000-0004-0000-0000-000086000000}"/>
    <hyperlink ref="E146" location="A125969073T" display="A125969073T" xr:uid="{00000000-0004-0000-0000-000087000000}"/>
    <hyperlink ref="E147" location="A125958425F" display="A125958425F" xr:uid="{00000000-0004-0000-0000-000088000000}"/>
    <hyperlink ref="E148" location="A125980025J" display="A125980025J" xr:uid="{00000000-0004-0000-0000-000089000000}"/>
    <hyperlink ref="E149" location="A125969225T" display="A125969225T" xr:uid="{00000000-0004-0000-0000-00008A000000}"/>
    <hyperlink ref="E150" location="A125958433F" display="A125958433F" xr:uid="{00000000-0004-0000-0000-00008B000000}"/>
    <hyperlink ref="E151" location="A125980033J" display="A125980033J" xr:uid="{00000000-0004-0000-0000-00008C000000}"/>
    <hyperlink ref="E152" location="A125969233T" display="A125969233T" xr:uid="{00000000-0004-0000-0000-00008D000000}"/>
    <hyperlink ref="E153" location="A125958257F" display="A125958257F" xr:uid="{00000000-0004-0000-0000-00008E000000}"/>
    <hyperlink ref="E154" location="A125979857A" display="A125979857A" xr:uid="{00000000-0004-0000-0000-00008F000000}"/>
    <hyperlink ref="E155" location="A125969057T" display="A125969057T" xr:uid="{00000000-0004-0000-0000-000090000000}"/>
    <hyperlink ref="E156" location="A125958297X" display="A125958297X" xr:uid="{00000000-0004-0000-0000-000091000000}"/>
    <hyperlink ref="E157" location="A125979897V" display="A125979897V" xr:uid="{00000000-0004-0000-0000-000092000000}"/>
    <hyperlink ref="E158" location="A125969097K" display="A125969097K" xr:uid="{00000000-0004-0000-0000-000093000000}"/>
    <hyperlink ref="E159" location="A125963720T" display="A125963720T" xr:uid="{00000000-0004-0000-0000-000094000000}"/>
    <hyperlink ref="E160" location="A125985320R" display="A125985320R" xr:uid="{00000000-0004-0000-0000-000095000000}"/>
    <hyperlink ref="E161" location="A125974520C" display="A125974520C" xr:uid="{00000000-0004-0000-0000-000096000000}"/>
    <hyperlink ref="E162" location="A125963792C" display="A125963792C" xr:uid="{00000000-0004-0000-0000-000097000000}"/>
    <hyperlink ref="E163" location="A125985392A" display="A125985392A" xr:uid="{00000000-0004-0000-0000-000098000000}"/>
    <hyperlink ref="E164" location="A125974592R" display="A125974592R" xr:uid="{00000000-0004-0000-0000-000099000000}"/>
    <hyperlink ref="E165" location="A125963728K" display="A125963728K" xr:uid="{00000000-0004-0000-0000-00009A000000}"/>
    <hyperlink ref="E166" location="A125985328J" display="A125985328J" xr:uid="{00000000-0004-0000-0000-00009B000000}"/>
    <hyperlink ref="E167" location="A125974528W" display="A125974528W" xr:uid="{00000000-0004-0000-0000-00009C000000}"/>
    <hyperlink ref="E168" location="A125963800T" display="A125963800T" xr:uid="{00000000-0004-0000-0000-00009D000000}"/>
    <hyperlink ref="E169" location="A125985400R" display="A125985400R" xr:uid="{00000000-0004-0000-0000-00009E000000}"/>
    <hyperlink ref="E170" location="A125974600C" display="A125974600C" xr:uid="{00000000-0004-0000-0000-00009F000000}"/>
    <hyperlink ref="E171" location="A125963808K" display="A125963808K" xr:uid="{00000000-0004-0000-0000-0000A0000000}"/>
    <hyperlink ref="E172" location="A125985408J" display="A125985408J" xr:uid="{00000000-0004-0000-0000-0000A1000000}"/>
    <hyperlink ref="E173" location="A125974608W" display="A125974608W" xr:uid="{00000000-0004-0000-0000-0000A2000000}"/>
    <hyperlink ref="E174" location="A125963736K" display="A125963736K" xr:uid="{00000000-0004-0000-0000-0000A3000000}"/>
    <hyperlink ref="E175" location="A125985336J" display="A125985336J" xr:uid="{00000000-0004-0000-0000-0000A4000000}"/>
    <hyperlink ref="E176" location="A125974536W" display="A125974536W" xr:uid="{00000000-0004-0000-0000-0000A5000000}"/>
    <hyperlink ref="E177" location="A125963744K" display="A125963744K" xr:uid="{00000000-0004-0000-0000-0000A6000000}"/>
    <hyperlink ref="E178" location="A125985344J" display="A125985344J" xr:uid="{00000000-0004-0000-0000-0000A7000000}"/>
    <hyperlink ref="E179" location="A125974544W" display="A125974544W" xr:uid="{00000000-0004-0000-0000-0000A8000000}"/>
    <hyperlink ref="E180" location="A125963776C" display="A125963776C" xr:uid="{00000000-0004-0000-0000-0000A9000000}"/>
    <hyperlink ref="E181" location="A125985376A" display="A125985376A" xr:uid="{00000000-0004-0000-0000-0000AA000000}"/>
    <hyperlink ref="E182" location="A125974576R" display="A125974576R" xr:uid="{00000000-0004-0000-0000-0000AB000000}"/>
    <hyperlink ref="E183" location="A125963704T" display="A125963704T" xr:uid="{00000000-0004-0000-0000-0000AC000000}"/>
    <hyperlink ref="E184" location="A125985304R" display="A125985304R" xr:uid="{00000000-0004-0000-0000-0000AD000000}"/>
    <hyperlink ref="E185" location="A125974504C" display="A125974504C" xr:uid="{00000000-0004-0000-0000-0000AE000000}"/>
    <hyperlink ref="E186" location="A125963816K" display="A125963816K" xr:uid="{00000000-0004-0000-0000-0000AF000000}"/>
    <hyperlink ref="E187" location="A125985416J" display="A125985416J" xr:uid="{00000000-0004-0000-0000-0000B0000000}"/>
    <hyperlink ref="E188" location="A125974616W" display="A125974616W" xr:uid="{00000000-0004-0000-0000-0000B1000000}"/>
    <hyperlink ref="E189" location="A125963784C" display="A125963784C" xr:uid="{00000000-0004-0000-0000-0000B2000000}"/>
    <hyperlink ref="E190" location="A125985384A" display="A125985384A" xr:uid="{00000000-0004-0000-0000-0000B3000000}"/>
    <hyperlink ref="E191" location="A125974584R" display="A125974584R" xr:uid="{00000000-0004-0000-0000-0000B4000000}"/>
    <hyperlink ref="E192" location="A125963840K" display="A125963840K" xr:uid="{00000000-0004-0000-0000-0000B5000000}"/>
    <hyperlink ref="E193" location="A125985440J" display="A125985440J" xr:uid="{00000000-0004-0000-0000-0000B6000000}"/>
    <hyperlink ref="E194" location="A125974640W" display="A125974640W" xr:uid="{00000000-0004-0000-0000-0000B7000000}"/>
    <hyperlink ref="E195" location="A125963712T" display="A125963712T" xr:uid="{00000000-0004-0000-0000-0000B8000000}"/>
    <hyperlink ref="E196" location="A125985312R" display="A125985312R" xr:uid="{00000000-0004-0000-0000-0000B9000000}"/>
    <hyperlink ref="E197" location="A125974512C" display="A125974512C" xr:uid="{00000000-0004-0000-0000-0000BA000000}"/>
    <hyperlink ref="E198" location="A125963664K" display="A125963664K" xr:uid="{00000000-0004-0000-0000-0000BB000000}"/>
    <hyperlink ref="E199" location="A125985264J" display="A125985264J" xr:uid="{00000000-0004-0000-0000-0000BC000000}"/>
    <hyperlink ref="E200" location="A125974464W" display="A125974464W" xr:uid="{00000000-0004-0000-0000-0000BD000000}"/>
    <hyperlink ref="E201" location="A125963680K" display="A125963680K" xr:uid="{00000000-0004-0000-0000-0000BE000000}"/>
    <hyperlink ref="E202" location="A125985280J" display="A125985280J" xr:uid="{00000000-0004-0000-0000-0000BF000000}"/>
    <hyperlink ref="E203" location="A125974480W" display="A125974480W" xr:uid="{00000000-0004-0000-0000-0000C0000000}"/>
    <hyperlink ref="E204" location="A125963752K" display="A125963752K" xr:uid="{00000000-0004-0000-0000-0000C1000000}"/>
    <hyperlink ref="E205" location="A125985352J" display="A125985352J" xr:uid="{00000000-0004-0000-0000-0000C2000000}"/>
    <hyperlink ref="E206" location="A125974552W" display="A125974552W" xr:uid="{00000000-0004-0000-0000-0000C3000000}"/>
    <hyperlink ref="E207" location="A125963688C" display="A125963688C" xr:uid="{00000000-0004-0000-0000-0000C4000000}"/>
    <hyperlink ref="E208" location="A125985288A" display="A125985288A" xr:uid="{00000000-0004-0000-0000-0000C5000000}"/>
    <hyperlink ref="E209" location="A125974488R" display="A125974488R" xr:uid="{00000000-0004-0000-0000-0000C6000000}"/>
    <hyperlink ref="E210" location="A125963760K" display="A125963760K" xr:uid="{00000000-0004-0000-0000-0000C7000000}"/>
    <hyperlink ref="E211" location="A125985360J" display="A125985360J" xr:uid="{00000000-0004-0000-0000-0000C8000000}"/>
    <hyperlink ref="E212" location="A125974560W" display="A125974560W" xr:uid="{00000000-0004-0000-0000-0000C9000000}"/>
    <hyperlink ref="E213" location="A125963768C" display="A125963768C" xr:uid="{00000000-0004-0000-0000-0000CA000000}"/>
    <hyperlink ref="E214" location="A125985368A" display="A125985368A" xr:uid="{00000000-0004-0000-0000-0000CB000000}"/>
    <hyperlink ref="E215" location="A125974568R" display="A125974568R" xr:uid="{00000000-0004-0000-0000-0000CC000000}"/>
    <hyperlink ref="E216" location="A125963848C" display="A125963848C" xr:uid="{00000000-0004-0000-0000-0000CD000000}"/>
    <hyperlink ref="E217" location="A125985448A" display="A125985448A" xr:uid="{00000000-0004-0000-0000-0000CE000000}"/>
    <hyperlink ref="E218" location="A125974648R" display="A125974648R" xr:uid="{00000000-0004-0000-0000-0000CF000000}"/>
    <hyperlink ref="E219" location="A125963672K" display="A125963672K" xr:uid="{00000000-0004-0000-0000-0000D0000000}"/>
    <hyperlink ref="E220" location="A125985272J" display="A125985272J" xr:uid="{00000000-0004-0000-0000-0000D1000000}"/>
    <hyperlink ref="E221" location="A125974472W" display="A125974472W" xr:uid="{00000000-0004-0000-0000-0000D2000000}"/>
    <hyperlink ref="E222" location="A125963824K" display="A125963824K" xr:uid="{00000000-0004-0000-0000-0000D3000000}"/>
    <hyperlink ref="E223" location="A125985424J" display="A125985424J" xr:uid="{00000000-0004-0000-0000-0000D4000000}"/>
    <hyperlink ref="E224" location="A125974624W" display="A125974624W" xr:uid="{00000000-0004-0000-0000-0000D5000000}"/>
    <hyperlink ref="E225" location="A125963832K" display="A125963832K" xr:uid="{00000000-0004-0000-0000-0000D6000000}"/>
    <hyperlink ref="E226" location="A125985432J" display="A125985432J" xr:uid="{00000000-0004-0000-0000-0000D7000000}"/>
    <hyperlink ref="E227" location="A125974632W" display="A125974632W" xr:uid="{00000000-0004-0000-0000-0000D8000000}"/>
    <hyperlink ref="E228" location="A125963656K" display="A125963656K" xr:uid="{00000000-0004-0000-0000-0000D9000000}"/>
    <hyperlink ref="E229" location="A125985256J" display="A125985256J" xr:uid="{00000000-0004-0000-0000-0000DA000000}"/>
    <hyperlink ref="E230" location="A125974456W" display="A125974456W" xr:uid="{00000000-0004-0000-0000-0000DB000000}"/>
    <hyperlink ref="E231" location="A125963696C" display="A125963696C" xr:uid="{00000000-0004-0000-0000-0000DC000000}"/>
    <hyperlink ref="E232" location="A125985296A" display="A125985296A" xr:uid="{00000000-0004-0000-0000-0000DD000000}"/>
    <hyperlink ref="E233" location="A125974496R" display="A125974496R" xr:uid="{00000000-0004-0000-0000-0000DE000000}"/>
    <hyperlink ref="E234" location="A125963793F" display="A125963793F" xr:uid="{00000000-0004-0000-0000-0000DF000000}"/>
    <hyperlink ref="E235" location="A125985393C" display="A125985393C" xr:uid="{00000000-0004-0000-0000-0000E0000000}"/>
    <hyperlink ref="E236" location="A125974593T" display="A125974593T" xr:uid="{00000000-0004-0000-0000-0000E1000000}"/>
    <hyperlink ref="E237" location="A125963729L" display="A125963729L" xr:uid="{00000000-0004-0000-0000-0000E2000000}"/>
    <hyperlink ref="E238" location="A125985329K" display="A125985329K" xr:uid="{00000000-0004-0000-0000-0000E3000000}"/>
    <hyperlink ref="E239" location="A125974529X" display="A125974529X" xr:uid="{00000000-0004-0000-0000-0000E4000000}"/>
    <hyperlink ref="E240" location="A125963801V" display="A125963801V" xr:uid="{00000000-0004-0000-0000-0000E5000000}"/>
    <hyperlink ref="E241" location="A125985401T" display="A125985401T" xr:uid="{00000000-0004-0000-0000-0000E6000000}"/>
    <hyperlink ref="E242" location="A125974601F" display="A125974601F" xr:uid="{00000000-0004-0000-0000-0000E7000000}"/>
    <hyperlink ref="E243" location="A125963809L" display="A125963809L" xr:uid="{00000000-0004-0000-0000-0000E8000000}"/>
    <hyperlink ref="E244" location="A125985409K" display="A125985409K" xr:uid="{00000000-0004-0000-0000-0000E9000000}"/>
    <hyperlink ref="E245" location="A125974609X" display="A125974609X" xr:uid="{00000000-0004-0000-0000-0000EA000000}"/>
    <hyperlink ref="E246" location="A125963737L" display="A125963737L" xr:uid="{00000000-0004-0000-0000-0000EB000000}"/>
    <hyperlink ref="E247" location="A125985337K" display="A125985337K" xr:uid="{00000000-0004-0000-0000-0000EC000000}"/>
    <hyperlink ref="E248" location="A125974537X" display="A125974537X" xr:uid="{00000000-0004-0000-0000-0000ED000000}"/>
    <hyperlink ref="E249" location="A125963745L" display="A125963745L" xr:uid="{00000000-0004-0000-0000-0000EE000000}"/>
    <hyperlink ref="E250" location="A125985345K" display="A125985345K" xr:uid="{00000000-0004-0000-0000-0000EF000000}"/>
    <hyperlink ref="E251" location="A125974545X" display="A125974545X" xr:uid="{00000000-0004-0000-0000-0000F0000000}"/>
    <hyperlink ref="E252" location="A125963777F" display="A125963777F" xr:uid="{00000000-0004-0000-0000-0000F1000000}"/>
    <hyperlink ref="E253" location="A125985377C" display="A125985377C" xr:uid="{00000000-0004-0000-0000-0000F2000000}"/>
    <hyperlink ref="E254" location="A125974577T" display="A125974577T" xr:uid="{00000000-0004-0000-0000-0000F3000000}"/>
    <hyperlink ref="E255" location="A125963705V" display="A125963705V" xr:uid="{00000000-0004-0000-0000-0000F4000000}"/>
    <hyperlink ref="E256" location="A125985305T" display="A125985305T" xr:uid="{00000000-0004-0000-0000-0000F5000000}"/>
    <hyperlink ref="E257" location="A125974505F" display="A125974505F" xr:uid="{00000000-0004-0000-0000-0000F6000000}"/>
    <hyperlink ref="E258" location="A125963817L" display="A125963817L" xr:uid="{00000000-0004-0000-0000-0000F7000000}"/>
    <hyperlink ref="E259" location="A125985417K" display="A125985417K" xr:uid="{00000000-0004-0000-0000-0000F8000000}"/>
    <hyperlink ref="E260" location="A125974617X" display="A125974617X" xr:uid="{00000000-0004-0000-0000-0000F9000000}"/>
    <hyperlink ref="E261" location="A125963785F" display="A125963785F" xr:uid="{00000000-0004-0000-0000-0000FA000000}"/>
    <hyperlink ref="E262" location="A125985385C" display="A125985385C" xr:uid="{00000000-0004-0000-0000-0000FB000000}"/>
    <hyperlink ref="E263" location="A125974585T" display="A125974585T" xr:uid="{00000000-0004-0000-0000-0000FC000000}"/>
    <hyperlink ref="E264" location="A125963841L" display="A125963841L" xr:uid="{00000000-0004-0000-0000-0000FD000000}"/>
    <hyperlink ref="E265" location="A125985441K" display="A125985441K" xr:uid="{00000000-0004-0000-0000-0000FE000000}"/>
    <hyperlink ref="E266" location="A125974641X" display="A125974641X" xr:uid="{00000000-0004-0000-0000-0000FF000000}"/>
    <hyperlink ref="E267" location="A125963713V" display="A125963713V" xr:uid="{00000000-0004-0000-0000-000000010000}"/>
    <hyperlink ref="E268" location="A125985313T" display="A125985313T" xr:uid="{00000000-0004-0000-0000-000001010000}"/>
    <hyperlink ref="E269" location="A125974513F" display="A125974513F" xr:uid="{00000000-0004-0000-0000-000002010000}"/>
    <hyperlink ref="E270" location="A125963665L" display="A125963665L" xr:uid="{00000000-0004-0000-0000-000003010000}"/>
    <hyperlink ref="E271" location="A125985265K" display="A125985265K" xr:uid="{00000000-0004-0000-0000-000004010000}"/>
    <hyperlink ref="E272" location="A125974465X" display="A125974465X" xr:uid="{00000000-0004-0000-0000-000005010000}"/>
    <hyperlink ref="E273" location="A125963681L" display="A125963681L" xr:uid="{00000000-0004-0000-0000-000006010000}"/>
    <hyperlink ref="E274" location="A125985281K" display="A125985281K" xr:uid="{00000000-0004-0000-0000-000007010000}"/>
    <hyperlink ref="E275" location="A125974481X" display="A125974481X" xr:uid="{00000000-0004-0000-0000-000008010000}"/>
    <hyperlink ref="E276" location="A125963753L" display="A125963753L" xr:uid="{00000000-0004-0000-0000-000009010000}"/>
    <hyperlink ref="E277" location="A125985353K" display="A125985353K" xr:uid="{00000000-0004-0000-0000-00000A010000}"/>
    <hyperlink ref="E278" location="A125974553X" display="A125974553X" xr:uid="{00000000-0004-0000-0000-00000B010000}"/>
    <hyperlink ref="E279" location="A125963689F" display="A125963689F" xr:uid="{00000000-0004-0000-0000-00000C010000}"/>
    <hyperlink ref="E280" location="A125985289C" display="A125985289C" xr:uid="{00000000-0004-0000-0000-00000D010000}"/>
    <hyperlink ref="E281" location="A125974489T" display="A125974489T" xr:uid="{00000000-0004-0000-0000-00000E010000}"/>
    <hyperlink ref="E282" location="A125963761L" display="A125963761L" xr:uid="{00000000-0004-0000-0000-00000F010000}"/>
    <hyperlink ref="E283" location="A125985361K" display="A125985361K" xr:uid="{00000000-0004-0000-0000-000010010000}"/>
    <hyperlink ref="E284" location="A125974561X" display="A125974561X" xr:uid="{00000000-0004-0000-0000-000011010000}"/>
    <hyperlink ref="E285" location="A125963769F" display="A125963769F" xr:uid="{00000000-0004-0000-0000-000012010000}"/>
    <hyperlink ref="E286" location="A125985369C" display="A125985369C" xr:uid="{00000000-0004-0000-0000-000013010000}"/>
    <hyperlink ref="E287" location="A125974569T" display="A125974569T" xr:uid="{00000000-0004-0000-0000-000014010000}"/>
    <hyperlink ref="E288" location="A125963849F" display="A125963849F" xr:uid="{00000000-0004-0000-0000-000015010000}"/>
    <hyperlink ref="E289" location="A125985449C" display="A125985449C" xr:uid="{00000000-0004-0000-0000-000016010000}"/>
    <hyperlink ref="E290" location="A125974649T" display="A125974649T" xr:uid="{00000000-0004-0000-0000-000017010000}"/>
    <hyperlink ref="E291" location="A125963673L" display="A125963673L" xr:uid="{00000000-0004-0000-0000-000018010000}"/>
    <hyperlink ref="E292" location="A125985273K" display="A125985273K" xr:uid="{00000000-0004-0000-0000-000019010000}"/>
    <hyperlink ref="E293" location="A125974473X" display="A125974473X" xr:uid="{00000000-0004-0000-0000-00001A010000}"/>
    <hyperlink ref="E294" location="A125963825L" display="A125963825L" xr:uid="{00000000-0004-0000-0000-00001B010000}"/>
    <hyperlink ref="E295" location="A125985425K" display="A125985425K" xr:uid="{00000000-0004-0000-0000-00001C010000}"/>
    <hyperlink ref="E296" location="A125974625X" display="A125974625X" xr:uid="{00000000-0004-0000-0000-00001D010000}"/>
    <hyperlink ref="E297" location="A125963833L" display="A125963833L" xr:uid="{00000000-0004-0000-0000-00001E010000}"/>
    <hyperlink ref="E298" location="A125985433K" display="A125985433K" xr:uid="{00000000-0004-0000-0000-00001F010000}"/>
    <hyperlink ref="E299" location="A125974633X" display="A125974633X" xr:uid="{00000000-0004-0000-0000-000020010000}"/>
    <hyperlink ref="E300" location="A125963657L" display="A125963657L" xr:uid="{00000000-0004-0000-0000-000021010000}"/>
    <hyperlink ref="E301" location="A125985257K" display="A125985257K" xr:uid="{00000000-0004-0000-0000-000022010000}"/>
    <hyperlink ref="E302" location="A125974457X" display="A125974457X" xr:uid="{00000000-0004-0000-0000-000023010000}"/>
    <hyperlink ref="E303" location="A125963697F" display="A125963697F" xr:uid="{00000000-0004-0000-0000-000024010000}"/>
    <hyperlink ref="E304" location="A125985297C" display="A125985297C" xr:uid="{00000000-0004-0000-0000-000025010000}"/>
    <hyperlink ref="E305" location="A125974497T" display="A125974497T" xr:uid="{00000000-0004-0000-0000-000026010000}"/>
    <hyperlink ref="E306" location="A125960120J" display="A125960120J" xr:uid="{00000000-0004-0000-0000-000027010000}"/>
    <hyperlink ref="E307" location="A125981720C" display="A125981720C" xr:uid="{00000000-0004-0000-0000-000028010000}"/>
    <hyperlink ref="E308" location="A125970920T" display="A125970920T" xr:uid="{00000000-0004-0000-0000-000029010000}"/>
    <hyperlink ref="E309" location="A125960192V" display="A125960192V" xr:uid="{00000000-0004-0000-0000-00002A010000}"/>
    <hyperlink ref="E310" location="A125981792R" display="A125981792R" xr:uid="{00000000-0004-0000-0000-00002B010000}"/>
    <hyperlink ref="E311" location="A125970992C" display="A125970992C" xr:uid="{00000000-0004-0000-0000-00002C010000}"/>
    <hyperlink ref="E312" location="A125960128A" display="A125960128A" xr:uid="{00000000-0004-0000-0000-00002D010000}"/>
    <hyperlink ref="E313" location="A125981728W" display="A125981728W" xr:uid="{00000000-0004-0000-0000-00002E010000}"/>
    <hyperlink ref="E314" location="A125970928K" display="A125970928K" xr:uid="{00000000-0004-0000-0000-00002F010000}"/>
    <hyperlink ref="E315" location="A125960200J" display="A125960200J" xr:uid="{00000000-0004-0000-0000-000030010000}"/>
    <hyperlink ref="E316" location="A125981800C" display="A125981800C" xr:uid="{00000000-0004-0000-0000-000031010000}"/>
    <hyperlink ref="E317" location="A125971000V" display="A125971000V" xr:uid="{00000000-0004-0000-0000-000032010000}"/>
    <hyperlink ref="E318" location="A125960208A" display="A125960208A" xr:uid="{00000000-0004-0000-0000-000033010000}"/>
    <hyperlink ref="E319" location="A125981808W" display="A125981808W" xr:uid="{00000000-0004-0000-0000-000034010000}"/>
    <hyperlink ref="E320" location="A125971008L" display="A125971008L" xr:uid="{00000000-0004-0000-0000-000035010000}"/>
    <hyperlink ref="E321" location="A125960136A" display="A125960136A" xr:uid="{00000000-0004-0000-0000-000036010000}"/>
    <hyperlink ref="E322" location="A125981736W" display="A125981736W" xr:uid="{00000000-0004-0000-0000-000037010000}"/>
    <hyperlink ref="E323" location="A125970936K" display="A125970936K" xr:uid="{00000000-0004-0000-0000-000038010000}"/>
    <hyperlink ref="E324" location="A125960144A" display="A125960144A" xr:uid="{00000000-0004-0000-0000-000039010000}"/>
    <hyperlink ref="E325" location="A125981744W" display="A125981744W" xr:uid="{00000000-0004-0000-0000-00003A010000}"/>
    <hyperlink ref="E326" location="A125970944K" display="A125970944K" xr:uid="{00000000-0004-0000-0000-00003B010000}"/>
    <hyperlink ref="E327" location="A125960176V" display="A125960176V" xr:uid="{00000000-0004-0000-0000-00003C010000}"/>
    <hyperlink ref="E328" location="A125981776R" display="A125981776R" xr:uid="{00000000-0004-0000-0000-00003D010000}"/>
    <hyperlink ref="E329" location="A125970976C" display="A125970976C" xr:uid="{00000000-0004-0000-0000-00003E010000}"/>
    <hyperlink ref="E330" location="A125960104J" display="A125960104J" xr:uid="{00000000-0004-0000-0000-00003F010000}"/>
    <hyperlink ref="E331" location="A125981704C" display="A125981704C" xr:uid="{00000000-0004-0000-0000-000040010000}"/>
    <hyperlink ref="E332" location="A125970904T" display="A125970904T" xr:uid="{00000000-0004-0000-0000-000041010000}"/>
    <hyperlink ref="E333" location="A125960216A" display="A125960216A" xr:uid="{00000000-0004-0000-0000-000042010000}"/>
    <hyperlink ref="E334" location="A125981816W" display="A125981816W" xr:uid="{00000000-0004-0000-0000-000043010000}"/>
    <hyperlink ref="E335" location="A125971016L" display="A125971016L" xr:uid="{00000000-0004-0000-0000-000044010000}"/>
    <hyperlink ref="E336" location="A125960184V" display="A125960184V" xr:uid="{00000000-0004-0000-0000-000045010000}"/>
    <hyperlink ref="E337" location="A125981784R" display="A125981784R" xr:uid="{00000000-0004-0000-0000-000046010000}"/>
    <hyperlink ref="E338" location="A125970984C" display="A125970984C" xr:uid="{00000000-0004-0000-0000-000047010000}"/>
    <hyperlink ref="E339" location="A125960240A" display="A125960240A" xr:uid="{00000000-0004-0000-0000-000048010000}"/>
    <hyperlink ref="E340" location="A125981840W" display="A125981840W" xr:uid="{00000000-0004-0000-0000-000049010000}"/>
    <hyperlink ref="E341" location="A125971040L" display="A125971040L" xr:uid="{00000000-0004-0000-0000-00004A010000}"/>
    <hyperlink ref="E342" location="A125960112J" display="A125960112J" xr:uid="{00000000-0004-0000-0000-00004B010000}"/>
    <hyperlink ref="E343" location="A125981712C" display="A125981712C" xr:uid="{00000000-0004-0000-0000-00004C010000}"/>
    <hyperlink ref="E344" location="A125970912T" display="A125970912T" xr:uid="{00000000-0004-0000-0000-00004D010000}"/>
    <hyperlink ref="E345" location="A125960064A" display="A125960064A" xr:uid="{00000000-0004-0000-0000-00004E010000}"/>
    <hyperlink ref="E346" location="A125981664W" display="A125981664W" xr:uid="{00000000-0004-0000-0000-00004F010000}"/>
    <hyperlink ref="E347" location="A125970864K" display="A125970864K" xr:uid="{00000000-0004-0000-0000-000050010000}"/>
    <hyperlink ref="E348" location="A125960080A" display="A125960080A" xr:uid="{00000000-0004-0000-0000-000051010000}"/>
    <hyperlink ref="E349" location="A125981680W" display="A125981680W" xr:uid="{00000000-0004-0000-0000-000052010000}"/>
    <hyperlink ref="E350" location="A125970880K" display="A125970880K" xr:uid="{00000000-0004-0000-0000-000053010000}"/>
    <hyperlink ref="E351" location="A125960152A" display="A125960152A" xr:uid="{00000000-0004-0000-0000-000054010000}"/>
    <hyperlink ref="E352" location="A125981752W" display="A125981752W" xr:uid="{00000000-0004-0000-0000-000055010000}"/>
    <hyperlink ref="E353" location="A125970952K" display="A125970952K" xr:uid="{00000000-0004-0000-0000-000056010000}"/>
    <hyperlink ref="E354" location="A125960088V" display="A125960088V" xr:uid="{00000000-0004-0000-0000-000057010000}"/>
    <hyperlink ref="E355" location="A125981688R" display="A125981688R" xr:uid="{00000000-0004-0000-0000-000058010000}"/>
    <hyperlink ref="E356" location="A125970888C" display="A125970888C" xr:uid="{00000000-0004-0000-0000-000059010000}"/>
    <hyperlink ref="E357" location="A125960160A" display="A125960160A" xr:uid="{00000000-0004-0000-0000-00005A010000}"/>
    <hyperlink ref="E358" location="A125981760W" display="A125981760W" xr:uid="{00000000-0004-0000-0000-00005B010000}"/>
    <hyperlink ref="E359" location="A125970960K" display="A125970960K" xr:uid="{00000000-0004-0000-0000-00005C010000}"/>
    <hyperlink ref="E360" location="A125960168V" display="A125960168V" xr:uid="{00000000-0004-0000-0000-00005D010000}"/>
    <hyperlink ref="E361" location="A125981768R" display="A125981768R" xr:uid="{00000000-0004-0000-0000-00005E010000}"/>
    <hyperlink ref="E362" location="A125970968C" display="A125970968C" xr:uid="{00000000-0004-0000-0000-00005F010000}"/>
    <hyperlink ref="E363" location="A125960248V" display="A125960248V" xr:uid="{00000000-0004-0000-0000-000060010000}"/>
    <hyperlink ref="E364" location="A125981848R" display="A125981848R" xr:uid="{00000000-0004-0000-0000-000061010000}"/>
    <hyperlink ref="E365" location="A125971048F" display="A125971048F" xr:uid="{00000000-0004-0000-0000-000062010000}"/>
    <hyperlink ref="E366" location="A125960072A" display="A125960072A" xr:uid="{00000000-0004-0000-0000-000063010000}"/>
    <hyperlink ref="E367" location="A125981672W" display="A125981672W" xr:uid="{00000000-0004-0000-0000-000064010000}"/>
    <hyperlink ref="E368" location="A125970872K" display="A125970872K" xr:uid="{00000000-0004-0000-0000-000065010000}"/>
    <hyperlink ref="E369" location="A125960224A" display="A125960224A" xr:uid="{00000000-0004-0000-0000-000066010000}"/>
    <hyperlink ref="E370" location="A125981824W" display="A125981824W" xr:uid="{00000000-0004-0000-0000-000067010000}"/>
    <hyperlink ref="E371" location="A125971024L" display="A125971024L" xr:uid="{00000000-0004-0000-0000-000068010000}"/>
    <hyperlink ref="E372" location="A125960232A" display="A125960232A" xr:uid="{00000000-0004-0000-0000-000069010000}"/>
    <hyperlink ref="E373" location="A125981832W" display="A125981832W" xr:uid="{00000000-0004-0000-0000-00006A010000}"/>
    <hyperlink ref="E374" location="A125971032L" display="A125971032L" xr:uid="{00000000-0004-0000-0000-00006B010000}"/>
    <hyperlink ref="E375" location="A125960056A" display="A125960056A" xr:uid="{00000000-0004-0000-0000-00006C010000}"/>
    <hyperlink ref="E376" location="A125981656W" display="A125981656W" xr:uid="{00000000-0004-0000-0000-00006D010000}"/>
    <hyperlink ref="E377" location="A125970856K" display="A125970856K" xr:uid="{00000000-0004-0000-0000-00006E010000}"/>
    <hyperlink ref="E378" location="A125960096V" display="A125960096V" xr:uid="{00000000-0004-0000-0000-00006F010000}"/>
    <hyperlink ref="E379" location="A125981696R" display="A125981696R" xr:uid="{00000000-0004-0000-0000-000070010000}"/>
    <hyperlink ref="E380" location="A125970896C" display="A125970896C" xr:uid="{00000000-0004-0000-0000-000071010000}"/>
    <hyperlink ref="E381" location="A125960193W" display="A125960193W" xr:uid="{00000000-0004-0000-0000-000072010000}"/>
    <hyperlink ref="E382" location="A125981793T" display="A125981793T" xr:uid="{00000000-0004-0000-0000-000073010000}"/>
    <hyperlink ref="E383" location="A125970993F" display="A125970993F" xr:uid="{00000000-0004-0000-0000-000074010000}"/>
    <hyperlink ref="E384" location="A125960129C" display="A125960129C" xr:uid="{00000000-0004-0000-0000-000075010000}"/>
    <hyperlink ref="E385" location="A125981729X" display="A125981729X" xr:uid="{00000000-0004-0000-0000-000076010000}"/>
    <hyperlink ref="E386" location="A125970929L" display="A125970929L" xr:uid="{00000000-0004-0000-0000-000077010000}"/>
    <hyperlink ref="E387" location="A125960201K" display="A125960201K" xr:uid="{00000000-0004-0000-0000-000078010000}"/>
    <hyperlink ref="E388" location="A125981801F" display="A125981801F" xr:uid="{00000000-0004-0000-0000-000079010000}"/>
    <hyperlink ref="E389" location="A125971001W" display="A125971001W" xr:uid="{00000000-0004-0000-0000-00007A010000}"/>
    <hyperlink ref="E390" location="A125960209C" display="A125960209C" xr:uid="{00000000-0004-0000-0000-00007B010000}"/>
    <hyperlink ref="E391" location="A125981809X" display="A125981809X" xr:uid="{00000000-0004-0000-0000-00007C010000}"/>
    <hyperlink ref="E392" location="A125971009R" display="A125971009R" xr:uid="{00000000-0004-0000-0000-00007D010000}"/>
    <hyperlink ref="E393" location="A125960137C" display="A125960137C" xr:uid="{00000000-0004-0000-0000-00007E010000}"/>
    <hyperlink ref="E394" location="A125981737X" display="A125981737X" xr:uid="{00000000-0004-0000-0000-00007F010000}"/>
    <hyperlink ref="E395" location="A125970937L" display="A125970937L" xr:uid="{00000000-0004-0000-0000-000080010000}"/>
    <hyperlink ref="E396" location="A125960145C" display="A125960145C" xr:uid="{00000000-0004-0000-0000-000081010000}"/>
    <hyperlink ref="E397" location="A125981745X" display="A125981745X" xr:uid="{00000000-0004-0000-0000-000082010000}"/>
    <hyperlink ref="E398" location="A125970945L" display="A125970945L" xr:uid="{00000000-0004-0000-0000-000083010000}"/>
    <hyperlink ref="E399" location="A125960177W" display="A125960177W" xr:uid="{00000000-0004-0000-0000-000084010000}"/>
    <hyperlink ref="E400" location="A125981777T" display="A125981777T" xr:uid="{00000000-0004-0000-0000-000085010000}"/>
    <hyperlink ref="E401" location="A125970977F" display="A125970977F" xr:uid="{00000000-0004-0000-0000-000086010000}"/>
    <hyperlink ref="E402" location="A125960105K" display="A125960105K" xr:uid="{00000000-0004-0000-0000-000087010000}"/>
    <hyperlink ref="E403" location="A125981705F" display="A125981705F" xr:uid="{00000000-0004-0000-0000-000088010000}"/>
    <hyperlink ref="E404" location="A125970905V" display="A125970905V" xr:uid="{00000000-0004-0000-0000-000089010000}"/>
    <hyperlink ref="E405" location="A125960217C" display="A125960217C" xr:uid="{00000000-0004-0000-0000-00008A010000}"/>
    <hyperlink ref="E406" location="A125981817X" display="A125981817X" xr:uid="{00000000-0004-0000-0000-00008B010000}"/>
    <hyperlink ref="E407" location="A125971017R" display="A125971017R" xr:uid="{00000000-0004-0000-0000-00008C010000}"/>
    <hyperlink ref="E408" location="A125960185W" display="A125960185W" xr:uid="{00000000-0004-0000-0000-00008D010000}"/>
    <hyperlink ref="E409" location="A125981785T" display="A125981785T" xr:uid="{00000000-0004-0000-0000-00008E010000}"/>
    <hyperlink ref="E410" location="A125970985F" display="A125970985F" xr:uid="{00000000-0004-0000-0000-00008F010000}"/>
    <hyperlink ref="E411" location="A125960241C" display="A125960241C" xr:uid="{00000000-0004-0000-0000-000090010000}"/>
    <hyperlink ref="E412" location="A125981841X" display="A125981841X" xr:uid="{00000000-0004-0000-0000-000091010000}"/>
    <hyperlink ref="E413" location="A125971041R" display="A125971041R" xr:uid="{00000000-0004-0000-0000-000092010000}"/>
    <hyperlink ref="E414" location="A125960113K" display="A125960113K" xr:uid="{00000000-0004-0000-0000-000093010000}"/>
    <hyperlink ref="E415" location="A125981713F" display="A125981713F" xr:uid="{00000000-0004-0000-0000-000094010000}"/>
    <hyperlink ref="E416" location="A125970913V" display="A125970913V" xr:uid="{00000000-0004-0000-0000-000095010000}"/>
    <hyperlink ref="E417" location="A125960065C" display="A125960065C" xr:uid="{00000000-0004-0000-0000-000096010000}"/>
    <hyperlink ref="E418" location="A125981665X" display="A125981665X" xr:uid="{00000000-0004-0000-0000-000097010000}"/>
    <hyperlink ref="E419" location="A125970865L" display="A125970865L" xr:uid="{00000000-0004-0000-0000-000098010000}"/>
    <hyperlink ref="E420" location="A125960081C" display="A125960081C" xr:uid="{00000000-0004-0000-0000-000099010000}"/>
    <hyperlink ref="E421" location="A125981681X" display="A125981681X" xr:uid="{00000000-0004-0000-0000-00009A010000}"/>
    <hyperlink ref="E422" location="A125970881L" display="A125970881L" xr:uid="{00000000-0004-0000-0000-00009B010000}"/>
    <hyperlink ref="E423" location="A125960153C" display="A125960153C" xr:uid="{00000000-0004-0000-0000-00009C010000}"/>
    <hyperlink ref="E424" location="A125981753X" display="A125981753X" xr:uid="{00000000-0004-0000-0000-00009D010000}"/>
    <hyperlink ref="E425" location="A125970953L" display="A125970953L" xr:uid="{00000000-0004-0000-0000-00009E010000}"/>
    <hyperlink ref="E426" location="A125960089W" display="A125960089W" xr:uid="{00000000-0004-0000-0000-00009F010000}"/>
    <hyperlink ref="E427" location="A125981689T" display="A125981689T" xr:uid="{00000000-0004-0000-0000-0000A0010000}"/>
    <hyperlink ref="E428" location="A125970889F" display="A125970889F" xr:uid="{00000000-0004-0000-0000-0000A1010000}"/>
    <hyperlink ref="E429" location="A125960161C" display="A125960161C" xr:uid="{00000000-0004-0000-0000-0000A2010000}"/>
    <hyperlink ref="E430" location="A125981761X" display="A125981761X" xr:uid="{00000000-0004-0000-0000-0000A3010000}"/>
    <hyperlink ref="E431" location="A125970961L" display="A125970961L" xr:uid="{00000000-0004-0000-0000-0000A4010000}"/>
    <hyperlink ref="E432" location="A125960169W" display="A125960169W" xr:uid="{00000000-0004-0000-0000-0000A5010000}"/>
    <hyperlink ref="E433" location="A125981769T" display="A125981769T" xr:uid="{00000000-0004-0000-0000-0000A6010000}"/>
    <hyperlink ref="E434" location="A125970969F" display="A125970969F" xr:uid="{00000000-0004-0000-0000-0000A7010000}"/>
    <hyperlink ref="E435" location="A125960249W" display="A125960249W" xr:uid="{00000000-0004-0000-0000-0000A8010000}"/>
    <hyperlink ref="E436" location="A125981849T" display="A125981849T" xr:uid="{00000000-0004-0000-0000-0000A9010000}"/>
    <hyperlink ref="E437" location="A125971049J" display="A125971049J" xr:uid="{00000000-0004-0000-0000-0000AA010000}"/>
    <hyperlink ref="E438" location="A125960073C" display="A125960073C" xr:uid="{00000000-0004-0000-0000-0000AB010000}"/>
    <hyperlink ref="E439" location="A125981673X" display="A125981673X" xr:uid="{00000000-0004-0000-0000-0000AC010000}"/>
    <hyperlink ref="E440" location="A125970873L" display="A125970873L" xr:uid="{00000000-0004-0000-0000-0000AD010000}"/>
    <hyperlink ref="E441" location="A125960225C" display="A125960225C" xr:uid="{00000000-0004-0000-0000-0000AE010000}"/>
    <hyperlink ref="E442" location="A125981825X" display="A125981825X" xr:uid="{00000000-0004-0000-0000-0000AF010000}"/>
    <hyperlink ref="E443" location="A125971025R" display="A125971025R" xr:uid="{00000000-0004-0000-0000-0000B0010000}"/>
    <hyperlink ref="E444" location="A125960233C" display="A125960233C" xr:uid="{00000000-0004-0000-0000-0000B1010000}"/>
    <hyperlink ref="E445" location="A125981833X" display="A125981833X" xr:uid="{00000000-0004-0000-0000-0000B2010000}"/>
    <hyperlink ref="E446" location="A125971033R" display="A125971033R" xr:uid="{00000000-0004-0000-0000-0000B3010000}"/>
    <hyperlink ref="E447" location="A125960057C" display="A125960057C" xr:uid="{00000000-0004-0000-0000-0000B4010000}"/>
    <hyperlink ref="E448" location="A125981657X" display="A125981657X" xr:uid="{00000000-0004-0000-0000-0000B5010000}"/>
    <hyperlink ref="E449" location="A125970857L" display="A125970857L" xr:uid="{00000000-0004-0000-0000-0000B6010000}"/>
    <hyperlink ref="E450" location="A125960097W" display="A125960097W" xr:uid="{00000000-0004-0000-0000-0000B7010000}"/>
    <hyperlink ref="E451" location="A125981697T" display="A125981697T" xr:uid="{00000000-0004-0000-0000-0000B8010000}"/>
    <hyperlink ref="E452" location="A125970897F" display="A125970897F" xr:uid="{00000000-0004-0000-0000-0000B9010000}"/>
    <hyperlink ref="E453" location="A125965520K" display="A125965520K" xr:uid="{00000000-0004-0000-0000-0000BA010000}"/>
    <hyperlink ref="E454" location="A125987120J" display="A125987120J" xr:uid="{00000000-0004-0000-0000-0000BB010000}"/>
    <hyperlink ref="E455" location="A125976320W" display="A125976320W" xr:uid="{00000000-0004-0000-0000-0000BC010000}"/>
    <hyperlink ref="E456" location="A125965592W" display="A125965592W" xr:uid="{00000000-0004-0000-0000-0000BD010000}"/>
    <hyperlink ref="E457" location="A125987192V" display="A125987192V" xr:uid="{00000000-0004-0000-0000-0000BE010000}"/>
    <hyperlink ref="E458" location="A125976392J" display="A125976392J" xr:uid="{00000000-0004-0000-0000-0000BF010000}"/>
    <hyperlink ref="E459" location="A125965528C" display="A125965528C" xr:uid="{00000000-0004-0000-0000-0000C0010000}"/>
    <hyperlink ref="E460" location="A125987128A" display="A125987128A" xr:uid="{00000000-0004-0000-0000-0000C1010000}"/>
    <hyperlink ref="E461" location="A125976328R" display="A125976328R" xr:uid="{00000000-0004-0000-0000-0000C2010000}"/>
    <hyperlink ref="E462" location="A125965600K" display="A125965600K" xr:uid="{00000000-0004-0000-0000-0000C3010000}"/>
    <hyperlink ref="E463" location="A125987200J" display="A125987200J" xr:uid="{00000000-0004-0000-0000-0000C4010000}"/>
    <hyperlink ref="E464" location="A125976400W" display="A125976400W" xr:uid="{00000000-0004-0000-0000-0000C5010000}"/>
    <hyperlink ref="E465" location="A125965608C" display="A125965608C" xr:uid="{00000000-0004-0000-0000-0000C6010000}"/>
    <hyperlink ref="E466" location="A125987208A" display="A125987208A" xr:uid="{00000000-0004-0000-0000-0000C7010000}"/>
    <hyperlink ref="E467" location="A125976408R" display="A125976408R" xr:uid="{00000000-0004-0000-0000-0000C8010000}"/>
    <hyperlink ref="E468" location="A125965536C" display="A125965536C" xr:uid="{00000000-0004-0000-0000-0000C9010000}"/>
    <hyperlink ref="E469" location="A125987136A" display="A125987136A" xr:uid="{00000000-0004-0000-0000-0000CA010000}"/>
    <hyperlink ref="E470" location="A125976336R" display="A125976336R" xr:uid="{00000000-0004-0000-0000-0000CB010000}"/>
    <hyperlink ref="E471" location="A125965544C" display="A125965544C" xr:uid="{00000000-0004-0000-0000-0000CC010000}"/>
    <hyperlink ref="E472" location="A125987144A" display="A125987144A" xr:uid="{00000000-0004-0000-0000-0000CD010000}"/>
    <hyperlink ref="E473" location="A125976344R" display="A125976344R" xr:uid="{00000000-0004-0000-0000-0000CE010000}"/>
    <hyperlink ref="E474" location="A125965576W" display="A125965576W" xr:uid="{00000000-0004-0000-0000-0000CF010000}"/>
    <hyperlink ref="E475" location="A125987176V" display="A125987176V" xr:uid="{00000000-0004-0000-0000-0000D0010000}"/>
    <hyperlink ref="E476" location="A125976376J" display="A125976376J" xr:uid="{00000000-0004-0000-0000-0000D1010000}"/>
    <hyperlink ref="E477" location="A125965504K" display="A125965504K" xr:uid="{00000000-0004-0000-0000-0000D2010000}"/>
    <hyperlink ref="E478" location="A125987104J" display="A125987104J" xr:uid="{00000000-0004-0000-0000-0000D3010000}"/>
    <hyperlink ref="E479" location="A125976304W" display="A125976304W" xr:uid="{00000000-0004-0000-0000-0000D4010000}"/>
    <hyperlink ref="E480" location="A125965616C" display="A125965616C" xr:uid="{00000000-0004-0000-0000-0000D5010000}"/>
    <hyperlink ref="E481" location="A125987216A" display="A125987216A" xr:uid="{00000000-0004-0000-0000-0000D6010000}"/>
    <hyperlink ref="E482" location="A125976416R" display="A125976416R" xr:uid="{00000000-0004-0000-0000-0000D7010000}"/>
    <hyperlink ref="E483" location="A125965584W" display="A125965584W" xr:uid="{00000000-0004-0000-0000-0000D8010000}"/>
    <hyperlink ref="E484" location="A125987184V" display="A125987184V" xr:uid="{00000000-0004-0000-0000-0000D9010000}"/>
    <hyperlink ref="E485" location="A125976384J" display="A125976384J" xr:uid="{00000000-0004-0000-0000-0000DA010000}"/>
    <hyperlink ref="E486" location="A125965640C" display="A125965640C" xr:uid="{00000000-0004-0000-0000-0000DB010000}"/>
    <hyperlink ref="E487" location="A125987240A" display="A125987240A" xr:uid="{00000000-0004-0000-0000-0000DC010000}"/>
    <hyperlink ref="E488" location="A125976440R" display="A125976440R" xr:uid="{00000000-0004-0000-0000-0000DD010000}"/>
    <hyperlink ref="E489" location="A125965512K" display="A125965512K" xr:uid="{00000000-0004-0000-0000-0000DE010000}"/>
    <hyperlink ref="E490" location="A125987112J" display="A125987112J" xr:uid="{00000000-0004-0000-0000-0000DF010000}"/>
    <hyperlink ref="E491" location="A125976312W" display="A125976312W" xr:uid="{00000000-0004-0000-0000-0000E0010000}"/>
    <hyperlink ref="E492" location="A125965464C" display="A125965464C" xr:uid="{00000000-0004-0000-0000-0000E1010000}"/>
    <hyperlink ref="E493" location="A125987064A" display="A125987064A" xr:uid="{00000000-0004-0000-0000-0000E2010000}"/>
    <hyperlink ref="E494" location="A125976264R" display="A125976264R" xr:uid="{00000000-0004-0000-0000-0000E3010000}"/>
    <hyperlink ref="E495" location="A125965480C" display="A125965480C" xr:uid="{00000000-0004-0000-0000-0000E4010000}"/>
    <hyperlink ref="E496" location="A125987080A" display="A125987080A" xr:uid="{00000000-0004-0000-0000-0000E5010000}"/>
    <hyperlink ref="E497" location="A125976280R" display="A125976280R" xr:uid="{00000000-0004-0000-0000-0000E6010000}"/>
    <hyperlink ref="E498" location="A125965552C" display="A125965552C" xr:uid="{00000000-0004-0000-0000-0000E7010000}"/>
    <hyperlink ref="E499" location="A125987152A" display="A125987152A" xr:uid="{00000000-0004-0000-0000-0000E8010000}"/>
    <hyperlink ref="E500" location="A125976352R" display="A125976352R" xr:uid="{00000000-0004-0000-0000-0000E9010000}"/>
    <hyperlink ref="E501" location="A125965488W" display="A125965488W" xr:uid="{00000000-0004-0000-0000-0000EA010000}"/>
    <hyperlink ref="E502" location="A125987088V" display="A125987088V" xr:uid="{00000000-0004-0000-0000-0000EB010000}"/>
    <hyperlink ref="E503" location="A125976288J" display="A125976288J" xr:uid="{00000000-0004-0000-0000-0000EC010000}"/>
    <hyperlink ref="E504" location="A125965560C" display="A125965560C" xr:uid="{00000000-0004-0000-0000-0000ED010000}"/>
    <hyperlink ref="E505" location="A125987160A" display="A125987160A" xr:uid="{00000000-0004-0000-0000-0000EE010000}"/>
    <hyperlink ref="E506" location="A125976360R" display="A125976360R" xr:uid="{00000000-0004-0000-0000-0000EF010000}"/>
    <hyperlink ref="E507" location="A125965568W" display="A125965568W" xr:uid="{00000000-0004-0000-0000-0000F0010000}"/>
    <hyperlink ref="E508" location="A125987168V" display="A125987168V" xr:uid="{00000000-0004-0000-0000-0000F1010000}"/>
    <hyperlink ref="E509" location="A125976368J" display="A125976368J" xr:uid="{00000000-0004-0000-0000-0000F2010000}"/>
    <hyperlink ref="E510" location="A125965648W" display="A125965648W" xr:uid="{00000000-0004-0000-0000-0000F3010000}"/>
    <hyperlink ref="E511" location="A125987248V" display="A125987248V" xr:uid="{00000000-0004-0000-0000-0000F4010000}"/>
    <hyperlink ref="E512" location="A125976448J" display="A125976448J" xr:uid="{00000000-0004-0000-0000-0000F5010000}"/>
    <hyperlink ref="E513" location="A125965472C" display="A125965472C" xr:uid="{00000000-0004-0000-0000-0000F6010000}"/>
    <hyperlink ref="E514" location="A125987072A" display="A125987072A" xr:uid="{00000000-0004-0000-0000-0000F7010000}"/>
    <hyperlink ref="E515" location="A125976272R" display="A125976272R" xr:uid="{00000000-0004-0000-0000-0000F8010000}"/>
    <hyperlink ref="E516" location="A125965624C" display="A125965624C" xr:uid="{00000000-0004-0000-0000-0000F9010000}"/>
    <hyperlink ref="E517" location="A125987224A" display="A125987224A" xr:uid="{00000000-0004-0000-0000-0000FA010000}"/>
    <hyperlink ref="E518" location="A125976424R" display="A125976424R" xr:uid="{00000000-0004-0000-0000-0000FB010000}"/>
    <hyperlink ref="E519" location="A125965632C" display="A125965632C" xr:uid="{00000000-0004-0000-0000-0000FC010000}"/>
    <hyperlink ref="E520" location="A125987232A" display="A125987232A" xr:uid="{00000000-0004-0000-0000-0000FD010000}"/>
    <hyperlink ref="E521" location="A125976432R" display="A125976432R" xr:uid="{00000000-0004-0000-0000-0000FE010000}"/>
    <hyperlink ref="E522" location="A125965456C" display="A125965456C" xr:uid="{00000000-0004-0000-0000-0000FF010000}"/>
    <hyperlink ref="E523" location="A125987056A" display="A125987056A" xr:uid="{00000000-0004-0000-0000-000000020000}"/>
    <hyperlink ref="E524" location="A125976256R" display="A125976256R" xr:uid="{00000000-0004-0000-0000-000001020000}"/>
    <hyperlink ref="E525" location="A125965496W" display="A125965496W" xr:uid="{00000000-0004-0000-0000-000002020000}"/>
    <hyperlink ref="E526" location="A125987096V" display="A125987096V" xr:uid="{00000000-0004-0000-0000-000003020000}"/>
    <hyperlink ref="E527" location="A125976296J" display="A125976296J" xr:uid="{00000000-0004-0000-0000-000004020000}"/>
    <hyperlink ref="E528" location="A125965593X" display="A125965593X" xr:uid="{00000000-0004-0000-0000-000005020000}"/>
    <hyperlink ref="E529" location="A125987193W" display="A125987193W" xr:uid="{00000000-0004-0000-0000-000006020000}"/>
    <hyperlink ref="E530" location="A125976393K" display="A125976393K" xr:uid="{00000000-0004-0000-0000-000007020000}"/>
    <hyperlink ref="E531" location="A125965529F" display="A125965529F" xr:uid="{00000000-0004-0000-0000-000008020000}"/>
    <hyperlink ref="E532" location="A125987129C" display="A125987129C" xr:uid="{00000000-0004-0000-0000-000009020000}"/>
    <hyperlink ref="E533" location="A125976329T" display="A125976329T" xr:uid="{00000000-0004-0000-0000-00000A020000}"/>
    <hyperlink ref="E534" location="A125965601L" display="A125965601L" xr:uid="{00000000-0004-0000-0000-00000B020000}"/>
    <hyperlink ref="E535" location="A125987201K" display="A125987201K" xr:uid="{00000000-0004-0000-0000-00000C020000}"/>
    <hyperlink ref="E536" location="A125976401X" display="A125976401X" xr:uid="{00000000-0004-0000-0000-00000D020000}"/>
    <hyperlink ref="E537" location="A125965609F" display="A125965609F" xr:uid="{00000000-0004-0000-0000-00000E020000}"/>
    <hyperlink ref="E538" location="A125987209C" display="A125987209C" xr:uid="{00000000-0004-0000-0000-00000F020000}"/>
    <hyperlink ref="E539" location="A125976409T" display="A125976409T" xr:uid="{00000000-0004-0000-0000-000010020000}"/>
    <hyperlink ref="E540" location="A125965537F" display="A125965537F" xr:uid="{00000000-0004-0000-0000-000011020000}"/>
    <hyperlink ref="E541" location="A125987137C" display="A125987137C" xr:uid="{00000000-0004-0000-0000-000012020000}"/>
    <hyperlink ref="E542" location="A125976337T" display="A125976337T" xr:uid="{00000000-0004-0000-0000-000013020000}"/>
    <hyperlink ref="E543" location="A125965545F" display="A125965545F" xr:uid="{00000000-0004-0000-0000-000014020000}"/>
    <hyperlink ref="E544" location="A125987145C" display="A125987145C" xr:uid="{00000000-0004-0000-0000-000015020000}"/>
    <hyperlink ref="E545" location="A125976345T" display="A125976345T" xr:uid="{00000000-0004-0000-0000-000016020000}"/>
    <hyperlink ref="E546" location="A125965577X" display="A125965577X" xr:uid="{00000000-0004-0000-0000-000017020000}"/>
    <hyperlink ref="E547" location="A125987177W" display="A125987177W" xr:uid="{00000000-0004-0000-0000-000018020000}"/>
    <hyperlink ref="E548" location="A125976377K" display="A125976377K" xr:uid="{00000000-0004-0000-0000-000019020000}"/>
    <hyperlink ref="E549" location="A125965505L" display="A125965505L" xr:uid="{00000000-0004-0000-0000-00001A020000}"/>
    <hyperlink ref="E550" location="A125987105K" display="A125987105K" xr:uid="{00000000-0004-0000-0000-00001B020000}"/>
    <hyperlink ref="E551" location="A125976305X" display="A125976305X" xr:uid="{00000000-0004-0000-0000-00001C020000}"/>
    <hyperlink ref="E552" location="A125965617F" display="A125965617F" xr:uid="{00000000-0004-0000-0000-00001D020000}"/>
    <hyperlink ref="E553" location="A125987217C" display="A125987217C" xr:uid="{00000000-0004-0000-0000-00001E020000}"/>
    <hyperlink ref="E554" location="A125976417T" display="A125976417T" xr:uid="{00000000-0004-0000-0000-00001F020000}"/>
    <hyperlink ref="E555" location="A125965585X" display="A125965585X" xr:uid="{00000000-0004-0000-0000-000020020000}"/>
    <hyperlink ref="E556" location="A125987185W" display="A125987185W" xr:uid="{00000000-0004-0000-0000-000021020000}"/>
    <hyperlink ref="E557" location="A125976385K" display="A125976385K" xr:uid="{00000000-0004-0000-0000-000022020000}"/>
    <hyperlink ref="E558" location="A125965641F" display="A125965641F" xr:uid="{00000000-0004-0000-0000-000023020000}"/>
    <hyperlink ref="E559" location="A125987241C" display="A125987241C" xr:uid="{00000000-0004-0000-0000-000024020000}"/>
    <hyperlink ref="E560" location="A125976441T" display="A125976441T" xr:uid="{00000000-0004-0000-0000-000025020000}"/>
    <hyperlink ref="E561" location="A125965513L" display="A125965513L" xr:uid="{00000000-0004-0000-0000-000026020000}"/>
    <hyperlink ref="E562" location="A125987113K" display="A125987113K" xr:uid="{00000000-0004-0000-0000-000027020000}"/>
    <hyperlink ref="E563" location="A125976313X" display="A125976313X" xr:uid="{00000000-0004-0000-0000-000028020000}"/>
    <hyperlink ref="E564" location="A125965465F" display="A125965465F" xr:uid="{00000000-0004-0000-0000-000029020000}"/>
    <hyperlink ref="E565" location="A125987065C" display="A125987065C" xr:uid="{00000000-0004-0000-0000-00002A020000}"/>
    <hyperlink ref="E566" location="A125976265T" display="A125976265T" xr:uid="{00000000-0004-0000-0000-00002B020000}"/>
    <hyperlink ref="E567" location="A125965481F" display="A125965481F" xr:uid="{00000000-0004-0000-0000-00002C020000}"/>
    <hyperlink ref="E568" location="A125987081C" display="A125987081C" xr:uid="{00000000-0004-0000-0000-00002D020000}"/>
    <hyperlink ref="E569" location="A125976281T" display="A125976281T" xr:uid="{00000000-0004-0000-0000-00002E020000}"/>
    <hyperlink ref="E570" location="A125965553F" display="A125965553F" xr:uid="{00000000-0004-0000-0000-00002F020000}"/>
    <hyperlink ref="E571" location="A125987153C" display="A125987153C" xr:uid="{00000000-0004-0000-0000-000030020000}"/>
    <hyperlink ref="E572" location="A125976353T" display="A125976353T" xr:uid="{00000000-0004-0000-0000-000031020000}"/>
    <hyperlink ref="E573" location="A125965489X" display="A125965489X" xr:uid="{00000000-0004-0000-0000-000032020000}"/>
    <hyperlink ref="E574" location="A125987089W" display="A125987089W" xr:uid="{00000000-0004-0000-0000-000033020000}"/>
    <hyperlink ref="E575" location="A125976289K" display="A125976289K" xr:uid="{00000000-0004-0000-0000-000034020000}"/>
    <hyperlink ref="E576" location="A125965561F" display="A125965561F" xr:uid="{00000000-0004-0000-0000-000035020000}"/>
    <hyperlink ref="E577" location="A125987161C" display="A125987161C" xr:uid="{00000000-0004-0000-0000-000036020000}"/>
    <hyperlink ref="E578" location="A125976361T" display="A125976361T" xr:uid="{00000000-0004-0000-0000-000037020000}"/>
    <hyperlink ref="E579" location="A125965569X" display="A125965569X" xr:uid="{00000000-0004-0000-0000-000038020000}"/>
    <hyperlink ref="E580" location="A125987169W" display="A125987169W" xr:uid="{00000000-0004-0000-0000-000039020000}"/>
    <hyperlink ref="E581" location="A125976369K" display="A125976369K" xr:uid="{00000000-0004-0000-0000-00003A020000}"/>
    <hyperlink ref="E582" location="A125965649X" display="A125965649X" xr:uid="{00000000-0004-0000-0000-00003B020000}"/>
    <hyperlink ref="E583" location="A125987249W" display="A125987249W" xr:uid="{00000000-0004-0000-0000-00003C020000}"/>
    <hyperlink ref="E584" location="A125976449K" display="A125976449K" xr:uid="{00000000-0004-0000-0000-00003D020000}"/>
    <hyperlink ref="E585" location="A125965473F" display="A125965473F" xr:uid="{00000000-0004-0000-0000-00003E020000}"/>
    <hyperlink ref="E586" location="A125987073C" display="A125987073C" xr:uid="{00000000-0004-0000-0000-00003F020000}"/>
    <hyperlink ref="E587" location="A125976273T" display="A125976273T" xr:uid="{00000000-0004-0000-0000-000040020000}"/>
    <hyperlink ref="E588" location="A125965625F" display="A125965625F" xr:uid="{00000000-0004-0000-0000-000041020000}"/>
    <hyperlink ref="E589" location="A125987225C" display="A125987225C" xr:uid="{00000000-0004-0000-0000-000042020000}"/>
    <hyperlink ref="E590" location="A125976425T" display="A125976425T" xr:uid="{00000000-0004-0000-0000-000043020000}"/>
    <hyperlink ref="E591" location="A125965633F" display="A125965633F" xr:uid="{00000000-0004-0000-0000-000044020000}"/>
    <hyperlink ref="E592" location="A125987233C" display="A125987233C" xr:uid="{00000000-0004-0000-0000-000045020000}"/>
    <hyperlink ref="E593" location="A125976433T" display="A125976433T" xr:uid="{00000000-0004-0000-0000-000046020000}"/>
    <hyperlink ref="E594" location="A125965457F" display="A125965457F" xr:uid="{00000000-0004-0000-0000-000047020000}"/>
    <hyperlink ref="E595" location="A125987057C" display="A125987057C" xr:uid="{00000000-0004-0000-0000-000048020000}"/>
    <hyperlink ref="E596" location="A125976257T" display="A125976257T" xr:uid="{00000000-0004-0000-0000-000049020000}"/>
    <hyperlink ref="E597" location="A125965497X" display="A125965497X" xr:uid="{00000000-0004-0000-0000-00004A020000}"/>
    <hyperlink ref="E598" location="A125987097W" display="A125987097W" xr:uid="{00000000-0004-0000-0000-00004B020000}"/>
    <hyperlink ref="E599" location="A125976297K" display="A125976297K" xr:uid="{00000000-0004-0000-0000-00004C020000}"/>
    <hyperlink ref="E600" location="A125967320C" display="A125967320C" xr:uid="{00000000-0004-0000-0000-00004D020000}"/>
    <hyperlink ref="E601" location="A125988920X" display="A125988920X" xr:uid="{00000000-0004-0000-0000-00004E020000}"/>
    <hyperlink ref="E602" location="A125978120R" display="A125978120R" xr:uid="{00000000-0004-0000-0000-00004F020000}"/>
    <hyperlink ref="E603" location="A125967392R" display="A125967392R" xr:uid="{00000000-0004-0000-0000-000050020000}"/>
    <hyperlink ref="E604" location="A125988992K" display="A125988992K" xr:uid="{00000000-0004-0000-0000-000051020000}"/>
    <hyperlink ref="E605" location="A125978192A" display="A125978192A" xr:uid="{00000000-0004-0000-0000-000052020000}"/>
    <hyperlink ref="E606" location="A125967328W" display="A125967328W" xr:uid="{00000000-0004-0000-0000-000053020000}"/>
    <hyperlink ref="E607" location="A125988928T" display="A125988928T" xr:uid="{00000000-0004-0000-0000-000054020000}"/>
    <hyperlink ref="E608" location="A125978128J" display="A125978128J" xr:uid="{00000000-0004-0000-0000-000055020000}"/>
    <hyperlink ref="E609" location="A125967400C" display="A125967400C" xr:uid="{00000000-0004-0000-0000-000056020000}"/>
    <hyperlink ref="E610" location="A125989000A" display="A125989000A" xr:uid="{00000000-0004-0000-0000-000057020000}"/>
    <hyperlink ref="E611" location="A125978200R" display="A125978200R" xr:uid="{00000000-0004-0000-0000-000058020000}"/>
    <hyperlink ref="E612" location="A125967408W" display="A125967408W" xr:uid="{00000000-0004-0000-0000-000059020000}"/>
    <hyperlink ref="E613" location="A125989008V" display="A125989008V" xr:uid="{00000000-0004-0000-0000-00005A020000}"/>
    <hyperlink ref="E614" location="A125978208J" display="A125978208J" xr:uid="{00000000-0004-0000-0000-00005B020000}"/>
    <hyperlink ref="E615" location="A125967336W" display="A125967336W" xr:uid="{00000000-0004-0000-0000-00005C020000}"/>
    <hyperlink ref="E616" location="A125988936T" display="A125988936T" xr:uid="{00000000-0004-0000-0000-00005D020000}"/>
    <hyperlink ref="E617" location="A125978136J" display="A125978136J" xr:uid="{00000000-0004-0000-0000-00005E020000}"/>
    <hyperlink ref="E618" location="A125967344W" display="A125967344W" xr:uid="{00000000-0004-0000-0000-00005F020000}"/>
    <hyperlink ref="E619" location="A125988944T" display="A125988944T" xr:uid="{00000000-0004-0000-0000-000060020000}"/>
    <hyperlink ref="E620" location="A125978144J" display="A125978144J" xr:uid="{00000000-0004-0000-0000-000061020000}"/>
    <hyperlink ref="E621" location="A125967376R" display="A125967376R" xr:uid="{00000000-0004-0000-0000-000062020000}"/>
    <hyperlink ref="E622" location="A125988976K" display="A125988976K" xr:uid="{00000000-0004-0000-0000-000063020000}"/>
    <hyperlink ref="E623" location="A125978176A" display="A125978176A" xr:uid="{00000000-0004-0000-0000-000064020000}"/>
    <hyperlink ref="E624" location="A125967304C" display="A125967304C" xr:uid="{00000000-0004-0000-0000-000065020000}"/>
    <hyperlink ref="E625" location="A125988904X" display="A125988904X" xr:uid="{00000000-0004-0000-0000-000066020000}"/>
    <hyperlink ref="E626" location="A125978104R" display="A125978104R" xr:uid="{00000000-0004-0000-0000-000067020000}"/>
    <hyperlink ref="E627" location="A125967416W" display="A125967416W" xr:uid="{00000000-0004-0000-0000-000068020000}"/>
    <hyperlink ref="E628" location="A125989016V" display="A125989016V" xr:uid="{00000000-0004-0000-0000-000069020000}"/>
    <hyperlink ref="E629" location="A125978216J" display="A125978216J" xr:uid="{00000000-0004-0000-0000-00006A020000}"/>
    <hyperlink ref="E630" location="A125967384R" display="A125967384R" xr:uid="{00000000-0004-0000-0000-00006B020000}"/>
    <hyperlink ref="E631" location="A125988984K" display="A125988984K" xr:uid="{00000000-0004-0000-0000-00006C020000}"/>
    <hyperlink ref="E632" location="A125978184A" display="A125978184A" xr:uid="{00000000-0004-0000-0000-00006D020000}"/>
    <hyperlink ref="E633" location="A125967440W" display="A125967440W" xr:uid="{00000000-0004-0000-0000-00006E020000}"/>
    <hyperlink ref="E634" location="A125989040V" display="A125989040V" xr:uid="{00000000-0004-0000-0000-00006F020000}"/>
    <hyperlink ref="E635" location="A125978240J" display="A125978240J" xr:uid="{00000000-0004-0000-0000-000070020000}"/>
    <hyperlink ref="E636" location="A125967312C" display="A125967312C" xr:uid="{00000000-0004-0000-0000-000071020000}"/>
    <hyperlink ref="E637" location="A125988912X" display="A125988912X" xr:uid="{00000000-0004-0000-0000-000072020000}"/>
    <hyperlink ref="E638" location="A125978112R" display="A125978112R" xr:uid="{00000000-0004-0000-0000-000073020000}"/>
    <hyperlink ref="E639" location="A125967264W" display="A125967264W" xr:uid="{00000000-0004-0000-0000-000074020000}"/>
    <hyperlink ref="E640" location="A125988864T" display="A125988864T" xr:uid="{00000000-0004-0000-0000-000075020000}"/>
    <hyperlink ref="E641" location="A125978064J" display="A125978064J" xr:uid="{00000000-0004-0000-0000-000076020000}"/>
    <hyperlink ref="E642" location="A125967280W" display="A125967280W" xr:uid="{00000000-0004-0000-0000-000077020000}"/>
    <hyperlink ref="E643" location="A125988880T" display="A125988880T" xr:uid="{00000000-0004-0000-0000-000078020000}"/>
    <hyperlink ref="E644" location="A125978080J" display="A125978080J" xr:uid="{00000000-0004-0000-0000-000079020000}"/>
    <hyperlink ref="E645" location="A125967352W" display="A125967352W" xr:uid="{00000000-0004-0000-0000-00007A020000}"/>
    <hyperlink ref="E646" location="A125988952T" display="A125988952T" xr:uid="{00000000-0004-0000-0000-00007B020000}"/>
    <hyperlink ref="E647" location="A125978152J" display="A125978152J" xr:uid="{00000000-0004-0000-0000-00007C020000}"/>
    <hyperlink ref="E648" location="A125967288R" display="A125967288R" xr:uid="{00000000-0004-0000-0000-00007D020000}"/>
    <hyperlink ref="E649" location="A125988888K" display="A125988888K" xr:uid="{00000000-0004-0000-0000-00007E020000}"/>
    <hyperlink ref="E650" location="A125978088A" display="A125978088A" xr:uid="{00000000-0004-0000-0000-00007F020000}"/>
    <hyperlink ref="E651" location="A125967360W" display="A125967360W" xr:uid="{00000000-0004-0000-0000-000080020000}"/>
    <hyperlink ref="E652" location="A125988960T" display="A125988960T" xr:uid="{00000000-0004-0000-0000-000081020000}"/>
    <hyperlink ref="E653" location="A125978160J" display="A125978160J" xr:uid="{00000000-0004-0000-0000-000082020000}"/>
    <hyperlink ref="E654" location="A125967368R" display="A125967368R" xr:uid="{00000000-0004-0000-0000-000083020000}"/>
    <hyperlink ref="E655" location="A125988968K" display="A125988968K" xr:uid="{00000000-0004-0000-0000-000084020000}"/>
    <hyperlink ref="E656" location="A125978168A" display="A125978168A" xr:uid="{00000000-0004-0000-0000-000085020000}"/>
    <hyperlink ref="E657" location="A125967448R" display="A125967448R" xr:uid="{00000000-0004-0000-0000-000086020000}"/>
    <hyperlink ref="E658" location="A125989048L" display="A125989048L" xr:uid="{00000000-0004-0000-0000-000087020000}"/>
    <hyperlink ref="E659" location="A125978248A" display="A125978248A" xr:uid="{00000000-0004-0000-0000-000088020000}"/>
    <hyperlink ref="E660" location="A125967272W" display="A125967272W" xr:uid="{00000000-0004-0000-0000-000089020000}"/>
    <hyperlink ref="E661" location="A125988872T" display="A125988872T" xr:uid="{00000000-0004-0000-0000-00008A020000}"/>
    <hyperlink ref="E662" location="A125978072J" display="A125978072J" xr:uid="{00000000-0004-0000-0000-00008B020000}"/>
    <hyperlink ref="E663" location="A125967424W" display="A125967424W" xr:uid="{00000000-0004-0000-0000-00008C020000}"/>
    <hyperlink ref="E664" location="A125989024V" display="A125989024V" xr:uid="{00000000-0004-0000-0000-00008D020000}"/>
    <hyperlink ref="E665" location="A125978224J" display="A125978224J" xr:uid="{00000000-0004-0000-0000-00008E020000}"/>
    <hyperlink ref="E666" location="A125967432W" display="A125967432W" xr:uid="{00000000-0004-0000-0000-00008F020000}"/>
    <hyperlink ref="E667" location="A125989032V" display="A125989032V" xr:uid="{00000000-0004-0000-0000-000090020000}"/>
    <hyperlink ref="E668" location="A125978232J" display="A125978232J" xr:uid="{00000000-0004-0000-0000-000091020000}"/>
    <hyperlink ref="E669" location="A125967256W" display="A125967256W" xr:uid="{00000000-0004-0000-0000-000092020000}"/>
    <hyperlink ref="E670" location="A125988856T" display="A125988856T" xr:uid="{00000000-0004-0000-0000-000093020000}"/>
    <hyperlink ref="E671" location="A125978056J" display="A125978056J" xr:uid="{00000000-0004-0000-0000-000094020000}"/>
    <hyperlink ref="E672" location="A125967296R" display="A125967296R" xr:uid="{00000000-0004-0000-0000-000095020000}"/>
    <hyperlink ref="E673" location="A125988896K" display="A125988896K" xr:uid="{00000000-0004-0000-0000-000096020000}"/>
    <hyperlink ref="E674" location="A125978096A" display="A125978096A" xr:uid="{00000000-0004-0000-0000-000097020000}"/>
    <hyperlink ref="E675" location="A125967393T" display="A125967393T" xr:uid="{00000000-0004-0000-0000-000098020000}"/>
    <hyperlink ref="E676" location="A125988993L" display="A125988993L" xr:uid="{00000000-0004-0000-0000-000099020000}"/>
    <hyperlink ref="E677" location="A125978193C" display="A125978193C" xr:uid="{00000000-0004-0000-0000-00009A020000}"/>
    <hyperlink ref="E678" location="A125967329X" display="A125967329X" xr:uid="{00000000-0004-0000-0000-00009B020000}"/>
    <hyperlink ref="E679" location="A125988929V" display="A125988929V" xr:uid="{00000000-0004-0000-0000-00009C020000}"/>
    <hyperlink ref="E680" location="A125978129K" display="A125978129K" xr:uid="{00000000-0004-0000-0000-00009D020000}"/>
    <hyperlink ref="E681" location="A125967401F" display="A125967401F" xr:uid="{00000000-0004-0000-0000-00009E020000}"/>
    <hyperlink ref="E682" location="A125989001C" display="A125989001C" xr:uid="{00000000-0004-0000-0000-00009F020000}"/>
    <hyperlink ref="E683" location="A125978201T" display="A125978201T" xr:uid="{00000000-0004-0000-0000-0000A0020000}"/>
    <hyperlink ref="E684" location="A125967409X" display="A125967409X" xr:uid="{00000000-0004-0000-0000-0000A1020000}"/>
    <hyperlink ref="E685" location="A125989009W" display="A125989009W" xr:uid="{00000000-0004-0000-0000-0000A2020000}"/>
    <hyperlink ref="E686" location="A125978209K" display="A125978209K" xr:uid="{00000000-0004-0000-0000-0000A3020000}"/>
    <hyperlink ref="E687" location="A125967337X" display="A125967337X" xr:uid="{00000000-0004-0000-0000-0000A4020000}"/>
    <hyperlink ref="E688" location="A125988937V" display="A125988937V" xr:uid="{00000000-0004-0000-0000-0000A5020000}"/>
    <hyperlink ref="E689" location="A125978137K" display="A125978137K" xr:uid="{00000000-0004-0000-0000-0000A6020000}"/>
    <hyperlink ref="E690" location="A125967345X" display="A125967345X" xr:uid="{00000000-0004-0000-0000-0000A7020000}"/>
    <hyperlink ref="E691" location="A125988945V" display="A125988945V" xr:uid="{00000000-0004-0000-0000-0000A8020000}"/>
    <hyperlink ref="E692" location="A125978145K" display="A125978145K" xr:uid="{00000000-0004-0000-0000-0000A9020000}"/>
    <hyperlink ref="E693" location="A125967377T" display="A125967377T" xr:uid="{00000000-0004-0000-0000-0000AA020000}"/>
    <hyperlink ref="E694" location="A125988977L" display="A125988977L" xr:uid="{00000000-0004-0000-0000-0000AB020000}"/>
    <hyperlink ref="E695" location="A125978177C" display="A125978177C" xr:uid="{00000000-0004-0000-0000-0000AC020000}"/>
    <hyperlink ref="E696" location="A125967305F" display="A125967305F" xr:uid="{00000000-0004-0000-0000-0000AD020000}"/>
    <hyperlink ref="E697" location="A125988905A" display="A125988905A" xr:uid="{00000000-0004-0000-0000-0000AE020000}"/>
    <hyperlink ref="E698" location="A125978105T" display="A125978105T" xr:uid="{00000000-0004-0000-0000-0000AF020000}"/>
    <hyperlink ref="E699" location="A125967417X" display="A125967417X" xr:uid="{00000000-0004-0000-0000-0000B0020000}"/>
    <hyperlink ref="E700" location="A125989017W" display="A125989017W" xr:uid="{00000000-0004-0000-0000-0000B1020000}"/>
    <hyperlink ref="E701" location="A125978217K" display="A125978217K" xr:uid="{00000000-0004-0000-0000-0000B2020000}"/>
    <hyperlink ref="E702" location="A125967385T" display="A125967385T" xr:uid="{00000000-0004-0000-0000-0000B3020000}"/>
    <hyperlink ref="E703" location="A125988985L" display="A125988985L" xr:uid="{00000000-0004-0000-0000-0000B4020000}"/>
    <hyperlink ref="E704" location="A125978185C" display="A125978185C" xr:uid="{00000000-0004-0000-0000-0000B5020000}"/>
    <hyperlink ref="E705" location="A125967441X" display="A125967441X" xr:uid="{00000000-0004-0000-0000-0000B6020000}"/>
    <hyperlink ref="E706" location="A125989041W" display="A125989041W" xr:uid="{00000000-0004-0000-0000-0000B7020000}"/>
    <hyperlink ref="E707" location="A125978241K" display="A125978241K" xr:uid="{00000000-0004-0000-0000-0000B8020000}"/>
    <hyperlink ref="E708" location="A125967313F" display="A125967313F" xr:uid="{00000000-0004-0000-0000-0000B9020000}"/>
    <hyperlink ref="E709" location="A125988913A" display="A125988913A" xr:uid="{00000000-0004-0000-0000-0000BA020000}"/>
    <hyperlink ref="E710" location="A125978113T" display="A125978113T" xr:uid="{00000000-0004-0000-0000-0000BB020000}"/>
    <hyperlink ref="E711" location="A125967265X" display="A125967265X" xr:uid="{00000000-0004-0000-0000-0000BC020000}"/>
    <hyperlink ref="E712" location="A125988865V" display="A125988865V" xr:uid="{00000000-0004-0000-0000-0000BD020000}"/>
    <hyperlink ref="E713" location="A125978065K" display="A125978065K" xr:uid="{00000000-0004-0000-0000-0000BE020000}"/>
    <hyperlink ref="E714" location="A125967281X" display="A125967281X" xr:uid="{00000000-0004-0000-0000-0000BF020000}"/>
    <hyperlink ref="E715" location="A125988881V" display="A125988881V" xr:uid="{00000000-0004-0000-0000-0000C0020000}"/>
    <hyperlink ref="E716" location="A125978081K" display="A125978081K" xr:uid="{00000000-0004-0000-0000-0000C1020000}"/>
    <hyperlink ref="E717" location="A125967353X" display="A125967353X" xr:uid="{00000000-0004-0000-0000-0000C2020000}"/>
    <hyperlink ref="E718" location="A125988953V" display="A125988953V" xr:uid="{00000000-0004-0000-0000-0000C3020000}"/>
    <hyperlink ref="E719" location="A125978153K" display="A125978153K" xr:uid="{00000000-0004-0000-0000-0000C4020000}"/>
    <hyperlink ref="E720" location="A125967289T" display="A125967289T" xr:uid="{00000000-0004-0000-0000-0000C5020000}"/>
    <hyperlink ref="E721" location="A125988889L" display="A125988889L" xr:uid="{00000000-0004-0000-0000-0000C6020000}"/>
    <hyperlink ref="E722" location="A125978089C" display="A125978089C" xr:uid="{00000000-0004-0000-0000-0000C7020000}"/>
    <hyperlink ref="E723" location="A125967361X" display="A125967361X" xr:uid="{00000000-0004-0000-0000-0000C8020000}"/>
    <hyperlink ref="E724" location="A125988961V" display="A125988961V" xr:uid="{00000000-0004-0000-0000-0000C9020000}"/>
    <hyperlink ref="E725" location="A125978161K" display="A125978161K" xr:uid="{00000000-0004-0000-0000-0000CA020000}"/>
    <hyperlink ref="E726" location="A125967369T" display="A125967369T" xr:uid="{00000000-0004-0000-0000-0000CB020000}"/>
    <hyperlink ref="E727" location="A125988969L" display="A125988969L" xr:uid="{00000000-0004-0000-0000-0000CC020000}"/>
    <hyperlink ref="E728" location="A125978169C" display="A125978169C" xr:uid="{00000000-0004-0000-0000-0000CD020000}"/>
    <hyperlink ref="E729" location="A125967449T" display="A125967449T" xr:uid="{00000000-0004-0000-0000-0000CE020000}"/>
    <hyperlink ref="E730" location="A125989049R" display="A125989049R" xr:uid="{00000000-0004-0000-0000-0000CF020000}"/>
    <hyperlink ref="E731" location="A125978249C" display="A125978249C" xr:uid="{00000000-0004-0000-0000-0000D0020000}"/>
    <hyperlink ref="E732" location="A125967273X" display="A125967273X" xr:uid="{00000000-0004-0000-0000-0000D1020000}"/>
    <hyperlink ref="E733" location="A125988873V" display="A125988873V" xr:uid="{00000000-0004-0000-0000-0000D2020000}"/>
    <hyperlink ref="E734" location="A125978073K" display="A125978073K" xr:uid="{00000000-0004-0000-0000-0000D3020000}"/>
    <hyperlink ref="E735" location="A125967425X" display="A125967425X" xr:uid="{00000000-0004-0000-0000-0000D4020000}"/>
    <hyperlink ref="E736" location="A125989025W" display="A125989025W" xr:uid="{00000000-0004-0000-0000-0000D5020000}"/>
    <hyperlink ref="E737" location="A125978225K" display="A125978225K" xr:uid="{00000000-0004-0000-0000-0000D6020000}"/>
    <hyperlink ref="E738" location="A125967433X" display="A125967433X" xr:uid="{00000000-0004-0000-0000-0000D7020000}"/>
    <hyperlink ref="E739" location="A125989033W" display="A125989033W" xr:uid="{00000000-0004-0000-0000-0000D8020000}"/>
    <hyperlink ref="E740" location="A125978233K" display="A125978233K" xr:uid="{00000000-0004-0000-0000-0000D9020000}"/>
    <hyperlink ref="E741" location="A125967257X" display="A125967257X" xr:uid="{00000000-0004-0000-0000-0000DA020000}"/>
    <hyperlink ref="E742" location="A125988857V" display="A125988857V" xr:uid="{00000000-0004-0000-0000-0000DB020000}"/>
    <hyperlink ref="E743" location="A125978057K" display="A125978057K" xr:uid="{00000000-0004-0000-0000-0000DC020000}"/>
    <hyperlink ref="E744" location="A125967297T" display="A125967297T" xr:uid="{00000000-0004-0000-0000-0000DD020000}"/>
    <hyperlink ref="E745" location="A125988897L" display="A125988897L" xr:uid="{00000000-0004-0000-0000-0000DE020000}"/>
    <hyperlink ref="E746" location="A125978097C" display="A125978097C" xr:uid="{00000000-0004-0000-0000-0000DF020000}"/>
    <hyperlink ref="E747" location="A125961920X" display="A125961920X" xr:uid="{00000000-0004-0000-0000-0000E0020000}"/>
    <hyperlink ref="E748" location="A125983520W" display="A125983520W" xr:uid="{00000000-0004-0000-0000-0000E1020000}"/>
    <hyperlink ref="E749" location="A125972720K" display="A125972720K" xr:uid="{00000000-0004-0000-0000-0000E2020000}"/>
    <hyperlink ref="E750" location="A125961992K" display="A125961992K" xr:uid="{00000000-0004-0000-0000-0000E3020000}"/>
    <hyperlink ref="E751" location="A125983592J" display="A125983592J" xr:uid="{00000000-0004-0000-0000-0000E4020000}"/>
    <hyperlink ref="E752" location="A125972792W" display="A125972792W" xr:uid="{00000000-0004-0000-0000-0000E5020000}"/>
    <hyperlink ref="E753" location="A125961928T" display="A125961928T" xr:uid="{00000000-0004-0000-0000-0000E6020000}"/>
    <hyperlink ref="E754" location="A125983528R" display="A125983528R" xr:uid="{00000000-0004-0000-0000-0000E7020000}"/>
    <hyperlink ref="E755" location="A125972728C" display="A125972728C" xr:uid="{00000000-0004-0000-0000-0000E8020000}"/>
    <hyperlink ref="E756" location="A125962000A" display="A125962000A" xr:uid="{00000000-0004-0000-0000-0000E9020000}"/>
    <hyperlink ref="E757" location="A125983600W" display="A125983600W" xr:uid="{00000000-0004-0000-0000-0000EA020000}"/>
    <hyperlink ref="E758" location="A125972800K" display="A125972800K" xr:uid="{00000000-0004-0000-0000-0000EB020000}"/>
    <hyperlink ref="E759" location="A125962008V" display="A125962008V" xr:uid="{00000000-0004-0000-0000-0000EC020000}"/>
    <hyperlink ref="E760" location="A125983608R" display="A125983608R" xr:uid="{00000000-0004-0000-0000-0000ED020000}"/>
    <hyperlink ref="E761" location="A125972808C" display="A125972808C" xr:uid="{00000000-0004-0000-0000-0000EE020000}"/>
    <hyperlink ref="E762" location="A125961936T" display="A125961936T" xr:uid="{00000000-0004-0000-0000-0000EF020000}"/>
    <hyperlink ref="E763" location="A125983536R" display="A125983536R" xr:uid="{00000000-0004-0000-0000-0000F0020000}"/>
    <hyperlink ref="E764" location="A125972736C" display="A125972736C" xr:uid="{00000000-0004-0000-0000-0000F1020000}"/>
    <hyperlink ref="E765" location="A125961944T" display="A125961944T" xr:uid="{00000000-0004-0000-0000-0000F2020000}"/>
    <hyperlink ref="E766" location="A125983544R" display="A125983544R" xr:uid="{00000000-0004-0000-0000-0000F3020000}"/>
    <hyperlink ref="E767" location="A125972744C" display="A125972744C" xr:uid="{00000000-0004-0000-0000-0000F4020000}"/>
    <hyperlink ref="E768" location="A125961976K" display="A125961976K" xr:uid="{00000000-0004-0000-0000-0000F5020000}"/>
    <hyperlink ref="E769" location="A125983576J" display="A125983576J" xr:uid="{00000000-0004-0000-0000-0000F6020000}"/>
    <hyperlink ref="E770" location="A125972776W" display="A125972776W" xr:uid="{00000000-0004-0000-0000-0000F7020000}"/>
    <hyperlink ref="E771" location="A125961904X" display="A125961904X" xr:uid="{00000000-0004-0000-0000-0000F8020000}"/>
    <hyperlink ref="E772" location="A125983504W" display="A125983504W" xr:uid="{00000000-0004-0000-0000-0000F9020000}"/>
    <hyperlink ref="E773" location="A125972704K" display="A125972704K" xr:uid="{00000000-0004-0000-0000-0000FA020000}"/>
    <hyperlink ref="E774" location="A125962016V" display="A125962016V" xr:uid="{00000000-0004-0000-0000-0000FB020000}"/>
    <hyperlink ref="E775" location="A125983616R" display="A125983616R" xr:uid="{00000000-0004-0000-0000-0000FC020000}"/>
    <hyperlink ref="E776" location="A125972816C" display="A125972816C" xr:uid="{00000000-0004-0000-0000-0000FD020000}"/>
    <hyperlink ref="E777" location="A125961984K" display="A125961984K" xr:uid="{00000000-0004-0000-0000-0000FE020000}"/>
    <hyperlink ref="E778" location="A125983584J" display="A125983584J" xr:uid="{00000000-0004-0000-0000-0000FF020000}"/>
    <hyperlink ref="E779" location="A125972784W" display="A125972784W" xr:uid="{00000000-0004-0000-0000-000000030000}"/>
    <hyperlink ref="E780" location="A125962040V" display="A125962040V" xr:uid="{00000000-0004-0000-0000-000001030000}"/>
    <hyperlink ref="E781" location="A125983640R" display="A125983640R" xr:uid="{00000000-0004-0000-0000-000002030000}"/>
    <hyperlink ref="E782" location="A125972840C" display="A125972840C" xr:uid="{00000000-0004-0000-0000-000003030000}"/>
    <hyperlink ref="E783" location="A125961912X" display="A125961912X" xr:uid="{00000000-0004-0000-0000-000004030000}"/>
    <hyperlink ref="E784" location="A125983512W" display="A125983512W" xr:uid="{00000000-0004-0000-0000-000005030000}"/>
    <hyperlink ref="E785" location="A125972712K" display="A125972712K" xr:uid="{00000000-0004-0000-0000-000006030000}"/>
    <hyperlink ref="E786" location="A125961864T" display="A125961864T" xr:uid="{00000000-0004-0000-0000-000007030000}"/>
    <hyperlink ref="E787" location="A125983464R" display="A125983464R" xr:uid="{00000000-0004-0000-0000-000008030000}"/>
    <hyperlink ref="E788" location="A125972664C" display="A125972664C" xr:uid="{00000000-0004-0000-0000-000009030000}"/>
    <hyperlink ref="E789" location="A125961880T" display="A125961880T" xr:uid="{00000000-0004-0000-0000-00000A030000}"/>
    <hyperlink ref="E790" location="A125983480R" display="A125983480R" xr:uid="{00000000-0004-0000-0000-00000B030000}"/>
    <hyperlink ref="E791" location="A125972680C" display="A125972680C" xr:uid="{00000000-0004-0000-0000-00000C030000}"/>
    <hyperlink ref="E792" location="A125961952T" display="A125961952T" xr:uid="{00000000-0004-0000-0000-00000D030000}"/>
    <hyperlink ref="E793" location="A125983552R" display="A125983552R" xr:uid="{00000000-0004-0000-0000-00000E030000}"/>
    <hyperlink ref="E794" location="A125972752C" display="A125972752C" xr:uid="{00000000-0004-0000-0000-00000F030000}"/>
    <hyperlink ref="E795" location="A125961888K" display="A125961888K" xr:uid="{00000000-0004-0000-0000-000010030000}"/>
    <hyperlink ref="E796" location="A125983488J" display="A125983488J" xr:uid="{00000000-0004-0000-0000-000011030000}"/>
    <hyperlink ref="E797" location="A125972688W" display="A125972688W" xr:uid="{00000000-0004-0000-0000-000012030000}"/>
    <hyperlink ref="E798" location="A125961960T" display="A125961960T" xr:uid="{00000000-0004-0000-0000-000013030000}"/>
    <hyperlink ref="E799" location="A125983560R" display="A125983560R" xr:uid="{00000000-0004-0000-0000-000014030000}"/>
    <hyperlink ref="E800" location="A125972760C" display="A125972760C" xr:uid="{00000000-0004-0000-0000-000015030000}"/>
    <hyperlink ref="E801" location="A125961968K" display="A125961968K" xr:uid="{00000000-0004-0000-0000-000016030000}"/>
    <hyperlink ref="E802" location="A125983568J" display="A125983568J" xr:uid="{00000000-0004-0000-0000-000017030000}"/>
    <hyperlink ref="E803" location="A125972768W" display="A125972768W" xr:uid="{00000000-0004-0000-0000-000018030000}"/>
    <hyperlink ref="E804" location="A125962048L" display="A125962048L" xr:uid="{00000000-0004-0000-0000-000019030000}"/>
    <hyperlink ref="E805" location="A125983648J" display="A125983648J" xr:uid="{00000000-0004-0000-0000-00001A030000}"/>
    <hyperlink ref="E806" location="A125972848W" display="A125972848W" xr:uid="{00000000-0004-0000-0000-00001B030000}"/>
    <hyperlink ref="E807" location="A125961872T" display="A125961872T" xr:uid="{00000000-0004-0000-0000-00001C030000}"/>
    <hyperlink ref="E808" location="A125983472R" display="A125983472R" xr:uid="{00000000-0004-0000-0000-00001D030000}"/>
    <hyperlink ref="E809" location="A125972672C" display="A125972672C" xr:uid="{00000000-0004-0000-0000-00001E030000}"/>
    <hyperlink ref="E810" location="A125962024V" display="A125962024V" xr:uid="{00000000-0004-0000-0000-00001F030000}"/>
    <hyperlink ref="E811" location="A125983624R" display="A125983624R" xr:uid="{00000000-0004-0000-0000-000020030000}"/>
    <hyperlink ref="E812" location="A125972824C" display="A125972824C" xr:uid="{00000000-0004-0000-0000-000021030000}"/>
    <hyperlink ref="E813" location="A125962032V" display="A125962032V" xr:uid="{00000000-0004-0000-0000-000022030000}"/>
    <hyperlink ref="E814" location="A125983632R" display="A125983632R" xr:uid="{00000000-0004-0000-0000-000023030000}"/>
    <hyperlink ref="E815" location="A125972832C" display="A125972832C" xr:uid="{00000000-0004-0000-0000-000024030000}"/>
    <hyperlink ref="E816" location="A125961856T" display="A125961856T" xr:uid="{00000000-0004-0000-0000-000025030000}"/>
    <hyperlink ref="E817" location="A125983456R" display="A125983456R" xr:uid="{00000000-0004-0000-0000-000026030000}"/>
    <hyperlink ref="E818" location="A125972656C" display="A125972656C" xr:uid="{00000000-0004-0000-0000-000027030000}"/>
    <hyperlink ref="E819" location="A125961896K" display="A125961896K" xr:uid="{00000000-0004-0000-0000-000028030000}"/>
    <hyperlink ref="E820" location="A125983496J" display="A125983496J" xr:uid="{00000000-0004-0000-0000-000029030000}"/>
    <hyperlink ref="E821" location="A125972696W" display="A125972696W" xr:uid="{00000000-0004-0000-0000-00002A030000}"/>
    <hyperlink ref="E822" location="A125961993L" display="A125961993L" xr:uid="{00000000-0004-0000-0000-00002B030000}"/>
    <hyperlink ref="E823" location="A125983593K" display="A125983593K" xr:uid="{00000000-0004-0000-0000-00002C030000}"/>
    <hyperlink ref="E824" location="A125972793X" display="A125972793X" xr:uid="{00000000-0004-0000-0000-00002D030000}"/>
    <hyperlink ref="E825" location="A125961929V" display="A125961929V" xr:uid="{00000000-0004-0000-0000-00002E030000}"/>
    <hyperlink ref="E826" location="A125983529T" display="A125983529T" xr:uid="{00000000-0004-0000-0000-00002F030000}"/>
    <hyperlink ref="E827" location="A125972729F" display="A125972729F" xr:uid="{00000000-0004-0000-0000-000030030000}"/>
    <hyperlink ref="E828" location="A125962001C" display="A125962001C" xr:uid="{00000000-0004-0000-0000-000031030000}"/>
    <hyperlink ref="E829" location="A125983601X" display="A125983601X" xr:uid="{00000000-0004-0000-0000-000032030000}"/>
    <hyperlink ref="E830" location="A125972801L" display="A125972801L" xr:uid="{00000000-0004-0000-0000-000033030000}"/>
    <hyperlink ref="E831" location="A125962009W" display="A125962009W" xr:uid="{00000000-0004-0000-0000-000034030000}"/>
    <hyperlink ref="E832" location="A125983609T" display="A125983609T" xr:uid="{00000000-0004-0000-0000-000035030000}"/>
    <hyperlink ref="E833" location="A125972809F" display="A125972809F" xr:uid="{00000000-0004-0000-0000-000036030000}"/>
    <hyperlink ref="E834" location="A125961937V" display="A125961937V" xr:uid="{00000000-0004-0000-0000-000037030000}"/>
    <hyperlink ref="E835" location="A125983537T" display="A125983537T" xr:uid="{00000000-0004-0000-0000-000038030000}"/>
    <hyperlink ref="E836" location="A125972737F" display="A125972737F" xr:uid="{00000000-0004-0000-0000-000039030000}"/>
    <hyperlink ref="E837" location="A125961945V" display="A125961945V" xr:uid="{00000000-0004-0000-0000-00003A030000}"/>
    <hyperlink ref="E838" location="A125983545T" display="A125983545T" xr:uid="{00000000-0004-0000-0000-00003B030000}"/>
    <hyperlink ref="E839" location="A125972745F" display="A125972745F" xr:uid="{00000000-0004-0000-0000-00003C030000}"/>
    <hyperlink ref="E840" location="A125961977L" display="A125961977L" xr:uid="{00000000-0004-0000-0000-00003D030000}"/>
    <hyperlink ref="E841" location="A125983577K" display="A125983577K" xr:uid="{00000000-0004-0000-0000-00003E030000}"/>
    <hyperlink ref="E842" location="A125972777X" display="A125972777X" xr:uid="{00000000-0004-0000-0000-00003F030000}"/>
    <hyperlink ref="E843" location="A125961905A" display="A125961905A" xr:uid="{00000000-0004-0000-0000-000040030000}"/>
    <hyperlink ref="E844" location="A125983505X" display="A125983505X" xr:uid="{00000000-0004-0000-0000-000041030000}"/>
    <hyperlink ref="E845" location="A125972705L" display="A125972705L" xr:uid="{00000000-0004-0000-0000-000042030000}"/>
    <hyperlink ref="E846" location="A125962017W" display="A125962017W" xr:uid="{00000000-0004-0000-0000-000043030000}"/>
    <hyperlink ref="E847" location="A125983617T" display="A125983617T" xr:uid="{00000000-0004-0000-0000-000044030000}"/>
    <hyperlink ref="E848" location="A125972817F" display="A125972817F" xr:uid="{00000000-0004-0000-0000-000045030000}"/>
    <hyperlink ref="E849" location="A125961985L" display="A125961985L" xr:uid="{00000000-0004-0000-0000-000046030000}"/>
    <hyperlink ref="E850" location="A125983585K" display="A125983585K" xr:uid="{00000000-0004-0000-0000-000047030000}"/>
    <hyperlink ref="E851" location="A125972785X" display="A125972785X" xr:uid="{00000000-0004-0000-0000-000048030000}"/>
    <hyperlink ref="E852" location="A125962041W" display="A125962041W" xr:uid="{00000000-0004-0000-0000-000049030000}"/>
    <hyperlink ref="E853" location="A125983641T" display="A125983641T" xr:uid="{00000000-0004-0000-0000-00004A030000}"/>
    <hyperlink ref="E854" location="A125972841F" display="A125972841F" xr:uid="{00000000-0004-0000-0000-00004B030000}"/>
    <hyperlink ref="E855" location="A125961913A" display="A125961913A" xr:uid="{00000000-0004-0000-0000-00004C030000}"/>
    <hyperlink ref="E856" location="A125983513X" display="A125983513X" xr:uid="{00000000-0004-0000-0000-00004D030000}"/>
    <hyperlink ref="E857" location="A125972713L" display="A125972713L" xr:uid="{00000000-0004-0000-0000-00004E030000}"/>
    <hyperlink ref="E858" location="A125961865V" display="A125961865V" xr:uid="{00000000-0004-0000-0000-00004F030000}"/>
    <hyperlink ref="E859" location="A125983465T" display="A125983465T" xr:uid="{00000000-0004-0000-0000-000050030000}"/>
    <hyperlink ref="E860" location="A125972665F" display="A125972665F" xr:uid="{00000000-0004-0000-0000-000051030000}"/>
    <hyperlink ref="E861" location="A125961881V" display="A125961881V" xr:uid="{00000000-0004-0000-0000-000052030000}"/>
    <hyperlink ref="E862" location="A125983481T" display="A125983481T" xr:uid="{00000000-0004-0000-0000-000053030000}"/>
    <hyperlink ref="E863" location="A125972681F" display="A125972681F" xr:uid="{00000000-0004-0000-0000-000054030000}"/>
    <hyperlink ref="E864" location="A125961953V" display="A125961953V" xr:uid="{00000000-0004-0000-0000-000055030000}"/>
    <hyperlink ref="E865" location="A125983553T" display="A125983553T" xr:uid="{00000000-0004-0000-0000-000056030000}"/>
    <hyperlink ref="E866" location="A125972753F" display="A125972753F" xr:uid="{00000000-0004-0000-0000-000057030000}"/>
    <hyperlink ref="E867" location="A125961889L" display="A125961889L" xr:uid="{00000000-0004-0000-0000-000058030000}"/>
    <hyperlink ref="E868" location="A125983489K" display="A125983489K" xr:uid="{00000000-0004-0000-0000-000059030000}"/>
    <hyperlink ref="E869" location="A125972689X" display="A125972689X" xr:uid="{00000000-0004-0000-0000-00005A030000}"/>
    <hyperlink ref="E870" location="A125961961V" display="A125961961V" xr:uid="{00000000-0004-0000-0000-00005B030000}"/>
    <hyperlink ref="E871" location="A125983561T" display="A125983561T" xr:uid="{00000000-0004-0000-0000-00005C030000}"/>
    <hyperlink ref="E872" location="A125972761F" display="A125972761F" xr:uid="{00000000-0004-0000-0000-00005D030000}"/>
    <hyperlink ref="E873" location="A125961969L" display="A125961969L" xr:uid="{00000000-0004-0000-0000-00005E030000}"/>
    <hyperlink ref="E874" location="A125983569K" display="A125983569K" xr:uid="{00000000-0004-0000-0000-00005F030000}"/>
    <hyperlink ref="E875" location="A125972769X" display="A125972769X" xr:uid="{00000000-0004-0000-0000-000060030000}"/>
    <hyperlink ref="E876" location="A125962049R" display="A125962049R" xr:uid="{00000000-0004-0000-0000-000061030000}"/>
    <hyperlink ref="E877" location="A125983649K" display="A125983649K" xr:uid="{00000000-0004-0000-0000-000062030000}"/>
    <hyperlink ref="E878" location="A125972849X" display="A125972849X" xr:uid="{00000000-0004-0000-0000-000063030000}"/>
    <hyperlink ref="E879" location="A125961873V" display="A125961873V" xr:uid="{00000000-0004-0000-0000-000064030000}"/>
    <hyperlink ref="E880" location="A125983473T" display="A125983473T" xr:uid="{00000000-0004-0000-0000-000065030000}"/>
    <hyperlink ref="E881" location="A125972673F" display="A125972673F" xr:uid="{00000000-0004-0000-0000-000066030000}"/>
    <hyperlink ref="E882" location="A125962025W" display="A125962025W" xr:uid="{00000000-0004-0000-0000-000067030000}"/>
    <hyperlink ref="E883" location="A125983625T" display="A125983625T" xr:uid="{00000000-0004-0000-0000-000068030000}"/>
    <hyperlink ref="E884" location="A125972825F" display="A125972825F" xr:uid="{00000000-0004-0000-0000-000069030000}"/>
    <hyperlink ref="E885" location="A125962033W" display="A125962033W" xr:uid="{00000000-0004-0000-0000-00006A030000}"/>
    <hyperlink ref="E886" location="A125983633T" display="A125983633T" xr:uid="{00000000-0004-0000-0000-00006B030000}"/>
    <hyperlink ref="E887" location="A125972833F" display="A125972833F" xr:uid="{00000000-0004-0000-0000-00006C030000}"/>
    <hyperlink ref="E888" location="A125961857V" display="A125961857V" xr:uid="{00000000-0004-0000-0000-00006D030000}"/>
    <hyperlink ref="E889" location="A125983457T" display="A125983457T" xr:uid="{00000000-0004-0000-0000-00006E030000}"/>
    <hyperlink ref="E890" location="A125972657F" display="A125972657F" xr:uid="{00000000-0004-0000-0000-00006F030000}"/>
    <hyperlink ref="E891" location="A125961897L" display="A125961897L" xr:uid="{00000000-0004-0000-0000-000070030000}"/>
    <hyperlink ref="E892" location="A125983497K" display="A125983497K" xr:uid="{00000000-0004-0000-0000-000071030000}"/>
    <hyperlink ref="E893" location="A125972697X" display="A125972697X" xr:uid="{00000000-0004-0000-0000-000072030000}"/>
    <hyperlink ref="E894" location="A125959520W" display="A125959520W" xr:uid="{00000000-0004-0000-0000-000073030000}"/>
    <hyperlink ref="E895" location="A125981120X" display="A125981120X" xr:uid="{00000000-0004-0000-0000-000074030000}"/>
    <hyperlink ref="E896" location="A125970320L" display="A125970320L" xr:uid="{00000000-0004-0000-0000-000075030000}"/>
    <hyperlink ref="E897" location="A125959592J" display="A125959592J" xr:uid="{00000000-0004-0000-0000-000076030000}"/>
    <hyperlink ref="E898" location="A125981192K" display="A125981192K" xr:uid="{00000000-0004-0000-0000-000077030000}"/>
    <hyperlink ref="E899" location="A125970392X" display="A125970392X" xr:uid="{00000000-0004-0000-0000-000078030000}"/>
    <hyperlink ref="E900" location="A125959528R" display="A125959528R" xr:uid="{00000000-0004-0000-0000-000079030000}"/>
    <hyperlink ref="E901" location="A125981128T" display="A125981128T" xr:uid="{00000000-0004-0000-0000-00007A030000}"/>
    <hyperlink ref="E902" location="A125970328F" display="A125970328F" xr:uid="{00000000-0004-0000-0000-00007B030000}"/>
    <hyperlink ref="E903" location="A125959600W" display="A125959600W" xr:uid="{00000000-0004-0000-0000-00007C030000}"/>
    <hyperlink ref="E904" location="A125981200X" display="A125981200X" xr:uid="{00000000-0004-0000-0000-00007D030000}"/>
    <hyperlink ref="E905" location="A125970400L" display="A125970400L" xr:uid="{00000000-0004-0000-0000-00007E030000}"/>
    <hyperlink ref="E906" location="A125959608R" display="A125959608R" xr:uid="{00000000-0004-0000-0000-00007F030000}"/>
    <hyperlink ref="E907" location="A125981208T" display="A125981208T" xr:uid="{00000000-0004-0000-0000-000080030000}"/>
    <hyperlink ref="E908" location="A125970408F" display="A125970408F" xr:uid="{00000000-0004-0000-0000-000081030000}"/>
    <hyperlink ref="E909" location="A125959536R" display="A125959536R" xr:uid="{00000000-0004-0000-0000-000082030000}"/>
    <hyperlink ref="E910" location="A125981136T" display="A125981136T" xr:uid="{00000000-0004-0000-0000-000083030000}"/>
    <hyperlink ref="E911" location="A125970336F" display="A125970336F" xr:uid="{00000000-0004-0000-0000-000084030000}"/>
    <hyperlink ref="E912" location="A125959544R" display="A125959544R" xr:uid="{00000000-0004-0000-0000-000085030000}"/>
    <hyperlink ref="E913" location="A125981144T" display="A125981144T" xr:uid="{00000000-0004-0000-0000-000086030000}"/>
    <hyperlink ref="E914" location="A125970344F" display="A125970344F" xr:uid="{00000000-0004-0000-0000-000087030000}"/>
    <hyperlink ref="E915" location="A125959576J" display="A125959576J" xr:uid="{00000000-0004-0000-0000-000088030000}"/>
    <hyperlink ref="E916" location="A125981176K" display="A125981176K" xr:uid="{00000000-0004-0000-0000-000089030000}"/>
    <hyperlink ref="E917" location="A125970376X" display="A125970376X" xr:uid="{00000000-0004-0000-0000-00008A030000}"/>
    <hyperlink ref="E918" location="A125959504W" display="A125959504W" xr:uid="{00000000-0004-0000-0000-00008B030000}"/>
    <hyperlink ref="E919" location="A125981104X" display="A125981104X" xr:uid="{00000000-0004-0000-0000-00008C030000}"/>
    <hyperlink ref="E920" location="A125970304L" display="A125970304L" xr:uid="{00000000-0004-0000-0000-00008D030000}"/>
    <hyperlink ref="E921" location="A125959616R" display="A125959616R" xr:uid="{00000000-0004-0000-0000-00008E030000}"/>
    <hyperlink ref="E922" location="A125981216T" display="A125981216T" xr:uid="{00000000-0004-0000-0000-00008F030000}"/>
    <hyperlink ref="E923" location="A125970416F" display="A125970416F" xr:uid="{00000000-0004-0000-0000-000090030000}"/>
    <hyperlink ref="E924" location="A125959584J" display="A125959584J" xr:uid="{00000000-0004-0000-0000-000091030000}"/>
    <hyperlink ref="E925" location="A125981184K" display="A125981184K" xr:uid="{00000000-0004-0000-0000-000092030000}"/>
    <hyperlink ref="E926" location="A125970384X" display="A125970384X" xr:uid="{00000000-0004-0000-0000-000093030000}"/>
    <hyperlink ref="E927" location="A125959640R" display="A125959640R" xr:uid="{00000000-0004-0000-0000-000094030000}"/>
    <hyperlink ref="E928" location="A125981240T" display="A125981240T" xr:uid="{00000000-0004-0000-0000-000095030000}"/>
    <hyperlink ref="E929" location="A125970440F" display="A125970440F" xr:uid="{00000000-0004-0000-0000-000096030000}"/>
    <hyperlink ref="E930" location="A125959512W" display="A125959512W" xr:uid="{00000000-0004-0000-0000-000097030000}"/>
    <hyperlink ref="E931" location="A125981112X" display="A125981112X" xr:uid="{00000000-0004-0000-0000-000098030000}"/>
    <hyperlink ref="E932" location="A125970312L" display="A125970312L" xr:uid="{00000000-0004-0000-0000-000099030000}"/>
    <hyperlink ref="E933" location="A125959464R" display="A125959464R" xr:uid="{00000000-0004-0000-0000-00009A030000}"/>
    <hyperlink ref="E934" location="A125981064T" display="A125981064T" xr:uid="{00000000-0004-0000-0000-00009B030000}"/>
    <hyperlink ref="E935" location="A125970264F" display="A125970264F" xr:uid="{00000000-0004-0000-0000-00009C030000}"/>
    <hyperlink ref="E936" location="A125959480R" display="A125959480R" xr:uid="{00000000-0004-0000-0000-00009D030000}"/>
    <hyperlink ref="E937" location="A125981080T" display="A125981080T" xr:uid="{00000000-0004-0000-0000-00009E030000}"/>
    <hyperlink ref="E938" location="A125970280F" display="A125970280F" xr:uid="{00000000-0004-0000-0000-00009F030000}"/>
    <hyperlink ref="E939" location="A125959552R" display="A125959552R" xr:uid="{00000000-0004-0000-0000-0000A0030000}"/>
    <hyperlink ref="E940" location="A125981152T" display="A125981152T" xr:uid="{00000000-0004-0000-0000-0000A1030000}"/>
    <hyperlink ref="E941" location="A125970352F" display="A125970352F" xr:uid="{00000000-0004-0000-0000-0000A2030000}"/>
    <hyperlink ref="E942" location="A125959488J" display="A125959488J" xr:uid="{00000000-0004-0000-0000-0000A3030000}"/>
    <hyperlink ref="E943" location="A125981088K" display="A125981088K" xr:uid="{00000000-0004-0000-0000-0000A4030000}"/>
    <hyperlink ref="E944" location="A125970288X" display="A125970288X" xr:uid="{00000000-0004-0000-0000-0000A5030000}"/>
    <hyperlink ref="E945" location="A125959560R" display="A125959560R" xr:uid="{00000000-0004-0000-0000-0000A6030000}"/>
    <hyperlink ref="E946" location="A125981160T" display="A125981160T" xr:uid="{00000000-0004-0000-0000-0000A7030000}"/>
    <hyperlink ref="E947" location="A125970360F" display="A125970360F" xr:uid="{00000000-0004-0000-0000-0000A8030000}"/>
    <hyperlink ref="E948" location="A125959568J" display="A125959568J" xr:uid="{00000000-0004-0000-0000-0000A9030000}"/>
    <hyperlink ref="E949" location="A125981168K" display="A125981168K" xr:uid="{00000000-0004-0000-0000-0000AA030000}"/>
    <hyperlink ref="E950" location="A125970368X" display="A125970368X" xr:uid="{00000000-0004-0000-0000-0000AB030000}"/>
    <hyperlink ref="E951" location="A125959648J" display="A125959648J" xr:uid="{00000000-0004-0000-0000-0000AC030000}"/>
    <hyperlink ref="E952" location="A125981248K" display="A125981248K" xr:uid="{00000000-0004-0000-0000-0000AD030000}"/>
    <hyperlink ref="E953" location="A125970448X" display="A125970448X" xr:uid="{00000000-0004-0000-0000-0000AE030000}"/>
    <hyperlink ref="E954" location="A125959472R" display="A125959472R" xr:uid="{00000000-0004-0000-0000-0000AF030000}"/>
    <hyperlink ref="E955" location="A125981072T" display="A125981072T" xr:uid="{00000000-0004-0000-0000-0000B0030000}"/>
    <hyperlink ref="E956" location="A125970272F" display="A125970272F" xr:uid="{00000000-0004-0000-0000-0000B1030000}"/>
    <hyperlink ref="E957" location="A125959624R" display="A125959624R" xr:uid="{00000000-0004-0000-0000-0000B2030000}"/>
    <hyperlink ref="E958" location="A125981224T" display="A125981224T" xr:uid="{00000000-0004-0000-0000-0000B3030000}"/>
    <hyperlink ref="E959" location="A125970424F" display="A125970424F" xr:uid="{00000000-0004-0000-0000-0000B4030000}"/>
    <hyperlink ref="E960" location="A125959632R" display="A125959632R" xr:uid="{00000000-0004-0000-0000-0000B5030000}"/>
    <hyperlink ref="E961" location="A125981232T" display="A125981232T" xr:uid="{00000000-0004-0000-0000-0000B6030000}"/>
    <hyperlink ref="E962" location="A125970432F" display="A125970432F" xr:uid="{00000000-0004-0000-0000-0000B7030000}"/>
    <hyperlink ref="E963" location="A125959456R" display="A125959456R" xr:uid="{00000000-0004-0000-0000-0000B8030000}"/>
    <hyperlink ref="E964" location="A125981056T" display="A125981056T" xr:uid="{00000000-0004-0000-0000-0000B9030000}"/>
    <hyperlink ref="E965" location="A125970256F" display="A125970256F" xr:uid="{00000000-0004-0000-0000-0000BA030000}"/>
    <hyperlink ref="E966" location="A125959496J" display="A125959496J" xr:uid="{00000000-0004-0000-0000-0000BB030000}"/>
    <hyperlink ref="E967" location="A125981096K" display="A125981096K" xr:uid="{00000000-0004-0000-0000-0000BC030000}"/>
    <hyperlink ref="E968" location="A125970296X" display="A125970296X" xr:uid="{00000000-0004-0000-0000-0000BD030000}"/>
    <hyperlink ref="E969" location="A125959593K" display="A125959593K" xr:uid="{00000000-0004-0000-0000-0000BE030000}"/>
    <hyperlink ref="E970" location="A125981193L" display="A125981193L" xr:uid="{00000000-0004-0000-0000-0000BF030000}"/>
    <hyperlink ref="E971" location="A125970393A" display="A125970393A" xr:uid="{00000000-0004-0000-0000-0000C0030000}"/>
    <hyperlink ref="E972" location="A125959529T" display="A125959529T" xr:uid="{00000000-0004-0000-0000-0000C1030000}"/>
    <hyperlink ref="E973" location="A125981129V" display="A125981129V" xr:uid="{00000000-0004-0000-0000-0000C2030000}"/>
    <hyperlink ref="E974" location="A125970329J" display="A125970329J" xr:uid="{00000000-0004-0000-0000-0000C3030000}"/>
    <hyperlink ref="E975" location="A125959601X" display="A125959601X" xr:uid="{00000000-0004-0000-0000-0000C4030000}"/>
    <hyperlink ref="E976" location="A125981201A" display="A125981201A" xr:uid="{00000000-0004-0000-0000-0000C5030000}"/>
    <hyperlink ref="E977" location="A125970401R" display="A125970401R" xr:uid="{00000000-0004-0000-0000-0000C6030000}"/>
    <hyperlink ref="E978" location="A125959609T" display="A125959609T" xr:uid="{00000000-0004-0000-0000-0000C7030000}"/>
    <hyperlink ref="E979" location="A125981209V" display="A125981209V" xr:uid="{00000000-0004-0000-0000-0000C8030000}"/>
    <hyperlink ref="E980" location="A125970409J" display="A125970409J" xr:uid="{00000000-0004-0000-0000-0000C9030000}"/>
    <hyperlink ref="E981" location="A125959537T" display="A125959537T" xr:uid="{00000000-0004-0000-0000-0000CA030000}"/>
    <hyperlink ref="E982" location="A125981137V" display="A125981137V" xr:uid="{00000000-0004-0000-0000-0000CB030000}"/>
    <hyperlink ref="E983" location="A125970337J" display="A125970337J" xr:uid="{00000000-0004-0000-0000-0000CC030000}"/>
    <hyperlink ref="E984" location="A125959545T" display="A125959545T" xr:uid="{00000000-0004-0000-0000-0000CD030000}"/>
    <hyperlink ref="E985" location="A125981145V" display="A125981145V" xr:uid="{00000000-0004-0000-0000-0000CE030000}"/>
    <hyperlink ref="E986" location="A125970345J" display="A125970345J" xr:uid="{00000000-0004-0000-0000-0000CF030000}"/>
    <hyperlink ref="E987" location="A125959577K" display="A125959577K" xr:uid="{00000000-0004-0000-0000-0000D0030000}"/>
    <hyperlink ref="E988" location="A125981177L" display="A125981177L" xr:uid="{00000000-0004-0000-0000-0000D1030000}"/>
    <hyperlink ref="E989" location="A125970377A" display="A125970377A" xr:uid="{00000000-0004-0000-0000-0000D2030000}"/>
    <hyperlink ref="E990" location="A125959505X" display="A125959505X" xr:uid="{00000000-0004-0000-0000-0000D3030000}"/>
    <hyperlink ref="E991" location="A125981105A" display="A125981105A" xr:uid="{00000000-0004-0000-0000-0000D4030000}"/>
    <hyperlink ref="E992" location="A125970305R" display="A125970305R" xr:uid="{00000000-0004-0000-0000-0000D5030000}"/>
    <hyperlink ref="E993" location="A125959617T" display="A125959617T" xr:uid="{00000000-0004-0000-0000-0000D6030000}"/>
    <hyperlink ref="E994" location="A125981217V" display="A125981217V" xr:uid="{00000000-0004-0000-0000-0000D7030000}"/>
    <hyperlink ref="E995" location="A125970417J" display="A125970417J" xr:uid="{00000000-0004-0000-0000-0000D8030000}"/>
    <hyperlink ref="E996" location="A125959585K" display="A125959585K" xr:uid="{00000000-0004-0000-0000-0000D9030000}"/>
    <hyperlink ref="E997" location="A125981185L" display="A125981185L" xr:uid="{00000000-0004-0000-0000-0000DA030000}"/>
    <hyperlink ref="E998" location="A125970385A" display="A125970385A" xr:uid="{00000000-0004-0000-0000-0000DB030000}"/>
    <hyperlink ref="E999" location="A125959641T" display="A125959641T" xr:uid="{00000000-0004-0000-0000-0000DC030000}"/>
    <hyperlink ref="E1000" location="A125981241V" display="A125981241V" xr:uid="{00000000-0004-0000-0000-0000DD030000}"/>
    <hyperlink ref="E1001" location="A125970441J" display="A125970441J" xr:uid="{00000000-0004-0000-0000-0000DE030000}"/>
    <hyperlink ref="E1002" location="A125959513X" display="A125959513X" xr:uid="{00000000-0004-0000-0000-0000DF030000}"/>
    <hyperlink ref="E1003" location="A125981113A" display="A125981113A" xr:uid="{00000000-0004-0000-0000-0000E0030000}"/>
    <hyperlink ref="E1004" location="A125970313R" display="A125970313R" xr:uid="{00000000-0004-0000-0000-0000E1030000}"/>
    <hyperlink ref="E1005" location="A125959465T" display="A125959465T" xr:uid="{00000000-0004-0000-0000-0000E2030000}"/>
    <hyperlink ref="E1006" location="A125981065V" display="A125981065V" xr:uid="{00000000-0004-0000-0000-0000E3030000}"/>
    <hyperlink ref="E1007" location="A125970265J" display="A125970265J" xr:uid="{00000000-0004-0000-0000-0000E4030000}"/>
    <hyperlink ref="E1008" location="A125959481T" display="A125959481T" xr:uid="{00000000-0004-0000-0000-0000E5030000}"/>
    <hyperlink ref="E1009" location="A125981081V" display="A125981081V" xr:uid="{00000000-0004-0000-0000-0000E6030000}"/>
    <hyperlink ref="E1010" location="A125970281J" display="A125970281J" xr:uid="{00000000-0004-0000-0000-0000E7030000}"/>
    <hyperlink ref="E1011" location="A125959553T" display="A125959553T" xr:uid="{00000000-0004-0000-0000-0000E8030000}"/>
    <hyperlink ref="E1012" location="A125981153V" display="A125981153V" xr:uid="{00000000-0004-0000-0000-0000E9030000}"/>
    <hyperlink ref="E1013" location="A125970353J" display="A125970353J" xr:uid="{00000000-0004-0000-0000-0000EA030000}"/>
    <hyperlink ref="E1014" location="A125959489K" display="A125959489K" xr:uid="{00000000-0004-0000-0000-0000EB030000}"/>
    <hyperlink ref="E1015" location="A125981089L" display="A125981089L" xr:uid="{00000000-0004-0000-0000-0000EC030000}"/>
    <hyperlink ref="E1016" location="A125970289A" display="A125970289A" xr:uid="{00000000-0004-0000-0000-0000ED030000}"/>
    <hyperlink ref="E1017" location="A125959561T" display="A125959561T" xr:uid="{00000000-0004-0000-0000-0000EE030000}"/>
    <hyperlink ref="E1018" location="A125981161V" display="A125981161V" xr:uid="{00000000-0004-0000-0000-0000EF030000}"/>
    <hyperlink ref="E1019" location="A125970361J" display="A125970361J" xr:uid="{00000000-0004-0000-0000-0000F0030000}"/>
    <hyperlink ref="E1020" location="A125959569K" display="A125959569K" xr:uid="{00000000-0004-0000-0000-0000F1030000}"/>
    <hyperlink ref="E1021" location="A125981169L" display="A125981169L" xr:uid="{00000000-0004-0000-0000-0000F2030000}"/>
    <hyperlink ref="E1022" location="A125970369A" display="A125970369A" xr:uid="{00000000-0004-0000-0000-0000F3030000}"/>
    <hyperlink ref="E1023" location="A125959649K" display="A125959649K" xr:uid="{00000000-0004-0000-0000-0000F4030000}"/>
    <hyperlink ref="E1024" location="A125981249L" display="A125981249L" xr:uid="{00000000-0004-0000-0000-0000F5030000}"/>
    <hyperlink ref="E1025" location="A125970449A" display="A125970449A" xr:uid="{00000000-0004-0000-0000-0000F6030000}"/>
    <hyperlink ref="E1026" location="A125959473T" display="A125959473T" xr:uid="{00000000-0004-0000-0000-0000F7030000}"/>
    <hyperlink ref="E1027" location="A125981073V" display="A125981073V" xr:uid="{00000000-0004-0000-0000-0000F8030000}"/>
    <hyperlink ref="E1028" location="A125970273J" display="A125970273J" xr:uid="{00000000-0004-0000-0000-0000F9030000}"/>
    <hyperlink ref="E1029" location="A125959625T" display="A125959625T" xr:uid="{00000000-0004-0000-0000-0000FA030000}"/>
    <hyperlink ref="E1030" location="A125981225V" display="A125981225V" xr:uid="{00000000-0004-0000-0000-0000FB030000}"/>
    <hyperlink ref="E1031" location="A125970425J" display="A125970425J" xr:uid="{00000000-0004-0000-0000-0000FC030000}"/>
    <hyperlink ref="E1032" location="A125959633T" display="A125959633T" xr:uid="{00000000-0004-0000-0000-0000FD030000}"/>
    <hyperlink ref="E1033" location="A125981233V" display="A125981233V" xr:uid="{00000000-0004-0000-0000-0000FE030000}"/>
    <hyperlink ref="E1034" location="A125970433J" display="A125970433J" xr:uid="{00000000-0004-0000-0000-0000FF030000}"/>
    <hyperlink ref="E1035" location="A125959457T" display="A125959457T" xr:uid="{00000000-0004-0000-0000-000000040000}"/>
    <hyperlink ref="E1036" location="A125981057V" display="A125981057V" xr:uid="{00000000-0004-0000-0000-000001040000}"/>
    <hyperlink ref="E1037" location="A125970257J" display="A125970257J" xr:uid="{00000000-0004-0000-0000-000002040000}"/>
    <hyperlink ref="E1038" location="A125959497K" display="A125959497K" xr:uid="{00000000-0004-0000-0000-000003040000}"/>
    <hyperlink ref="E1039" location="A125981097L" display="A125981097L" xr:uid="{00000000-0004-0000-0000-000004040000}"/>
    <hyperlink ref="E1040" location="A125970297A" display="A125970297A" xr:uid="{00000000-0004-0000-0000-000005040000}"/>
    <hyperlink ref="E1041" location="A125958720W" display="A125958720W" xr:uid="{00000000-0004-0000-0000-000006040000}"/>
    <hyperlink ref="E1042" location="A125980320X" display="A125980320X" xr:uid="{00000000-0004-0000-0000-000007040000}"/>
    <hyperlink ref="E1043" location="A125969520J" display="A125969520J" xr:uid="{00000000-0004-0000-0000-000008040000}"/>
    <hyperlink ref="E1044" location="A125958792J" display="A125958792J" xr:uid="{00000000-0004-0000-0000-000009040000}"/>
    <hyperlink ref="E1045" location="A125980392K" display="A125980392K" xr:uid="{00000000-0004-0000-0000-00000A040000}"/>
    <hyperlink ref="E1046" location="A125969592V" display="A125969592V" xr:uid="{00000000-0004-0000-0000-00000B040000}"/>
    <hyperlink ref="E1047" location="A125958728R" display="A125958728R" xr:uid="{00000000-0004-0000-0000-00000C040000}"/>
    <hyperlink ref="E1048" location="A125980328T" display="A125980328T" xr:uid="{00000000-0004-0000-0000-00000D040000}"/>
    <hyperlink ref="E1049" location="A125969528A" display="A125969528A" xr:uid="{00000000-0004-0000-0000-00000E040000}"/>
    <hyperlink ref="E1050" location="A125958800W" display="A125958800W" xr:uid="{00000000-0004-0000-0000-00000F040000}"/>
    <hyperlink ref="E1051" location="A125980400X" display="A125980400X" xr:uid="{00000000-0004-0000-0000-000010040000}"/>
    <hyperlink ref="E1052" location="A125969600J" display="A125969600J" xr:uid="{00000000-0004-0000-0000-000011040000}"/>
    <hyperlink ref="E1053" location="A125958808R" display="A125958808R" xr:uid="{00000000-0004-0000-0000-000012040000}"/>
    <hyperlink ref="E1054" location="A125980408T" display="A125980408T" xr:uid="{00000000-0004-0000-0000-000013040000}"/>
    <hyperlink ref="E1055" location="A125969608A" display="A125969608A" xr:uid="{00000000-0004-0000-0000-000014040000}"/>
    <hyperlink ref="E1056" location="A125958736R" display="A125958736R" xr:uid="{00000000-0004-0000-0000-000015040000}"/>
    <hyperlink ref="E1057" location="A125980336T" display="A125980336T" xr:uid="{00000000-0004-0000-0000-000016040000}"/>
    <hyperlink ref="E1058" location="A125969536A" display="A125969536A" xr:uid="{00000000-0004-0000-0000-000017040000}"/>
    <hyperlink ref="E1059" location="A125958744R" display="A125958744R" xr:uid="{00000000-0004-0000-0000-000018040000}"/>
    <hyperlink ref="E1060" location="A125980344T" display="A125980344T" xr:uid="{00000000-0004-0000-0000-000019040000}"/>
    <hyperlink ref="E1061" location="A125969544A" display="A125969544A" xr:uid="{00000000-0004-0000-0000-00001A040000}"/>
    <hyperlink ref="E1062" location="A125958776J" display="A125958776J" xr:uid="{00000000-0004-0000-0000-00001B040000}"/>
    <hyperlink ref="E1063" location="A125980376K" display="A125980376K" xr:uid="{00000000-0004-0000-0000-00001C040000}"/>
    <hyperlink ref="E1064" location="A125969576V" display="A125969576V" xr:uid="{00000000-0004-0000-0000-00001D040000}"/>
    <hyperlink ref="E1065" location="A125958704W" display="A125958704W" xr:uid="{00000000-0004-0000-0000-00001E040000}"/>
    <hyperlink ref="E1066" location="A125980304X" display="A125980304X" xr:uid="{00000000-0004-0000-0000-00001F040000}"/>
    <hyperlink ref="E1067" location="A125969504J" display="A125969504J" xr:uid="{00000000-0004-0000-0000-000020040000}"/>
    <hyperlink ref="E1068" location="A125958816R" display="A125958816R" xr:uid="{00000000-0004-0000-0000-000021040000}"/>
    <hyperlink ref="E1069" location="A125980416T" display="A125980416T" xr:uid="{00000000-0004-0000-0000-000022040000}"/>
    <hyperlink ref="E1070" location="A125969616A" display="A125969616A" xr:uid="{00000000-0004-0000-0000-000023040000}"/>
    <hyperlink ref="E1071" location="A125958784J" display="A125958784J" xr:uid="{00000000-0004-0000-0000-000024040000}"/>
    <hyperlink ref="E1072" location="A125980384K" display="A125980384K" xr:uid="{00000000-0004-0000-0000-000025040000}"/>
    <hyperlink ref="E1073" location="A125969584V" display="A125969584V" xr:uid="{00000000-0004-0000-0000-000026040000}"/>
    <hyperlink ref="E1074" location="A125958840R" display="A125958840R" xr:uid="{00000000-0004-0000-0000-000027040000}"/>
    <hyperlink ref="E1075" location="A125980440T" display="A125980440T" xr:uid="{00000000-0004-0000-0000-000028040000}"/>
    <hyperlink ref="E1076" location="A125969640A" display="A125969640A" xr:uid="{00000000-0004-0000-0000-000029040000}"/>
    <hyperlink ref="E1077" location="A125958712W" display="A125958712W" xr:uid="{00000000-0004-0000-0000-00002A040000}"/>
    <hyperlink ref="E1078" location="A125980312X" display="A125980312X" xr:uid="{00000000-0004-0000-0000-00002B040000}"/>
    <hyperlink ref="E1079" location="A125969512J" display="A125969512J" xr:uid="{00000000-0004-0000-0000-00002C040000}"/>
    <hyperlink ref="E1080" location="A125958664R" display="A125958664R" xr:uid="{00000000-0004-0000-0000-00002D040000}"/>
    <hyperlink ref="E1081" location="A125980264T" display="A125980264T" xr:uid="{00000000-0004-0000-0000-00002E040000}"/>
    <hyperlink ref="E1082" location="A125969464A" display="A125969464A" xr:uid="{00000000-0004-0000-0000-00002F040000}"/>
    <hyperlink ref="E1083" location="A125958680R" display="A125958680R" xr:uid="{00000000-0004-0000-0000-000030040000}"/>
    <hyperlink ref="E1084" location="A125980280T" display="A125980280T" xr:uid="{00000000-0004-0000-0000-000031040000}"/>
    <hyperlink ref="E1085" location="A125969480A" display="A125969480A" xr:uid="{00000000-0004-0000-0000-000032040000}"/>
    <hyperlink ref="E1086" location="A125958752R" display="A125958752R" xr:uid="{00000000-0004-0000-0000-000033040000}"/>
    <hyperlink ref="E1087" location="A125980352T" display="A125980352T" xr:uid="{00000000-0004-0000-0000-000034040000}"/>
    <hyperlink ref="E1088" location="A125969552A" display="A125969552A" xr:uid="{00000000-0004-0000-0000-000035040000}"/>
    <hyperlink ref="E1089" location="A125958688J" display="A125958688J" xr:uid="{00000000-0004-0000-0000-000036040000}"/>
    <hyperlink ref="E1090" location="A125980288K" display="A125980288K" xr:uid="{00000000-0004-0000-0000-000037040000}"/>
    <hyperlink ref="E1091" location="A125969488V" display="A125969488V" xr:uid="{00000000-0004-0000-0000-000038040000}"/>
    <hyperlink ref="E1092" location="A125958760R" display="A125958760R" xr:uid="{00000000-0004-0000-0000-000039040000}"/>
    <hyperlink ref="E1093" location="A125980360T" display="A125980360T" xr:uid="{00000000-0004-0000-0000-00003A040000}"/>
    <hyperlink ref="E1094" location="A125969560A" display="A125969560A" xr:uid="{00000000-0004-0000-0000-00003B040000}"/>
    <hyperlink ref="E1095" location="A125958768J" display="A125958768J" xr:uid="{00000000-0004-0000-0000-00003C040000}"/>
    <hyperlink ref="E1096" location="A125980368K" display="A125980368K" xr:uid="{00000000-0004-0000-0000-00003D040000}"/>
    <hyperlink ref="E1097" location="A125969568V" display="A125969568V" xr:uid="{00000000-0004-0000-0000-00003E040000}"/>
    <hyperlink ref="E1098" location="A125958848J" display="A125958848J" xr:uid="{00000000-0004-0000-0000-00003F040000}"/>
    <hyperlink ref="E1099" location="A125980448K" display="A125980448K" xr:uid="{00000000-0004-0000-0000-000040040000}"/>
    <hyperlink ref="E1100" location="A125969648V" display="A125969648V" xr:uid="{00000000-0004-0000-0000-000041040000}"/>
    <hyperlink ref="E1101" location="A125958672R" display="A125958672R" xr:uid="{00000000-0004-0000-0000-000042040000}"/>
    <hyperlink ref="E1102" location="A125980272T" display="A125980272T" xr:uid="{00000000-0004-0000-0000-000043040000}"/>
    <hyperlink ref="E1103" location="A125969472A" display="A125969472A" xr:uid="{00000000-0004-0000-0000-000044040000}"/>
    <hyperlink ref="E1104" location="A125958824R" display="A125958824R" xr:uid="{00000000-0004-0000-0000-000045040000}"/>
    <hyperlink ref="E1105" location="A125980424T" display="A125980424T" xr:uid="{00000000-0004-0000-0000-000046040000}"/>
    <hyperlink ref="E1106" location="A125969624A" display="A125969624A" xr:uid="{00000000-0004-0000-0000-000047040000}"/>
    <hyperlink ref="E1107" location="A125958832R" display="A125958832R" xr:uid="{00000000-0004-0000-0000-000048040000}"/>
    <hyperlink ref="E1108" location="A125980432T" display="A125980432T" xr:uid="{00000000-0004-0000-0000-000049040000}"/>
    <hyperlink ref="E1109" location="A125969632A" display="A125969632A" xr:uid="{00000000-0004-0000-0000-00004A040000}"/>
    <hyperlink ref="E1110" location="A125958656R" display="A125958656R" xr:uid="{00000000-0004-0000-0000-00004B040000}"/>
    <hyperlink ref="E1111" location="A125980256T" display="A125980256T" xr:uid="{00000000-0004-0000-0000-00004C040000}"/>
    <hyperlink ref="E1112" location="A125969456A" display="A125969456A" xr:uid="{00000000-0004-0000-0000-00004D040000}"/>
    <hyperlink ref="E1113" location="A125958696J" display="A125958696J" xr:uid="{00000000-0004-0000-0000-00004E040000}"/>
    <hyperlink ref="E1114" location="A125980296K" display="A125980296K" xr:uid="{00000000-0004-0000-0000-00004F040000}"/>
    <hyperlink ref="E1115" location="A125969496V" display="A125969496V" xr:uid="{00000000-0004-0000-0000-000050040000}"/>
    <hyperlink ref="E1116" location="A125958793K" display="A125958793K" xr:uid="{00000000-0004-0000-0000-000051040000}"/>
    <hyperlink ref="E1117" location="A125980393L" display="A125980393L" xr:uid="{00000000-0004-0000-0000-000052040000}"/>
    <hyperlink ref="E1118" location="A125969593W" display="A125969593W" xr:uid="{00000000-0004-0000-0000-000053040000}"/>
    <hyperlink ref="E1119" location="A125958729T" display="A125958729T" xr:uid="{00000000-0004-0000-0000-000054040000}"/>
    <hyperlink ref="E1120" location="A125980329V" display="A125980329V" xr:uid="{00000000-0004-0000-0000-000055040000}"/>
    <hyperlink ref="E1121" location="A125969529C" display="A125969529C" xr:uid="{00000000-0004-0000-0000-000056040000}"/>
    <hyperlink ref="E1122" location="A125958801X" display="A125958801X" xr:uid="{00000000-0004-0000-0000-000057040000}"/>
    <hyperlink ref="E1123" location="A125980401A" display="A125980401A" xr:uid="{00000000-0004-0000-0000-000058040000}"/>
    <hyperlink ref="E1124" location="A125969601K" display="A125969601K" xr:uid="{00000000-0004-0000-0000-000059040000}"/>
    <hyperlink ref="E1125" location="A125958809T" display="A125958809T" xr:uid="{00000000-0004-0000-0000-00005A040000}"/>
    <hyperlink ref="E1126" location="A125980409V" display="A125980409V" xr:uid="{00000000-0004-0000-0000-00005B040000}"/>
    <hyperlink ref="E1127" location="A125969609C" display="A125969609C" xr:uid="{00000000-0004-0000-0000-00005C040000}"/>
    <hyperlink ref="E1128" location="A125958737T" display="A125958737T" xr:uid="{00000000-0004-0000-0000-00005D040000}"/>
    <hyperlink ref="E1129" location="A125980337V" display="A125980337V" xr:uid="{00000000-0004-0000-0000-00005E040000}"/>
    <hyperlink ref="E1130" location="A125969537C" display="A125969537C" xr:uid="{00000000-0004-0000-0000-00005F040000}"/>
    <hyperlink ref="E1131" location="A125958745T" display="A125958745T" xr:uid="{00000000-0004-0000-0000-000060040000}"/>
    <hyperlink ref="E1132" location="A125980345V" display="A125980345V" xr:uid="{00000000-0004-0000-0000-000061040000}"/>
    <hyperlink ref="E1133" location="A125969545C" display="A125969545C" xr:uid="{00000000-0004-0000-0000-000062040000}"/>
    <hyperlink ref="E1134" location="A125958777K" display="A125958777K" xr:uid="{00000000-0004-0000-0000-000063040000}"/>
    <hyperlink ref="E1135" location="A125980377L" display="A125980377L" xr:uid="{00000000-0004-0000-0000-000064040000}"/>
    <hyperlink ref="E1136" location="A125969577W" display="A125969577W" xr:uid="{00000000-0004-0000-0000-000065040000}"/>
    <hyperlink ref="E1137" location="A125958705X" display="A125958705X" xr:uid="{00000000-0004-0000-0000-000066040000}"/>
    <hyperlink ref="E1138" location="A125980305A" display="A125980305A" xr:uid="{00000000-0004-0000-0000-000067040000}"/>
    <hyperlink ref="E1139" location="A125969505K" display="A125969505K" xr:uid="{00000000-0004-0000-0000-000068040000}"/>
    <hyperlink ref="E1140" location="A125958817T" display="A125958817T" xr:uid="{00000000-0004-0000-0000-000069040000}"/>
    <hyperlink ref="E1141" location="A125980417V" display="A125980417V" xr:uid="{00000000-0004-0000-0000-00006A040000}"/>
    <hyperlink ref="E1142" location="A125969617C" display="A125969617C" xr:uid="{00000000-0004-0000-0000-00006B040000}"/>
    <hyperlink ref="E1143" location="A125958785K" display="A125958785K" xr:uid="{00000000-0004-0000-0000-00006C040000}"/>
    <hyperlink ref="E1144" location="A125980385L" display="A125980385L" xr:uid="{00000000-0004-0000-0000-00006D040000}"/>
    <hyperlink ref="E1145" location="A125969585W" display="A125969585W" xr:uid="{00000000-0004-0000-0000-00006E040000}"/>
    <hyperlink ref="E1146" location="A125958841T" display="A125958841T" xr:uid="{00000000-0004-0000-0000-00006F040000}"/>
    <hyperlink ref="E1147" location="A125980441V" display="A125980441V" xr:uid="{00000000-0004-0000-0000-000070040000}"/>
    <hyperlink ref="E1148" location="A125969641C" display="A125969641C" xr:uid="{00000000-0004-0000-0000-000071040000}"/>
    <hyperlink ref="E1149" location="A125958713X" display="A125958713X" xr:uid="{00000000-0004-0000-0000-000072040000}"/>
    <hyperlink ref="E1150" location="A125980313A" display="A125980313A" xr:uid="{00000000-0004-0000-0000-000073040000}"/>
    <hyperlink ref="E1151" location="A125969513K" display="A125969513K" xr:uid="{00000000-0004-0000-0000-000074040000}"/>
    <hyperlink ref="E1152" location="A125958665T" display="A125958665T" xr:uid="{00000000-0004-0000-0000-000075040000}"/>
    <hyperlink ref="E1153" location="A125980265V" display="A125980265V" xr:uid="{00000000-0004-0000-0000-000076040000}"/>
    <hyperlink ref="E1154" location="A125969465C" display="A125969465C" xr:uid="{00000000-0004-0000-0000-000077040000}"/>
    <hyperlink ref="E1155" location="A125958681T" display="A125958681T" xr:uid="{00000000-0004-0000-0000-000078040000}"/>
    <hyperlink ref="E1156" location="A125980281V" display="A125980281V" xr:uid="{00000000-0004-0000-0000-000079040000}"/>
    <hyperlink ref="E1157" location="A125969481C" display="A125969481C" xr:uid="{00000000-0004-0000-0000-00007A040000}"/>
    <hyperlink ref="E1158" location="A125958753T" display="A125958753T" xr:uid="{00000000-0004-0000-0000-00007B040000}"/>
    <hyperlink ref="E1159" location="A125980353V" display="A125980353V" xr:uid="{00000000-0004-0000-0000-00007C040000}"/>
    <hyperlink ref="E1160" location="A125969553C" display="A125969553C" xr:uid="{00000000-0004-0000-0000-00007D040000}"/>
    <hyperlink ref="E1161" location="A125958689K" display="A125958689K" xr:uid="{00000000-0004-0000-0000-00007E040000}"/>
    <hyperlink ref="E1162" location="A125980289L" display="A125980289L" xr:uid="{00000000-0004-0000-0000-00007F040000}"/>
    <hyperlink ref="E1163" location="A125969489W" display="A125969489W" xr:uid="{00000000-0004-0000-0000-000080040000}"/>
    <hyperlink ref="E1164" location="A125958761T" display="A125958761T" xr:uid="{00000000-0004-0000-0000-000081040000}"/>
    <hyperlink ref="E1165" location="A125980361V" display="A125980361V" xr:uid="{00000000-0004-0000-0000-000082040000}"/>
    <hyperlink ref="E1166" location="A125969561C" display="A125969561C" xr:uid="{00000000-0004-0000-0000-000083040000}"/>
    <hyperlink ref="E1167" location="A125958769K" display="A125958769K" xr:uid="{00000000-0004-0000-0000-000084040000}"/>
    <hyperlink ref="E1168" location="A125980369L" display="A125980369L" xr:uid="{00000000-0004-0000-0000-000085040000}"/>
    <hyperlink ref="E1169" location="A125969569W" display="A125969569W" xr:uid="{00000000-0004-0000-0000-000086040000}"/>
    <hyperlink ref="E1170" location="A125958849K" display="A125958849K" xr:uid="{00000000-0004-0000-0000-000087040000}"/>
    <hyperlink ref="E1171" location="A125980449L" display="A125980449L" xr:uid="{00000000-0004-0000-0000-000088040000}"/>
    <hyperlink ref="E1172" location="A125969649W" display="A125969649W" xr:uid="{00000000-0004-0000-0000-000089040000}"/>
    <hyperlink ref="E1173" location="A125958673T" display="A125958673T" xr:uid="{00000000-0004-0000-0000-00008A040000}"/>
    <hyperlink ref="E1174" location="A125980273V" display="A125980273V" xr:uid="{00000000-0004-0000-0000-00008B040000}"/>
    <hyperlink ref="E1175" location="A125969473C" display="A125969473C" xr:uid="{00000000-0004-0000-0000-00008C040000}"/>
    <hyperlink ref="E1176" location="A125958825T" display="A125958825T" xr:uid="{00000000-0004-0000-0000-00008D040000}"/>
    <hyperlink ref="E1177" location="A125980425V" display="A125980425V" xr:uid="{00000000-0004-0000-0000-00008E040000}"/>
    <hyperlink ref="E1178" location="A125969625C" display="A125969625C" xr:uid="{00000000-0004-0000-0000-00008F040000}"/>
    <hyperlink ref="E1179" location="A125958833T" display="A125958833T" xr:uid="{00000000-0004-0000-0000-000090040000}"/>
    <hyperlink ref="E1180" location="A125980433V" display="A125980433V" xr:uid="{00000000-0004-0000-0000-000091040000}"/>
    <hyperlink ref="E1181" location="A125969633C" display="A125969633C" xr:uid="{00000000-0004-0000-0000-000092040000}"/>
    <hyperlink ref="E1182" location="A125958657T" display="A125958657T" xr:uid="{00000000-0004-0000-0000-000093040000}"/>
    <hyperlink ref="E1183" location="A125980257V" display="A125980257V" xr:uid="{00000000-0004-0000-0000-000094040000}"/>
    <hyperlink ref="E1184" location="A125969457C" display="A125969457C" xr:uid="{00000000-0004-0000-0000-000095040000}"/>
    <hyperlink ref="E1185" location="A125958697K" display="A125958697K" xr:uid="{00000000-0004-0000-0000-000096040000}"/>
    <hyperlink ref="E1186" location="A125980297L" display="A125980297L" xr:uid="{00000000-0004-0000-0000-000097040000}"/>
    <hyperlink ref="E1187" location="A125969497W" display="A125969497W" xr:uid="{00000000-0004-0000-0000-000098040000}"/>
    <hyperlink ref="E1188" location="A125959720R" display="A125959720R" xr:uid="{00000000-0004-0000-0000-000099040000}"/>
    <hyperlink ref="E1189" location="A125981320T" display="A125981320T" xr:uid="{00000000-0004-0000-0000-00009A040000}"/>
    <hyperlink ref="E1190" location="A125970520F" display="A125970520F" xr:uid="{00000000-0004-0000-0000-00009B040000}"/>
    <hyperlink ref="E1191" location="A125959792A" display="A125959792A" xr:uid="{00000000-0004-0000-0000-00009C040000}"/>
    <hyperlink ref="E1192" location="A125981392C" display="A125981392C" xr:uid="{00000000-0004-0000-0000-00009D040000}"/>
    <hyperlink ref="E1193" location="A125970592T" display="A125970592T" xr:uid="{00000000-0004-0000-0000-00009E040000}"/>
    <hyperlink ref="E1194" location="A125959728J" display="A125959728J" xr:uid="{00000000-0004-0000-0000-00009F040000}"/>
    <hyperlink ref="E1195" location="A125981328K" display="A125981328K" xr:uid="{00000000-0004-0000-0000-0000A0040000}"/>
    <hyperlink ref="E1196" location="A125970528X" display="A125970528X" xr:uid="{00000000-0004-0000-0000-0000A1040000}"/>
    <hyperlink ref="E1197" location="A125959800R" display="A125959800R" xr:uid="{00000000-0004-0000-0000-0000A2040000}"/>
    <hyperlink ref="E1198" location="A125981400T" display="A125981400T" xr:uid="{00000000-0004-0000-0000-0000A3040000}"/>
    <hyperlink ref="E1199" location="A125970600F" display="A125970600F" xr:uid="{00000000-0004-0000-0000-0000A4040000}"/>
    <hyperlink ref="E1200" location="A125959808J" display="A125959808J" xr:uid="{00000000-0004-0000-0000-0000A5040000}"/>
    <hyperlink ref="E1201" location="A125981408K" display="A125981408K" xr:uid="{00000000-0004-0000-0000-0000A6040000}"/>
    <hyperlink ref="E1202" location="A125970608X" display="A125970608X" xr:uid="{00000000-0004-0000-0000-0000A7040000}"/>
    <hyperlink ref="E1203" location="A125959736J" display="A125959736J" xr:uid="{00000000-0004-0000-0000-0000A8040000}"/>
    <hyperlink ref="E1204" location="A125981336K" display="A125981336K" xr:uid="{00000000-0004-0000-0000-0000A9040000}"/>
    <hyperlink ref="E1205" location="A125970536X" display="A125970536X" xr:uid="{00000000-0004-0000-0000-0000AA040000}"/>
    <hyperlink ref="E1206" location="A125959744J" display="A125959744J" xr:uid="{00000000-0004-0000-0000-0000AB040000}"/>
    <hyperlink ref="E1207" location="A125981344K" display="A125981344K" xr:uid="{00000000-0004-0000-0000-0000AC040000}"/>
    <hyperlink ref="E1208" location="A125970544X" display="A125970544X" xr:uid="{00000000-0004-0000-0000-0000AD040000}"/>
    <hyperlink ref="E1209" location="A125959776A" display="A125959776A" xr:uid="{00000000-0004-0000-0000-0000AE040000}"/>
    <hyperlink ref="E1210" location="A125981376C" display="A125981376C" xr:uid="{00000000-0004-0000-0000-0000AF040000}"/>
    <hyperlink ref="E1211" location="A125970576T" display="A125970576T" xr:uid="{00000000-0004-0000-0000-0000B0040000}"/>
    <hyperlink ref="E1212" location="A125959704R" display="A125959704R" xr:uid="{00000000-0004-0000-0000-0000B1040000}"/>
    <hyperlink ref="E1213" location="A125981304T" display="A125981304T" xr:uid="{00000000-0004-0000-0000-0000B2040000}"/>
    <hyperlink ref="E1214" location="A125970504F" display="A125970504F" xr:uid="{00000000-0004-0000-0000-0000B3040000}"/>
    <hyperlink ref="E1215" location="A125959816J" display="A125959816J" xr:uid="{00000000-0004-0000-0000-0000B4040000}"/>
    <hyperlink ref="E1216" location="A125981416K" display="A125981416K" xr:uid="{00000000-0004-0000-0000-0000B5040000}"/>
    <hyperlink ref="E1217" location="A125970616X" display="A125970616X" xr:uid="{00000000-0004-0000-0000-0000B6040000}"/>
    <hyperlink ref="E1218" location="A125959784A" display="A125959784A" xr:uid="{00000000-0004-0000-0000-0000B7040000}"/>
    <hyperlink ref="E1219" location="A125981384C" display="A125981384C" xr:uid="{00000000-0004-0000-0000-0000B8040000}"/>
    <hyperlink ref="E1220" location="A125970584T" display="A125970584T" xr:uid="{00000000-0004-0000-0000-0000B9040000}"/>
    <hyperlink ref="E1221" location="A125959840J" display="A125959840J" xr:uid="{00000000-0004-0000-0000-0000BA040000}"/>
    <hyperlink ref="E1222" location="A125981440K" display="A125981440K" xr:uid="{00000000-0004-0000-0000-0000BB040000}"/>
    <hyperlink ref="E1223" location="A125970640X" display="A125970640X" xr:uid="{00000000-0004-0000-0000-0000BC040000}"/>
    <hyperlink ref="E1224" location="A125959712R" display="A125959712R" xr:uid="{00000000-0004-0000-0000-0000BD040000}"/>
    <hyperlink ref="E1225" location="A125981312T" display="A125981312T" xr:uid="{00000000-0004-0000-0000-0000BE040000}"/>
    <hyperlink ref="E1226" location="A125970512F" display="A125970512F" xr:uid="{00000000-0004-0000-0000-0000BF040000}"/>
    <hyperlink ref="E1227" location="A125959664J" display="A125959664J" xr:uid="{00000000-0004-0000-0000-0000C0040000}"/>
    <hyperlink ref="E1228" location="A125981264K" display="A125981264K" xr:uid="{00000000-0004-0000-0000-0000C1040000}"/>
    <hyperlink ref="E1229" location="A125970464X" display="A125970464X" xr:uid="{00000000-0004-0000-0000-0000C2040000}"/>
    <hyperlink ref="E1230" location="A125959680J" display="A125959680J" xr:uid="{00000000-0004-0000-0000-0000C3040000}"/>
    <hyperlink ref="E1231" location="A125981280K" display="A125981280K" xr:uid="{00000000-0004-0000-0000-0000C4040000}"/>
    <hyperlink ref="E1232" location="A125970480X" display="A125970480X" xr:uid="{00000000-0004-0000-0000-0000C5040000}"/>
    <hyperlink ref="E1233" location="A125959752J" display="A125959752J" xr:uid="{00000000-0004-0000-0000-0000C6040000}"/>
    <hyperlink ref="E1234" location="A125981352K" display="A125981352K" xr:uid="{00000000-0004-0000-0000-0000C7040000}"/>
    <hyperlink ref="E1235" location="A125970552X" display="A125970552X" xr:uid="{00000000-0004-0000-0000-0000C8040000}"/>
    <hyperlink ref="E1236" location="A125959688A" display="A125959688A" xr:uid="{00000000-0004-0000-0000-0000C9040000}"/>
    <hyperlink ref="E1237" location="A125981288C" display="A125981288C" xr:uid="{00000000-0004-0000-0000-0000CA040000}"/>
    <hyperlink ref="E1238" location="A125970488T" display="A125970488T" xr:uid="{00000000-0004-0000-0000-0000CB040000}"/>
    <hyperlink ref="E1239" location="A125959760J" display="A125959760J" xr:uid="{00000000-0004-0000-0000-0000CC040000}"/>
    <hyperlink ref="E1240" location="A125981360K" display="A125981360K" xr:uid="{00000000-0004-0000-0000-0000CD040000}"/>
    <hyperlink ref="E1241" location="A125970560X" display="A125970560X" xr:uid="{00000000-0004-0000-0000-0000CE040000}"/>
    <hyperlink ref="E1242" location="A125959768A" display="A125959768A" xr:uid="{00000000-0004-0000-0000-0000CF040000}"/>
    <hyperlink ref="E1243" location="A125981368C" display="A125981368C" xr:uid="{00000000-0004-0000-0000-0000D0040000}"/>
    <hyperlink ref="E1244" location="A125970568T" display="A125970568T" xr:uid="{00000000-0004-0000-0000-0000D1040000}"/>
    <hyperlink ref="E1245" location="A125959848A" display="A125959848A" xr:uid="{00000000-0004-0000-0000-0000D2040000}"/>
    <hyperlink ref="E1246" location="A125981448C" display="A125981448C" xr:uid="{00000000-0004-0000-0000-0000D3040000}"/>
    <hyperlink ref="E1247" location="A125970648T" display="A125970648T" xr:uid="{00000000-0004-0000-0000-0000D4040000}"/>
    <hyperlink ref="E1248" location="A125959672J" display="A125959672J" xr:uid="{00000000-0004-0000-0000-0000D5040000}"/>
    <hyperlink ref="E1249" location="A125981272K" display="A125981272K" xr:uid="{00000000-0004-0000-0000-0000D6040000}"/>
    <hyperlink ref="E1250" location="A125970472X" display="A125970472X" xr:uid="{00000000-0004-0000-0000-0000D7040000}"/>
    <hyperlink ref="E1251" location="A125959824J" display="A125959824J" xr:uid="{00000000-0004-0000-0000-0000D8040000}"/>
    <hyperlink ref="E1252" location="A125981424K" display="A125981424K" xr:uid="{00000000-0004-0000-0000-0000D9040000}"/>
    <hyperlink ref="E1253" location="A125970624X" display="A125970624X" xr:uid="{00000000-0004-0000-0000-0000DA040000}"/>
    <hyperlink ref="E1254" location="A125959832J" display="A125959832J" xr:uid="{00000000-0004-0000-0000-0000DB040000}"/>
    <hyperlink ref="E1255" location="A125981432K" display="A125981432K" xr:uid="{00000000-0004-0000-0000-0000DC040000}"/>
    <hyperlink ref="E1256" location="A125970632X" display="A125970632X" xr:uid="{00000000-0004-0000-0000-0000DD040000}"/>
    <hyperlink ref="E1257" location="A125959656J" display="A125959656J" xr:uid="{00000000-0004-0000-0000-0000DE040000}"/>
    <hyperlink ref="E1258" location="A125981256K" display="A125981256K" xr:uid="{00000000-0004-0000-0000-0000DF040000}"/>
    <hyperlink ref="E1259" location="A125970456X" display="A125970456X" xr:uid="{00000000-0004-0000-0000-0000E0040000}"/>
    <hyperlink ref="E1260" location="A125959696A" display="A125959696A" xr:uid="{00000000-0004-0000-0000-0000E1040000}"/>
    <hyperlink ref="E1261" location="A125981296C" display="A125981296C" xr:uid="{00000000-0004-0000-0000-0000E2040000}"/>
    <hyperlink ref="E1262" location="A125970496T" display="A125970496T" xr:uid="{00000000-0004-0000-0000-0000E3040000}"/>
    <hyperlink ref="E1263" location="A125959793C" display="A125959793C" xr:uid="{00000000-0004-0000-0000-0000E4040000}"/>
    <hyperlink ref="E1264" location="A125981393F" display="A125981393F" xr:uid="{00000000-0004-0000-0000-0000E5040000}"/>
    <hyperlink ref="E1265" location="A125970593V" display="A125970593V" xr:uid="{00000000-0004-0000-0000-0000E6040000}"/>
    <hyperlink ref="E1266" location="A125959729K" display="A125959729K" xr:uid="{00000000-0004-0000-0000-0000E7040000}"/>
    <hyperlink ref="E1267" location="A125981329L" display="A125981329L" xr:uid="{00000000-0004-0000-0000-0000E8040000}"/>
    <hyperlink ref="E1268" location="A125970529A" display="A125970529A" xr:uid="{00000000-0004-0000-0000-0000E9040000}"/>
    <hyperlink ref="E1269" location="A125959801T" display="A125959801T" xr:uid="{00000000-0004-0000-0000-0000EA040000}"/>
    <hyperlink ref="E1270" location="A125981401V" display="A125981401V" xr:uid="{00000000-0004-0000-0000-0000EB040000}"/>
    <hyperlink ref="E1271" location="A125970601J" display="A125970601J" xr:uid="{00000000-0004-0000-0000-0000EC040000}"/>
    <hyperlink ref="E1272" location="A125959809K" display="A125959809K" xr:uid="{00000000-0004-0000-0000-0000ED040000}"/>
    <hyperlink ref="E1273" location="A125981409L" display="A125981409L" xr:uid="{00000000-0004-0000-0000-0000EE040000}"/>
    <hyperlink ref="E1274" location="A125970609A" display="A125970609A" xr:uid="{00000000-0004-0000-0000-0000EF040000}"/>
    <hyperlink ref="E1275" location="A125959737K" display="A125959737K" xr:uid="{00000000-0004-0000-0000-0000F0040000}"/>
    <hyperlink ref="E1276" location="A125981337L" display="A125981337L" xr:uid="{00000000-0004-0000-0000-0000F1040000}"/>
    <hyperlink ref="E1277" location="A125970537A" display="A125970537A" xr:uid="{00000000-0004-0000-0000-0000F2040000}"/>
    <hyperlink ref="E1278" location="A125959745K" display="A125959745K" xr:uid="{00000000-0004-0000-0000-0000F3040000}"/>
    <hyperlink ref="E1279" location="A125981345L" display="A125981345L" xr:uid="{00000000-0004-0000-0000-0000F4040000}"/>
    <hyperlink ref="E1280" location="A125970545A" display="A125970545A" xr:uid="{00000000-0004-0000-0000-0000F5040000}"/>
    <hyperlink ref="E1281" location="A125959777C" display="A125959777C" xr:uid="{00000000-0004-0000-0000-0000F6040000}"/>
    <hyperlink ref="E1282" location="A125981377F" display="A125981377F" xr:uid="{00000000-0004-0000-0000-0000F7040000}"/>
    <hyperlink ref="E1283" location="A125970577V" display="A125970577V" xr:uid="{00000000-0004-0000-0000-0000F8040000}"/>
    <hyperlink ref="E1284" location="A125959705T" display="A125959705T" xr:uid="{00000000-0004-0000-0000-0000F9040000}"/>
    <hyperlink ref="E1285" location="A125981305V" display="A125981305V" xr:uid="{00000000-0004-0000-0000-0000FA040000}"/>
    <hyperlink ref="E1286" location="A125970505J" display="A125970505J" xr:uid="{00000000-0004-0000-0000-0000FB040000}"/>
    <hyperlink ref="E1287" location="A125959817K" display="A125959817K" xr:uid="{00000000-0004-0000-0000-0000FC040000}"/>
    <hyperlink ref="E1288" location="A125981417L" display="A125981417L" xr:uid="{00000000-0004-0000-0000-0000FD040000}"/>
    <hyperlink ref="E1289" location="A125970617A" display="A125970617A" xr:uid="{00000000-0004-0000-0000-0000FE040000}"/>
    <hyperlink ref="E1290" location="A125959785C" display="A125959785C" xr:uid="{00000000-0004-0000-0000-0000FF040000}"/>
    <hyperlink ref="E1291" location="A125981385F" display="A125981385F" xr:uid="{00000000-0004-0000-0000-000000050000}"/>
    <hyperlink ref="E1292" location="A125970585V" display="A125970585V" xr:uid="{00000000-0004-0000-0000-000001050000}"/>
    <hyperlink ref="E1293" location="A125959841K" display="A125959841K" xr:uid="{00000000-0004-0000-0000-000002050000}"/>
    <hyperlink ref="E1294" location="A125981441L" display="A125981441L" xr:uid="{00000000-0004-0000-0000-000003050000}"/>
    <hyperlink ref="E1295" location="A125970641A" display="A125970641A" xr:uid="{00000000-0004-0000-0000-000004050000}"/>
    <hyperlink ref="E1296" location="A125959713T" display="A125959713T" xr:uid="{00000000-0004-0000-0000-000005050000}"/>
    <hyperlink ref="E1297" location="A125981313V" display="A125981313V" xr:uid="{00000000-0004-0000-0000-000006050000}"/>
    <hyperlink ref="E1298" location="A125970513J" display="A125970513J" xr:uid="{00000000-0004-0000-0000-000007050000}"/>
    <hyperlink ref="E1299" location="A125959665K" display="A125959665K" xr:uid="{00000000-0004-0000-0000-000008050000}"/>
    <hyperlink ref="E1300" location="A125981265L" display="A125981265L" xr:uid="{00000000-0004-0000-0000-000009050000}"/>
    <hyperlink ref="E1301" location="A125970465A" display="A125970465A" xr:uid="{00000000-0004-0000-0000-00000A050000}"/>
    <hyperlink ref="E1302" location="A125959681K" display="A125959681K" xr:uid="{00000000-0004-0000-0000-00000B050000}"/>
    <hyperlink ref="E1303" location="A125981281L" display="A125981281L" xr:uid="{00000000-0004-0000-0000-00000C050000}"/>
    <hyperlink ref="E1304" location="A125970481A" display="A125970481A" xr:uid="{00000000-0004-0000-0000-00000D050000}"/>
    <hyperlink ref="E1305" location="A125959753K" display="A125959753K" xr:uid="{00000000-0004-0000-0000-00000E050000}"/>
    <hyperlink ref="E1306" location="A125981353L" display="A125981353L" xr:uid="{00000000-0004-0000-0000-00000F050000}"/>
    <hyperlink ref="E1307" location="A125970553A" display="A125970553A" xr:uid="{00000000-0004-0000-0000-000010050000}"/>
    <hyperlink ref="E1308" location="A125959689C" display="A125959689C" xr:uid="{00000000-0004-0000-0000-000011050000}"/>
    <hyperlink ref="E1309" location="A125981289F" display="A125981289F" xr:uid="{00000000-0004-0000-0000-000012050000}"/>
    <hyperlink ref="E1310" location="A125970489V" display="A125970489V" xr:uid="{00000000-0004-0000-0000-000013050000}"/>
    <hyperlink ref="E1311" location="A125959761K" display="A125959761K" xr:uid="{00000000-0004-0000-0000-000014050000}"/>
    <hyperlink ref="E1312" location="A125981361L" display="A125981361L" xr:uid="{00000000-0004-0000-0000-000015050000}"/>
    <hyperlink ref="E1313" location="A125970561A" display="A125970561A" xr:uid="{00000000-0004-0000-0000-000016050000}"/>
    <hyperlink ref="E1314" location="A125959769C" display="A125959769C" xr:uid="{00000000-0004-0000-0000-000017050000}"/>
    <hyperlink ref="E1315" location="A125981369F" display="A125981369F" xr:uid="{00000000-0004-0000-0000-000018050000}"/>
    <hyperlink ref="E1316" location="A125970569V" display="A125970569V" xr:uid="{00000000-0004-0000-0000-000019050000}"/>
    <hyperlink ref="E1317" location="A125959849C" display="A125959849C" xr:uid="{00000000-0004-0000-0000-00001A050000}"/>
    <hyperlink ref="E1318" location="A125981449F" display="A125981449F" xr:uid="{00000000-0004-0000-0000-00001B050000}"/>
    <hyperlink ref="E1319" location="A125970649V" display="A125970649V" xr:uid="{00000000-0004-0000-0000-00001C050000}"/>
    <hyperlink ref="E1320" location="A125959673K" display="A125959673K" xr:uid="{00000000-0004-0000-0000-00001D050000}"/>
    <hyperlink ref="E1321" location="A125981273L" display="A125981273L" xr:uid="{00000000-0004-0000-0000-00001E050000}"/>
    <hyperlink ref="E1322" location="A125970473A" display="A125970473A" xr:uid="{00000000-0004-0000-0000-00001F050000}"/>
    <hyperlink ref="E1323" location="A125959825K" display="A125959825K" xr:uid="{00000000-0004-0000-0000-000020050000}"/>
    <hyperlink ref="E1324" location="A125981425L" display="A125981425L" xr:uid="{00000000-0004-0000-0000-000021050000}"/>
    <hyperlink ref="E1325" location="A125970625A" display="A125970625A" xr:uid="{00000000-0004-0000-0000-000022050000}"/>
    <hyperlink ref="E1326" location="A125959833K" display="A125959833K" xr:uid="{00000000-0004-0000-0000-000023050000}"/>
    <hyperlink ref="E1327" location="A125981433L" display="A125981433L" xr:uid="{00000000-0004-0000-0000-000024050000}"/>
    <hyperlink ref="E1328" location="A125970633A" display="A125970633A" xr:uid="{00000000-0004-0000-0000-000025050000}"/>
    <hyperlink ref="E1329" location="A125959657K" display="A125959657K" xr:uid="{00000000-0004-0000-0000-000026050000}"/>
    <hyperlink ref="E1330" location="A125981257L" display="A125981257L" xr:uid="{00000000-0004-0000-0000-000027050000}"/>
    <hyperlink ref="E1331" location="A125970457A" display="A125970457A" xr:uid="{00000000-0004-0000-0000-000028050000}"/>
    <hyperlink ref="E1332" location="A125959697C" display="A125959697C" xr:uid="{00000000-0004-0000-0000-000029050000}"/>
    <hyperlink ref="E1333" location="A125981297F" display="A125981297F" xr:uid="{00000000-0004-0000-0000-00002A050000}"/>
    <hyperlink ref="E1334" location="A125970497V" display="A125970497V" xr:uid="{00000000-0004-0000-0000-00002B050000}"/>
    <hyperlink ref="E1335" location="A125959920J" display="A125959920J" xr:uid="{00000000-0004-0000-0000-00002C050000}"/>
    <hyperlink ref="E1336" location="A125981520K" display="A125981520K" xr:uid="{00000000-0004-0000-0000-00002D050000}"/>
    <hyperlink ref="E1337" location="A125970720X" display="A125970720X" xr:uid="{00000000-0004-0000-0000-00002E050000}"/>
    <hyperlink ref="E1338" location="A125959992V" display="A125959992V" xr:uid="{00000000-0004-0000-0000-00002F050000}"/>
    <hyperlink ref="E1339" location="A125981592W" display="A125981592W" xr:uid="{00000000-0004-0000-0000-000030050000}"/>
    <hyperlink ref="E1340" location="A125970792K" display="A125970792K" xr:uid="{00000000-0004-0000-0000-000031050000}"/>
    <hyperlink ref="E1341" location="A125959928A" display="A125959928A" xr:uid="{00000000-0004-0000-0000-000032050000}"/>
    <hyperlink ref="E1342" location="A125981528C" display="A125981528C" xr:uid="{00000000-0004-0000-0000-000033050000}"/>
    <hyperlink ref="E1343" location="A125970728T" display="A125970728T" xr:uid="{00000000-0004-0000-0000-000034050000}"/>
    <hyperlink ref="E1344" location="A125960000R" display="A125960000R" xr:uid="{00000000-0004-0000-0000-000035050000}"/>
    <hyperlink ref="E1345" location="A125981600K" display="A125981600K" xr:uid="{00000000-0004-0000-0000-000036050000}"/>
    <hyperlink ref="E1346" location="A125970800X" display="A125970800X" xr:uid="{00000000-0004-0000-0000-000037050000}"/>
    <hyperlink ref="E1347" location="A125960008J" display="A125960008J" xr:uid="{00000000-0004-0000-0000-000038050000}"/>
    <hyperlink ref="E1348" location="A125981608C" display="A125981608C" xr:uid="{00000000-0004-0000-0000-000039050000}"/>
    <hyperlink ref="E1349" location="A125970808T" display="A125970808T" xr:uid="{00000000-0004-0000-0000-00003A050000}"/>
    <hyperlink ref="E1350" location="A125959936A" display="A125959936A" xr:uid="{00000000-0004-0000-0000-00003B050000}"/>
    <hyperlink ref="E1351" location="A125981536C" display="A125981536C" xr:uid="{00000000-0004-0000-0000-00003C050000}"/>
    <hyperlink ref="E1352" location="A125970736T" display="A125970736T" xr:uid="{00000000-0004-0000-0000-00003D050000}"/>
    <hyperlink ref="E1353" location="A125959944A" display="A125959944A" xr:uid="{00000000-0004-0000-0000-00003E050000}"/>
    <hyperlink ref="E1354" location="A125981544C" display="A125981544C" xr:uid="{00000000-0004-0000-0000-00003F050000}"/>
    <hyperlink ref="E1355" location="A125970744T" display="A125970744T" xr:uid="{00000000-0004-0000-0000-000040050000}"/>
    <hyperlink ref="E1356" location="A125959976V" display="A125959976V" xr:uid="{00000000-0004-0000-0000-000041050000}"/>
    <hyperlink ref="E1357" location="A125981576W" display="A125981576W" xr:uid="{00000000-0004-0000-0000-000042050000}"/>
    <hyperlink ref="E1358" location="A125970776K" display="A125970776K" xr:uid="{00000000-0004-0000-0000-000043050000}"/>
    <hyperlink ref="E1359" location="A125959904J" display="A125959904J" xr:uid="{00000000-0004-0000-0000-000044050000}"/>
    <hyperlink ref="E1360" location="A125981504K" display="A125981504K" xr:uid="{00000000-0004-0000-0000-000045050000}"/>
    <hyperlink ref="E1361" location="A125970704X" display="A125970704X" xr:uid="{00000000-0004-0000-0000-000046050000}"/>
    <hyperlink ref="E1362" location="A125960016J" display="A125960016J" xr:uid="{00000000-0004-0000-0000-000047050000}"/>
    <hyperlink ref="E1363" location="A125981616C" display="A125981616C" xr:uid="{00000000-0004-0000-0000-000048050000}"/>
    <hyperlink ref="E1364" location="A125970816T" display="A125970816T" xr:uid="{00000000-0004-0000-0000-000049050000}"/>
    <hyperlink ref="E1365" location="A125959984V" display="A125959984V" xr:uid="{00000000-0004-0000-0000-00004A050000}"/>
    <hyperlink ref="E1366" location="A125981584W" display="A125981584W" xr:uid="{00000000-0004-0000-0000-00004B050000}"/>
    <hyperlink ref="E1367" location="A125970784K" display="A125970784K" xr:uid="{00000000-0004-0000-0000-00004C050000}"/>
    <hyperlink ref="E1368" location="A125960040J" display="A125960040J" xr:uid="{00000000-0004-0000-0000-00004D050000}"/>
    <hyperlink ref="E1369" location="A125981640C" display="A125981640C" xr:uid="{00000000-0004-0000-0000-00004E050000}"/>
    <hyperlink ref="E1370" location="A125970840T" display="A125970840T" xr:uid="{00000000-0004-0000-0000-00004F050000}"/>
    <hyperlink ref="E1371" location="A125959912J" display="A125959912J" xr:uid="{00000000-0004-0000-0000-000050050000}"/>
    <hyperlink ref="E1372" location="A125981512K" display="A125981512K" xr:uid="{00000000-0004-0000-0000-000051050000}"/>
    <hyperlink ref="E1373" location="A125970712X" display="A125970712X" xr:uid="{00000000-0004-0000-0000-000052050000}"/>
    <hyperlink ref="E1374" location="A125959864A" display="A125959864A" xr:uid="{00000000-0004-0000-0000-000053050000}"/>
    <hyperlink ref="E1375" location="A125981464C" display="A125981464C" xr:uid="{00000000-0004-0000-0000-000054050000}"/>
    <hyperlink ref="E1376" location="A125970664T" display="A125970664T" xr:uid="{00000000-0004-0000-0000-000055050000}"/>
    <hyperlink ref="E1377" location="A125959880A" display="A125959880A" xr:uid="{00000000-0004-0000-0000-000056050000}"/>
    <hyperlink ref="E1378" location="A125981480C" display="A125981480C" xr:uid="{00000000-0004-0000-0000-000057050000}"/>
    <hyperlink ref="E1379" location="A125970680T" display="A125970680T" xr:uid="{00000000-0004-0000-0000-000058050000}"/>
    <hyperlink ref="E1380" location="A125959952A" display="A125959952A" xr:uid="{00000000-0004-0000-0000-000059050000}"/>
    <hyperlink ref="E1381" location="A125981552C" display="A125981552C" xr:uid="{00000000-0004-0000-0000-00005A050000}"/>
    <hyperlink ref="E1382" location="A125970752T" display="A125970752T" xr:uid="{00000000-0004-0000-0000-00005B050000}"/>
    <hyperlink ref="E1383" location="A125959888V" display="A125959888V" xr:uid="{00000000-0004-0000-0000-00005C050000}"/>
    <hyperlink ref="E1384" location="A125981488W" display="A125981488W" xr:uid="{00000000-0004-0000-0000-00005D050000}"/>
    <hyperlink ref="E1385" location="A125970688K" display="A125970688K" xr:uid="{00000000-0004-0000-0000-00005E050000}"/>
    <hyperlink ref="E1386" location="A125959960A" display="A125959960A" xr:uid="{00000000-0004-0000-0000-00005F050000}"/>
    <hyperlink ref="E1387" location="A125981560C" display="A125981560C" xr:uid="{00000000-0004-0000-0000-000060050000}"/>
    <hyperlink ref="E1388" location="A125970760T" display="A125970760T" xr:uid="{00000000-0004-0000-0000-000061050000}"/>
    <hyperlink ref="E1389" location="A125959968V" display="A125959968V" xr:uid="{00000000-0004-0000-0000-000062050000}"/>
    <hyperlink ref="E1390" location="A125981568W" display="A125981568W" xr:uid="{00000000-0004-0000-0000-000063050000}"/>
    <hyperlink ref="E1391" location="A125970768K" display="A125970768K" xr:uid="{00000000-0004-0000-0000-000064050000}"/>
    <hyperlink ref="E1392" location="A125960048A" display="A125960048A" xr:uid="{00000000-0004-0000-0000-000065050000}"/>
    <hyperlink ref="E1393" location="A125981648W" display="A125981648W" xr:uid="{00000000-0004-0000-0000-000066050000}"/>
    <hyperlink ref="E1394" location="A125970848K" display="A125970848K" xr:uid="{00000000-0004-0000-0000-000067050000}"/>
    <hyperlink ref="E1395" location="A125959872A" display="A125959872A" xr:uid="{00000000-0004-0000-0000-000068050000}"/>
    <hyperlink ref="E1396" location="A125981472C" display="A125981472C" xr:uid="{00000000-0004-0000-0000-000069050000}"/>
    <hyperlink ref="E1397" location="A125970672T" display="A125970672T" xr:uid="{00000000-0004-0000-0000-00006A050000}"/>
    <hyperlink ref="E1398" location="A125960024J" display="A125960024J" xr:uid="{00000000-0004-0000-0000-00006B050000}"/>
    <hyperlink ref="E1399" location="A125981624C" display="A125981624C" xr:uid="{00000000-0004-0000-0000-00006C050000}"/>
    <hyperlink ref="E1400" location="A125970824T" display="A125970824T" xr:uid="{00000000-0004-0000-0000-00006D050000}"/>
    <hyperlink ref="E1401" location="A125960032J" display="A125960032J" xr:uid="{00000000-0004-0000-0000-00006E050000}"/>
    <hyperlink ref="E1402" location="A125981632C" display="A125981632C" xr:uid="{00000000-0004-0000-0000-00006F050000}"/>
    <hyperlink ref="E1403" location="A125970832T" display="A125970832T" xr:uid="{00000000-0004-0000-0000-000070050000}"/>
    <hyperlink ref="E1404" location="A125959856A" display="A125959856A" xr:uid="{00000000-0004-0000-0000-000071050000}"/>
    <hyperlink ref="E1405" location="A125981456C" display="A125981456C" xr:uid="{00000000-0004-0000-0000-000072050000}"/>
    <hyperlink ref="E1406" location="A125970656T" display="A125970656T" xr:uid="{00000000-0004-0000-0000-000073050000}"/>
    <hyperlink ref="E1407" location="A125959896V" display="A125959896V" xr:uid="{00000000-0004-0000-0000-000074050000}"/>
    <hyperlink ref="E1408" location="A125981496W" display="A125981496W" xr:uid="{00000000-0004-0000-0000-000075050000}"/>
    <hyperlink ref="E1409" location="A125970696K" display="A125970696K" xr:uid="{00000000-0004-0000-0000-000076050000}"/>
    <hyperlink ref="E1410" location="A125959993W" display="A125959993W" xr:uid="{00000000-0004-0000-0000-000077050000}"/>
    <hyperlink ref="E1411" location="A125981593X" display="A125981593X" xr:uid="{00000000-0004-0000-0000-000078050000}"/>
    <hyperlink ref="E1412" location="A125970793L" display="A125970793L" xr:uid="{00000000-0004-0000-0000-000079050000}"/>
    <hyperlink ref="E1413" location="A125959929C" display="A125959929C" xr:uid="{00000000-0004-0000-0000-00007A050000}"/>
    <hyperlink ref="E1414" location="A125981529F" display="A125981529F" xr:uid="{00000000-0004-0000-0000-00007B050000}"/>
    <hyperlink ref="E1415" location="A125970729V" display="A125970729V" xr:uid="{00000000-0004-0000-0000-00007C050000}"/>
    <hyperlink ref="E1416" location="A125960001T" display="A125960001T" xr:uid="{00000000-0004-0000-0000-00007D050000}"/>
    <hyperlink ref="E1417" location="A125981601L" display="A125981601L" xr:uid="{00000000-0004-0000-0000-00007E050000}"/>
    <hyperlink ref="E1418" location="A125970801A" display="A125970801A" xr:uid="{00000000-0004-0000-0000-00007F050000}"/>
    <hyperlink ref="E1419" location="A125960009K" display="A125960009K" xr:uid="{00000000-0004-0000-0000-000080050000}"/>
    <hyperlink ref="E1420" location="A125981609F" display="A125981609F" xr:uid="{00000000-0004-0000-0000-000081050000}"/>
    <hyperlink ref="E1421" location="A125970809V" display="A125970809V" xr:uid="{00000000-0004-0000-0000-000082050000}"/>
    <hyperlink ref="E1422" location="A125959937C" display="A125959937C" xr:uid="{00000000-0004-0000-0000-000083050000}"/>
    <hyperlink ref="E1423" location="A125981537F" display="A125981537F" xr:uid="{00000000-0004-0000-0000-000084050000}"/>
    <hyperlink ref="E1424" location="A125970737V" display="A125970737V" xr:uid="{00000000-0004-0000-0000-000085050000}"/>
    <hyperlink ref="E1425" location="A125959945C" display="A125959945C" xr:uid="{00000000-0004-0000-0000-000086050000}"/>
    <hyperlink ref="E1426" location="A125981545F" display="A125981545F" xr:uid="{00000000-0004-0000-0000-000087050000}"/>
    <hyperlink ref="E1427" location="A125970745V" display="A125970745V" xr:uid="{00000000-0004-0000-0000-000088050000}"/>
    <hyperlink ref="E1428" location="A125959977W" display="A125959977W" xr:uid="{00000000-0004-0000-0000-000089050000}"/>
    <hyperlink ref="E1429" location="A125981577X" display="A125981577X" xr:uid="{00000000-0004-0000-0000-00008A050000}"/>
    <hyperlink ref="E1430" location="A125970777L" display="A125970777L" xr:uid="{00000000-0004-0000-0000-00008B050000}"/>
    <hyperlink ref="E1431" location="A125959905K" display="A125959905K" xr:uid="{00000000-0004-0000-0000-00008C050000}"/>
    <hyperlink ref="E1432" location="A125981505L" display="A125981505L" xr:uid="{00000000-0004-0000-0000-00008D050000}"/>
    <hyperlink ref="E1433" location="A125970705A" display="A125970705A" xr:uid="{00000000-0004-0000-0000-00008E050000}"/>
    <hyperlink ref="E1434" location="A125960017K" display="A125960017K" xr:uid="{00000000-0004-0000-0000-00008F050000}"/>
    <hyperlink ref="E1435" location="A125981617F" display="A125981617F" xr:uid="{00000000-0004-0000-0000-000090050000}"/>
    <hyperlink ref="E1436" location="A125970817V" display="A125970817V" xr:uid="{00000000-0004-0000-0000-000091050000}"/>
    <hyperlink ref="E1437" location="A125959985W" display="A125959985W" xr:uid="{00000000-0004-0000-0000-000092050000}"/>
    <hyperlink ref="E1438" location="A125981585X" display="A125981585X" xr:uid="{00000000-0004-0000-0000-000093050000}"/>
    <hyperlink ref="E1439" location="A125970785L" display="A125970785L" xr:uid="{00000000-0004-0000-0000-000094050000}"/>
    <hyperlink ref="E1440" location="A125960041K" display="A125960041K" xr:uid="{00000000-0004-0000-0000-000095050000}"/>
    <hyperlink ref="E1441" location="A125981641F" display="A125981641F" xr:uid="{00000000-0004-0000-0000-000096050000}"/>
    <hyperlink ref="E1442" location="A125970841V" display="A125970841V" xr:uid="{00000000-0004-0000-0000-000097050000}"/>
    <hyperlink ref="E1443" location="A125959913K" display="A125959913K" xr:uid="{00000000-0004-0000-0000-000098050000}"/>
    <hyperlink ref="E1444" location="A125981513L" display="A125981513L" xr:uid="{00000000-0004-0000-0000-000099050000}"/>
    <hyperlink ref="E1445" location="A125970713A" display="A125970713A" xr:uid="{00000000-0004-0000-0000-00009A050000}"/>
    <hyperlink ref="E1446" location="A125959865C" display="A125959865C" xr:uid="{00000000-0004-0000-0000-00009B050000}"/>
    <hyperlink ref="E1447" location="A125981465F" display="A125981465F" xr:uid="{00000000-0004-0000-0000-00009C050000}"/>
    <hyperlink ref="E1448" location="A125970665V" display="A125970665V" xr:uid="{00000000-0004-0000-0000-00009D050000}"/>
    <hyperlink ref="E1449" location="A125959881C" display="A125959881C" xr:uid="{00000000-0004-0000-0000-00009E050000}"/>
    <hyperlink ref="E1450" location="A125981481F" display="A125981481F" xr:uid="{00000000-0004-0000-0000-00009F050000}"/>
    <hyperlink ref="E1451" location="A125970681V" display="A125970681V" xr:uid="{00000000-0004-0000-0000-0000A0050000}"/>
    <hyperlink ref="E1452" location="A125959953C" display="A125959953C" xr:uid="{00000000-0004-0000-0000-0000A1050000}"/>
    <hyperlink ref="E1453" location="A125981553F" display="A125981553F" xr:uid="{00000000-0004-0000-0000-0000A2050000}"/>
    <hyperlink ref="E1454" location="A125970753V" display="A125970753V" xr:uid="{00000000-0004-0000-0000-0000A3050000}"/>
    <hyperlink ref="E1455" location="A125959889W" display="A125959889W" xr:uid="{00000000-0004-0000-0000-0000A4050000}"/>
    <hyperlink ref="E1456" location="A125981489X" display="A125981489X" xr:uid="{00000000-0004-0000-0000-0000A5050000}"/>
    <hyperlink ref="E1457" location="A125970689L" display="A125970689L" xr:uid="{00000000-0004-0000-0000-0000A6050000}"/>
    <hyperlink ref="E1458" location="A125959961C" display="A125959961C" xr:uid="{00000000-0004-0000-0000-0000A7050000}"/>
    <hyperlink ref="E1459" location="A125981561F" display="A125981561F" xr:uid="{00000000-0004-0000-0000-0000A8050000}"/>
    <hyperlink ref="E1460" location="A125970761V" display="A125970761V" xr:uid="{00000000-0004-0000-0000-0000A9050000}"/>
    <hyperlink ref="E1461" location="A125959969W" display="A125959969W" xr:uid="{00000000-0004-0000-0000-0000AA050000}"/>
    <hyperlink ref="E1462" location="A125981569X" display="A125981569X" xr:uid="{00000000-0004-0000-0000-0000AB050000}"/>
    <hyperlink ref="E1463" location="A125970769L" display="A125970769L" xr:uid="{00000000-0004-0000-0000-0000AC050000}"/>
    <hyperlink ref="E1464" location="A125960049C" display="A125960049C" xr:uid="{00000000-0004-0000-0000-0000AD050000}"/>
    <hyperlink ref="E1465" location="A125981649X" display="A125981649X" xr:uid="{00000000-0004-0000-0000-0000AE050000}"/>
    <hyperlink ref="E1466" location="A125970849L" display="A125970849L" xr:uid="{00000000-0004-0000-0000-0000AF050000}"/>
    <hyperlink ref="E1467" location="A125959873C" display="A125959873C" xr:uid="{00000000-0004-0000-0000-0000B0050000}"/>
    <hyperlink ref="E1468" location="A125981473F" display="A125981473F" xr:uid="{00000000-0004-0000-0000-0000B1050000}"/>
    <hyperlink ref="E1469" location="A125970673V" display="A125970673V" xr:uid="{00000000-0004-0000-0000-0000B2050000}"/>
    <hyperlink ref="E1470" location="A125960025K" display="A125960025K" xr:uid="{00000000-0004-0000-0000-0000B3050000}"/>
    <hyperlink ref="E1471" location="A125981625F" display="A125981625F" xr:uid="{00000000-0004-0000-0000-0000B4050000}"/>
    <hyperlink ref="E1472" location="A125970825V" display="A125970825V" xr:uid="{00000000-0004-0000-0000-0000B5050000}"/>
    <hyperlink ref="E1473" location="A125960033K" display="A125960033K" xr:uid="{00000000-0004-0000-0000-0000B6050000}"/>
    <hyperlink ref="E1474" location="A125981633F" display="A125981633F" xr:uid="{00000000-0004-0000-0000-0000B7050000}"/>
    <hyperlink ref="E1475" location="A125970833V" display="A125970833V" xr:uid="{00000000-0004-0000-0000-0000B8050000}"/>
    <hyperlink ref="E1476" location="A125959857C" display="A125959857C" xr:uid="{00000000-0004-0000-0000-0000B9050000}"/>
    <hyperlink ref="E1477" location="A125981457F" display="A125981457F" xr:uid="{00000000-0004-0000-0000-0000BA050000}"/>
    <hyperlink ref="E1478" location="A125970657V" display="A125970657V" xr:uid="{00000000-0004-0000-0000-0000BB050000}"/>
    <hyperlink ref="E1479" location="A125959897W" display="A125959897W" xr:uid="{00000000-0004-0000-0000-0000BC050000}"/>
    <hyperlink ref="E1480" location="A125981497X" display="A125981497X" xr:uid="{00000000-0004-0000-0000-0000BD050000}"/>
    <hyperlink ref="E1481" location="A125970697L" display="A125970697L" xr:uid="{00000000-0004-0000-0000-0000BE050000}"/>
    <hyperlink ref="E1482" location="A125958920R" display="A125958920R" xr:uid="{00000000-0004-0000-0000-0000BF050000}"/>
    <hyperlink ref="E1483" location="A125980520T" display="A125980520T" xr:uid="{00000000-0004-0000-0000-0000C0050000}"/>
    <hyperlink ref="E1484" location="A125969720A" display="A125969720A" xr:uid="{00000000-0004-0000-0000-0000C1050000}"/>
    <hyperlink ref="E1485" location="A125958992A" display="A125958992A" xr:uid="{00000000-0004-0000-0000-0000C2050000}"/>
    <hyperlink ref="E1486" location="A125980592C" display="A125980592C" xr:uid="{00000000-0004-0000-0000-0000C3050000}"/>
    <hyperlink ref="E1487" location="A125969792L" display="A125969792L" xr:uid="{00000000-0004-0000-0000-0000C4050000}"/>
    <hyperlink ref="E1488" location="A125958928J" display="A125958928J" xr:uid="{00000000-0004-0000-0000-0000C5050000}"/>
    <hyperlink ref="E1489" location="A125980528K" display="A125980528K" xr:uid="{00000000-0004-0000-0000-0000C6050000}"/>
    <hyperlink ref="E1490" location="A125969728V" display="A125969728V" xr:uid="{00000000-0004-0000-0000-0000C7050000}"/>
    <hyperlink ref="E1491" location="A125959000T" display="A125959000T" xr:uid="{00000000-0004-0000-0000-0000C8050000}"/>
    <hyperlink ref="E1492" location="A125980600T" display="A125980600T" xr:uid="{00000000-0004-0000-0000-0000C9050000}"/>
    <hyperlink ref="E1493" location="A125969800A" display="A125969800A" xr:uid="{00000000-0004-0000-0000-0000CA050000}"/>
    <hyperlink ref="E1494" location="A125959008K" display="A125959008K" xr:uid="{00000000-0004-0000-0000-0000CB050000}"/>
    <hyperlink ref="E1495" location="A125980608K" display="A125980608K" xr:uid="{00000000-0004-0000-0000-0000CC050000}"/>
    <hyperlink ref="E1496" location="A125969808V" display="A125969808V" xr:uid="{00000000-0004-0000-0000-0000CD050000}"/>
    <hyperlink ref="E1497" location="A125958936J" display="A125958936J" xr:uid="{00000000-0004-0000-0000-0000CE050000}"/>
    <hyperlink ref="E1498" location="A125980536K" display="A125980536K" xr:uid="{00000000-0004-0000-0000-0000CF050000}"/>
    <hyperlink ref="E1499" location="A125969736V" display="A125969736V" xr:uid="{00000000-0004-0000-0000-0000D0050000}"/>
    <hyperlink ref="E1500" location="A125958944J" display="A125958944J" xr:uid="{00000000-0004-0000-0000-0000D1050000}"/>
    <hyperlink ref="E1501" location="A125980544K" display="A125980544K" xr:uid="{00000000-0004-0000-0000-0000D2050000}"/>
    <hyperlink ref="E1502" location="A125969744V" display="A125969744V" xr:uid="{00000000-0004-0000-0000-0000D3050000}"/>
    <hyperlink ref="E1503" location="A125958976A" display="A125958976A" xr:uid="{00000000-0004-0000-0000-0000D4050000}"/>
    <hyperlink ref="E1504" location="A125980576C" display="A125980576C" xr:uid="{00000000-0004-0000-0000-0000D5050000}"/>
    <hyperlink ref="E1505" location="A125969776L" display="A125969776L" xr:uid="{00000000-0004-0000-0000-0000D6050000}"/>
    <hyperlink ref="E1506" location="A125958904R" display="A125958904R" xr:uid="{00000000-0004-0000-0000-0000D7050000}"/>
    <hyperlink ref="E1507" location="A125980504T" display="A125980504T" xr:uid="{00000000-0004-0000-0000-0000D8050000}"/>
    <hyperlink ref="E1508" location="A125969704A" display="A125969704A" xr:uid="{00000000-0004-0000-0000-0000D9050000}"/>
    <hyperlink ref="E1509" location="A125959016K" display="A125959016K" xr:uid="{00000000-0004-0000-0000-0000DA050000}"/>
    <hyperlink ref="E1510" location="A125980616K" display="A125980616K" xr:uid="{00000000-0004-0000-0000-0000DB050000}"/>
    <hyperlink ref="E1511" location="A125969816V" display="A125969816V" xr:uid="{00000000-0004-0000-0000-0000DC050000}"/>
    <hyperlink ref="E1512" location="A125958984A" display="A125958984A" xr:uid="{00000000-0004-0000-0000-0000DD050000}"/>
    <hyperlink ref="E1513" location="A125980584C" display="A125980584C" xr:uid="{00000000-0004-0000-0000-0000DE050000}"/>
    <hyperlink ref="E1514" location="A125969784L" display="A125969784L" xr:uid="{00000000-0004-0000-0000-0000DF050000}"/>
    <hyperlink ref="E1515" location="A125959040K" display="A125959040K" xr:uid="{00000000-0004-0000-0000-0000E0050000}"/>
    <hyperlink ref="E1516" location="A125980640K" display="A125980640K" xr:uid="{00000000-0004-0000-0000-0000E1050000}"/>
    <hyperlink ref="E1517" location="A125969840V" display="A125969840V" xr:uid="{00000000-0004-0000-0000-0000E2050000}"/>
    <hyperlink ref="E1518" location="A125958912R" display="A125958912R" xr:uid="{00000000-0004-0000-0000-0000E3050000}"/>
    <hyperlink ref="E1519" location="A125980512T" display="A125980512T" xr:uid="{00000000-0004-0000-0000-0000E4050000}"/>
    <hyperlink ref="E1520" location="A125969712A" display="A125969712A" xr:uid="{00000000-0004-0000-0000-0000E5050000}"/>
    <hyperlink ref="E1521" location="A125958864J" display="A125958864J" xr:uid="{00000000-0004-0000-0000-0000E6050000}"/>
    <hyperlink ref="E1522" location="A125980464K" display="A125980464K" xr:uid="{00000000-0004-0000-0000-0000E7050000}"/>
    <hyperlink ref="E1523" location="A125969664V" display="A125969664V" xr:uid="{00000000-0004-0000-0000-0000E8050000}"/>
    <hyperlink ref="E1524" location="A125958880J" display="A125958880J" xr:uid="{00000000-0004-0000-0000-0000E9050000}"/>
    <hyperlink ref="E1525" location="A125980480K" display="A125980480K" xr:uid="{00000000-0004-0000-0000-0000EA050000}"/>
    <hyperlink ref="E1526" location="A125969680V" display="A125969680V" xr:uid="{00000000-0004-0000-0000-0000EB050000}"/>
    <hyperlink ref="E1527" location="A125958952J" display="A125958952J" xr:uid="{00000000-0004-0000-0000-0000EC050000}"/>
    <hyperlink ref="E1528" location="A125980552K" display="A125980552K" xr:uid="{00000000-0004-0000-0000-0000ED050000}"/>
    <hyperlink ref="E1529" location="A125969752V" display="A125969752V" xr:uid="{00000000-0004-0000-0000-0000EE050000}"/>
    <hyperlink ref="E1530" location="A125958888A" display="A125958888A" xr:uid="{00000000-0004-0000-0000-0000EF050000}"/>
    <hyperlink ref="E1531" location="A125980488C" display="A125980488C" xr:uid="{00000000-0004-0000-0000-0000F0050000}"/>
    <hyperlink ref="E1532" location="A125969688L" display="A125969688L" xr:uid="{00000000-0004-0000-0000-0000F1050000}"/>
    <hyperlink ref="E1533" location="A125958960J" display="A125958960J" xr:uid="{00000000-0004-0000-0000-0000F2050000}"/>
    <hyperlink ref="E1534" location="A125980560K" display="A125980560K" xr:uid="{00000000-0004-0000-0000-0000F3050000}"/>
    <hyperlink ref="E1535" location="A125969760V" display="A125969760V" xr:uid="{00000000-0004-0000-0000-0000F4050000}"/>
    <hyperlink ref="E1536" location="A125958968A" display="A125958968A" xr:uid="{00000000-0004-0000-0000-0000F5050000}"/>
    <hyperlink ref="E1537" location="A125980568C" display="A125980568C" xr:uid="{00000000-0004-0000-0000-0000F6050000}"/>
    <hyperlink ref="E1538" location="A125969768L" display="A125969768L" xr:uid="{00000000-0004-0000-0000-0000F7050000}"/>
    <hyperlink ref="E1539" location="A125959048C" display="A125959048C" xr:uid="{00000000-0004-0000-0000-0000F8050000}"/>
    <hyperlink ref="E1540" location="A125980648C" display="A125980648C" xr:uid="{00000000-0004-0000-0000-0000F9050000}"/>
    <hyperlink ref="E1541" location="A125969848L" display="A125969848L" xr:uid="{00000000-0004-0000-0000-0000FA050000}"/>
    <hyperlink ref="E1542" location="A125958872J" display="A125958872J" xr:uid="{00000000-0004-0000-0000-0000FB050000}"/>
    <hyperlink ref="E1543" location="A125980472K" display="A125980472K" xr:uid="{00000000-0004-0000-0000-0000FC050000}"/>
    <hyperlink ref="E1544" location="A125969672V" display="A125969672V" xr:uid="{00000000-0004-0000-0000-0000FD050000}"/>
    <hyperlink ref="E1545" location="A125959024K" display="A125959024K" xr:uid="{00000000-0004-0000-0000-0000FE050000}"/>
    <hyperlink ref="E1546" location="A125980624K" display="A125980624K" xr:uid="{00000000-0004-0000-0000-0000FF050000}"/>
    <hyperlink ref="E1547" location="A125969824V" display="A125969824V" xr:uid="{00000000-0004-0000-0000-000000060000}"/>
    <hyperlink ref="E1548" location="A125959032K" display="A125959032K" xr:uid="{00000000-0004-0000-0000-000001060000}"/>
    <hyperlink ref="E1549" location="A125980632K" display="A125980632K" xr:uid="{00000000-0004-0000-0000-000002060000}"/>
    <hyperlink ref="E1550" location="A125969832V" display="A125969832V" xr:uid="{00000000-0004-0000-0000-000003060000}"/>
    <hyperlink ref="E1551" location="A125958856J" display="A125958856J" xr:uid="{00000000-0004-0000-0000-000004060000}"/>
    <hyperlink ref="E1552" location="A125980456K" display="A125980456K" xr:uid="{00000000-0004-0000-0000-000005060000}"/>
    <hyperlink ref="E1553" location="A125969656V" display="A125969656V" xr:uid="{00000000-0004-0000-0000-000006060000}"/>
    <hyperlink ref="E1554" location="A125958896A" display="A125958896A" xr:uid="{00000000-0004-0000-0000-000007060000}"/>
    <hyperlink ref="E1555" location="A125980496C" display="A125980496C" xr:uid="{00000000-0004-0000-0000-000008060000}"/>
    <hyperlink ref="E1556" location="A125969696L" display="A125969696L" xr:uid="{00000000-0004-0000-0000-000009060000}"/>
    <hyperlink ref="E1557" location="A125958993C" display="A125958993C" xr:uid="{00000000-0004-0000-0000-00000A060000}"/>
    <hyperlink ref="E1558" location="A125980593F" display="A125980593F" xr:uid="{00000000-0004-0000-0000-00000B060000}"/>
    <hyperlink ref="E1559" location="A125969793R" display="A125969793R" xr:uid="{00000000-0004-0000-0000-00000C060000}"/>
    <hyperlink ref="E1560" location="A125958929K" display="A125958929K" xr:uid="{00000000-0004-0000-0000-00000D060000}"/>
    <hyperlink ref="E1561" location="A125980529L" display="A125980529L" xr:uid="{00000000-0004-0000-0000-00000E060000}"/>
    <hyperlink ref="E1562" location="A125969729W" display="A125969729W" xr:uid="{00000000-0004-0000-0000-00000F060000}"/>
    <hyperlink ref="E1563" location="A125959001V" display="A125959001V" xr:uid="{00000000-0004-0000-0000-000010060000}"/>
    <hyperlink ref="E1564" location="A125980601V" display="A125980601V" xr:uid="{00000000-0004-0000-0000-000011060000}"/>
    <hyperlink ref="E1565" location="A125969801C" display="A125969801C" xr:uid="{00000000-0004-0000-0000-000012060000}"/>
    <hyperlink ref="E1566" location="A125959009L" display="A125959009L" xr:uid="{00000000-0004-0000-0000-000013060000}"/>
    <hyperlink ref="E1567" location="A125980609L" display="A125980609L" xr:uid="{00000000-0004-0000-0000-000014060000}"/>
    <hyperlink ref="E1568" location="A125969809W" display="A125969809W" xr:uid="{00000000-0004-0000-0000-000015060000}"/>
    <hyperlink ref="E1569" location="A125958937K" display="A125958937K" xr:uid="{00000000-0004-0000-0000-000016060000}"/>
    <hyperlink ref="E1570" location="A125980537L" display="A125980537L" xr:uid="{00000000-0004-0000-0000-000017060000}"/>
    <hyperlink ref="E1571" location="A125969737W" display="A125969737W" xr:uid="{00000000-0004-0000-0000-000018060000}"/>
    <hyperlink ref="E1572" location="A125958945K" display="A125958945K" xr:uid="{00000000-0004-0000-0000-000019060000}"/>
    <hyperlink ref="E1573" location="A125980545L" display="A125980545L" xr:uid="{00000000-0004-0000-0000-00001A060000}"/>
    <hyperlink ref="E1574" location="A125969745W" display="A125969745W" xr:uid="{00000000-0004-0000-0000-00001B060000}"/>
    <hyperlink ref="E1575" location="A125958977C" display="A125958977C" xr:uid="{00000000-0004-0000-0000-00001C060000}"/>
    <hyperlink ref="E1576" location="A125980577F" display="A125980577F" xr:uid="{00000000-0004-0000-0000-00001D060000}"/>
    <hyperlink ref="E1577" location="A125969777R" display="A125969777R" xr:uid="{00000000-0004-0000-0000-00001E060000}"/>
    <hyperlink ref="E1578" location="A125958905T" display="A125958905T" xr:uid="{00000000-0004-0000-0000-00001F060000}"/>
    <hyperlink ref="E1579" location="A125980505V" display="A125980505V" xr:uid="{00000000-0004-0000-0000-000020060000}"/>
    <hyperlink ref="E1580" location="A125969705C" display="A125969705C" xr:uid="{00000000-0004-0000-0000-000021060000}"/>
    <hyperlink ref="E1581" location="A125959017L" display="A125959017L" xr:uid="{00000000-0004-0000-0000-000022060000}"/>
    <hyperlink ref="E1582" location="A125980617L" display="A125980617L" xr:uid="{00000000-0004-0000-0000-000023060000}"/>
    <hyperlink ref="E1583" location="A125969817W" display="A125969817W" xr:uid="{00000000-0004-0000-0000-000024060000}"/>
    <hyperlink ref="E1584" location="A125958985C" display="A125958985C" xr:uid="{00000000-0004-0000-0000-000025060000}"/>
    <hyperlink ref="E1585" location="A125980585F" display="A125980585F" xr:uid="{00000000-0004-0000-0000-000026060000}"/>
    <hyperlink ref="E1586" location="A125969785R" display="A125969785R" xr:uid="{00000000-0004-0000-0000-000027060000}"/>
    <hyperlink ref="E1587" location="A125959041L" display="A125959041L" xr:uid="{00000000-0004-0000-0000-000028060000}"/>
    <hyperlink ref="E1588" location="A125980641L" display="A125980641L" xr:uid="{00000000-0004-0000-0000-000029060000}"/>
    <hyperlink ref="E1589" location="A125969841W" display="A125969841W" xr:uid="{00000000-0004-0000-0000-00002A060000}"/>
    <hyperlink ref="E1590" location="A125958913T" display="A125958913T" xr:uid="{00000000-0004-0000-0000-00002B060000}"/>
    <hyperlink ref="E1591" location="A125980513V" display="A125980513V" xr:uid="{00000000-0004-0000-0000-00002C060000}"/>
    <hyperlink ref="E1592" location="A125969713C" display="A125969713C" xr:uid="{00000000-0004-0000-0000-00002D060000}"/>
    <hyperlink ref="E1593" location="A125958865K" display="A125958865K" xr:uid="{00000000-0004-0000-0000-00002E060000}"/>
    <hyperlink ref="E1594" location="A125980465L" display="A125980465L" xr:uid="{00000000-0004-0000-0000-00002F060000}"/>
    <hyperlink ref="E1595" location="A125969665W" display="A125969665W" xr:uid="{00000000-0004-0000-0000-000030060000}"/>
    <hyperlink ref="E1596" location="A125958881K" display="A125958881K" xr:uid="{00000000-0004-0000-0000-000031060000}"/>
    <hyperlink ref="E1597" location="A125980481L" display="A125980481L" xr:uid="{00000000-0004-0000-0000-000032060000}"/>
    <hyperlink ref="E1598" location="A125969681W" display="A125969681W" xr:uid="{00000000-0004-0000-0000-000033060000}"/>
    <hyperlink ref="E1599" location="A125958953K" display="A125958953K" xr:uid="{00000000-0004-0000-0000-000034060000}"/>
    <hyperlink ref="E1600" location="A125980553L" display="A125980553L" xr:uid="{00000000-0004-0000-0000-000035060000}"/>
    <hyperlink ref="E1601" location="A125969753W" display="A125969753W" xr:uid="{00000000-0004-0000-0000-000036060000}"/>
    <hyperlink ref="E1602" location="A125958889C" display="A125958889C" xr:uid="{00000000-0004-0000-0000-000037060000}"/>
    <hyperlink ref="E1603" location="A125980489F" display="A125980489F" xr:uid="{00000000-0004-0000-0000-000038060000}"/>
    <hyperlink ref="E1604" location="A125969689R" display="A125969689R" xr:uid="{00000000-0004-0000-0000-000039060000}"/>
    <hyperlink ref="E1605" location="A125958961K" display="A125958961K" xr:uid="{00000000-0004-0000-0000-00003A060000}"/>
    <hyperlink ref="E1606" location="A125980561L" display="A125980561L" xr:uid="{00000000-0004-0000-0000-00003B060000}"/>
    <hyperlink ref="E1607" location="A125969761W" display="A125969761W" xr:uid="{00000000-0004-0000-0000-00003C060000}"/>
    <hyperlink ref="E1608" location="A125958969C" display="A125958969C" xr:uid="{00000000-0004-0000-0000-00003D060000}"/>
    <hyperlink ref="E1609" location="A125980569F" display="A125980569F" xr:uid="{00000000-0004-0000-0000-00003E060000}"/>
    <hyperlink ref="E1610" location="A125969769R" display="A125969769R" xr:uid="{00000000-0004-0000-0000-00003F060000}"/>
    <hyperlink ref="E1611" location="A125959049F" display="A125959049F" xr:uid="{00000000-0004-0000-0000-000040060000}"/>
    <hyperlink ref="E1612" location="A125980649F" display="A125980649F" xr:uid="{00000000-0004-0000-0000-000041060000}"/>
    <hyperlink ref="E1613" location="A125969849R" display="A125969849R" xr:uid="{00000000-0004-0000-0000-000042060000}"/>
    <hyperlink ref="E1614" location="A125958873K" display="A125958873K" xr:uid="{00000000-0004-0000-0000-000043060000}"/>
    <hyperlink ref="E1615" location="A125980473L" display="A125980473L" xr:uid="{00000000-0004-0000-0000-000044060000}"/>
    <hyperlink ref="E1616" location="A125969673W" display="A125969673W" xr:uid="{00000000-0004-0000-0000-000045060000}"/>
    <hyperlink ref="E1617" location="A125959025L" display="A125959025L" xr:uid="{00000000-0004-0000-0000-000046060000}"/>
    <hyperlink ref="E1618" location="A125980625L" display="A125980625L" xr:uid="{00000000-0004-0000-0000-000047060000}"/>
    <hyperlink ref="E1619" location="A125969825W" display="A125969825W" xr:uid="{00000000-0004-0000-0000-000048060000}"/>
    <hyperlink ref="E1620" location="A125959033L" display="A125959033L" xr:uid="{00000000-0004-0000-0000-000049060000}"/>
    <hyperlink ref="E1621" location="A125980633L" display="A125980633L" xr:uid="{00000000-0004-0000-0000-00004A060000}"/>
    <hyperlink ref="E1622" location="A125969833W" display="A125969833W" xr:uid="{00000000-0004-0000-0000-00004B060000}"/>
    <hyperlink ref="E1623" location="A125958857K" display="A125958857K" xr:uid="{00000000-0004-0000-0000-00004C060000}"/>
    <hyperlink ref="E1624" location="A125980457L" display="A125980457L" xr:uid="{00000000-0004-0000-0000-00004D060000}"/>
    <hyperlink ref="E1625" location="A125969657W" display="A125969657W" xr:uid="{00000000-0004-0000-0000-00004E060000}"/>
    <hyperlink ref="E1626" location="A125958897C" display="A125958897C" xr:uid="{00000000-0004-0000-0000-00004F060000}"/>
    <hyperlink ref="E1627" location="A125980497F" display="A125980497F" xr:uid="{00000000-0004-0000-0000-000050060000}"/>
    <hyperlink ref="E1628" location="A125969697R" display="A125969697R" xr:uid="{00000000-0004-0000-0000-000051060000}"/>
    <hyperlink ref="E1629" location="A125959120K" display="A125959120K" xr:uid="{00000000-0004-0000-0000-000052060000}"/>
    <hyperlink ref="E1630" location="A125980720K" display="A125980720K" xr:uid="{00000000-0004-0000-0000-000053060000}"/>
    <hyperlink ref="E1631" location="A125969920V" display="A125969920V" xr:uid="{00000000-0004-0000-0000-000054060000}"/>
    <hyperlink ref="E1632" location="A125959192W" display="A125959192W" xr:uid="{00000000-0004-0000-0000-000055060000}"/>
    <hyperlink ref="E1633" location="A125980792W" display="A125980792W" xr:uid="{00000000-0004-0000-0000-000056060000}"/>
    <hyperlink ref="E1634" location="A125969992F" display="A125969992F" xr:uid="{00000000-0004-0000-0000-000057060000}"/>
    <hyperlink ref="E1635" location="A125959128C" display="A125959128C" xr:uid="{00000000-0004-0000-0000-000058060000}"/>
    <hyperlink ref="E1636" location="A125980728C" display="A125980728C" xr:uid="{00000000-0004-0000-0000-000059060000}"/>
    <hyperlink ref="E1637" location="A125969928L" display="A125969928L" xr:uid="{00000000-0004-0000-0000-00005A060000}"/>
    <hyperlink ref="E1638" location="A125959200K" display="A125959200K" xr:uid="{00000000-0004-0000-0000-00005B060000}"/>
    <hyperlink ref="E1639" location="A125980800K" display="A125980800K" xr:uid="{00000000-0004-0000-0000-00005C060000}"/>
    <hyperlink ref="E1640" location="A125970000A" display="A125970000A" xr:uid="{00000000-0004-0000-0000-00005D060000}"/>
    <hyperlink ref="E1641" location="A125959208C" display="A125959208C" xr:uid="{00000000-0004-0000-0000-00005E060000}"/>
    <hyperlink ref="E1642" location="A125980808C" display="A125980808C" xr:uid="{00000000-0004-0000-0000-00005F060000}"/>
    <hyperlink ref="E1643" location="A125970008V" display="A125970008V" xr:uid="{00000000-0004-0000-0000-000060060000}"/>
    <hyperlink ref="E1644" location="A125959136C" display="A125959136C" xr:uid="{00000000-0004-0000-0000-000061060000}"/>
    <hyperlink ref="E1645" location="A125980736C" display="A125980736C" xr:uid="{00000000-0004-0000-0000-000062060000}"/>
    <hyperlink ref="E1646" location="A125969936L" display="A125969936L" xr:uid="{00000000-0004-0000-0000-000063060000}"/>
    <hyperlink ref="E1647" location="A125959144C" display="A125959144C" xr:uid="{00000000-0004-0000-0000-000064060000}"/>
    <hyperlink ref="E1648" location="A125980744C" display="A125980744C" xr:uid="{00000000-0004-0000-0000-000065060000}"/>
    <hyperlink ref="E1649" location="A125969944L" display="A125969944L" xr:uid="{00000000-0004-0000-0000-000066060000}"/>
    <hyperlink ref="E1650" location="A125959176W" display="A125959176W" xr:uid="{00000000-0004-0000-0000-000067060000}"/>
    <hyperlink ref="E1651" location="A125980776W" display="A125980776W" xr:uid="{00000000-0004-0000-0000-000068060000}"/>
    <hyperlink ref="E1652" location="A125969976F" display="A125969976F" xr:uid="{00000000-0004-0000-0000-000069060000}"/>
    <hyperlink ref="E1653" location="A125959104K" display="A125959104K" xr:uid="{00000000-0004-0000-0000-00006A060000}"/>
    <hyperlink ref="E1654" location="A125980704K" display="A125980704K" xr:uid="{00000000-0004-0000-0000-00006B060000}"/>
    <hyperlink ref="E1655" location="A125969904V" display="A125969904V" xr:uid="{00000000-0004-0000-0000-00006C060000}"/>
    <hyperlink ref="E1656" location="A125959216C" display="A125959216C" xr:uid="{00000000-0004-0000-0000-00006D060000}"/>
    <hyperlink ref="E1657" location="A125980816C" display="A125980816C" xr:uid="{00000000-0004-0000-0000-00006E060000}"/>
    <hyperlink ref="E1658" location="A125970016V" display="A125970016V" xr:uid="{00000000-0004-0000-0000-00006F060000}"/>
    <hyperlink ref="E1659" location="A125959184W" display="A125959184W" xr:uid="{00000000-0004-0000-0000-000070060000}"/>
    <hyperlink ref="E1660" location="A125980784W" display="A125980784W" xr:uid="{00000000-0004-0000-0000-000071060000}"/>
    <hyperlink ref="E1661" location="A125969984F" display="A125969984F" xr:uid="{00000000-0004-0000-0000-000072060000}"/>
    <hyperlink ref="E1662" location="A125959240C" display="A125959240C" xr:uid="{00000000-0004-0000-0000-000073060000}"/>
    <hyperlink ref="E1663" location="A125980840C" display="A125980840C" xr:uid="{00000000-0004-0000-0000-000074060000}"/>
    <hyperlink ref="E1664" location="A125970040V" display="A125970040V" xr:uid="{00000000-0004-0000-0000-000075060000}"/>
    <hyperlink ref="E1665" location="A125959112K" display="A125959112K" xr:uid="{00000000-0004-0000-0000-000076060000}"/>
    <hyperlink ref="E1666" location="A125980712K" display="A125980712K" xr:uid="{00000000-0004-0000-0000-000077060000}"/>
    <hyperlink ref="E1667" location="A125969912V" display="A125969912V" xr:uid="{00000000-0004-0000-0000-000078060000}"/>
    <hyperlink ref="E1668" location="A125959064C" display="A125959064C" xr:uid="{00000000-0004-0000-0000-000079060000}"/>
    <hyperlink ref="E1669" location="A125980664C" display="A125980664C" xr:uid="{00000000-0004-0000-0000-00007A060000}"/>
    <hyperlink ref="E1670" location="A125969864L" display="A125969864L" xr:uid="{00000000-0004-0000-0000-00007B060000}"/>
    <hyperlink ref="E1671" location="A125959080C" display="A125959080C" xr:uid="{00000000-0004-0000-0000-00007C060000}"/>
    <hyperlink ref="E1672" location="A125980680C" display="A125980680C" xr:uid="{00000000-0004-0000-0000-00007D060000}"/>
    <hyperlink ref="E1673" location="A125969880L" display="A125969880L" xr:uid="{00000000-0004-0000-0000-00007E060000}"/>
    <hyperlink ref="E1674" location="A125959152C" display="A125959152C" xr:uid="{00000000-0004-0000-0000-00007F060000}"/>
    <hyperlink ref="E1675" location="A125980752C" display="A125980752C" xr:uid="{00000000-0004-0000-0000-000080060000}"/>
    <hyperlink ref="E1676" location="A125969952L" display="A125969952L" xr:uid="{00000000-0004-0000-0000-000081060000}"/>
    <hyperlink ref="E1677" location="A125959088W" display="A125959088W" xr:uid="{00000000-0004-0000-0000-000082060000}"/>
    <hyperlink ref="E1678" location="A125980688W" display="A125980688W" xr:uid="{00000000-0004-0000-0000-000083060000}"/>
    <hyperlink ref="E1679" location="A125969888F" display="A125969888F" xr:uid="{00000000-0004-0000-0000-000084060000}"/>
    <hyperlink ref="E1680" location="A125959160C" display="A125959160C" xr:uid="{00000000-0004-0000-0000-000085060000}"/>
    <hyperlink ref="E1681" location="A125980760C" display="A125980760C" xr:uid="{00000000-0004-0000-0000-000086060000}"/>
    <hyperlink ref="E1682" location="A125969960L" display="A125969960L" xr:uid="{00000000-0004-0000-0000-000087060000}"/>
    <hyperlink ref="E1683" location="A125959168W" display="A125959168W" xr:uid="{00000000-0004-0000-0000-000088060000}"/>
    <hyperlink ref="E1684" location="A125980768W" display="A125980768W" xr:uid="{00000000-0004-0000-0000-000089060000}"/>
    <hyperlink ref="E1685" location="A125969968F" display="A125969968F" xr:uid="{00000000-0004-0000-0000-00008A060000}"/>
    <hyperlink ref="E1686" location="A125959248W" display="A125959248W" xr:uid="{00000000-0004-0000-0000-00008B060000}"/>
    <hyperlink ref="E1687" location="A125980848W" display="A125980848W" xr:uid="{00000000-0004-0000-0000-00008C060000}"/>
    <hyperlink ref="E1688" location="A125970048L" display="A125970048L" xr:uid="{00000000-0004-0000-0000-00008D060000}"/>
    <hyperlink ref="E1689" location="A125959072C" display="A125959072C" xr:uid="{00000000-0004-0000-0000-00008E060000}"/>
    <hyperlink ref="E1690" location="A125980672C" display="A125980672C" xr:uid="{00000000-0004-0000-0000-00008F060000}"/>
    <hyperlink ref="E1691" location="A125969872L" display="A125969872L" xr:uid="{00000000-0004-0000-0000-000090060000}"/>
    <hyperlink ref="E1692" location="A125959224C" display="A125959224C" xr:uid="{00000000-0004-0000-0000-000091060000}"/>
    <hyperlink ref="E1693" location="A125980824C" display="A125980824C" xr:uid="{00000000-0004-0000-0000-000092060000}"/>
    <hyperlink ref="E1694" location="A125970024V" display="A125970024V" xr:uid="{00000000-0004-0000-0000-000093060000}"/>
    <hyperlink ref="E1695" location="A125959232C" display="A125959232C" xr:uid="{00000000-0004-0000-0000-000094060000}"/>
    <hyperlink ref="E1696" location="A125980832C" display="A125980832C" xr:uid="{00000000-0004-0000-0000-000095060000}"/>
    <hyperlink ref="E1697" location="A125970032V" display="A125970032V" xr:uid="{00000000-0004-0000-0000-000096060000}"/>
    <hyperlink ref="E1698" location="A125959056C" display="A125959056C" xr:uid="{00000000-0004-0000-0000-000097060000}"/>
    <hyperlink ref="E1699" location="A125980656C" display="A125980656C" xr:uid="{00000000-0004-0000-0000-000098060000}"/>
    <hyperlink ref="E1700" location="A125969856L" display="A125969856L" xr:uid="{00000000-0004-0000-0000-000099060000}"/>
    <hyperlink ref="E1701" location="A125959096W" display="A125959096W" xr:uid="{00000000-0004-0000-0000-00009A060000}"/>
    <hyperlink ref="E1702" location="A125980696W" display="A125980696W" xr:uid="{00000000-0004-0000-0000-00009B060000}"/>
    <hyperlink ref="E1703" location="A125969896F" display="A125969896F" xr:uid="{00000000-0004-0000-0000-00009C060000}"/>
    <hyperlink ref="E1704" location="A125959193X" display="A125959193X" xr:uid="{00000000-0004-0000-0000-00009D060000}"/>
    <hyperlink ref="E1705" location="A125980793X" display="A125980793X" xr:uid="{00000000-0004-0000-0000-00009E060000}"/>
    <hyperlink ref="E1706" location="A125969993J" display="A125969993J" xr:uid="{00000000-0004-0000-0000-00009F060000}"/>
    <hyperlink ref="E1707" location="A125959129F" display="A125959129F" xr:uid="{00000000-0004-0000-0000-0000A0060000}"/>
    <hyperlink ref="E1708" location="A125980729F" display="A125980729F" xr:uid="{00000000-0004-0000-0000-0000A1060000}"/>
    <hyperlink ref="E1709" location="A125969929R" display="A125969929R" xr:uid="{00000000-0004-0000-0000-0000A2060000}"/>
    <hyperlink ref="E1710" location="A125959201L" display="A125959201L" xr:uid="{00000000-0004-0000-0000-0000A3060000}"/>
    <hyperlink ref="E1711" location="A125980801L" display="A125980801L" xr:uid="{00000000-0004-0000-0000-0000A4060000}"/>
    <hyperlink ref="E1712" location="A125970001C" display="A125970001C" xr:uid="{00000000-0004-0000-0000-0000A5060000}"/>
    <hyperlink ref="E1713" location="A125959209F" display="A125959209F" xr:uid="{00000000-0004-0000-0000-0000A6060000}"/>
    <hyperlink ref="E1714" location="A125980809F" display="A125980809F" xr:uid="{00000000-0004-0000-0000-0000A7060000}"/>
    <hyperlink ref="E1715" location="A125970009W" display="A125970009W" xr:uid="{00000000-0004-0000-0000-0000A8060000}"/>
    <hyperlink ref="E1716" location="A125959137F" display="A125959137F" xr:uid="{00000000-0004-0000-0000-0000A9060000}"/>
    <hyperlink ref="E1717" location="A125980737F" display="A125980737F" xr:uid="{00000000-0004-0000-0000-0000AA060000}"/>
    <hyperlink ref="E1718" location="A125969937R" display="A125969937R" xr:uid="{00000000-0004-0000-0000-0000AB060000}"/>
    <hyperlink ref="E1719" location="A125959145F" display="A125959145F" xr:uid="{00000000-0004-0000-0000-0000AC060000}"/>
    <hyperlink ref="E1720" location="A125980745F" display="A125980745F" xr:uid="{00000000-0004-0000-0000-0000AD060000}"/>
    <hyperlink ref="E1721" location="A125969945R" display="A125969945R" xr:uid="{00000000-0004-0000-0000-0000AE060000}"/>
    <hyperlink ref="E1722" location="A125959177X" display="A125959177X" xr:uid="{00000000-0004-0000-0000-0000AF060000}"/>
    <hyperlink ref="E1723" location="A125980777X" display="A125980777X" xr:uid="{00000000-0004-0000-0000-0000B0060000}"/>
    <hyperlink ref="E1724" location="A125969977J" display="A125969977J" xr:uid="{00000000-0004-0000-0000-0000B1060000}"/>
    <hyperlink ref="E1725" location="A125959105L" display="A125959105L" xr:uid="{00000000-0004-0000-0000-0000B2060000}"/>
    <hyperlink ref="E1726" location="A125980705L" display="A125980705L" xr:uid="{00000000-0004-0000-0000-0000B3060000}"/>
    <hyperlink ref="E1727" location="A125969905W" display="A125969905W" xr:uid="{00000000-0004-0000-0000-0000B4060000}"/>
    <hyperlink ref="E1728" location="A125959217F" display="A125959217F" xr:uid="{00000000-0004-0000-0000-0000B5060000}"/>
    <hyperlink ref="E1729" location="A125980817F" display="A125980817F" xr:uid="{00000000-0004-0000-0000-0000B6060000}"/>
    <hyperlink ref="E1730" location="A125970017W" display="A125970017W" xr:uid="{00000000-0004-0000-0000-0000B7060000}"/>
    <hyperlink ref="E1731" location="A125959185X" display="A125959185X" xr:uid="{00000000-0004-0000-0000-0000B8060000}"/>
    <hyperlink ref="E1732" location="A125980785X" display="A125980785X" xr:uid="{00000000-0004-0000-0000-0000B9060000}"/>
    <hyperlink ref="E1733" location="A125969985J" display="A125969985J" xr:uid="{00000000-0004-0000-0000-0000BA060000}"/>
    <hyperlink ref="E1734" location="A125959241F" display="A125959241F" xr:uid="{00000000-0004-0000-0000-0000BB060000}"/>
    <hyperlink ref="E1735" location="A125980841F" display="A125980841F" xr:uid="{00000000-0004-0000-0000-0000BC060000}"/>
    <hyperlink ref="E1736" location="A125970041W" display="A125970041W" xr:uid="{00000000-0004-0000-0000-0000BD060000}"/>
    <hyperlink ref="E1737" location="A125959113L" display="A125959113L" xr:uid="{00000000-0004-0000-0000-0000BE060000}"/>
    <hyperlink ref="E1738" location="A125980713L" display="A125980713L" xr:uid="{00000000-0004-0000-0000-0000BF060000}"/>
    <hyperlink ref="E1739" location="A125969913W" display="A125969913W" xr:uid="{00000000-0004-0000-0000-0000C0060000}"/>
    <hyperlink ref="E1740" location="A125959065F" display="A125959065F" xr:uid="{00000000-0004-0000-0000-0000C1060000}"/>
    <hyperlink ref="E1741" location="A125980665F" display="A125980665F" xr:uid="{00000000-0004-0000-0000-0000C2060000}"/>
    <hyperlink ref="E1742" location="A125969865R" display="A125969865R" xr:uid="{00000000-0004-0000-0000-0000C3060000}"/>
    <hyperlink ref="E1743" location="A125959081F" display="A125959081F" xr:uid="{00000000-0004-0000-0000-0000C4060000}"/>
    <hyperlink ref="E1744" location="A125980681F" display="A125980681F" xr:uid="{00000000-0004-0000-0000-0000C5060000}"/>
    <hyperlink ref="E1745" location="A125969881R" display="A125969881R" xr:uid="{00000000-0004-0000-0000-0000C6060000}"/>
    <hyperlink ref="E1746" location="A125959153F" display="A125959153F" xr:uid="{00000000-0004-0000-0000-0000C7060000}"/>
    <hyperlink ref="E1747" location="A125980753F" display="A125980753F" xr:uid="{00000000-0004-0000-0000-0000C8060000}"/>
    <hyperlink ref="E1748" location="A125969953R" display="A125969953R" xr:uid="{00000000-0004-0000-0000-0000C9060000}"/>
    <hyperlink ref="E1749" location="A125959089X" display="A125959089X" xr:uid="{00000000-0004-0000-0000-0000CA060000}"/>
    <hyperlink ref="E1750" location="A125980689X" display="A125980689X" xr:uid="{00000000-0004-0000-0000-0000CB060000}"/>
    <hyperlink ref="E1751" location="A125969889J" display="A125969889J" xr:uid="{00000000-0004-0000-0000-0000CC060000}"/>
    <hyperlink ref="E1752" location="A125959161F" display="A125959161F" xr:uid="{00000000-0004-0000-0000-0000CD060000}"/>
    <hyperlink ref="E1753" location="A125980761F" display="A125980761F" xr:uid="{00000000-0004-0000-0000-0000CE060000}"/>
    <hyperlink ref="E1754" location="A125969961R" display="A125969961R" xr:uid="{00000000-0004-0000-0000-0000CF060000}"/>
    <hyperlink ref="E1755" location="A125959169X" display="A125959169X" xr:uid="{00000000-0004-0000-0000-0000D0060000}"/>
    <hyperlink ref="E1756" location="A125980769X" display="A125980769X" xr:uid="{00000000-0004-0000-0000-0000D1060000}"/>
    <hyperlink ref="E1757" location="A125969969J" display="A125969969J" xr:uid="{00000000-0004-0000-0000-0000D2060000}"/>
    <hyperlink ref="E1758" location="A125959249X" display="A125959249X" xr:uid="{00000000-0004-0000-0000-0000D3060000}"/>
    <hyperlink ref="E1759" location="A125980849X" display="A125980849X" xr:uid="{00000000-0004-0000-0000-0000D4060000}"/>
    <hyperlink ref="E1760" location="A125970049R" display="A125970049R" xr:uid="{00000000-0004-0000-0000-0000D5060000}"/>
    <hyperlink ref="E1761" location="A125959073F" display="A125959073F" xr:uid="{00000000-0004-0000-0000-0000D6060000}"/>
    <hyperlink ref="E1762" location="A125980673F" display="A125980673F" xr:uid="{00000000-0004-0000-0000-0000D7060000}"/>
    <hyperlink ref="E1763" location="A125969873R" display="A125969873R" xr:uid="{00000000-0004-0000-0000-0000D8060000}"/>
    <hyperlink ref="E1764" location="A125959225F" display="A125959225F" xr:uid="{00000000-0004-0000-0000-0000D9060000}"/>
    <hyperlink ref="E1765" location="A125980825F" display="A125980825F" xr:uid="{00000000-0004-0000-0000-0000DA060000}"/>
    <hyperlink ref="E1766" location="A125970025W" display="A125970025W" xr:uid="{00000000-0004-0000-0000-0000DB060000}"/>
    <hyperlink ref="E1767" location="A125959233F" display="A125959233F" xr:uid="{00000000-0004-0000-0000-0000DC060000}"/>
    <hyperlink ref="E1768" location="A125980833F" display="A125980833F" xr:uid="{00000000-0004-0000-0000-0000DD060000}"/>
    <hyperlink ref="E1769" location="A125970033W" display="A125970033W" xr:uid="{00000000-0004-0000-0000-0000DE060000}"/>
    <hyperlink ref="E1770" location="A125959057F" display="A125959057F" xr:uid="{00000000-0004-0000-0000-0000DF060000}"/>
    <hyperlink ref="E1771" location="A125980657F" display="A125980657F" xr:uid="{00000000-0004-0000-0000-0000E0060000}"/>
    <hyperlink ref="E1772" location="A125969857R" display="A125969857R" xr:uid="{00000000-0004-0000-0000-0000E1060000}"/>
    <hyperlink ref="E1773" location="A125959097X" display="A125959097X" xr:uid="{00000000-0004-0000-0000-0000E2060000}"/>
    <hyperlink ref="E1774" location="A125980697X" display="A125980697X" xr:uid="{00000000-0004-0000-0000-0000E3060000}"/>
    <hyperlink ref="E1775" location="A125969897J" display="A125969897J" xr:uid="{00000000-0004-0000-0000-0000E4060000}"/>
    <hyperlink ref="E1776" location="A125959320C" display="A125959320C" xr:uid="{00000000-0004-0000-0000-0000E5060000}"/>
    <hyperlink ref="E1777" location="A125980920C" display="A125980920C" xr:uid="{00000000-0004-0000-0000-0000E6060000}"/>
    <hyperlink ref="E1778" location="A125970120V" display="A125970120V" xr:uid="{00000000-0004-0000-0000-0000E7060000}"/>
    <hyperlink ref="E1779" location="A125959392R" display="A125959392R" xr:uid="{00000000-0004-0000-0000-0000E8060000}"/>
    <hyperlink ref="E1780" location="A125980992R" display="A125980992R" xr:uid="{00000000-0004-0000-0000-0000E9060000}"/>
    <hyperlink ref="E1781" location="A125970192F" display="A125970192F" xr:uid="{00000000-0004-0000-0000-0000EA060000}"/>
    <hyperlink ref="E1782" location="A125959328W" display="A125959328W" xr:uid="{00000000-0004-0000-0000-0000EB060000}"/>
    <hyperlink ref="E1783" location="A125980928W" display="A125980928W" xr:uid="{00000000-0004-0000-0000-0000EC060000}"/>
    <hyperlink ref="E1784" location="A125970128L" display="A125970128L" xr:uid="{00000000-0004-0000-0000-0000ED060000}"/>
    <hyperlink ref="E1785" location="A125959400C" display="A125959400C" xr:uid="{00000000-0004-0000-0000-0000EE060000}"/>
    <hyperlink ref="E1786" location="A125981000F" display="A125981000F" xr:uid="{00000000-0004-0000-0000-0000EF060000}"/>
    <hyperlink ref="E1787" location="A125970200V" display="A125970200V" xr:uid="{00000000-0004-0000-0000-0000F0060000}"/>
    <hyperlink ref="E1788" location="A125959408W" display="A125959408W" xr:uid="{00000000-0004-0000-0000-0000F1060000}"/>
    <hyperlink ref="E1789" location="A125981008X" display="A125981008X" xr:uid="{00000000-0004-0000-0000-0000F2060000}"/>
    <hyperlink ref="E1790" location="A125970208L" display="A125970208L" xr:uid="{00000000-0004-0000-0000-0000F3060000}"/>
    <hyperlink ref="E1791" location="A125959336W" display="A125959336W" xr:uid="{00000000-0004-0000-0000-0000F4060000}"/>
    <hyperlink ref="E1792" location="A125980936W" display="A125980936W" xr:uid="{00000000-0004-0000-0000-0000F5060000}"/>
    <hyperlink ref="E1793" location="A125970136L" display="A125970136L" xr:uid="{00000000-0004-0000-0000-0000F6060000}"/>
    <hyperlink ref="E1794" location="A125959344W" display="A125959344W" xr:uid="{00000000-0004-0000-0000-0000F7060000}"/>
    <hyperlink ref="E1795" location="A125980944W" display="A125980944W" xr:uid="{00000000-0004-0000-0000-0000F8060000}"/>
    <hyperlink ref="E1796" location="A125970144L" display="A125970144L" xr:uid="{00000000-0004-0000-0000-0000F9060000}"/>
    <hyperlink ref="E1797" location="A125959376R" display="A125959376R" xr:uid="{00000000-0004-0000-0000-0000FA060000}"/>
    <hyperlink ref="E1798" location="A125980976R" display="A125980976R" xr:uid="{00000000-0004-0000-0000-0000FB060000}"/>
    <hyperlink ref="E1799" location="A125970176F" display="A125970176F" xr:uid="{00000000-0004-0000-0000-0000FC060000}"/>
    <hyperlink ref="E1800" location="A125959304C" display="A125959304C" xr:uid="{00000000-0004-0000-0000-0000FD060000}"/>
    <hyperlink ref="E1801" location="A125980904C" display="A125980904C" xr:uid="{00000000-0004-0000-0000-0000FE060000}"/>
    <hyperlink ref="E1802" location="A125970104V" display="A125970104V" xr:uid="{00000000-0004-0000-0000-0000FF060000}"/>
    <hyperlink ref="E1803" location="A125959416W" display="A125959416W" xr:uid="{00000000-0004-0000-0000-000000070000}"/>
    <hyperlink ref="E1804" location="A125981016X" display="A125981016X" xr:uid="{00000000-0004-0000-0000-000001070000}"/>
    <hyperlink ref="E1805" location="A125970216L" display="A125970216L" xr:uid="{00000000-0004-0000-0000-000002070000}"/>
    <hyperlink ref="E1806" location="A125959384R" display="A125959384R" xr:uid="{00000000-0004-0000-0000-000003070000}"/>
    <hyperlink ref="E1807" location="A125980984R" display="A125980984R" xr:uid="{00000000-0004-0000-0000-000004070000}"/>
    <hyperlink ref="E1808" location="A125970184F" display="A125970184F" xr:uid="{00000000-0004-0000-0000-000005070000}"/>
    <hyperlink ref="E1809" location="A125959440W" display="A125959440W" xr:uid="{00000000-0004-0000-0000-000006070000}"/>
    <hyperlink ref="E1810" location="A125981040X" display="A125981040X" xr:uid="{00000000-0004-0000-0000-000007070000}"/>
    <hyperlink ref="E1811" location="A125970240L" display="A125970240L" xr:uid="{00000000-0004-0000-0000-000008070000}"/>
    <hyperlink ref="E1812" location="A125959312C" display="A125959312C" xr:uid="{00000000-0004-0000-0000-000009070000}"/>
    <hyperlink ref="E1813" location="A125980912C" display="A125980912C" xr:uid="{00000000-0004-0000-0000-00000A070000}"/>
    <hyperlink ref="E1814" location="A125970112V" display="A125970112V" xr:uid="{00000000-0004-0000-0000-00000B070000}"/>
    <hyperlink ref="E1815" location="A125959264W" display="A125959264W" xr:uid="{00000000-0004-0000-0000-00000C070000}"/>
    <hyperlink ref="E1816" location="A125980864W" display="A125980864W" xr:uid="{00000000-0004-0000-0000-00000D070000}"/>
    <hyperlink ref="E1817" location="A125970064L" display="A125970064L" xr:uid="{00000000-0004-0000-0000-00000E070000}"/>
    <hyperlink ref="E1818" location="A125959280W" display="A125959280W" xr:uid="{00000000-0004-0000-0000-00000F070000}"/>
    <hyperlink ref="E1819" location="A125980880W" display="A125980880W" xr:uid="{00000000-0004-0000-0000-000010070000}"/>
    <hyperlink ref="E1820" location="A125970080L" display="A125970080L" xr:uid="{00000000-0004-0000-0000-000011070000}"/>
    <hyperlink ref="E1821" location="A125959352W" display="A125959352W" xr:uid="{00000000-0004-0000-0000-000012070000}"/>
    <hyperlink ref="E1822" location="A125980952W" display="A125980952W" xr:uid="{00000000-0004-0000-0000-000013070000}"/>
    <hyperlink ref="E1823" location="A125970152L" display="A125970152L" xr:uid="{00000000-0004-0000-0000-000014070000}"/>
    <hyperlink ref="E1824" location="A125959288R" display="A125959288R" xr:uid="{00000000-0004-0000-0000-000015070000}"/>
    <hyperlink ref="E1825" location="A125980888R" display="A125980888R" xr:uid="{00000000-0004-0000-0000-000016070000}"/>
    <hyperlink ref="E1826" location="A125970088F" display="A125970088F" xr:uid="{00000000-0004-0000-0000-000017070000}"/>
    <hyperlink ref="E1827" location="A125959360W" display="A125959360W" xr:uid="{00000000-0004-0000-0000-000018070000}"/>
    <hyperlink ref="E1828" location="A125980960W" display="A125980960W" xr:uid="{00000000-0004-0000-0000-000019070000}"/>
    <hyperlink ref="E1829" location="A125970160L" display="A125970160L" xr:uid="{00000000-0004-0000-0000-00001A070000}"/>
    <hyperlink ref="E1830" location="A125959368R" display="A125959368R" xr:uid="{00000000-0004-0000-0000-00001B070000}"/>
    <hyperlink ref="E1831" location="A125980968R" display="A125980968R" xr:uid="{00000000-0004-0000-0000-00001C070000}"/>
    <hyperlink ref="E1832" location="A125970168F" display="A125970168F" xr:uid="{00000000-0004-0000-0000-00001D070000}"/>
    <hyperlink ref="E1833" location="A125959448R" display="A125959448R" xr:uid="{00000000-0004-0000-0000-00001E070000}"/>
    <hyperlink ref="E1834" location="A125981048T" display="A125981048T" xr:uid="{00000000-0004-0000-0000-00001F070000}"/>
    <hyperlink ref="E1835" location="A125970248F" display="A125970248F" xr:uid="{00000000-0004-0000-0000-000020070000}"/>
    <hyperlink ref="E1836" location="A125959272W" display="A125959272W" xr:uid="{00000000-0004-0000-0000-000021070000}"/>
    <hyperlink ref="E1837" location="A125980872W" display="A125980872W" xr:uid="{00000000-0004-0000-0000-000022070000}"/>
    <hyperlink ref="E1838" location="A125970072L" display="A125970072L" xr:uid="{00000000-0004-0000-0000-000023070000}"/>
    <hyperlink ref="E1839" location="A125959424W" display="A125959424W" xr:uid="{00000000-0004-0000-0000-000024070000}"/>
    <hyperlink ref="E1840" location="A125981024X" display="A125981024X" xr:uid="{00000000-0004-0000-0000-000025070000}"/>
    <hyperlink ref="E1841" location="A125970224L" display="A125970224L" xr:uid="{00000000-0004-0000-0000-000026070000}"/>
    <hyperlink ref="E1842" location="A125959432W" display="A125959432W" xr:uid="{00000000-0004-0000-0000-000027070000}"/>
    <hyperlink ref="E1843" location="A125981032X" display="A125981032X" xr:uid="{00000000-0004-0000-0000-000028070000}"/>
    <hyperlink ref="E1844" location="A125970232L" display="A125970232L" xr:uid="{00000000-0004-0000-0000-000029070000}"/>
    <hyperlink ref="E1845" location="A125959256W" display="A125959256W" xr:uid="{00000000-0004-0000-0000-00002A070000}"/>
    <hyperlink ref="E1846" location="A125980856W" display="A125980856W" xr:uid="{00000000-0004-0000-0000-00002B070000}"/>
    <hyperlink ref="E1847" location="A125970056L" display="A125970056L" xr:uid="{00000000-0004-0000-0000-00002C070000}"/>
    <hyperlink ref="E1848" location="A125959296R" display="A125959296R" xr:uid="{00000000-0004-0000-0000-00002D070000}"/>
    <hyperlink ref="E1849" location="A125980896R" display="A125980896R" xr:uid="{00000000-0004-0000-0000-00002E070000}"/>
    <hyperlink ref="E1850" location="A125970096F" display="A125970096F" xr:uid="{00000000-0004-0000-0000-00002F070000}"/>
    <hyperlink ref="E1851" location="A125959393T" display="A125959393T" xr:uid="{00000000-0004-0000-0000-000030070000}"/>
    <hyperlink ref="E1852" location="A125980993T" display="A125980993T" xr:uid="{00000000-0004-0000-0000-000031070000}"/>
    <hyperlink ref="E1853" location="A125970193J" display="A125970193J" xr:uid="{00000000-0004-0000-0000-000032070000}"/>
    <hyperlink ref="E1854" location="A125959329X" display="A125959329X" xr:uid="{00000000-0004-0000-0000-000033070000}"/>
    <hyperlink ref="E1855" location="A125980929X" display="A125980929X" xr:uid="{00000000-0004-0000-0000-000034070000}"/>
    <hyperlink ref="E1856" location="A125970129R" display="A125970129R" xr:uid="{00000000-0004-0000-0000-000035070000}"/>
    <hyperlink ref="E1857" location="A125959401F" display="A125959401F" xr:uid="{00000000-0004-0000-0000-000036070000}"/>
    <hyperlink ref="E1858" location="A125981001J" display="A125981001J" xr:uid="{00000000-0004-0000-0000-000037070000}"/>
    <hyperlink ref="E1859" location="A125970201W" display="A125970201W" xr:uid="{00000000-0004-0000-0000-000038070000}"/>
    <hyperlink ref="E1860" location="A125959409X" display="A125959409X" xr:uid="{00000000-0004-0000-0000-000039070000}"/>
    <hyperlink ref="E1861" location="A125981009A" display="A125981009A" xr:uid="{00000000-0004-0000-0000-00003A070000}"/>
    <hyperlink ref="E1862" location="A125970209R" display="A125970209R" xr:uid="{00000000-0004-0000-0000-00003B070000}"/>
    <hyperlink ref="E1863" location="A125959337X" display="A125959337X" xr:uid="{00000000-0004-0000-0000-00003C070000}"/>
    <hyperlink ref="E1864" location="A125980937X" display="A125980937X" xr:uid="{00000000-0004-0000-0000-00003D070000}"/>
    <hyperlink ref="E1865" location="A125970137R" display="A125970137R" xr:uid="{00000000-0004-0000-0000-00003E070000}"/>
    <hyperlink ref="E1866" location="A125959345X" display="A125959345X" xr:uid="{00000000-0004-0000-0000-00003F070000}"/>
    <hyperlink ref="E1867" location="A125980945X" display="A125980945X" xr:uid="{00000000-0004-0000-0000-000040070000}"/>
    <hyperlink ref="E1868" location="A125970145R" display="A125970145R" xr:uid="{00000000-0004-0000-0000-000041070000}"/>
    <hyperlink ref="E1869" location="A125959377T" display="A125959377T" xr:uid="{00000000-0004-0000-0000-000042070000}"/>
    <hyperlink ref="E1870" location="A125980977T" display="A125980977T" xr:uid="{00000000-0004-0000-0000-000043070000}"/>
    <hyperlink ref="E1871" location="A125970177J" display="A125970177J" xr:uid="{00000000-0004-0000-0000-000044070000}"/>
    <hyperlink ref="E1872" location="A125959305F" display="A125959305F" xr:uid="{00000000-0004-0000-0000-000045070000}"/>
    <hyperlink ref="E1873" location="A125980905F" display="A125980905F" xr:uid="{00000000-0004-0000-0000-000046070000}"/>
    <hyperlink ref="E1874" location="A125970105W" display="A125970105W" xr:uid="{00000000-0004-0000-0000-000047070000}"/>
    <hyperlink ref="E1875" location="A125959417X" display="A125959417X" xr:uid="{00000000-0004-0000-0000-000048070000}"/>
    <hyperlink ref="E1876" location="A125981017A" display="A125981017A" xr:uid="{00000000-0004-0000-0000-000049070000}"/>
    <hyperlink ref="E1877" location="A125970217R" display="A125970217R" xr:uid="{00000000-0004-0000-0000-00004A070000}"/>
    <hyperlink ref="E1878" location="A125959385T" display="A125959385T" xr:uid="{00000000-0004-0000-0000-00004B070000}"/>
    <hyperlink ref="E1879" location="A125980985T" display="A125980985T" xr:uid="{00000000-0004-0000-0000-00004C070000}"/>
    <hyperlink ref="E1880" location="A125970185J" display="A125970185J" xr:uid="{00000000-0004-0000-0000-00004D070000}"/>
    <hyperlink ref="E1881" location="A125959441X" display="A125959441X" xr:uid="{00000000-0004-0000-0000-00004E070000}"/>
    <hyperlink ref="E1882" location="A125981041A" display="A125981041A" xr:uid="{00000000-0004-0000-0000-00004F070000}"/>
    <hyperlink ref="E1883" location="A125970241R" display="A125970241R" xr:uid="{00000000-0004-0000-0000-000050070000}"/>
    <hyperlink ref="E1884" location="A125959313F" display="A125959313F" xr:uid="{00000000-0004-0000-0000-000051070000}"/>
    <hyperlink ref="E1885" location="A125980913F" display="A125980913F" xr:uid="{00000000-0004-0000-0000-000052070000}"/>
    <hyperlink ref="E1886" location="A125970113W" display="A125970113W" xr:uid="{00000000-0004-0000-0000-000053070000}"/>
    <hyperlink ref="E1887" location="A125959265X" display="A125959265X" xr:uid="{00000000-0004-0000-0000-000054070000}"/>
    <hyperlink ref="E1888" location="A125980865X" display="A125980865X" xr:uid="{00000000-0004-0000-0000-000055070000}"/>
    <hyperlink ref="E1889" location="A125970065R" display="A125970065R" xr:uid="{00000000-0004-0000-0000-000056070000}"/>
    <hyperlink ref="E1890" location="A125959281X" display="A125959281X" xr:uid="{00000000-0004-0000-0000-000057070000}"/>
    <hyperlink ref="E1891" location="A125980881X" display="A125980881X" xr:uid="{00000000-0004-0000-0000-000058070000}"/>
    <hyperlink ref="E1892" location="A125970081R" display="A125970081R" xr:uid="{00000000-0004-0000-0000-000059070000}"/>
    <hyperlink ref="E1893" location="A125959353X" display="A125959353X" xr:uid="{00000000-0004-0000-0000-00005A070000}"/>
    <hyperlink ref="E1894" location="A125980953X" display="A125980953X" xr:uid="{00000000-0004-0000-0000-00005B070000}"/>
    <hyperlink ref="E1895" location="A125970153R" display="A125970153R" xr:uid="{00000000-0004-0000-0000-00005C070000}"/>
    <hyperlink ref="E1896" location="A125959289T" display="A125959289T" xr:uid="{00000000-0004-0000-0000-00005D070000}"/>
    <hyperlink ref="E1897" location="A125980889T" display="A125980889T" xr:uid="{00000000-0004-0000-0000-00005E070000}"/>
    <hyperlink ref="E1898" location="A125970089J" display="A125970089J" xr:uid="{00000000-0004-0000-0000-00005F070000}"/>
    <hyperlink ref="E1899" location="A125959361X" display="A125959361X" xr:uid="{00000000-0004-0000-0000-000060070000}"/>
    <hyperlink ref="E1900" location="A125980961X" display="A125980961X" xr:uid="{00000000-0004-0000-0000-000061070000}"/>
    <hyperlink ref="E1901" location="A125970161R" display="A125970161R" xr:uid="{00000000-0004-0000-0000-000062070000}"/>
    <hyperlink ref="E1902" location="A125959369T" display="A125959369T" xr:uid="{00000000-0004-0000-0000-000063070000}"/>
    <hyperlink ref="E1903" location="A125980969T" display="A125980969T" xr:uid="{00000000-0004-0000-0000-000064070000}"/>
    <hyperlink ref="E1904" location="A125970169J" display="A125970169J" xr:uid="{00000000-0004-0000-0000-000065070000}"/>
    <hyperlink ref="E1905" location="A125959449T" display="A125959449T" xr:uid="{00000000-0004-0000-0000-000066070000}"/>
    <hyperlink ref="E1906" location="A125981049V" display="A125981049V" xr:uid="{00000000-0004-0000-0000-000067070000}"/>
    <hyperlink ref="E1907" location="A125970249J" display="A125970249J" xr:uid="{00000000-0004-0000-0000-000068070000}"/>
    <hyperlink ref="E1908" location="A125959273X" display="A125959273X" xr:uid="{00000000-0004-0000-0000-000069070000}"/>
    <hyperlink ref="E1909" location="A125980873X" display="A125980873X" xr:uid="{00000000-0004-0000-0000-00006A070000}"/>
    <hyperlink ref="E1910" location="A125970073R" display="A125970073R" xr:uid="{00000000-0004-0000-0000-00006B070000}"/>
    <hyperlink ref="E1911" location="A125959425X" display="A125959425X" xr:uid="{00000000-0004-0000-0000-00006C070000}"/>
    <hyperlink ref="E1912" location="A125981025A" display="A125981025A" xr:uid="{00000000-0004-0000-0000-00006D070000}"/>
    <hyperlink ref="E1913" location="A125970225R" display="A125970225R" xr:uid="{00000000-0004-0000-0000-00006E070000}"/>
    <hyperlink ref="E1914" location="A125959433X" display="A125959433X" xr:uid="{00000000-0004-0000-0000-00006F070000}"/>
    <hyperlink ref="E1915" location="A125981033A" display="A125981033A" xr:uid="{00000000-0004-0000-0000-000070070000}"/>
    <hyperlink ref="E1916" location="A125970233R" display="A125970233R" xr:uid="{00000000-0004-0000-0000-000071070000}"/>
    <hyperlink ref="E1917" location="A125959257X" display="A125959257X" xr:uid="{00000000-0004-0000-0000-000072070000}"/>
    <hyperlink ref="E1918" location="A125980857X" display="A125980857X" xr:uid="{00000000-0004-0000-0000-000073070000}"/>
    <hyperlink ref="E1919" location="A125970057R" display="A125970057R" xr:uid="{00000000-0004-0000-0000-000074070000}"/>
    <hyperlink ref="E1920" location="A125959297T" display="A125959297T" xr:uid="{00000000-0004-0000-0000-000075070000}"/>
    <hyperlink ref="E1921" location="A125980897T" display="A125980897T" xr:uid="{00000000-0004-0000-0000-000076070000}"/>
    <hyperlink ref="E1922" location="A125970097J" display="A125970097J" xr:uid="{00000000-0004-0000-0000-000077070000}"/>
    <hyperlink ref="E1923" location="A125958520C" display="A125958520C" xr:uid="{00000000-0004-0000-0000-000078070000}"/>
    <hyperlink ref="E1924" location="A125980120F" display="A125980120F" xr:uid="{00000000-0004-0000-0000-000079070000}"/>
    <hyperlink ref="E1925" location="A125969320R" display="A125969320R" xr:uid="{00000000-0004-0000-0000-00007A070000}"/>
    <hyperlink ref="E1926" location="A125958592R" display="A125958592R" xr:uid="{00000000-0004-0000-0000-00007B070000}"/>
    <hyperlink ref="E1927" location="A125980192T" display="A125980192T" xr:uid="{00000000-0004-0000-0000-00007C070000}"/>
    <hyperlink ref="E1928" location="A125969392A" display="A125969392A" xr:uid="{00000000-0004-0000-0000-00007D070000}"/>
    <hyperlink ref="E1929" location="A125958528W" display="A125958528W" xr:uid="{00000000-0004-0000-0000-00007E070000}"/>
    <hyperlink ref="E1930" location="A125980128X" display="A125980128X" xr:uid="{00000000-0004-0000-0000-00007F070000}"/>
    <hyperlink ref="E1931" location="A125969328J" display="A125969328J" xr:uid="{00000000-0004-0000-0000-000080070000}"/>
    <hyperlink ref="E1932" location="A125958600C" display="A125958600C" xr:uid="{00000000-0004-0000-0000-000081070000}"/>
    <hyperlink ref="E1933" location="A125980200F" display="A125980200F" xr:uid="{00000000-0004-0000-0000-000082070000}"/>
    <hyperlink ref="E1934" location="A125969400R" display="A125969400R" xr:uid="{00000000-0004-0000-0000-000083070000}"/>
    <hyperlink ref="E1935" location="A125958608W" display="A125958608W" xr:uid="{00000000-0004-0000-0000-000084070000}"/>
    <hyperlink ref="E1936" location="A125980208X" display="A125980208X" xr:uid="{00000000-0004-0000-0000-000085070000}"/>
    <hyperlink ref="E1937" location="A125969408J" display="A125969408J" xr:uid="{00000000-0004-0000-0000-000086070000}"/>
    <hyperlink ref="E1938" location="A125958536W" display="A125958536W" xr:uid="{00000000-0004-0000-0000-000087070000}"/>
    <hyperlink ref="E1939" location="A125980136X" display="A125980136X" xr:uid="{00000000-0004-0000-0000-000088070000}"/>
    <hyperlink ref="E1940" location="A125969336J" display="A125969336J" xr:uid="{00000000-0004-0000-0000-000089070000}"/>
    <hyperlink ref="E1941" location="A125958544W" display="A125958544W" xr:uid="{00000000-0004-0000-0000-00008A070000}"/>
    <hyperlink ref="E1942" location="A125980144X" display="A125980144X" xr:uid="{00000000-0004-0000-0000-00008B070000}"/>
    <hyperlink ref="E1943" location="A125969344J" display="A125969344J" xr:uid="{00000000-0004-0000-0000-00008C070000}"/>
    <hyperlink ref="E1944" location="A125958576R" display="A125958576R" xr:uid="{00000000-0004-0000-0000-00008D070000}"/>
    <hyperlink ref="E1945" location="A125980176T" display="A125980176T" xr:uid="{00000000-0004-0000-0000-00008E070000}"/>
    <hyperlink ref="E1946" location="A125969376A" display="A125969376A" xr:uid="{00000000-0004-0000-0000-00008F070000}"/>
    <hyperlink ref="E1947" location="A125958504C" display="A125958504C" xr:uid="{00000000-0004-0000-0000-000090070000}"/>
    <hyperlink ref="E1948" location="A125980104F" display="A125980104F" xr:uid="{00000000-0004-0000-0000-000091070000}"/>
    <hyperlink ref="E1949" location="A125969304R" display="A125969304R" xr:uid="{00000000-0004-0000-0000-000092070000}"/>
    <hyperlink ref="E1950" location="A125958616W" display="A125958616W" xr:uid="{00000000-0004-0000-0000-000093070000}"/>
    <hyperlink ref="E1951" location="A125980216X" display="A125980216X" xr:uid="{00000000-0004-0000-0000-000094070000}"/>
    <hyperlink ref="E1952" location="A125969416J" display="A125969416J" xr:uid="{00000000-0004-0000-0000-000095070000}"/>
    <hyperlink ref="E1953" location="A125958584R" display="A125958584R" xr:uid="{00000000-0004-0000-0000-000096070000}"/>
    <hyperlink ref="E1954" location="A125980184T" display="A125980184T" xr:uid="{00000000-0004-0000-0000-000097070000}"/>
    <hyperlink ref="E1955" location="A125969384A" display="A125969384A" xr:uid="{00000000-0004-0000-0000-000098070000}"/>
    <hyperlink ref="E1956" location="A125958640W" display="A125958640W" xr:uid="{00000000-0004-0000-0000-000099070000}"/>
    <hyperlink ref="E1957" location="A125980240X" display="A125980240X" xr:uid="{00000000-0004-0000-0000-00009A070000}"/>
    <hyperlink ref="E1958" location="A125969440J" display="A125969440J" xr:uid="{00000000-0004-0000-0000-00009B070000}"/>
    <hyperlink ref="E1959" location="A125958512C" display="A125958512C" xr:uid="{00000000-0004-0000-0000-00009C070000}"/>
    <hyperlink ref="E1960" location="A125980112F" display="A125980112F" xr:uid="{00000000-0004-0000-0000-00009D070000}"/>
    <hyperlink ref="E1961" location="A125969312R" display="A125969312R" xr:uid="{00000000-0004-0000-0000-00009E070000}"/>
    <hyperlink ref="E1962" location="A125958464W" display="A125958464W" xr:uid="{00000000-0004-0000-0000-00009F070000}"/>
    <hyperlink ref="E1963" location="A125980064X" display="A125980064X" xr:uid="{00000000-0004-0000-0000-0000A0070000}"/>
    <hyperlink ref="E1964" location="A125969264J" display="A125969264J" xr:uid="{00000000-0004-0000-0000-0000A1070000}"/>
    <hyperlink ref="E1965" location="A125958480W" display="A125958480W" xr:uid="{00000000-0004-0000-0000-0000A2070000}"/>
    <hyperlink ref="E1966" location="A125980080X" display="A125980080X" xr:uid="{00000000-0004-0000-0000-0000A3070000}"/>
    <hyperlink ref="E1967" location="A125969280J" display="A125969280J" xr:uid="{00000000-0004-0000-0000-0000A4070000}"/>
    <hyperlink ref="E1968" location="A125958552W" display="A125958552W" xr:uid="{00000000-0004-0000-0000-0000A5070000}"/>
    <hyperlink ref="E1969" location="A125980152X" display="A125980152X" xr:uid="{00000000-0004-0000-0000-0000A6070000}"/>
    <hyperlink ref="E1970" location="A125969352J" display="A125969352J" xr:uid="{00000000-0004-0000-0000-0000A7070000}"/>
    <hyperlink ref="E1971" location="A125958488R" display="A125958488R" xr:uid="{00000000-0004-0000-0000-0000A8070000}"/>
    <hyperlink ref="E1972" location="A125980088T" display="A125980088T" xr:uid="{00000000-0004-0000-0000-0000A9070000}"/>
    <hyperlink ref="E1973" location="A125969288A" display="A125969288A" xr:uid="{00000000-0004-0000-0000-0000AA070000}"/>
    <hyperlink ref="E1974" location="A125958560W" display="A125958560W" xr:uid="{00000000-0004-0000-0000-0000AB070000}"/>
    <hyperlink ref="E1975" location="A125980160X" display="A125980160X" xr:uid="{00000000-0004-0000-0000-0000AC070000}"/>
    <hyperlink ref="E1976" location="A125969360J" display="A125969360J" xr:uid="{00000000-0004-0000-0000-0000AD070000}"/>
    <hyperlink ref="E1977" location="A125958568R" display="A125958568R" xr:uid="{00000000-0004-0000-0000-0000AE070000}"/>
    <hyperlink ref="E1978" location="A125980168T" display="A125980168T" xr:uid="{00000000-0004-0000-0000-0000AF070000}"/>
    <hyperlink ref="E1979" location="A125969368A" display="A125969368A" xr:uid="{00000000-0004-0000-0000-0000B0070000}"/>
    <hyperlink ref="E1980" location="A125958648R" display="A125958648R" xr:uid="{00000000-0004-0000-0000-0000B1070000}"/>
    <hyperlink ref="E1981" location="A125980248T" display="A125980248T" xr:uid="{00000000-0004-0000-0000-0000B2070000}"/>
    <hyperlink ref="E1982" location="A125969448A" display="A125969448A" xr:uid="{00000000-0004-0000-0000-0000B3070000}"/>
    <hyperlink ref="E1983" location="A125958472W" display="A125958472W" xr:uid="{00000000-0004-0000-0000-0000B4070000}"/>
    <hyperlink ref="E1984" location="A125980072X" display="A125980072X" xr:uid="{00000000-0004-0000-0000-0000B5070000}"/>
    <hyperlink ref="E1985" location="A125969272J" display="A125969272J" xr:uid="{00000000-0004-0000-0000-0000B6070000}"/>
    <hyperlink ref="E1986" location="A125958624W" display="A125958624W" xr:uid="{00000000-0004-0000-0000-0000B7070000}"/>
    <hyperlink ref="E1987" location="A125980224X" display="A125980224X" xr:uid="{00000000-0004-0000-0000-0000B8070000}"/>
    <hyperlink ref="E1988" location="A125969424J" display="A125969424J" xr:uid="{00000000-0004-0000-0000-0000B9070000}"/>
    <hyperlink ref="E1989" location="A125958632W" display="A125958632W" xr:uid="{00000000-0004-0000-0000-0000BA070000}"/>
    <hyperlink ref="E1990" location="A125980232X" display="A125980232X" xr:uid="{00000000-0004-0000-0000-0000BB070000}"/>
    <hyperlink ref="E1991" location="A125969432J" display="A125969432J" xr:uid="{00000000-0004-0000-0000-0000BC070000}"/>
    <hyperlink ref="E1992" location="A125958456W" display="A125958456W" xr:uid="{00000000-0004-0000-0000-0000BD070000}"/>
    <hyperlink ref="E1993" location="A125980056X" display="A125980056X" xr:uid="{00000000-0004-0000-0000-0000BE070000}"/>
    <hyperlink ref="E1994" location="A125969256J" display="A125969256J" xr:uid="{00000000-0004-0000-0000-0000BF070000}"/>
    <hyperlink ref="E1995" location="A125958496R" display="A125958496R" xr:uid="{00000000-0004-0000-0000-0000C0070000}"/>
    <hyperlink ref="E1996" location="A125980096T" display="A125980096T" xr:uid="{00000000-0004-0000-0000-0000C1070000}"/>
    <hyperlink ref="E1997" location="A125969296A" display="A125969296A" xr:uid="{00000000-0004-0000-0000-0000C2070000}"/>
    <hyperlink ref="E1998" location="A125958593T" display="A125958593T" xr:uid="{00000000-0004-0000-0000-0000C3070000}"/>
    <hyperlink ref="E1999" location="A125980193V" display="A125980193V" xr:uid="{00000000-0004-0000-0000-0000C4070000}"/>
    <hyperlink ref="E2000" location="A125969393C" display="A125969393C" xr:uid="{00000000-0004-0000-0000-0000C5070000}"/>
    <hyperlink ref="E2001" location="A125958529X" display="A125958529X" xr:uid="{00000000-0004-0000-0000-0000C6070000}"/>
    <hyperlink ref="E2002" location="A125980129A" display="A125980129A" xr:uid="{00000000-0004-0000-0000-0000C7070000}"/>
    <hyperlink ref="E2003" location="A125969329K" display="A125969329K" xr:uid="{00000000-0004-0000-0000-0000C8070000}"/>
    <hyperlink ref="E2004" location="A125958601F" display="A125958601F" xr:uid="{00000000-0004-0000-0000-0000C9070000}"/>
    <hyperlink ref="E2005" location="A125980201J" display="A125980201J" xr:uid="{00000000-0004-0000-0000-0000CA070000}"/>
    <hyperlink ref="E2006" location="A125969401T" display="A125969401T" xr:uid="{00000000-0004-0000-0000-0000CB070000}"/>
    <hyperlink ref="E2007" location="A125958609X" display="A125958609X" xr:uid="{00000000-0004-0000-0000-0000CC070000}"/>
    <hyperlink ref="E2008" location="A125980209A" display="A125980209A" xr:uid="{00000000-0004-0000-0000-0000CD070000}"/>
    <hyperlink ref="E2009" location="A125969409K" display="A125969409K" xr:uid="{00000000-0004-0000-0000-0000CE070000}"/>
    <hyperlink ref="E2010" location="A125958537X" display="A125958537X" xr:uid="{00000000-0004-0000-0000-0000CF070000}"/>
    <hyperlink ref="E2011" location="A125980137A" display="A125980137A" xr:uid="{00000000-0004-0000-0000-0000D0070000}"/>
    <hyperlink ref="E2012" location="A125969337K" display="A125969337K" xr:uid="{00000000-0004-0000-0000-0000D1070000}"/>
    <hyperlink ref="E2013" location="A125958545X" display="A125958545X" xr:uid="{00000000-0004-0000-0000-0000D2070000}"/>
    <hyperlink ref="E2014" location="A125980145A" display="A125980145A" xr:uid="{00000000-0004-0000-0000-0000D3070000}"/>
    <hyperlink ref="E2015" location="A125969345K" display="A125969345K" xr:uid="{00000000-0004-0000-0000-0000D4070000}"/>
    <hyperlink ref="E2016" location="A125958577T" display="A125958577T" xr:uid="{00000000-0004-0000-0000-0000D5070000}"/>
    <hyperlink ref="E2017" location="A125980177V" display="A125980177V" xr:uid="{00000000-0004-0000-0000-0000D6070000}"/>
    <hyperlink ref="E2018" location="A125969377C" display="A125969377C" xr:uid="{00000000-0004-0000-0000-0000D7070000}"/>
    <hyperlink ref="E2019" location="A125958505F" display="A125958505F" xr:uid="{00000000-0004-0000-0000-0000D8070000}"/>
    <hyperlink ref="E2020" location="A125980105J" display="A125980105J" xr:uid="{00000000-0004-0000-0000-0000D9070000}"/>
    <hyperlink ref="E2021" location="A125969305T" display="A125969305T" xr:uid="{00000000-0004-0000-0000-0000DA070000}"/>
    <hyperlink ref="E2022" location="A125958617X" display="A125958617X" xr:uid="{00000000-0004-0000-0000-0000DB070000}"/>
    <hyperlink ref="E2023" location="A125980217A" display="A125980217A" xr:uid="{00000000-0004-0000-0000-0000DC070000}"/>
    <hyperlink ref="E2024" location="A125969417K" display="A125969417K" xr:uid="{00000000-0004-0000-0000-0000DD070000}"/>
    <hyperlink ref="E2025" location="A125958585T" display="A125958585T" xr:uid="{00000000-0004-0000-0000-0000DE070000}"/>
    <hyperlink ref="E2026" location="A125980185V" display="A125980185V" xr:uid="{00000000-0004-0000-0000-0000DF070000}"/>
    <hyperlink ref="E2027" location="A125969385C" display="A125969385C" xr:uid="{00000000-0004-0000-0000-0000E0070000}"/>
    <hyperlink ref="E2028" location="A125958641X" display="A125958641X" xr:uid="{00000000-0004-0000-0000-0000E1070000}"/>
    <hyperlink ref="E2029" location="A125980241A" display="A125980241A" xr:uid="{00000000-0004-0000-0000-0000E2070000}"/>
    <hyperlink ref="E2030" location="A125969441K" display="A125969441K" xr:uid="{00000000-0004-0000-0000-0000E3070000}"/>
    <hyperlink ref="E2031" location="A125958513F" display="A125958513F" xr:uid="{00000000-0004-0000-0000-0000E4070000}"/>
    <hyperlink ref="E2032" location="A125980113J" display="A125980113J" xr:uid="{00000000-0004-0000-0000-0000E5070000}"/>
    <hyperlink ref="E2033" location="A125969313T" display="A125969313T" xr:uid="{00000000-0004-0000-0000-0000E6070000}"/>
    <hyperlink ref="E2034" location="A125958465X" display="A125958465X" xr:uid="{00000000-0004-0000-0000-0000E7070000}"/>
    <hyperlink ref="E2035" location="A125980065A" display="A125980065A" xr:uid="{00000000-0004-0000-0000-0000E8070000}"/>
    <hyperlink ref="E2036" location="A125969265K" display="A125969265K" xr:uid="{00000000-0004-0000-0000-0000E9070000}"/>
    <hyperlink ref="E2037" location="A125958481X" display="A125958481X" xr:uid="{00000000-0004-0000-0000-0000EA070000}"/>
    <hyperlink ref="E2038" location="A125980081A" display="A125980081A" xr:uid="{00000000-0004-0000-0000-0000EB070000}"/>
    <hyperlink ref="E2039" location="A125969281K" display="A125969281K" xr:uid="{00000000-0004-0000-0000-0000EC070000}"/>
    <hyperlink ref="E2040" location="A125958553X" display="A125958553X" xr:uid="{00000000-0004-0000-0000-0000ED070000}"/>
    <hyperlink ref="E2041" location="A125980153A" display="A125980153A" xr:uid="{00000000-0004-0000-0000-0000EE070000}"/>
    <hyperlink ref="E2042" location="A125969353K" display="A125969353K" xr:uid="{00000000-0004-0000-0000-0000EF070000}"/>
    <hyperlink ref="E2043" location="A125958489T" display="A125958489T" xr:uid="{00000000-0004-0000-0000-0000F0070000}"/>
    <hyperlink ref="E2044" location="A125980089V" display="A125980089V" xr:uid="{00000000-0004-0000-0000-0000F1070000}"/>
    <hyperlink ref="E2045" location="A125969289C" display="A125969289C" xr:uid="{00000000-0004-0000-0000-0000F2070000}"/>
    <hyperlink ref="E2046" location="A125958561X" display="A125958561X" xr:uid="{00000000-0004-0000-0000-0000F3070000}"/>
    <hyperlink ref="E2047" location="A125980161A" display="A125980161A" xr:uid="{00000000-0004-0000-0000-0000F4070000}"/>
    <hyperlink ref="E2048" location="A125969361K" display="A125969361K" xr:uid="{00000000-0004-0000-0000-0000F5070000}"/>
    <hyperlink ref="E2049" location="A125958569T" display="A125958569T" xr:uid="{00000000-0004-0000-0000-0000F6070000}"/>
    <hyperlink ref="E2050" location="A125980169V" display="A125980169V" xr:uid="{00000000-0004-0000-0000-0000F7070000}"/>
    <hyperlink ref="E2051" location="A125969369C" display="A125969369C" xr:uid="{00000000-0004-0000-0000-0000F8070000}"/>
    <hyperlink ref="E2052" location="A125958649T" display="A125958649T" xr:uid="{00000000-0004-0000-0000-0000F9070000}"/>
    <hyperlink ref="E2053" location="A125980249V" display="A125980249V" xr:uid="{00000000-0004-0000-0000-0000FA070000}"/>
    <hyperlink ref="E2054" location="A125969449C" display="A125969449C" xr:uid="{00000000-0004-0000-0000-0000FB070000}"/>
    <hyperlink ref="E2055" location="A125958473X" display="A125958473X" xr:uid="{00000000-0004-0000-0000-0000FC070000}"/>
    <hyperlink ref="E2056" location="A125980073A" display="A125980073A" xr:uid="{00000000-0004-0000-0000-0000FD070000}"/>
    <hyperlink ref="E2057" location="A125969273K" display="A125969273K" xr:uid="{00000000-0004-0000-0000-0000FE070000}"/>
    <hyperlink ref="E2058" location="A125958625X" display="A125958625X" xr:uid="{00000000-0004-0000-0000-0000FF070000}"/>
    <hyperlink ref="E2059" location="A125980225A" display="A125980225A" xr:uid="{00000000-0004-0000-0000-000000080000}"/>
    <hyperlink ref="E2060" location="A125969425K" display="A125969425K" xr:uid="{00000000-0004-0000-0000-000001080000}"/>
    <hyperlink ref="E2061" location="A125958633X" display="A125958633X" xr:uid="{00000000-0004-0000-0000-000002080000}"/>
    <hyperlink ref="E2062" location="A125980233A" display="A125980233A" xr:uid="{00000000-0004-0000-0000-000003080000}"/>
    <hyperlink ref="E2063" location="A125969433K" display="A125969433K" xr:uid="{00000000-0004-0000-0000-000004080000}"/>
    <hyperlink ref="E2064" location="A125958457X" display="A125958457X" xr:uid="{00000000-0004-0000-0000-000005080000}"/>
    <hyperlink ref="E2065" location="A125980057A" display="A125980057A" xr:uid="{00000000-0004-0000-0000-000006080000}"/>
    <hyperlink ref="E2066" location="A125969257K" display="A125969257K" xr:uid="{00000000-0004-0000-0000-000007080000}"/>
    <hyperlink ref="E2067" location="A125958497T" display="A125958497T" xr:uid="{00000000-0004-0000-0000-000008080000}"/>
    <hyperlink ref="E2068" location="A125980097V" display="A125980097V" xr:uid="{00000000-0004-0000-0000-000009080000}"/>
    <hyperlink ref="E2069" location="A125969297C" display="A125969297C" xr:uid="{00000000-0004-0000-0000-00000A08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8" t="s">
        <v>337</v>
      </c>
      <c r="BZ2" s="8" t="s">
        <v>337</v>
      </c>
      <c r="CA2" s="8" t="s">
        <v>337</v>
      </c>
      <c r="CB2" s="8" t="s">
        <v>337</v>
      </c>
      <c r="CC2" s="8" t="s">
        <v>337</v>
      </c>
      <c r="CD2" s="8" t="s">
        <v>337</v>
      </c>
      <c r="CE2" s="8" t="s">
        <v>337</v>
      </c>
      <c r="CF2" s="8" t="s">
        <v>337</v>
      </c>
      <c r="CG2" s="8" t="s">
        <v>337</v>
      </c>
      <c r="CH2" s="8" t="s">
        <v>337</v>
      </c>
      <c r="CI2" s="8" t="s">
        <v>337</v>
      </c>
      <c r="CJ2" s="8" t="s">
        <v>337</v>
      </c>
      <c r="CK2" s="8" t="s">
        <v>337</v>
      </c>
      <c r="CL2" s="8" t="s">
        <v>337</v>
      </c>
      <c r="CM2" s="8" t="s">
        <v>337</v>
      </c>
      <c r="CN2" s="8" t="s">
        <v>337</v>
      </c>
      <c r="CO2" s="8" t="s">
        <v>337</v>
      </c>
      <c r="CP2" s="8" t="s">
        <v>337</v>
      </c>
      <c r="CQ2" s="8" t="s">
        <v>337</v>
      </c>
      <c r="CR2" s="8" t="s">
        <v>337</v>
      </c>
      <c r="CS2" s="8" t="s">
        <v>337</v>
      </c>
      <c r="CT2" s="8" t="s">
        <v>337</v>
      </c>
      <c r="CU2" s="8" t="s">
        <v>337</v>
      </c>
      <c r="CV2" s="8" t="s">
        <v>337</v>
      </c>
      <c r="CW2" s="8" t="s">
        <v>337</v>
      </c>
      <c r="CX2" s="8" t="s">
        <v>337</v>
      </c>
      <c r="CY2" s="8" t="s">
        <v>337</v>
      </c>
      <c r="CZ2" s="8" t="s">
        <v>337</v>
      </c>
      <c r="DA2" s="8" t="s">
        <v>337</v>
      </c>
      <c r="DB2" s="8" t="s">
        <v>337</v>
      </c>
      <c r="DC2" s="8" t="s">
        <v>337</v>
      </c>
      <c r="DD2" s="8" t="s">
        <v>337</v>
      </c>
      <c r="DE2" s="8" t="s">
        <v>337</v>
      </c>
      <c r="DF2" s="8" t="s">
        <v>337</v>
      </c>
      <c r="DG2" s="8" t="s">
        <v>337</v>
      </c>
      <c r="DH2" s="8" t="s">
        <v>337</v>
      </c>
      <c r="DI2" s="8" t="s">
        <v>337</v>
      </c>
      <c r="DJ2" s="8" t="s">
        <v>337</v>
      </c>
      <c r="DK2" s="8" t="s">
        <v>337</v>
      </c>
      <c r="DL2" s="8" t="s">
        <v>337</v>
      </c>
      <c r="DM2" s="8" t="s">
        <v>337</v>
      </c>
      <c r="DN2" s="8" t="s">
        <v>337</v>
      </c>
      <c r="DO2" s="8" t="s">
        <v>337</v>
      </c>
      <c r="DP2" s="8" t="s">
        <v>337</v>
      </c>
      <c r="DQ2" s="8" t="s">
        <v>337</v>
      </c>
      <c r="DR2" s="8" t="s">
        <v>337</v>
      </c>
      <c r="DS2" s="8" t="s">
        <v>337</v>
      </c>
      <c r="DT2" s="8" t="s">
        <v>337</v>
      </c>
      <c r="DU2" s="8" t="s">
        <v>337</v>
      </c>
      <c r="DV2" s="8" t="s">
        <v>337</v>
      </c>
      <c r="DW2" s="8" t="s">
        <v>337</v>
      </c>
      <c r="DX2" s="8" t="s">
        <v>337</v>
      </c>
      <c r="DY2" s="8" t="s">
        <v>337</v>
      </c>
      <c r="DZ2" s="8" t="s">
        <v>337</v>
      </c>
      <c r="EA2" s="8" t="s">
        <v>337</v>
      </c>
      <c r="EB2" s="8" t="s">
        <v>337</v>
      </c>
      <c r="EC2" s="8" t="s">
        <v>337</v>
      </c>
      <c r="ED2" s="8" t="s">
        <v>337</v>
      </c>
      <c r="EE2" s="8" t="s">
        <v>337</v>
      </c>
      <c r="EF2" s="8" t="s">
        <v>337</v>
      </c>
      <c r="EG2" s="8" t="s">
        <v>337</v>
      </c>
      <c r="EH2" s="8" t="s">
        <v>337</v>
      </c>
      <c r="EI2" s="8" t="s">
        <v>337</v>
      </c>
      <c r="EJ2" s="8" t="s">
        <v>337</v>
      </c>
      <c r="EK2" s="8" t="s">
        <v>337</v>
      </c>
      <c r="EL2" s="8" t="s">
        <v>337</v>
      </c>
      <c r="EM2" s="8" t="s">
        <v>337</v>
      </c>
      <c r="EN2" s="8" t="s">
        <v>337</v>
      </c>
      <c r="EO2" s="8" t="s">
        <v>337</v>
      </c>
      <c r="EP2" s="8" t="s">
        <v>337</v>
      </c>
      <c r="EQ2" s="8" t="s">
        <v>337</v>
      </c>
      <c r="ER2" s="8" t="s">
        <v>337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8" t="s">
        <v>337</v>
      </c>
      <c r="HQ2" s="8" t="s">
        <v>337</v>
      </c>
      <c r="HR2" s="8" t="s">
        <v>337</v>
      </c>
      <c r="HS2" s="8" t="s">
        <v>337</v>
      </c>
      <c r="HT2" s="8" t="s">
        <v>337</v>
      </c>
      <c r="HU2" s="8" t="s">
        <v>337</v>
      </c>
      <c r="HV2" s="8" t="s">
        <v>337</v>
      </c>
      <c r="HW2" s="8" t="s">
        <v>337</v>
      </c>
      <c r="HX2" s="8" t="s">
        <v>337</v>
      </c>
      <c r="HY2" s="8" t="s">
        <v>337</v>
      </c>
      <c r="HZ2" s="8" t="s">
        <v>337</v>
      </c>
      <c r="IA2" s="8" t="s">
        <v>337</v>
      </c>
      <c r="IB2" s="8" t="s">
        <v>337</v>
      </c>
      <c r="IC2" s="8" t="s">
        <v>337</v>
      </c>
      <c r="ID2" s="8" t="s">
        <v>337</v>
      </c>
      <c r="IE2" s="8" t="s">
        <v>337</v>
      </c>
      <c r="IF2" s="8" t="s">
        <v>337</v>
      </c>
      <c r="IG2" s="8" t="s">
        <v>337</v>
      </c>
      <c r="IH2" s="8" t="s">
        <v>337</v>
      </c>
      <c r="II2" s="8" t="s">
        <v>337</v>
      </c>
      <c r="IJ2" s="8" t="s">
        <v>337</v>
      </c>
      <c r="IK2" s="8" t="s">
        <v>337</v>
      </c>
      <c r="IL2" s="8" t="s">
        <v>337</v>
      </c>
      <c r="IM2" s="8" t="s">
        <v>337</v>
      </c>
      <c r="IN2" s="8" t="s">
        <v>337</v>
      </c>
      <c r="IO2" s="8" t="s">
        <v>337</v>
      </c>
      <c r="IP2" s="8" t="s">
        <v>337</v>
      </c>
      <c r="IQ2" s="8" t="s">
        <v>337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338</v>
      </c>
      <c r="BZ4" s="8" t="s">
        <v>338</v>
      </c>
      <c r="CA4" s="8" t="s">
        <v>338</v>
      </c>
      <c r="CB4" s="8" t="s">
        <v>338</v>
      </c>
      <c r="CC4" s="8" t="s">
        <v>338</v>
      </c>
      <c r="CD4" s="8" t="s">
        <v>338</v>
      </c>
      <c r="CE4" s="8" t="s">
        <v>338</v>
      </c>
      <c r="CF4" s="8" t="s">
        <v>338</v>
      </c>
      <c r="CG4" s="8" t="s">
        <v>338</v>
      </c>
      <c r="CH4" s="8" t="s">
        <v>338</v>
      </c>
      <c r="CI4" s="8" t="s">
        <v>338</v>
      </c>
      <c r="CJ4" s="8" t="s">
        <v>338</v>
      </c>
      <c r="CK4" s="8" t="s">
        <v>338</v>
      </c>
      <c r="CL4" s="8" t="s">
        <v>338</v>
      </c>
      <c r="CM4" s="8" t="s">
        <v>338</v>
      </c>
      <c r="CN4" s="8" t="s">
        <v>338</v>
      </c>
      <c r="CO4" s="8" t="s">
        <v>338</v>
      </c>
      <c r="CP4" s="8" t="s">
        <v>338</v>
      </c>
      <c r="CQ4" s="8" t="s">
        <v>338</v>
      </c>
      <c r="CR4" s="8" t="s">
        <v>338</v>
      </c>
      <c r="CS4" s="8" t="s">
        <v>338</v>
      </c>
      <c r="CT4" s="8" t="s">
        <v>338</v>
      </c>
      <c r="CU4" s="8" t="s">
        <v>338</v>
      </c>
      <c r="CV4" s="8" t="s">
        <v>338</v>
      </c>
      <c r="CW4" s="8" t="s">
        <v>338</v>
      </c>
      <c r="CX4" s="8" t="s">
        <v>338</v>
      </c>
      <c r="CY4" s="8" t="s">
        <v>338</v>
      </c>
      <c r="CZ4" s="8" t="s">
        <v>338</v>
      </c>
      <c r="DA4" s="8" t="s">
        <v>338</v>
      </c>
      <c r="DB4" s="8" t="s">
        <v>338</v>
      </c>
      <c r="DC4" s="8" t="s">
        <v>338</v>
      </c>
      <c r="DD4" s="8" t="s">
        <v>338</v>
      </c>
      <c r="DE4" s="8" t="s">
        <v>338</v>
      </c>
      <c r="DF4" s="8" t="s">
        <v>338</v>
      </c>
      <c r="DG4" s="8" t="s">
        <v>338</v>
      </c>
      <c r="DH4" s="8" t="s">
        <v>338</v>
      </c>
      <c r="DI4" s="8" t="s">
        <v>338</v>
      </c>
      <c r="DJ4" s="8" t="s">
        <v>338</v>
      </c>
      <c r="DK4" s="8" t="s">
        <v>338</v>
      </c>
      <c r="DL4" s="8" t="s">
        <v>338</v>
      </c>
      <c r="DM4" s="8" t="s">
        <v>338</v>
      </c>
      <c r="DN4" s="8" t="s">
        <v>338</v>
      </c>
      <c r="DO4" s="8" t="s">
        <v>338</v>
      </c>
      <c r="DP4" s="8" t="s">
        <v>338</v>
      </c>
      <c r="DQ4" s="8" t="s">
        <v>338</v>
      </c>
      <c r="DR4" s="8" t="s">
        <v>338</v>
      </c>
      <c r="DS4" s="8" t="s">
        <v>338</v>
      </c>
      <c r="DT4" s="8" t="s">
        <v>338</v>
      </c>
      <c r="DU4" s="8" t="s">
        <v>338</v>
      </c>
      <c r="DV4" s="8" t="s">
        <v>338</v>
      </c>
      <c r="DW4" s="8" t="s">
        <v>338</v>
      </c>
      <c r="DX4" s="8" t="s">
        <v>338</v>
      </c>
      <c r="DY4" s="8" t="s">
        <v>338</v>
      </c>
      <c r="DZ4" s="8" t="s">
        <v>338</v>
      </c>
      <c r="EA4" s="8" t="s">
        <v>338</v>
      </c>
      <c r="EB4" s="8" t="s">
        <v>338</v>
      </c>
      <c r="EC4" s="8" t="s">
        <v>338</v>
      </c>
      <c r="ED4" s="8" t="s">
        <v>338</v>
      </c>
      <c r="EE4" s="8" t="s">
        <v>338</v>
      </c>
      <c r="EF4" s="8" t="s">
        <v>338</v>
      </c>
      <c r="EG4" s="8" t="s">
        <v>338</v>
      </c>
      <c r="EH4" s="8" t="s">
        <v>338</v>
      </c>
      <c r="EI4" s="8" t="s">
        <v>338</v>
      </c>
      <c r="EJ4" s="8" t="s">
        <v>338</v>
      </c>
      <c r="EK4" s="8" t="s">
        <v>338</v>
      </c>
      <c r="EL4" s="8" t="s">
        <v>338</v>
      </c>
      <c r="EM4" s="8" t="s">
        <v>338</v>
      </c>
      <c r="EN4" s="8" t="s">
        <v>338</v>
      </c>
      <c r="EO4" s="8" t="s">
        <v>338</v>
      </c>
      <c r="EP4" s="8" t="s">
        <v>338</v>
      </c>
      <c r="EQ4" s="8" t="s">
        <v>338</v>
      </c>
      <c r="ER4" s="8" t="s">
        <v>338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338</v>
      </c>
      <c r="HQ4" s="8" t="s">
        <v>338</v>
      </c>
      <c r="HR4" s="8" t="s">
        <v>338</v>
      </c>
      <c r="HS4" s="8" t="s">
        <v>338</v>
      </c>
      <c r="HT4" s="8" t="s">
        <v>338</v>
      </c>
      <c r="HU4" s="8" t="s">
        <v>338</v>
      </c>
      <c r="HV4" s="8" t="s">
        <v>338</v>
      </c>
      <c r="HW4" s="8" t="s">
        <v>338</v>
      </c>
      <c r="HX4" s="8" t="s">
        <v>338</v>
      </c>
      <c r="HY4" s="8" t="s">
        <v>338</v>
      </c>
      <c r="HZ4" s="8" t="s">
        <v>338</v>
      </c>
      <c r="IA4" s="8" t="s">
        <v>338</v>
      </c>
      <c r="IB4" s="8" t="s">
        <v>338</v>
      </c>
      <c r="IC4" s="8" t="s">
        <v>338</v>
      </c>
      <c r="ID4" s="8" t="s">
        <v>338</v>
      </c>
      <c r="IE4" s="8" t="s">
        <v>338</v>
      </c>
      <c r="IF4" s="8" t="s">
        <v>338</v>
      </c>
      <c r="IG4" s="8" t="s">
        <v>338</v>
      </c>
      <c r="IH4" s="8" t="s">
        <v>338</v>
      </c>
      <c r="II4" s="8" t="s">
        <v>338</v>
      </c>
      <c r="IJ4" s="8" t="s">
        <v>338</v>
      </c>
      <c r="IK4" s="8" t="s">
        <v>338</v>
      </c>
      <c r="IL4" s="8" t="s">
        <v>338</v>
      </c>
      <c r="IM4" s="8" t="s">
        <v>338</v>
      </c>
      <c r="IN4" s="8" t="s">
        <v>338</v>
      </c>
      <c r="IO4" s="8" t="s">
        <v>338</v>
      </c>
      <c r="IP4" s="8" t="s">
        <v>338</v>
      </c>
      <c r="IQ4" s="8" t="s">
        <v>338</v>
      </c>
    </row>
    <row r="5" spans="1:251">
      <c r="A5" s="4" t="s">
        <v>253</v>
      </c>
      <c r="B5" s="8" t="s">
        <v>4139</v>
      </c>
      <c r="C5" s="8" t="s">
        <v>4139</v>
      </c>
      <c r="D5" s="8" t="s">
        <v>4139</v>
      </c>
      <c r="E5" s="8" t="s">
        <v>4139</v>
      </c>
      <c r="F5" s="8" t="s">
        <v>4139</v>
      </c>
      <c r="G5" s="8" t="s">
        <v>4139</v>
      </c>
      <c r="H5" s="8" t="s">
        <v>4139</v>
      </c>
      <c r="I5" s="8" t="s">
        <v>4139</v>
      </c>
      <c r="J5" s="8" t="s">
        <v>4139</v>
      </c>
      <c r="K5" s="8" t="s">
        <v>4139</v>
      </c>
      <c r="L5" s="8" t="s">
        <v>4139</v>
      </c>
      <c r="M5" s="8" t="s">
        <v>4139</v>
      </c>
      <c r="N5" s="8" t="s">
        <v>4139</v>
      </c>
      <c r="O5" s="8" t="s">
        <v>4139</v>
      </c>
      <c r="P5" s="8" t="s">
        <v>4139</v>
      </c>
      <c r="Q5" s="8" t="s">
        <v>4139</v>
      </c>
      <c r="R5" s="8" t="s">
        <v>4139</v>
      </c>
      <c r="S5" s="8" t="s">
        <v>4139</v>
      </c>
      <c r="T5" s="8" t="s">
        <v>4139</v>
      </c>
      <c r="U5" s="8" t="s">
        <v>4139</v>
      </c>
      <c r="V5" s="8" t="s">
        <v>4139</v>
      </c>
      <c r="W5" s="8" t="s">
        <v>4139</v>
      </c>
      <c r="X5" s="8" t="s">
        <v>4139</v>
      </c>
      <c r="Y5" s="8" t="s">
        <v>4139</v>
      </c>
      <c r="Z5" s="8" t="s">
        <v>4139</v>
      </c>
      <c r="AA5" s="8" t="s">
        <v>4139</v>
      </c>
      <c r="AB5" s="8" t="s">
        <v>4139</v>
      </c>
      <c r="AC5" s="8" t="s">
        <v>4139</v>
      </c>
      <c r="AD5" s="8" t="s">
        <v>4139</v>
      </c>
      <c r="AE5" s="8" t="s">
        <v>4139</v>
      </c>
      <c r="AF5" s="8" t="s">
        <v>4139</v>
      </c>
      <c r="AG5" s="8" t="s">
        <v>4139</v>
      </c>
      <c r="AH5" s="8" t="s">
        <v>4139</v>
      </c>
      <c r="AI5" s="8" t="s">
        <v>4139</v>
      </c>
      <c r="AJ5" s="8" t="s">
        <v>4139</v>
      </c>
      <c r="AK5" s="8" t="s">
        <v>4139</v>
      </c>
      <c r="AL5" s="8" t="s">
        <v>4139</v>
      </c>
      <c r="AM5" s="8" t="s">
        <v>4139</v>
      </c>
      <c r="AN5" s="8" t="s">
        <v>4139</v>
      </c>
      <c r="AO5" s="8" t="s">
        <v>4139</v>
      </c>
      <c r="AP5" s="8" t="s">
        <v>4139</v>
      </c>
      <c r="AQ5" s="8" t="s">
        <v>4139</v>
      </c>
      <c r="AR5" s="8" t="s">
        <v>4139</v>
      </c>
      <c r="AS5" s="8" t="s">
        <v>4139</v>
      </c>
      <c r="AT5" s="8" t="s">
        <v>4139</v>
      </c>
      <c r="AU5" s="8" t="s">
        <v>4139</v>
      </c>
      <c r="AV5" s="8" t="s">
        <v>4139</v>
      </c>
      <c r="AW5" s="8" t="s">
        <v>4139</v>
      </c>
      <c r="AX5" s="8" t="s">
        <v>4139</v>
      </c>
      <c r="AY5" s="8" t="s">
        <v>4139</v>
      </c>
      <c r="AZ5" s="8" t="s">
        <v>4139</v>
      </c>
      <c r="BA5" s="8" t="s">
        <v>4139</v>
      </c>
      <c r="BB5" s="8" t="s">
        <v>4139</v>
      </c>
      <c r="BC5" s="8" t="s">
        <v>4139</v>
      </c>
      <c r="BD5" s="8" t="s">
        <v>4139</v>
      </c>
      <c r="BE5" s="8" t="s">
        <v>4139</v>
      </c>
      <c r="BF5" s="8" t="s">
        <v>4139</v>
      </c>
      <c r="BG5" s="8" t="s">
        <v>4139</v>
      </c>
      <c r="BH5" s="8" t="s">
        <v>4139</v>
      </c>
      <c r="BI5" s="8" t="s">
        <v>4139</v>
      </c>
      <c r="BJ5" s="8" t="s">
        <v>4139</v>
      </c>
      <c r="BK5" s="8" t="s">
        <v>4139</v>
      </c>
      <c r="BL5" s="8" t="s">
        <v>4139</v>
      </c>
      <c r="BM5" s="8" t="s">
        <v>4139</v>
      </c>
      <c r="BN5" s="8" t="s">
        <v>4139</v>
      </c>
      <c r="BO5" s="8" t="s">
        <v>4139</v>
      </c>
      <c r="BP5" s="8" t="s">
        <v>4139</v>
      </c>
      <c r="BQ5" s="8" t="s">
        <v>4139</v>
      </c>
      <c r="BR5" s="8" t="s">
        <v>4139</v>
      </c>
      <c r="BS5" s="8" t="s">
        <v>4139</v>
      </c>
      <c r="BT5" s="8" t="s">
        <v>4139</v>
      </c>
      <c r="BU5" s="8" t="s">
        <v>4139</v>
      </c>
      <c r="BV5" s="8" t="s">
        <v>4139</v>
      </c>
      <c r="BW5" s="8" t="s">
        <v>4139</v>
      </c>
      <c r="BX5" s="8" t="s">
        <v>4139</v>
      </c>
      <c r="BY5" s="8" t="s">
        <v>4139</v>
      </c>
      <c r="BZ5" s="8" t="s">
        <v>4139</v>
      </c>
      <c r="CA5" s="8" t="s">
        <v>4139</v>
      </c>
      <c r="CB5" s="8" t="s">
        <v>4139</v>
      </c>
      <c r="CC5" s="8" t="s">
        <v>4139</v>
      </c>
      <c r="CD5" s="8" t="s">
        <v>4139</v>
      </c>
      <c r="CE5" s="8" t="s">
        <v>4139</v>
      </c>
      <c r="CF5" s="8" t="s">
        <v>4139</v>
      </c>
      <c r="CG5" s="8" t="s">
        <v>4139</v>
      </c>
      <c r="CH5" s="8" t="s">
        <v>4139</v>
      </c>
      <c r="CI5" s="8" t="s">
        <v>4139</v>
      </c>
      <c r="CJ5" s="8" t="s">
        <v>4139</v>
      </c>
      <c r="CK5" s="8" t="s">
        <v>4139</v>
      </c>
      <c r="CL5" s="8" t="s">
        <v>4139</v>
      </c>
      <c r="CM5" s="8" t="s">
        <v>4139</v>
      </c>
      <c r="CN5" s="8" t="s">
        <v>4139</v>
      </c>
      <c r="CO5" s="8" t="s">
        <v>4139</v>
      </c>
      <c r="CP5" s="8" t="s">
        <v>4139</v>
      </c>
      <c r="CQ5" s="8" t="s">
        <v>4139</v>
      </c>
      <c r="CR5" s="8" t="s">
        <v>4139</v>
      </c>
      <c r="CS5" s="8" t="s">
        <v>4139</v>
      </c>
      <c r="CT5" s="8" t="s">
        <v>4139</v>
      </c>
      <c r="CU5" s="8" t="s">
        <v>4139</v>
      </c>
      <c r="CV5" s="8" t="s">
        <v>4139</v>
      </c>
      <c r="CW5" s="8" t="s">
        <v>4139</v>
      </c>
      <c r="CX5" s="8" t="s">
        <v>4139</v>
      </c>
      <c r="CY5" s="8" t="s">
        <v>4139</v>
      </c>
      <c r="CZ5" s="8" t="s">
        <v>4139</v>
      </c>
      <c r="DA5" s="8" t="s">
        <v>4139</v>
      </c>
      <c r="DB5" s="8" t="s">
        <v>4139</v>
      </c>
      <c r="DC5" s="8" t="s">
        <v>4139</v>
      </c>
      <c r="DD5" s="8" t="s">
        <v>4139</v>
      </c>
      <c r="DE5" s="8" t="s">
        <v>4139</v>
      </c>
      <c r="DF5" s="8" t="s">
        <v>4139</v>
      </c>
      <c r="DG5" s="8" t="s">
        <v>4139</v>
      </c>
      <c r="DH5" s="8" t="s">
        <v>4139</v>
      </c>
      <c r="DI5" s="8" t="s">
        <v>4139</v>
      </c>
      <c r="DJ5" s="8" t="s">
        <v>4139</v>
      </c>
      <c r="DK5" s="8" t="s">
        <v>4139</v>
      </c>
      <c r="DL5" s="8" t="s">
        <v>4139</v>
      </c>
      <c r="DM5" s="8" t="s">
        <v>4139</v>
      </c>
      <c r="DN5" s="8" t="s">
        <v>4139</v>
      </c>
      <c r="DO5" s="8" t="s">
        <v>4139</v>
      </c>
      <c r="DP5" s="8" t="s">
        <v>4139</v>
      </c>
      <c r="DQ5" s="8" t="s">
        <v>4139</v>
      </c>
      <c r="DR5" s="8" t="s">
        <v>4139</v>
      </c>
      <c r="DS5" s="8" t="s">
        <v>4139</v>
      </c>
      <c r="DT5" s="8" t="s">
        <v>4139</v>
      </c>
      <c r="DU5" s="8" t="s">
        <v>4139</v>
      </c>
      <c r="DV5" s="8" t="s">
        <v>4139</v>
      </c>
      <c r="DW5" s="8" t="s">
        <v>4139</v>
      </c>
      <c r="DX5" s="8" t="s">
        <v>4139</v>
      </c>
      <c r="DY5" s="8" t="s">
        <v>4139</v>
      </c>
      <c r="DZ5" s="8" t="s">
        <v>4139</v>
      </c>
      <c r="EA5" s="8" t="s">
        <v>4139</v>
      </c>
      <c r="EB5" s="8" t="s">
        <v>4139</v>
      </c>
      <c r="EC5" s="8" t="s">
        <v>4139</v>
      </c>
      <c r="ED5" s="8" t="s">
        <v>4139</v>
      </c>
      <c r="EE5" s="8" t="s">
        <v>4139</v>
      </c>
      <c r="EF5" s="8" t="s">
        <v>4139</v>
      </c>
      <c r="EG5" s="8" t="s">
        <v>4139</v>
      </c>
      <c r="EH5" s="8" t="s">
        <v>4139</v>
      </c>
      <c r="EI5" s="8" t="s">
        <v>4139</v>
      </c>
      <c r="EJ5" s="8" t="s">
        <v>4139</v>
      </c>
      <c r="EK5" s="8" t="s">
        <v>4139</v>
      </c>
      <c r="EL5" s="8" t="s">
        <v>4139</v>
      </c>
      <c r="EM5" s="8" t="s">
        <v>4139</v>
      </c>
      <c r="EN5" s="8" t="s">
        <v>4139</v>
      </c>
      <c r="EO5" s="8" t="s">
        <v>4139</v>
      </c>
      <c r="EP5" s="8" t="s">
        <v>4139</v>
      </c>
      <c r="EQ5" s="8" t="s">
        <v>4139</v>
      </c>
      <c r="ER5" s="8" t="s">
        <v>4139</v>
      </c>
      <c r="ES5" s="8" t="s">
        <v>4139</v>
      </c>
      <c r="ET5" s="8" t="s">
        <v>4139</v>
      </c>
      <c r="EU5" s="8" t="s">
        <v>4139</v>
      </c>
      <c r="EV5" s="8" t="s">
        <v>4139</v>
      </c>
      <c r="EW5" s="8" t="s">
        <v>4139</v>
      </c>
      <c r="EX5" s="8" t="s">
        <v>4139</v>
      </c>
      <c r="EY5" s="8" t="s">
        <v>4139</v>
      </c>
      <c r="EZ5" s="8" t="s">
        <v>4139</v>
      </c>
      <c r="FA5" s="8" t="s">
        <v>4139</v>
      </c>
      <c r="FB5" s="8" t="s">
        <v>4139</v>
      </c>
      <c r="FC5" s="8" t="s">
        <v>4139</v>
      </c>
      <c r="FD5" s="8" t="s">
        <v>4139</v>
      </c>
      <c r="FE5" s="8" t="s">
        <v>4139</v>
      </c>
      <c r="FF5" s="8" t="s">
        <v>4139</v>
      </c>
      <c r="FG5" s="8" t="s">
        <v>4139</v>
      </c>
      <c r="FH5" s="8" t="s">
        <v>4139</v>
      </c>
      <c r="FI5" s="8" t="s">
        <v>4139</v>
      </c>
      <c r="FJ5" s="8" t="s">
        <v>4139</v>
      </c>
      <c r="FK5" s="8" t="s">
        <v>4139</v>
      </c>
      <c r="FL5" s="8" t="s">
        <v>4139</v>
      </c>
      <c r="FM5" s="8" t="s">
        <v>4139</v>
      </c>
      <c r="FN5" s="8" t="s">
        <v>4139</v>
      </c>
      <c r="FO5" s="8" t="s">
        <v>4139</v>
      </c>
      <c r="FP5" s="8" t="s">
        <v>4139</v>
      </c>
      <c r="FQ5" s="8" t="s">
        <v>4139</v>
      </c>
      <c r="FR5" s="8" t="s">
        <v>4139</v>
      </c>
      <c r="FS5" s="8" t="s">
        <v>4139</v>
      </c>
      <c r="FT5" s="8" t="s">
        <v>4139</v>
      </c>
      <c r="FU5" s="8" t="s">
        <v>4139</v>
      </c>
      <c r="FV5" s="8" t="s">
        <v>4139</v>
      </c>
      <c r="FW5" s="8" t="s">
        <v>4139</v>
      </c>
      <c r="FX5" s="8" t="s">
        <v>4139</v>
      </c>
      <c r="FY5" s="8" t="s">
        <v>4139</v>
      </c>
      <c r="FZ5" s="8" t="s">
        <v>4139</v>
      </c>
      <c r="GA5" s="8" t="s">
        <v>4139</v>
      </c>
      <c r="GB5" s="8" t="s">
        <v>4139</v>
      </c>
      <c r="GC5" s="8" t="s">
        <v>4139</v>
      </c>
      <c r="GD5" s="8" t="s">
        <v>4139</v>
      </c>
      <c r="GE5" s="8" t="s">
        <v>4139</v>
      </c>
      <c r="GF5" s="8" t="s">
        <v>4139</v>
      </c>
      <c r="GG5" s="8" t="s">
        <v>4139</v>
      </c>
      <c r="GH5" s="8" t="s">
        <v>4139</v>
      </c>
      <c r="GI5" s="8" t="s">
        <v>4139</v>
      </c>
      <c r="GJ5" s="8" t="s">
        <v>4139</v>
      </c>
      <c r="GK5" s="8" t="s">
        <v>4139</v>
      </c>
      <c r="GL5" s="8" t="s">
        <v>4139</v>
      </c>
      <c r="GM5" s="8" t="s">
        <v>4139</v>
      </c>
      <c r="GN5" s="8" t="s">
        <v>4139</v>
      </c>
      <c r="GO5" s="8" t="s">
        <v>4139</v>
      </c>
      <c r="GP5" s="8" t="s">
        <v>4139</v>
      </c>
      <c r="GQ5" s="8" t="s">
        <v>4139</v>
      </c>
      <c r="GR5" s="8" t="s">
        <v>4139</v>
      </c>
      <c r="GS5" s="8" t="s">
        <v>4139</v>
      </c>
      <c r="GT5" s="8" t="s">
        <v>4139</v>
      </c>
      <c r="GU5" s="8" t="s">
        <v>4139</v>
      </c>
      <c r="GV5" s="8" t="s">
        <v>4139</v>
      </c>
      <c r="GW5" s="8" t="s">
        <v>4139</v>
      </c>
      <c r="GX5" s="8" t="s">
        <v>4139</v>
      </c>
      <c r="GY5" s="8" t="s">
        <v>4139</v>
      </c>
      <c r="GZ5" s="8" t="s">
        <v>4139</v>
      </c>
      <c r="HA5" s="8" t="s">
        <v>4139</v>
      </c>
      <c r="HB5" s="8" t="s">
        <v>4139</v>
      </c>
      <c r="HC5" s="8" t="s">
        <v>4139</v>
      </c>
      <c r="HD5" s="8" t="s">
        <v>4139</v>
      </c>
      <c r="HE5" s="8" t="s">
        <v>4139</v>
      </c>
      <c r="HF5" s="8" t="s">
        <v>4139</v>
      </c>
      <c r="HG5" s="8" t="s">
        <v>4139</v>
      </c>
      <c r="HH5" s="8" t="s">
        <v>4139</v>
      </c>
      <c r="HI5" s="8" t="s">
        <v>4139</v>
      </c>
      <c r="HJ5" s="8" t="s">
        <v>4139</v>
      </c>
      <c r="HK5" s="8" t="s">
        <v>4139</v>
      </c>
      <c r="HL5" s="8" t="s">
        <v>4139</v>
      </c>
      <c r="HM5" s="8" t="s">
        <v>4139</v>
      </c>
      <c r="HN5" s="8" t="s">
        <v>4139</v>
      </c>
      <c r="HO5" s="8" t="s">
        <v>4139</v>
      </c>
      <c r="HP5" s="8" t="s">
        <v>4139</v>
      </c>
      <c r="HQ5" s="8" t="s">
        <v>4139</v>
      </c>
      <c r="HR5" s="8" t="s">
        <v>4139</v>
      </c>
      <c r="HS5" s="8" t="s">
        <v>4139</v>
      </c>
      <c r="HT5" s="8" t="s">
        <v>4139</v>
      </c>
      <c r="HU5" s="8" t="s">
        <v>4139</v>
      </c>
      <c r="HV5" s="8" t="s">
        <v>4139</v>
      </c>
      <c r="HW5" s="8" t="s">
        <v>4139</v>
      </c>
      <c r="HX5" s="8" t="s">
        <v>4139</v>
      </c>
      <c r="HY5" s="8" t="s">
        <v>4139</v>
      </c>
      <c r="HZ5" s="8" t="s">
        <v>4139</v>
      </c>
      <c r="IA5" s="8" t="s">
        <v>4139</v>
      </c>
      <c r="IB5" s="8" t="s">
        <v>4139</v>
      </c>
      <c r="IC5" s="8" t="s">
        <v>4139</v>
      </c>
      <c r="ID5" s="8" t="s">
        <v>4139</v>
      </c>
      <c r="IE5" s="8" t="s">
        <v>4139</v>
      </c>
      <c r="IF5" s="8" t="s">
        <v>4139</v>
      </c>
      <c r="IG5" s="8" t="s">
        <v>4139</v>
      </c>
      <c r="IH5" s="8" t="s">
        <v>4139</v>
      </c>
      <c r="II5" s="8" t="s">
        <v>4139</v>
      </c>
      <c r="IJ5" s="8" t="s">
        <v>4139</v>
      </c>
      <c r="IK5" s="8" t="s">
        <v>4139</v>
      </c>
      <c r="IL5" s="8" t="s">
        <v>4139</v>
      </c>
      <c r="IM5" s="8" t="s">
        <v>4139</v>
      </c>
      <c r="IN5" s="8" t="s">
        <v>4139</v>
      </c>
      <c r="IO5" s="8" t="s">
        <v>4139</v>
      </c>
      <c r="IP5" s="8" t="s">
        <v>4139</v>
      </c>
      <c r="IQ5" s="8" t="s">
        <v>4139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339</v>
      </c>
      <c r="BZ10" s="8" t="s">
        <v>340</v>
      </c>
      <c r="CA10" s="8" t="s">
        <v>341</v>
      </c>
      <c r="CB10" s="8" t="s">
        <v>342</v>
      </c>
      <c r="CC10" s="8" t="s">
        <v>343</v>
      </c>
      <c r="CD10" s="8" t="s">
        <v>344</v>
      </c>
      <c r="CE10" s="8" t="s">
        <v>345</v>
      </c>
      <c r="CF10" s="8" t="s">
        <v>346</v>
      </c>
      <c r="CG10" s="8" t="s">
        <v>347</v>
      </c>
      <c r="CH10" s="8" t="s">
        <v>348</v>
      </c>
      <c r="CI10" s="8" t="s">
        <v>349</v>
      </c>
      <c r="CJ10" s="8" t="s">
        <v>350</v>
      </c>
      <c r="CK10" s="8" t="s">
        <v>351</v>
      </c>
      <c r="CL10" s="8" t="s">
        <v>352</v>
      </c>
      <c r="CM10" s="8" t="s">
        <v>353</v>
      </c>
      <c r="CN10" s="8" t="s">
        <v>354</v>
      </c>
      <c r="CO10" s="8" t="s">
        <v>355</v>
      </c>
      <c r="CP10" s="8" t="s">
        <v>356</v>
      </c>
      <c r="CQ10" s="8" t="s">
        <v>357</v>
      </c>
      <c r="CR10" s="8" t="s">
        <v>358</v>
      </c>
      <c r="CS10" s="8" t="s">
        <v>359</v>
      </c>
      <c r="CT10" s="8" t="s">
        <v>360</v>
      </c>
      <c r="CU10" s="8" t="s">
        <v>361</v>
      </c>
      <c r="CV10" s="8" t="s">
        <v>362</v>
      </c>
      <c r="CW10" s="8" t="s">
        <v>363</v>
      </c>
      <c r="CX10" s="8" t="s">
        <v>364</v>
      </c>
      <c r="CY10" s="8" t="s">
        <v>365</v>
      </c>
      <c r="CZ10" s="8" t="s">
        <v>366</v>
      </c>
      <c r="DA10" s="8" t="s">
        <v>367</v>
      </c>
      <c r="DB10" s="8" t="s">
        <v>368</v>
      </c>
      <c r="DC10" s="8" t="s">
        <v>369</v>
      </c>
      <c r="DD10" s="8" t="s">
        <v>370</v>
      </c>
      <c r="DE10" s="8" t="s">
        <v>371</v>
      </c>
      <c r="DF10" s="8" t="s">
        <v>372</v>
      </c>
      <c r="DG10" s="8" t="s">
        <v>373</v>
      </c>
      <c r="DH10" s="8" t="s">
        <v>374</v>
      </c>
      <c r="DI10" s="8" t="s">
        <v>375</v>
      </c>
      <c r="DJ10" s="8" t="s">
        <v>376</v>
      </c>
      <c r="DK10" s="8" t="s">
        <v>377</v>
      </c>
      <c r="DL10" s="8" t="s">
        <v>378</v>
      </c>
      <c r="DM10" s="8" t="s">
        <v>379</v>
      </c>
      <c r="DN10" s="8" t="s">
        <v>380</v>
      </c>
      <c r="DO10" s="8" t="s">
        <v>381</v>
      </c>
      <c r="DP10" s="8" t="s">
        <v>382</v>
      </c>
      <c r="DQ10" s="8" t="s">
        <v>383</v>
      </c>
      <c r="DR10" s="8" t="s">
        <v>384</v>
      </c>
      <c r="DS10" s="8" t="s">
        <v>385</v>
      </c>
      <c r="DT10" s="8" t="s">
        <v>386</v>
      </c>
      <c r="DU10" s="8" t="s">
        <v>387</v>
      </c>
      <c r="DV10" s="8" t="s">
        <v>388</v>
      </c>
      <c r="DW10" s="8" t="s">
        <v>389</v>
      </c>
      <c r="DX10" s="8" t="s">
        <v>390</v>
      </c>
      <c r="DY10" s="8" t="s">
        <v>391</v>
      </c>
      <c r="DZ10" s="8" t="s">
        <v>392</v>
      </c>
      <c r="EA10" s="8" t="s">
        <v>393</v>
      </c>
      <c r="EB10" s="8" t="s">
        <v>394</v>
      </c>
      <c r="EC10" s="8" t="s">
        <v>395</v>
      </c>
      <c r="ED10" s="8" t="s">
        <v>396</v>
      </c>
      <c r="EE10" s="8" t="s">
        <v>397</v>
      </c>
      <c r="EF10" s="8" t="s">
        <v>398</v>
      </c>
      <c r="EG10" s="8" t="s">
        <v>399</v>
      </c>
      <c r="EH10" s="8" t="s">
        <v>400</v>
      </c>
      <c r="EI10" s="8" t="s">
        <v>401</v>
      </c>
      <c r="EJ10" s="8" t="s">
        <v>402</v>
      </c>
      <c r="EK10" s="8" t="s">
        <v>403</v>
      </c>
      <c r="EL10" s="8" t="s">
        <v>404</v>
      </c>
      <c r="EM10" s="8" t="s">
        <v>405</v>
      </c>
      <c r="EN10" s="8" t="s">
        <v>406</v>
      </c>
      <c r="EO10" s="8" t="s">
        <v>407</v>
      </c>
      <c r="EP10" s="8" t="s">
        <v>408</v>
      </c>
      <c r="EQ10" s="8" t="s">
        <v>409</v>
      </c>
      <c r="ER10" s="8" t="s">
        <v>410</v>
      </c>
      <c r="ES10" s="8" t="s">
        <v>411</v>
      </c>
      <c r="ET10" s="8" t="s">
        <v>412</v>
      </c>
      <c r="EU10" s="8" t="s">
        <v>413</v>
      </c>
      <c r="EV10" s="8" t="s">
        <v>414</v>
      </c>
      <c r="EW10" s="8" t="s">
        <v>415</v>
      </c>
      <c r="EX10" s="8" t="s">
        <v>416</v>
      </c>
      <c r="EY10" s="8" t="s">
        <v>417</v>
      </c>
      <c r="EZ10" s="8" t="s">
        <v>418</v>
      </c>
      <c r="FA10" s="8" t="s">
        <v>419</v>
      </c>
      <c r="FB10" s="8" t="s">
        <v>420</v>
      </c>
      <c r="FC10" s="8" t="s">
        <v>421</v>
      </c>
      <c r="FD10" s="8" t="s">
        <v>422</v>
      </c>
      <c r="FE10" s="8" t="s">
        <v>423</v>
      </c>
      <c r="FF10" s="8" t="s">
        <v>424</v>
      </c>
      <c r="FG10" s="8" t="s">
        <v>425</v>
      </c>
      <c r="FH10" s="8" t="s">
        <v>426</v>
      </c>
      <c r="FI10" s="8" t="s">
        <v>427</v>
      </c>
      <c r="FJ10" s="8" t="s">
        <v>428</v>
      </c>
      <c r="FK10" s="8" t="s">
        <v>429</v>
      </c>
      <c r="FL10" s="8" t="s">
        <v>430</v>
      </c>
      <c r="FM10" s="8" t="s">
        <v>431</v>
      </c>
      <c r="FN10" s="8" t="s">
        <v>432</v>
      </c>
      <c r="FO10" s="8" t="s">
        <v>433</v>
      </c>
      <c r="FP10" s="8" t="s">
        <v>434</v>
      </c>
      <c r="FQ10" s="8" t="s">
        <v>435</v>
      </c>
      <c r="FR10" s="8" t="s">
        <v>436</v>
      </c>
      <c r="FS10" s="8" t="s">
        <v>437</v>
      </c>
      <c r="FT10" s="8" t="s">
        <v>438</v>
      </c>
      <c r="FU10" s="8" t="s">
        <v>439</v>
      </c>
      <c r="FV10" s="8" t="s">
        <v>440</v>
      </c>
      <c r="FW10" s="8" t="s">
        <v>441</v>
      </c>
      <c r="FX10" s="8" t="s">
        <v>442</v>
      </c>
      <c r="FY10" s="8" t="s">
        <v>443</v>
      </c>
      <c r="FZ10" s="8" t="s">
        <v>444</v>
      </c>
      <c r="GA10" s="8" t="s">
        <v>445</v>
      </c>
      <c r="GB10" s="8" t="s">
        <v>446</v>
      </c>
      <c r="GC10" s="8" t="s">
        <v>447</v>
      </c>
      <c r="GD10" s="8" t="s">
        <v>448</v>
      </c>
      <c r="GE10" s="8" t="s">
        <v>449</v>
      </c>
      <c r="GF10" s="8" t="s">
        <v>450</v>
      </c>
      <c r="GG10" s="8" t="s">
        <v>451</v>
      </c>
      <c r="GH10" s="8" t="s">
        <v>452</v>
      </c>
      <c r="GI10" s="8" t="s">
        <v>453</v>
      </c>
      <c r="GJ10" s="8" t="s">
        <v>454</v>
      </c>
      <c r="GK10" s="8" t="s">
        <v>455</v>
      </c>
      <c r="GL10" s="8" t="s">
        <v>456</v>
      </c>
      <c r="GM10" s="8" t="s">
        <v>457</v>
      </c>
      <c r="GN10" s="8" t="s">
        <v>458</v>
      </c>
      <c r="GO10" s="8" t="s">
        <v>459</v>
      </c>
      <c r="GP10" s="8" t="s">
        <v>460</v>
      </c>
      <c r="GQ10" s="8" t="s">
        <v>461</v>
      </c>
      <c r="GR10" s="8" t="s">
        <v>462</v>
      </c>
      <c r="GS10" s="8" t="s">
        <v>463</v>
      </c>
      <c r="GT10" s="8" t="s">
        <v>464</v>
      </c>
      <c r="GU10" s="8" t="s">
        <v>465</v>
      </c>
      <c r="GV10" s="8" t="s">
        <v>466</v>
      </c>
      <c r="GW10" s="8" t="s">
        <v>467</v>
      </c>
      <c r="GX10" s="8" t="s">
        <v>468</v>
      </c>
      <c r="GY10" s="8" t="s">
        <v>469</v>
      </c>
      <c r="GZ10" s="8" t="s">
        <v>470</v>
      </c>
      <c r="HA10" s="8" t="s">
        <v>471</v>
      </c>
      <c r="HB10" s="8" t="s">
        <v>472</v>
      </c>
      <c r="HC10" s="8" t="s">
        <v>473</v>
      </c>
      <c r="HD10" s="8" t="s">
        <v>474</v>
      </c>
      <c r="HE10" s="8" t="s">
        <v>475</v>
      </c>
      <c r="HF10" s="8" t="s">
        <v>476</v>
      </c>
      <c r="HG10" s="8" t="s">
        <v>477</v>
      </c>
      <c r="HH10" s="8" t="s">
        <v>478</v>
      </c>
      <c r="HI10" s="8" t="s">
        <v>479</v>
      </c>
      <c r="HJ10" s="8" t="s">
        <v>480</v>
      </c>
      <c r="HK10" s="8" t="s">
        <v>481</v>
      </c>
      <c r="HL10" s="8" t="s">
        <v>482</v>
      </c>
      <c r="HM10" s="8" t="s">
        <v>483</v>
      </c>
      <c r="HN10" s="8" t="s">
        <v>484</v>
      </c>
      <c r="HO10" s="8" t="s">
        <v>485</v>
      </c>
      <c r="HP10" s="8" t="s">
        <v>486</v>
      </c>
      <c r="HQ10" s="8" t="s">
        <v>487</v>
      </c>
      <c r="HR10" s="8" t="s">
        <v>488</v>
      </c>
      <c r="HS10" s="8" t="s">
        <v>489</v>
      </c>
      <c r="HT10" s="8" t="s">
        <v>490</v>
      </c>
      <c r="HU10" s="8" t="s">
        <v>491</v>
      </c>
      <c r="HV10" s="8" t="s">
        <v>492</v>
      </c>
      <c r="HW10" s="8" t="s">
        <v>493</v>
      </c>
      <c r="HX10" s="8" t="s">
        <v>494</v>
      </c>
      <c r="HY10" s="8" t="s">
        <v>495</v>
      </c>
      <c r="HZ10" s="8" t="s">
        <v>496</v>
      </c>
      <c r="IA10" s="8" t="s">
        <v>497</v>
      </c>
      <c r="IB10" s="8" t="s">
        <v>498</v>
      </c>
      <c r="IC10" s="8" t="s">
        <v>499</v>
      </c>
      <c r="ID10" s="8" t="s">
        <v>500</v>
      </c>
      <c r="IE10" s="8" t="s">
        <v>501</v>
      </c>
      <c r="IF10" s="8" t="s">
        <v>502</v>
      </c>
      <c r="IG10" s="8" t="s">
        <v>503</v>
      </c>
      <c r="IH10" s="8" t="s">
        <v>504</v>
      </c>
      <c r="II10" s="8" t="s">
        <v>505</v>
      </c>
      <c r="IJ10" s="8" t="s">
        <v>506</v>
      </c>
      <c r="IK10" s="8" t="s">
        <v>507</v>
      </c>
      <c r="IL10" s="8" t="s">
        <v>508</v>
      </c>
      <c r="IM10" s="8" t="s">
        <v>509</v>
      </c>
      <c r="IN10" s="8" t="s">
        <v>510</v>
      </c>
      <c r="IO10" s="8" t="s">
        <v>511</v>
      </c>
      <c r="IP10" s="8" t="s">
        <v>512</v>
      </c>
      <c r="IQ10" s="8" t="s">
        <v>513</v>
      </c>
    </row>
    <row r="11" spans="1:251">
      <c r="A11" s="10">
        <v>42036</v>
      </c>
      <c r="B11" s="9">
        <v>763.68200000000002</v>
      </c>
      <c r="C11" s="9">
        <v>412.81599999999997</v>
      </c>
      <c r="D11" s="9">
        <v>350.86500000000001</v>
      </c>
      <c r="E11" s="9">
        <v>683.10900000000004</v>
      </c>
      <c r="F11" s="9">
        <v>370.988</v>
      </c>
      <c r="G11" s="9">
        <v>312.12099999999998</v>
      </c>
      <c r="H11" s="9">
        <v>141.54599999999999</v>
      </c>
      <c r="I11" s="9">
        <v>77.346999999999994</v>
      </c>
      <c r="J11" s="9">
        <v>64.198999999999998</v>
      </c>
      <c r="K11" s="9">
        <v>53.145000000000003</v>
      </c>
      <c r="L11" s="9">
        <v>24.087</v>
      </c>
      <c r="M11" s="9">
        <v>29.058</v>
      </c>
      <c r="N11" s="9">
        <v>51.887</v>
      </c>
      <c r="O11" s="9">
        <v>31.318000000000001</v>
      </c>
      <c r="P11" s="9">
        <v>20.568999999999999</v>
      </c>
      <c r="Q11" s="9">
        <v>8.6489999999999991</v>
      </c>
      <c r="R11" s="9">
        <v>6.47</v>
      </c>
      <c r="S11" s="9">
        <v>2.1800000000000002</v>
      </c>
      <c r="T11" s="9">
        <v>43.237000000000002</v>
      </c>
      <c r="U11" s="9">
        <v>24.847999999999999</v>
      </c>
      <c r="V11" s="9">
        <v>18.388999999999999</v>
      </c>
      <c r="W11" s="9">
        <v>69.915000000000006</v>
      </c>
      <c r="X11" s="9">
        <v>35.670999999999999</v>
      </c>
      <c r="Y11" s="9">
        <v>34.244999999999997</v>
      </c>
      <c r="Z11" s="9">
        <v>60.197000000000003</v>
      </c>
      <c r="AA11" s="9">
        <v>39.128</v>
      </c>
      <c r="AB11" s="9">
        <v>21.068999999999999</v>
      </c>
      <c r="AC11" s="9">
        <v>67.906999999999996</v>
      </c>
      <c r="AD11" s="9">
        <v>37.738</v>
      </c>
      <c r="AE11" s="9">
        <v>30.17</v>
      </c>
      <c r="AF11" s="9">
        <v>33.558999999999997</v>
      </c>
      <c r="AG11" s="9">
        <v>21.305</v>
      </c>
      <c r="AH11" s="9">
        <v>12.255000000000001</v>
      </c>
      <c r="AI11" s="9">
        <v>53.219000000000001</v>
      </c>
      <c r="AJ11" s="9">
        <v>36.338000000000001</v>
      </c>
      <c r="AK11" s="9">
        <v>16.881</v>
      </c>
      <c r="AL11" s="9">
        <v>13.366</v>
      </c>
      <c r="AM11" s="9">
        <v>6.6269999999999998</v>
      </c>
      <c r="AN11" s="9">
        <v>6.7389999999999999</v>
      </c>
      <c r="AO11" s="9">
        <v>31.661000000000001</v>
      </c>
      <c r="AP11" s="9">
        <v>8.0939999999999994</v>
      </c>
      <c r="AQ11" s="9">
        <v>23.567</v>
      </c>
      <c r="AR11" s="9">
        <v>25.524999999999999</v>
      </c>
      <c r="AS11" s="9">
        <v>7.8410000000000002</v>
      </c>
      <c r="AT11" s="9">
        <v>17.684000000000001</v>
      </c>
      <c r="AU11" s="9">
        <v>35.649000000000001</v>
      </c>
      <c r="AV11" s="9">
        <v>20.196999999999999</v>
      </c>
      <c r="AW11" s="9">
        <v>15.452</v>
      </c>
      <c r="AX11" s="9">
        <v>45.531999999999996</v>
      </c>
      <c r="AY11" s="9">
        <v>25.298999999999999</v>
      </c>
      <c r="AZ11" s="9">
        <v>20.231999999999999</v>
      </c>
      <c r="BA11" s="9">
        <v>80.572999999999993</v>
      </c>
      <c r="BB11" s="9">
        <v>41.828000000000003</v>
      </c>
      <c r="BC11" s="9">
        <v>38.744999999999997</v>
      </c>
      <c r="BD11" s="9">
        <v>525.827</v>
      </c>
      <c r="BE11" s="9">
        <v>321.012</v>
      </c>
      <c r="BF11" s="9">
        <v>204.815</v>
      </c>
      <c r="BG11" s="9">
        <v>419.21800000000002</v>
      </c>
      <c r="BH11" s="9">
        <v>245.24100000000001</v>
      </c>
      <c r="BI11" s="9">
        <v>173.977</v>
      </c>
      <c r="BJ11" s="9">
        <v>94.849000000000004</v>
      </c>
      <c r="BK11" s="9">
        <v>66.790000000000006</v>
      </c>
      <c r="BL11" s="9">
        <v>28.058</v>
      </c>
      <c r="BM11" s="9">
        <v>11.76</v>
      </c>
      <c r="BN11" s="9">
        <v>8.9809999999999999</v>
      </c>
      <c r="BO11" s="9">
        <v>2.78</v>
      </c>
      <c r="BP11" s="9">
        <v>237.85499999999999</v>
      </c>
      <c r="BQ11" s="9">
        <v>91.805000000000007</v>
      </c>
      <c r="BR11" s="9">
        <v>146.05000000000001</v>
      </c>
      <c r="BS11" s="9">
        <v>209.96199999999999</v>
      </c>
      <c r="BT11" s="9">
        <v>79.227000000000004</v>
      </c>
      <c r="BU11" s="9">
        <v>130.73400000000001</v>
      </c>
      <c r="BV11" s="9">
        <v>27.893000000000001</v>
      </c>
      <c r="BW11" s="9">
        <v>12.577</v>
      </c>
      <c r="BX11" s="9">
        <v>15.316000000000001</v>
      </c>
      <c r="BY11" s="9">
        <v>89.448999999999998</v>
      </c>
      <c r="BZ11" s="9">
        <v>89.867999999999995</v>
      </c>
      <c r="CA11" s="9">
        <v>88.956999999999994</v>
      </c>
      <c r="CB11" s="9">
        <v>18.535</v>
      </c>
      <c r="CC11" s="9">
        <v>18.736000000000001</v>
      </c>
      <c r="CD11" s="9">
        <v>18.297000000000001</v>
      </c>
      <c r="CE11" s="9">
        <v>6.9589999999999996</v>
      </c>
      <c r="CF11" s="9">
        <v>5.835</v>
      </c>
      <c r="CG11" s="9">
        <v>8.282</v>
      </c>
      <c r="CH11" s="9">
        <v>6.7939999999999996</v>
      </c>
      <c r="CI11" s="9">
        <v>7.5860000000000003</v>
      </c>
      <c r="CJ11" s="9">
        <v>5.8620000000000001</v>
      </c>
      <c r="CK11" s="9">
        <v>1.133</v>
      </c>
      <c r="CL11" s="9">
        <v>1.5669999999999999</v>
      </c>
      <c r="CM11" s="9">
        <v>0.621</v>
      </c>
      <c r="CN11" s="9">
        <v>5.6619999999999999</v>
      </c>
      <c r="CO11" s="9">
        <v>6.0190000000000001</v>
      </c>
      <c r="CP11" s="9">
        <v>5.2409999999999997</v>
      </c>
      <c r="CQ11" s="9">
        <v>9.1549999999999994</v>
      </c>
      <c r="CR11" s="9">
        <v>8.641</v>
      </c>
      <c r="CS11" s="9">
        <v>9.76</v>
      </c>
      <c r="CT11" s="9">
        <v>7.8819999999999997</v>
      </c>
      <c r="CU11" s="9">
        <v>9.4779999999999998</v>
      </c>
      <c r="CV11" s="9">
        <v>6.0049999999999999</v>
      </c>
      <c r="CW11" s="9">
        <v>8.8919999999999995</v>
      </c>
      <c r="CX11" s="9">
        <v>9.141</v>
      </c>
      <c r="CY11" s="9">
        <v>8.5990000000000002</v>
      </c>
      <c r="CZ11" s="9">
        <v>4.3940000000000001</v>
      </c>
      <c r="DA11" s="9">
        <v>5.1609999999999996</v>
      </c>
      <c r="DB11" s="9">
        <v>3.4929999999999999</v>
      </c>
      <c r="DC11" s="9">
        <v>6.9690000000000003</v>
      </c>
      <c r="DD11" s="9">
        <v>8.8019999999999996</v>
      </c>
      <c r="DE11" s="9">
        <v>4.8109999999999999</v>
      </c>
      <c r="DF11" s="9">
        <v>1.75</v>
      </c>
      <c r="DG11" s="9">
        <v>1.605</v>
      </c>
      <c r="DH11" s="9">
        <v>1.921</v>
      </c>
      <c r="DI11" s="9">
        <v>4.1459999999999999</v>
      </c>
      <c r="DJ11" s="9">
        <v>1.9610000000000001</v>
      </c>
      <c r="DK11" s="9">
        <v>6.7169999999999996</v>
      </c>
      <c r="DL11" s="9">
        <v>3.3420000000000001</v>
      </c>
      <c r="DM11" s="9">
        <v>1.899</v>
      </c>
      <c r="DN11" s="9">
        <v>5.04</v>
      </c>
      <c r="DO11" s="9">
        <v>4.6680000000000001</v>
      </c>
      <c r="DP11" s="9">
        <v>4.8920000000000003</v>
      </c>
      <c r="DQ11" s="9">
        <v>4.4039999999999999</v>
      </c>
      <c r="DR11" s="9">
        <v>5.9619999999999997</v>
      </c>
      <c r="DS11" s="9">
        <v>6.1280000000000001</v>
      </c>
      <c r="DT11" s="9">
        <v>5.766</v>
      </c>
      <c r="DU11" s="9">
        <v>10.551</v>
      </c>
      <c r="DV11" s="9">
        <v>10.132</v>
      </c>
      <c r="DW11" s="9">
        <v>11.042999999999999</v>
      </c>
      <c r="DX11" s="9">
        <v>68.853999999999999</v>
      </c>
      <c r="DY11" s="9">
        <v>77.760999999999996</v>
      </c>
      <c r="DZ11" s="9">
        <v>58.374000000000002</v>
      </c>
      <c r="EA11" s="9">
        <v>54.893999999999998</v>
      </c>
      <c r="EB11" s="9">
        <v>59.406999999999996</v>
      </c>
      <c r="EC11" s="9">
        <v>49.585000000000001</v>
      </c>
      <c r="ED11" s="9">
        <v>12.42</v>
      </c>
      <c r="EE11" s="9">
        <v>16.178999999999998</v>
      </c>
      <c r="EF11" s="9">
        <v>7.9969999999999999</v>
      </c>
      <c r="EG11" s="9">
        <v>1.54</v>
      </c>
      <c r="EH11" s="9">
        <v>2.1760000000000002</v>
      </c>
      <c r="EI11" s="9">
        <v>0.79200000000000004</v>
      </c>
      <c r="EJ11" s="9">
        <v>31.146000000000001</v>
      </c>
      <c r="EK11" s="9">
        <v>22.239000000000001</v>
      </c>
      <c r="EL11" s="9">
        <v>41.625999999999998</v>
      </c>
      <c r="EM11" s="9">
        <v>27.492999999999999</v>
      </c>
      <c r="EN11" s="9">
        <v>19.192</v>
      </c>
      <c r="EO11" s="9">
        <v>37.261000000000003</v>
      </c>
      <c r="EP11" s="9">
        <v>3.6520000000000001</v>
      </c>
      <c r="EQ11" s="9">
        <v>3.0470000000000002</v>
      </c>
      <c r="ER11" s="9">
        <v>4.3650000000000002</v>
      </c>
      <c r="ES11" s="9">
        <v>755.89800000000002</v>
      </c>
      <c r="ET11" s="9">
        <v>407.38400000000001</v>
      </c>
      <c r="EU11" s="9">
        <v>348.51299999999998</v>
      </c>
      <c r="EV11" s="9">
        <v>677.32500000000005</v>
      </c>
      <c r="EW11" s="9">
        <v>366.38299999999998</v>
      </c>
      <c r="EX11" s="9">
        <v>310.94200000000001</v>
      </c>
      <c r="EY11" s="9">
        <v>141.15199999999999</v>
      </c>
      <c r="EZ11" s="9">
        <v>76.953000000000003</v>
      </c>
      <c r="FA11" s="9">
        <v>64.198999999999998</v>
      </c>
      <c r="FB11" s="9">
        <v>53.145000000000003</v>
      </c>
      <c r="FC11" s="9">
        <v>24.087</v>
      </c>
      <c r="FD11" s="9">
        <v>29.058</v>
      </c>
      <c r="FE11" s="9">
        <v>48.606999999999999</v>
      </c>
      <c r="FF11" s="9">
        <v>28.594999999999999</v>
      </c>
      <c r="FG11" s="9">
        <v>20.010999999999999</v>
      </c>
      <c r="FH11" s="9">
        <v>8.6489999999999991</v>
      </c>
      <c r="FI11" s="9">
        <v>6.47</v>
      </c>
      <c r="FJ11" s="9">
        <v>2.1800000000000002</v>
      </c>
      <c r="FK11" s="9">
        <v>39.957999999999998</v>
      </c>
      <c r="FL11" s="9">
        <v>22.126000000000001</v>
      </c>
      <c r="FM11" s="9">
        <v>17.832000000000001</v>
      </c>
      <c r="FN11" s="9">
        <v>69.915000000000006</v>
      </c>
      <c r="FO11" s="9">
        <v>35.670999999999999</v>
      </c>
      <c r="FP11" s="9">
        <v>34.244999999999997</v>
      </c>
      <c r="FQ11" s="9">
        <v>60.197000000000003</v>
      </c>
      <c r="FR11" s="9">
        <v>39.128</v>
      </c>
      <c r="FS11" s="9">
        <v>21.068999999999999</v>
      </c>
      <c r="FT11" s="9">
        <v>66.718000000000004</v>
      </c>
      <c r="FU11" s="9">
        <v>36.774999999999999</v>
      </c>
      <c r="FV11" s="9">
        <v>29.943000000000001</v>
      </c>
      <c r="FW11" s="9">
        <v>33.558999999999997</v>
      </c>
      <c r="FX11" s="9">
        <v>21.305</v>
      </c>
      <c r="FY11" s="9">
        <v>12.255000000000001</v>
      </c>
      <c r="FZ11" s="9">
        <v>52.825000000000003</v>
      </c>
      <c r="GA11" s="9">
        <v>36.338000000000001</v>
      </c>
      <c r="GB11" s="9">
        <v>16.486999999999998</v>
      </c>
      <c r="GC11" s="9">
        <v>13.366</v>
      </c>
      <c r="GD11" s="9">
        <v>6.6269999999999998</v>
      </c>
      <c r="GE11" s="9">
        <v>6.7389999999999999</v>
      </c>
      <c r="GF11" s="9">
        <v>31.454999999999998</v>
      </c>
      <c r="GG11" s="9">
        <v>7.8879999999999999</v>
      </c>
      <c r="GH11" s="9">
        <v>23.567</v>
      </c>
      <c r="GI11" s="9">
        <v>25.524999999999999</v>
      </c>
      <c r="GJ11" s="9">
        <v>7.8410000000000002</v>
      </c>
      <c r="GK11" s="9">
        <v>17.684000000000001</v>
      </c>
      <c r="GL11" s="9">
        <v>35.649000000000001</v>
      </c>
      <c r="GM11" s="9">
        <v>20.196999999999999</v>
      </c>
      <c r="GN11" s="9">
        <v>15.452</v>
      </c>
      <c r="GO11" s="9">
        <v>45.212000000000003</v>
      </c>
      <c r="GP11" s="9">
        <v>24.978999999999999</v>
      </c>
      <c r="GQ11" s="9">
        <v>20.231999999999999</v>
      </c>
      <c r="GR11" s="9">
        <v>78.572999999999993</v>
      </c>
      <c r="GS11" s="9">
        <v>41.002000000000002</v>
      </c>
      <c r="GT11" s="9">
        <v>37.570999999999998</v>
      </c>
      <c r="GU11" s="9">
        <v>522.73199999999997</v>
      </c>
      <c r="GV11" s="9">
        <v>318.43299999999999</v>
      </c>
      <c r="GW11" s="9">
        <v>204.298</v>
      </c>
      <c r="GX11" s="9">
        <v>416.87200000000001</v>
      </c>
      <c r="GY11" s="9">
        <v>243.41200000000001</v>
      </c>
      <c r="GZ11" s="9">
        <v>173.46</v>
      </c>
      <c r="HA11" s="9">
        <v>94.099000000000004</v>
      </c>
      <c r="HB11" s="9">
        <v>66.040000000000006</v>
      </c>
      <c r="HC11" s="9">
        <v>28.058</v>
      </c>
      <c r="HD11" s="9">
        <v>11.76</v>
      </c>
      <c r="HE11" s="9">
        <v>8.9809999999999999</v>
      </c>
      <c r="HF11" s="9">
        <v>2.78</v>
      </c>
      <c r="HG11" s="9">
        <v>233.166</v>
      </c>
      <c r="HH11" s="9">
        <v>88.950999999999993</v>
      </c>
      <c r="HI11" s="9">
        <v>144.215</v>
      </c>
      <c r="HJ11" s="9">
        <v>206.49100000000001</v>
      </c>
      <c r="HK11" s="9">
        <v>76.915999999999997</v>
      </c>
      <c r="HL11" s="9">
        <v>129.57400000000001</v>
      </c>
      <c r="HM11" s="9">
        <v>26.675999999999998</v>
      </c>
      <c r="HN11" s="9">
        <v>12.035</v>
      </c>
      <c r="HO11" s="9">
        <v>14.641</v>
      </c>
      <c r="HP11" s="9">
        <v>89.605000000000004</v>
      </c>
      <c r="HQ11" s="9">
        <v>89.935000000000002</v>
      </c>
      <c r="HR11" s="9">
        <v>89.218999999999994</v>
      </c>
      <c r="HS11" s="9">
        <v>18.672999999999998</v>
      </c>
      <c r="HT11" s="9">
        <v>18.89</v>
      </c>
      <c r="HU11" s="9">
        <v>18.420999999999999</v>
      </c>
      <c r="HV11" s="9">
        <v>7.0309999999999997</v>
      </c>
      <c r="HW11" s="9">
        <v>5.9119999999999999</v>
      </c>
      <c r="HX11" s="9">
        <v>8.3379999999999992</v>
      </c>
      <c r="HY11" s="9">
        <v>6.43</v>
      </c>
      <c r="HZ11" s="9">
        <v>7.0190000000000001</v>
      </c>
      <c r="IA11" s="9">
        <v>5.742</v>
      </c>
      <c r="IB11" s="9">
        <v>1.1439999999999999</v>
      </c>
      <c r="IC11" s="9">
        <v>1.5880000000000001</v>
      </c>
      <c r="ID11" s="9">
        <v>0.625</v>
      </c>
      <c r="IE11" s="9">
        <v>5.2859999999999996</v>
      </c>
      <c r="IF11" s="9">
        <v>5.431</v>
      </c>
      <c r="IG11" s="9">
        <v>5.117</v>
      </c>
      <c r="IH11" s="9">
        <v>9.2490000000000006</v>
      </c>
      <c r="II11" s="9">
        <v>8.7560000000000002</v>
      </c>
      <c r="IJ11" s="9">
        <v>9.8260000000000005</v>
      </c>
      <c r="IK11" s="9">
        <v>7.9640000000000004</v>
      </c>
      <c r="IL11" s="9">
        <v>9.6050000000000004</v>
      </c>
      <c r="IM11" s="9">
        <v>6.0449999999999999</v>
      </c>
      <c r="IN11" s="9">
        <v>8.8260000000000005</v>
      </c>
      <c r="IO11" s="9">
        <v>9.0269999999999992</v>
      </c>
      <c r="IP11" s="9">
        <v>8.5920000000000005</v>
      </c>
      <c r="IQ11" s="9">
        <v>4.4400000000000004</v>
      </c>
    </row>
    <row r="12" spans="1:251">
      <c r="A12" s="10">
        <v>42401</v>
      </c>
      <c r="B12" s="9">
        <v>723.68</v>
      </c>
      <c r="C12" s="9">
        <v>386.49</v>
      </c>
      <c r="D12" s="9">
        <v>337.19</v>
      </c>
      <c r="E12" s="9">
        <v>655.23</v>
      </c>
      <c r="F12" s="9">
        <v>350.80799999999999</v>
      </c>
      <c r="G12" s="9">
        <v>304.423</v>
      </c>
      <c r="H12" s="9">
        <v>130.85599999999999</v>
      </c>
      <c r="I12" s="9">
        <v>62.476999999999997</v>
      </c>
      <c r="J12" s="9">
        <v>68.378</v>
      </c>
      <c r="K12" s="9">
        <v>56.36</v>
      </c>
      <c r="L12" s="9">
        <v>38.189</v>
      </c>
      <c r="M12" s="9">
        <v>18.172000000000001</v>
      </c>
      <c r="N12" s="9">
        <v>43.893999999999998</v>
      </c>
      <c r="O12" s="9">
        <v>25.332000000000001</v>
      </c>
      <c r="P12" s="9">
        <v>18.562000000000001</v>
      </c>
      <c r="Q12" s="9">
        <v>8.8640000000000008</v>
      </c>
      <c r="R12" s="9">
        <v>5.47</v>
      </c>
      <c r="S12" s="9">
        <v>3.3940000000000001</v>
      </c>
      <c r="T12" s="9">
        <v>35.03</v>
      </c>
      <c r="U12" s="9">
        <v>19.861999999999998</v>
      </c>
      <c r="V12" s="9">
        <v>15.167</v>
      </c>
      <c r="W12" s="9">
        <v>82.891999999999996</v>
      </c>
      <c r="X12" s="9">
        <v>41.276000000000003</v>
      </c>
      <c r="Y12" s="9">
        <v>41.616</v>
      </c>
      <c r="Z12" s="9">
        <v>39.863999999999997</v>
      </c>
      <c r="AA12" s="9">
        <v>22.847999999999999</v>
      </c>
      <c r="AB12" s="9">
        <v>17.015999999999998</v>
      </c>
      <c r="AC12" s="9">
        <v>59.018999999999998</v>
      </c>
      <c r="AD12" s="9">
        <v>36.366</v>
      </c>
      <c r="AE12" s="9">
        <v>22.652999999999999</v>
      </c>
      <c r="AF12" s="9">
        <v>32.256999999999998</v>
      </c>
      <c r="AG12" s="9">
        <v>20.132000000000001</v>
      </c>
      <c r="AH12" s="9">
        <v>12.125</v>
      </c>
      <c r="AI12" s="9">
        <v>65.603999999999999</v>
      </c>
      <c r="AJ12" s="9">
        <v>42.384</v>
      </c>
      <c r="AK12" s="9">
        <v>23.22</v>
      </c>
      <c r="AL12" s="9">
        <v>13.949</v>
      </c>
      <c r="AM12" s="9">
        <v>5.95</v>
      </c>
      <c r="AN12" s="9">
        <v>8</v>
      </c>
      <c r="AO12" s="9">
        <v>35.988999999999997</v>
      </c>
      <c r="AP12" s="9">
        <v>9.1950000000000003</v>
      </c>
      <c r="AQ12" s="9">
        <v>26.794</v>
      </c>
      <c r="AR12" s="9">
        <v>16.677</v>
      </c>
      <c r="AS12" s="9">
        <v>1.2549999999999999</v>
      </c>
      <c r="AT12" s="9">
        <v>15.422000000000001</v>
      </c>
      <c r="AU12" s="9">
        <v>10.387</v>
      </c>
      <c r="AV12" s="9">
        <v>7.0880000000000001</v>
      </c>
      <c r="AW12" s="9">
        <v>3.2989999999999999</v>
      </c>
      <c r="AX12" s="9">
        <v>67.483000000000004</v>
      </c>
      <c r="AY12" s="9">
        <v>38.316000000000003</v>
      </c>
      <c r="AZ12" s="9">
        <v>29.167000000000002</v>
      </c>
      <c r="BA12" s="9">
        <v>68.45</v>
      </c>
      <c r="BB12" s="9">
        <v>35.682000000000002</v>
      </c>
      <c r="BC12" s="9">
        <v>32.768000000000001</v>
      </c>
      <c r="BD12" s="9">
        <v>508.18599999999998</v>
      </c>
      <c r="BE12" s="9">
        <v>302.53899999999999</v>
      </c>
      <c r="BF12" s="9">
        <v>205.648</v>
      </c>
      <c r="BG12" s="9">
        <v>405.15100000000001</v>
      </c>
      <c r="BH12" s="9">
        <v>238.12299999999999</v>
      </c>
      <c r="BI12" s="9">
        <v>167.029</v>
      </c>
      <c r="BJ12" s="9">
        <v>87.247</v>
      </c>
      <c r="BK12" s="9">
        <v>54.27</v>
      </c>
      <c r="BL12" s="9">
        <v>32.976999999999997</v>
      </c>
      <c r="BM12" s="9">
        <v>15.788</v>
      </c>
      <c r="BN12" s="9">
        <v>10.146000000000001</v>
      </c>
      <c r="BO12" s="9">
        <v>5.6420000000000003</v>
      </c>
      <c r="BP12" s="9">
        <v>215.494</v>
      </c>
      <c r="BQ12" s="9">
        <v>83.950999999999993</v>
      </c>
      <c r="BR12" s="9">
        <v>131.54300000000001</v>
      </c>
      <c r="BS12" s="9">
        <v>196.548</v>
      </c>
      <c r="BT12" s="9">
        <v>75.960999999999999</v>
      </c>
      <c r="BU12" s="9">
        <v>120.587</v>
      </c>
      <c r="BV12" s="9">
        <v>18.946000000000002</v>
      </c>
      <c r="BW12" s="9">
        <v>7.9909999999999997</v>
      </c>
      <c r="BX12" s="9">
        <v>10.955</v>
      </c>
      <c r="BY12" s="9">
        <v>90.540999999999997</v>
      </c>
      <c r="BZ12" s="9">
        <v>90.768000000000001</v>
      </c>
      <c r="CA12" s="9">
        <v>90.281999999999996</v>
      </c>
      <c r="CB12" s="9">
        <v>18.082000000000001</v>
      </c>
      <c r="CC12" s="9">
        <v>16.164999999999999</v>
      </c>
      <c r="CD12" s="9">
        <v>20.279</v>
      </c>
      <c r="CE12" s="9">
        <v>7.7880000000000003</v>
      </c>
      <c r="CF12" s="9">
        <v>9.8810000000000002</v>
      </c>
      <c r="CG12" s="9">
        <v>5.3890000000000002</v>
      </c>
      <c r="CH12" s="9">
        <v>6.0650000000000004</v>
      </c>
      <c r="CI12" s="9">
        <v>6.5540000000000003</v>
      </c>
      <c r="CJ12" s="9">
        <v>5.5049999999999999</v>
      </c>
      <c r="CK12" s="9">
        <v>1.2250000000000001</v>
      </c>
      <c r="CL12" s="9">
        <v>1.415</v>
      </c>
      <c r="CM12" s="9">
        <v>1.0069999999999999</v>
      </c>
      <c r="CN12" s="9">
        <v>4.84</v>
      </c>
      <c r="CO12" s="9">
        <v>5.1390000000000002</v>
      </c>
      <c r="CP12" s="9">
        <v>4.4980000000000002</v>
      </c>
      <c r="CQ12" s="9">
        <v>11.454000000000001</v>
      </c>
      <c r="CR12" s="9">
        <v>10.68</v>
      </c>
      <c r="CS12" s="9">
        <v>12.342000000000001</v>
      </c>
      <c r="CT12" s="9">
        <v>5.508</v>
      </c>
      <c r="CU12" s="9">
        <v>5.9119999999999999</v>
      </c>
      <c r="CV12" s="9">
        <v>5.0460000000000003</v>
      </c>
      <c r="CW12" s="9">
        <v>8.1549999999999994</v>
      </c>
      <c r="CX12" s="9">
        <v>9.4090000000000007</v>
      </c>
      <c r="CY12" s="9">
        <v>6.718</v>
      </c>
      <c r="CZ12" s="9">
        <v>4.4569999999999999</v>
      </c>
      <c r="DA12" s="9">
        <v>5.2089999999999996</v>
      </c>
      <c r="DB12" s="9">
        <v>3.5960000000000001</v>
      </c>
      <c r="DC12" s="9">
        <v>9.0649999999999995</v>
      </c>
      <c r="DD12" s="9">
        <v>10.965999999999999</v>
      </c>
      <c r="DE12" s="9">
        <v>6.8860000000000001</v>
      </c>
      <c r="DF12" s="9">
        <v>1.9279999999999999</v>
      </c>
      <c r="DG12" s="9">
        <v>1.5389999999999999</v>
      </c>
      <c r="DH12" s="9">
        <v>2.3719999999999999</v>
      </c>
      <c r="DI12" s="9">
        <v>4.9729999999999999</v>
      </c>
      <c r="DJ12" s="9">
        <v>2.379</v>
      </c>
      <c r="DK12" s="9">
        <v>7.9459999999999997</v>
      </c>
      <c r="DL12" s="9">
        <v>2.3039999999999998</v>
      </c>
      <c r="DM12" s="9">
        <v>0.32500000000000001</v>
      </c>
      <c r="DN12" s="9">
        <v>4.5739999999999998</v>
      </c>
      <c r="DO12" s="9">
        <v>1.4350000000000001</v>
      </c>
      <c r="DP12" s="9">
        <v>1.8340000000000001</v>
      </c>
      <c r="DQ12" s="9">
        <v>0.97799999999999998</v>
      </c>
      <c r="DR12" s="9">
        <v>9.3249999999999993</v>
      </c>
      <c r="DS12" s="9">
        <v>9.9139999999999997</v>
      </c>
      <c r="DT12" s="9">
        <v>8.65</v>
      </c>
      <c r="DU12" s="9">
        <v>9.4589999999999996</v>
      </c>
      <c r="DV12" s="9">
        <v>9.2319999999999993</v>
      </c>
      <c r="DW12" s="9">
        <v>9.718</v>
      </c>
      <c r="DX12" s="9">
        <v>70.221999999999994</v>
      </c>
      <c r="DY12" s="9">
        <v>78.278000000000006</v>
      </c>
      <c r="DZ12" s="9">
        <v>60.988999999999997</v>
      </c>
      <c r="EA12" s="9">
        <v>55.984999999999999</v>
      </c>
      <c r="EB12" s="9">
        <v>61.612000000000002</v>
      </c>
      <c r="EC12" s="9">
        <v>49.534999999999997</v>
      </c>
      <c r="ED12" s="9">
        <v>12.055999999999999</v>
      </c>
      <c r="EE12" s="9">
        <v>14.042</v>
      </c>
      <c r="EF12" s="9">
        <v>9.7799999999999994</v>
      </c>
      <c r="EG12" s="9">
        <v>2.1819999999999999</v>
      </c>
      <c r="EH12" s="9">
        <v>2.625</v>
      </c>
      <c r="EI12" s="9">
        <v>1.673</v>
      </c>
      <c r="EJ12" s="9">
        <v>29.777999999999999</v>
      </c>
      <c r="EK12" s="9">
        <v>21.722000000000001</v>
      </c>
      <c r="EL12" s="9">
        <v>39.011000000000003</v>
      </c>
      <c r="EM12" s="9">
        <v>27.16</v>
      </c>
      <c r="EN12" s="9">
        <v>19.654</v>
      </c>
      <c r="EO12" s="9">
        <v>35.762</v>
      </c>
      <c r="EP12" s="9">
        <v>2.6179999999999999</v>
      </c>
      <c r="EQ12" s="9">
        <v>2.0680000000000001</v>
      </c>
      <c r="ER12" s="9">
        <v>3.2490000000000001</v>
      </c>
      <c r="ES12" s="9">
        <v>716.03599999999994</v>
      </c>
      <c r="ET12" s="9">
        <v>382.59300000000002</v>
      </c>
      <c r="EU12" s="9">
        <v>333.44299999999998</v>
      </c>
      <c r="EV12" s="9">
        <v>650.154</v>
      </c>
      <c r="EW12" s="9">
        <v>348.13799999999998</v>
      </c>
      <c r="EX12" s="9">
        <v>302.01600000000002</v>
      </c>
      <c r="EY12" s="9">
        <v>129.369</v>
      </c>
      <c r="EZ12" s="9">
        <v>60.99</v>
      </c>
      <c r="FA12" s="9">
        <v>68.378</v>
      </c>
      <c r="FB12" s="9">
        <v>56.36</v>
      </c>
      <c r="FC12" s="9">
        <v>38.189</v>
      </c>
      <c r="FD12" s="9">
        <v>18.172000000000001</v>
      </c>
      <c r="FE12" s="9">
        <v>41.360999999999997</v>
      </c>
      <c r="FF12" s="9">
        <v>24.277000000000001</v>
      </c>
      <c r="FG12" s="9">
        <v>17.085000000000001</v>
      </c>
      <c r="FH12" s="9">
        <v>8.8640000000000008</v>
      </c>
      <c r="FI12" s="9">
        <v>5.47</v>
      </c>
      <c r="FJ12" s="9">
        <v>3.3940000000000001</v>
      </c>
      <c r="FK12" s="9">
        <v>32.497</v>
      </c>
      <c r="FL12" s="9">
        <v>18.806999999999999</v>
      </c>
      <c r="FM12" s="9">
        <v>13.69</v>
      </c>
      <c r="FN12" s="9">
        <v>82.891999999999996</v>
      </c>
      <c r="FO12" s="9">
        <v>41.276000000000003</v>
      </c>
      <c r="FP12" s="9">
        <v>41.616</v>
      </c>
      <c r="FQ12" s="9">
        <v>39.863999999999997</v>
      </c>
      <c r="FR12" s="9">
        <v>22.847999999999999</v>
      </c>
      <c r="FS12" s="9">
        <v>17.015999999999998</v>
      </c>
      <c r="FT12" s="9">
        <v>58.494</v>
      </c>
      <c r="FU12" s="9">
        <v>36.238</v>
      </c>
      <c r="FV12" s="9">
        <v>22.254999999999999</v>
      </c>
      <c r="FW12" s="9">
        <v>32.256999999999998</v>
      </c>
      <c r="FX12" s="9">
        <v>20.132000000000001</v>
      </c>
      <c r="FY12" s="9">
        <v>12.125</v>
      </c>
      <c r="FZ12" s="9">
        <v>65.287000000000006</v>
      </c>
      <c r="GA12" s="9">
        <v>42.384</v>
      </c>
      <c r="GB12" s="9">
        <v>22.902999999999999</v>
      </c>
      <c r="GC12" s="9">
        <v>13.949</v>
      </c>
      <c r="GD12" s="9">
        <v>5.95</v>
      </c>
      <c r="GE12" s="9">
        <v>8</v>
      </c>
      <c r="GF12" s="9">
        <v>35.774999999999999</v>
      </c>
      <c r="GG12" s="9">
        <v>9.1950000000000003</v>
      </c>
      <c r="GH12" s="9">
        <v>26.579000000000001</v>
      </c>
      <c r="GI12" s="9">
        <v>16.677</v>
      </c>
      <c r="GJ12" s="9">
        <v>1.2549999999999999</v>
      </c>
      <c r="GK12" s="9">
        <v>15.422000000000001</v>
      </c>
      <c r="GL12" s="9">
        <v>10.387</v>
      </c>
      <c r="GM12" s="9">
        <v>7.0880000000000001</v>
      </c>
      <c r="GN12" s="9">
        <v>3.2989999999999999</v>
      </c>
      <c r="GO12" s="9">
        <v>67.483000000000004</v>
      </c>
      <c r="GP12" s="9">
        <v>38.316000000000003</v>
      </c>
      <c r="GQ12" s="9">
        <v>29.167000000000002</v>
      </c>
      <c r="GR12" s="9">
        <v>65.882000000000005</v>
      </c>
      <c r="GS12" s="9">
        <v>34.454999999999998</v>
      </c>
      <c r="GT12" s="9">
        <v>31.427</v>
      </c>
      <c r="GU12" s="9">
        <v>504.78100000000001</v>
      </c>
      <c r="GV12" s="9">
        <v>300.52199999999999</v>
      </c>
      <c r="GW12" s="9">
        <v>204.25899999999999</v>
      </c>
      <c r="GX12" s="9">
        <v>401.90300000000002</v>
      </c>
      <c r="GY12" s="9">
        <v>236.10599999999999</v>
      </c>
      <c r="GZ12" s="9">
        <v>165.797</v>
      </c>
      <c r="HA12" s="9">
        <v>87.090999999999994</v>
      </c>
      <c r="HB12" s="9">
        <v>54.27</v>
      </c>
      <c r="HC12" s="9">
        <v>32.82</v>
      </c>
      <c r="HD12" s="9">
        <v>15.788</v>
      </c>
      <c r="HE12" s="9">
        <v>10.146000000000001</v>
      </c>
      <c r="HF12" s="9">
        <v>5.6420000000000003</v>
      </c>
      <c r="HG12" s="9">
        <v>211.255</v>
      </c>
      <c r="HH12" s="9">
        <v>82.07</v>
      </c>
      <c r="HI12" s="9">
        <v>129.184</v>
      </c>
      <c r="HJ12" s="9">
        <v>193.98699999999999</v>
      </c>
      <c r="HK12" s="9">
        <v>74.781999999999996</v>
      </c>
      <c r="HL12" s="9">
        <v>119.205</v>
      </c>
      <c r="HM12" s="9">
        <v>17.268000000000001</v>
      </c>
      <c r="HN12" s="9">
        <v>7.2889999999999997</v>
      </c>
      <c r="HO12" s="9">
        <v>9.98</v>
      </c>
      <c r="HP12" s="9">
        <v>90.799000000000007</v>
      </c>
      <c r="HQ12" s="9">
        <v>90.994</v>
      </c>
      <c r="HR12" s="9">
        <v>90.575000000000003</v>
      </c>
      <c r="HS12" s="9">
        <v>18.067</v>
      </c>
      <c r="HT12" s="9">
        <v>15.941000000000001</v>
      </c>
      <c r="HU12" s="9">
        <v>20.507000000000001</v>
      </c>
      <c r="HV12" s="9">
        <v>7.8710000000000004</v>
      </c>
      <c r="HW12" s="9">
        <v>9.9819999999999993</v>
      </c>
      <c r="HX12" s="9">
        <v>5.45</v>
      </c>
      <c r="HY12" s="9">
        <v>5.7759999999999998</v>
      </c>
      <c r="HZ12" s="9">
        <v>6.3449999999999998</v>
      </c>
      <c r="IA12" s="9">
        <v>5.1239999999999997</v>
      </c>
      <c r="IB12" s="9">
        <v>1.238</v>
      </c>
      <c r="IC12" s="9">
        <v>1.43</v>
      </c>
      <c r="ID12" s="9">
        <v>1.018</v>
      </c>
      <c r="IE12" s="9">
        <v>4.5389999999999997</v>
      </c>
      <c r="IF12" s="9">
        <v>4.9160000000000004</v>
      </c>
      <c r="IG12" s="9">
        <v>4.1059999999999999</v>
      </c>
      <c r="IH12" s="9">
        <v>11.577</v>
      </c>
      <c r="II12" s="9">
        <v>10.788</v>
      </c>
      <c r="IJ12" s="9">
        <v>12.481</v>
      </c>
      <c r="IK12" s="9">
        <v>5.5670000000000002</v>
      </c>
      <c r="IL12" s="9">
        <v>5.9720000000000004</v>
      </c>
      <c r="IM12" s="9">
        <v>5.1029999999999998</v>
      </c>
      <c r="IN12" s="9">
        <v>8.1690000000000005</v>
      </c>
      <c r="IO12" s="9">
        <v>9.4719999999999995</v>
      </c>
      <c r="IP12" s="9">
        <v>6.6740000000000004</v>
      </c>
      <c r="IQ12" s="9">
        <v>4.5049999999999999</v>
      </c>
    </row>
    <row r="13" spans="1:251">
      <c r="A13" s="10">
        <v>42767</v>
      </c>
      <c r="B13" s="9">
        <v>736.505</v>
      </c>
      <c r="C13" s="9">
        <v>385.41899999999998</v>
      </c>
      <c r="D13" s="9">
        <v>351.08600000000001</v>
      </c>
      <c r="E13" s="9">
        <v>647.77800000000002</v>
      </c>
      <c r="F13" s="9">
        <v>337.59199999999998</v>
      </c>
      <c r="G13" s="9">
        <v>310.18599999999998</v>
      </c>
      <c r="H13" s="9">
        <v>128.19200000000001</v>
      </c>
      <c r="I13" s="9">
        <v>71.921000000000006</v>
      </c>
      <c r="J13" s="9">
        <v>56.271000000000001</v>
      </c>
      <c r="K13" s="9">
        <v>46.622999999999998</v>
      </c>
      <c r="L13" s="9">
        <v>24.658000000000001</v>
      </c>
      <c r="M13" s="9">
        <v>21.966000000000001</v>
      </c>
      <c r="N13" s="9">
        <v>49.686999999999998</v>
      </c>
      <c r="O13" s="9">
        <v>27.577999999999999</v>
      </c>
      <c r="P13" s="9">
        <v>22.109000000000002</v>
      </c>
      <c r="Q13" s="9">
        <v>11.183</v>
      </c>
      <c r="R13" s="9">
        <v>7.3339999999999996</v>
      </c>
      <c r="S13" s="9">
        <v>3.8490000000000002</v>
      </c>
      <c r="T13" s="9">
        <v>38.503999999999998</v>
      </c>
      <c r="U13" s="9">
        <v>20.244</v>
      </c>
      <c r="V13" s="9">
        <v>18.260000000000002</v>
      </c>
      <c r="W13" s="9">
        <v>90.394000000000005</v>
      </c>
      <c r="X13" s="9">
        <v>42.115000000000002</v>
      </c>
      <c r="Y13" s="9">
        <v>48.277999999999999</v>
      </c>
      <c r="Z13" s="9">
        <v>40.710999999999999</v>
      </c>
      <c r="AA13" s="9">
        <v>24.911999999999999</v>
      </c>
      <c r="AB13" s="9">
        <v>15.798999999999999</v>
      </c>
      <c r="AC13" s="9">
        <v>56.171999999999997</v>
      </c>
      <c r="AD13" s="9">
        <v>31.19</v>
      </c>
      <c r="AE13" s="9">
        <v>24.981999999999999</v>
      </c>
      <c r="AF13" s="9">
        <v>30.248000000000001</v>
      </c>
      <c r="AG13" s="9">
        <v>15.864000000000001</v>
      </c>
      <c r="AH13" s="9">
        <v>14.382999999999999</v>
      </c>
      <c r="AI13" s="9">
        <v>68.527000000000001</v>
      </c>
      <c r="AJ13" s="9">
        <v>44.393000000000001</v>
      </c>
      <c r="AK13" s="9">
        <v>24.134</v>
      </c>
      <c r="AL13" s="9">
        <v>13.721</v>
      </c>
      <c r="AM13" s="9">
        <v>7.5810000000000004</v>
      </c>
      <c r="AN13" s="9">
        <v>6.14</v>
      </c>
      <c r="AO13" s="9">
        <v>29.44</v>
      </c>
      <c r="AP13" s="9">
        <v>5.8680000000000003</v>
      </c>
      <c r="AQ13" s="9">
        <v>23.571999999999999</v>
      </c>
      <c r="AR13" s="9">
        <v>20.14</v>
      </c>
      <c r="AS13" s="9">
        <v>7.3520000000000003</v>
      </c>
      <c r="AT13" s="9">
        <v>12.788</v>
      </c>
      <c r="AU13" s="9">
        <v>8.4</v>
      </c>
      <c r="AV13" s="9">
        <v>3.9209999999999998</v>
      </c>
      <c r="AW13" s="9">
        <v>4.4790000000000001</v>
      </c>
      <c r="AX13" s="9">
        <v>65.524000000000001</v>
      </c>
      <c r="AY13" s="9">
        <v>30.24</v>
      </c>
      <c r="AZ13" s="9">
        <v>35.283999999999999</v>
      </c>
      <c r="BA13" s="9">
        <v>88.725999999999999</v>
      </c>
      <c r="BB13" s="9">
        <v>47.826999999999998</v>
      </c>
      <c r="BC13" s="9">
        <v>40.9</v>
      </c>
      <c r="BD13" s="9">
        <v>506.584</v>
      </c>
      <c r="BE13" s="9">
        <v>285.88499999999999</v>
      </c>
      <c r="BF13" s="9">
        <v>220.69800000000001</v>
      </c>
      <c r="BG13" s="9">
        <v>414.23599999999999</v>
      </c>
      <c r="BH13" s="9">
        <v>227.28899999999999</v>
      </c>
      <c r="BI13" s="9">
        <v>186.947</v>
      </c>
      <c r="BJ13" s="9">
        <v>78.852000000000004</v>
      </c>
      <c r="BK13" s="9">
        <v>50.152999999999999</v>
      </c>
      <c r="BL13" s="9">
        <v>28.698</v>
      </c>
      <c r="BM13" s="9">
        <v>13.496</v>
      </c>
      <c r="BN13" s="9">
        <v>8.4429999999999996</v>
      </c>
      <c r="BO13" s="9">
        <v>5.0529999999999999</v>
      </c>
      <c r="BP13" s="9">
        <v>229.92099999999999</v>
      </c>
      <c r="BQ13" s="9">
        <v>99.533000000000001</v>
      </c>
      <c r="BR13" s="9">
        <v>130.38800000000001</v>
      </c>
      <c r="BS13" s="9">
        <v>207.56200000000001</v>
      </c>
      <c r="BT13" s="9">
        <v>91.353999999999999</v>
      </c>
      <c r="BU13" s="9">
        <v>116.209</v>
      </c>
      <c r="BV13" s="9">
        <v>22.359000000000002</v>
      </c>
      <c r="BW13" s="9">
        <v>8.18</v>
      </c>
      <c r="BX13" s="9">
        <v>14.179</v>
      </c>
      <c r="BY13" s="9">
        <v>87.953000000000003</v>
      </c>
      <c r="BZ13" s="9">
        <v>87.590999999999994</v>
      </c>
      <c r="CA13" s="9">
        <v>88.350999999999999</v>
      </c>
      <c r="CB13" s="9">
        <v>17.405000000000001</v>
      </c>
      <c r="CC13" s="9">
        <v>18.661000000000001</v>
      </c>
      <c r="CD13" s="9">
        <v>16.027999999999999</v>
      </c>
      <c r="CE13" s="9">
        <v>6.33</v>
      </c>
      <c r="CF13" s="9">
        <v>6.3979999999999997</v>
      </c>
      <c r="CG13" s="9">
        <v>6.2560000000000002</v>
      </c>
      <c r="CH13" s="9">
        <v>6.7460000000000004</v>
      </c>
      <c r="CI13" s="9">
        <v>7.1550000000000002</v>
      </c>
      <c r="CJ13" s="9">
        <v>6.2969999999999997</v>
      </c>
      <c r="CK13" s="9">
        <v>1.518</v>
      </c>
      <c r="CL13" s="9">
        <v>1.903</v>
      </c>
      <c r="CM13" s="9">
        <v>1.0960000000000001</v>
      </c>
      <c r="CN13" s="9">
        <v>5.2279999999999998</v>
      </c>
      <c r="CO13" s="9">
        <v>5.2519999999999998</v>
      </c>
      <c r="CP13" s="9">
        <v>5.2009999999999996</v>
      </c>
      <c r="CQ13" s="9">
        <v>12.273</v>
      </c>
      <c r="CR13" s="9">
        <v>10.927</v>
      </c>
      <c r="CS13" s="9">
        <v>13.750999999999999</v>
      </c>
      <c r="CT13" s="9">
        <v>5.5279999999999996</v>
      </c>
      <c r="CU13" s="9">
        <v>6.4640000000000004</v>
      </c>
      <c r="CV13" s="9">
        <v>4.5</v>
      </c>
      <c r="CW13" s="9">
        <v>7.6269999999999998</v>
      </c>
      <c r="CX13" s="9">
        <v>8.0920000000000005</v>
      </c>
      <c r="CY13" s="9">
        <v>7.1159999999999997</v>
      </c>
      <c r="CZ13" s="9">
        <v>4.1070000000000002</v>
      </c>
      <c r="DA13" s="9">
        <v>4.1159999999999997</v>
      </c>
      <c r="DB13" s="9">
        <v>4.0970000000000004</v>
      </c>
      <c r="DC13" s="9">
        <v>9.3040000000000003</v>
      </c>
      <c r="DD13" s="9">
        <v>11.518000000000001</v>
      </c>
      <c r="DE13" s="9">
        <v>6.8739999999999997</v>
      </c>
      <c r="DF13" s="9">
        <v>1.863</v>
      </c>
      <c r="DG13" s="9">
        <v>1.9670000000000001</v>
      </c>
      <c r="DH13" s="9">
        <v>1.7490000000000001</v>
      </c>
      <c r="DI13" s="9">
        <v>3.9969999999999999</v>
      </c>
      <c r="DJ13" s="9">
        <v>1.522</v>
      </c>
      <c r="DK13" s="9">
        <v>6.7140000000000004</v>
      </c>
      <c r="DL13" s="9">
        <v>2.734</v>
      </c>
      <c r="DM13" s="9">
        <v>1.907</v>
      </c>
      <c r="DN13" s="9">
        <v>3.6419999999999999</v>
      </c>
      <c r="DO13" s="9">
        <v>1.141</v>
      </c>
      <c r="DP13" s="9">
        <v>1.0169999999999999</v>
      </c>
      <c r="DQ13" s="9">
        <v>1.276</v>
      </c>
      <c r="DR13" s="9">
        <v>8.8970000000000002</v>
      </c>
      <c r="DS13" s="9">
        <v>7.8460000000000001</v>
      </c>
      <c r="DT13" s="9">
        <v>10.050000000000001</v>
      </c>
      <c r="DU13" s="9">
        <v>12.047000000000001</v>
      </c>
      <c r="DV13" s="9">
        <v>12.409000000000001</v>
      </c>
      <c r="DW13" s="9">
        <v>11.648999999999999</v>
      </c>
      <c r="DX13" s="9">
        <v>68.781999999999996</v>
      </c>
      <c r="DY13" s="9">
        <v>74.174999999999997</v>
      </c>
      <c r="DZ13" s="9">
        <v>62.862000000000002</v>
      </c>
      <c r="EA13" s="9">
        <v>56.244</v>
      </c>
      <c r="EB13" s="9">
        <v>58.972000000000001</v>
      </c>
      <c r="EC13" s="9">
        <v>53.247999999999998</v>
      </c>
      <c r="ED13" s="9">
        <v>10.706</v>
      </c>
      <c r="EE13" s="9">
        <v>13.013</v>
      </c>
      <c r="EF13" s="9">
        <v>8.1739999999999995</v>
      </c>
      <c r="EG13" s="9">
        <v>1.8320000000000001</v>
      </c>
      <c r="EH13" s="9">
        <v>2.1909999999999998</v>
      </c>
      <c r="EI13" s="9">
        <v>1.4390000000000001</v>
      </c>
      <c r="EJ13" s="9">
        <v>31.218</v>
      </c>
      <c r="EK13" s="9">
        <v>25.824999999999999</v>
      </c>
      <c r="EL13" s="9">
        <v>37.137999999999998</v>
      </c>
      <c r="EM13" s="9">
        <v>28.181999999999999</v>
      </c>
      <c r="EN13" s="9">
        <v>23.702000000000002</v>
      </c>
      <c r="EO13" s="9">
        <v>33.1</v>
      </c>
      <c r="EP13" s="9">
        <v>3.036</v>
      </c>
      <c r="EQ13" s="9">
        <v>2.1219999999999999</v>
      </c>
      <c r="ER13" s="9">
        <v>4.0389999999999997</v>
      </c>
      <c r="ES13" s="9">
        <v>728.12</v>
      </c>
      <c r="ET13" s="9">
        <v>380.27800000000002</v>
      </c>
      <c r="EU13" s="9">
        <v>347.84199999999998</v>
      </c>
      <c r="EV13" s="9">
        <v>640.89</v>
      </c>
      <c r="EW13" s="9">
        <v>333.25299999999999</v>
      </c>
      <c r="EX13" s="9">
        <v>307.637</v>
      </c>
      <c r="EY13" s="9">
        <v>127.431</v>
      </c>
      <c r="EZ13" s="9">
        <v>71.921000000000006</v>
      </c>
      <c r="FA13" s="9">
        <v>55.51</v>
      </c>
      <c r="FB13" s="9">
        <v>46.622999999999998</v>
      </c>
      <c r="FC13" s="9">
        <v>24.658000000000001</v>
      </c>
      <c r="FD13" s="9">
        <v>21.966000000000001</v>
      </c>
      <c r="FE13" s="9">
        <v>47.860999999999997</v>
      </c>
      <c r="FF13" s="9">
        <v>26.094000000000001</v>
      </c>
      <c r="FG13" s="9">
        <v>21.768000000000001</v>
      </c>
      <c r="FH13" s="9">
        <v>11.183</v>
      </c>
      <c r="FI13" s="9">
        <v>7.3339999999999996</v>
      </c>
      <c r="FJ13" s="9">
        <v>3.8490000000000002</v>
      </c>
      <c r="FK13" s="9">
        <v>36.679000000000002</v>
      </c>
      <c r="FL13" s="9">
        <v>18.760000000000002</v>
      </c>
      <c r="FM13" s="9">
        <v>17.919</v>
      </c>
      <c r="FN13" s="9">
        <v>90.114999999999995</v>
      </c>
      <c r="FO13" s="9">
        <v>41.837000000000003</v>
      </c>
      <c r="FP13" s="9">
        <v>48.277999999999999</v>
      </c>
      <c r="FQ13" s="9">
        <v>40.241</v>
      </c>
      <c r="FR13" s="9">
        <v>24.440999999999999</v>
      </c>
      <c r="FS13" s="9">
        <v>15.798999999999999</v>
      </c>
      <c r="FT13" s="9">
        <v>54.607999999999997</v>
      </c>
      <c r="FU13" s="9">
        <v>30.513999999999999</v>
      </c>
      <c r="FV13" s="9">
        <v>24.093</v>
      </c>
      <c r="FW13" s="9">
        <v>29.878</v>
      </c>
      <c r="FX13" s="9">
        <v>15.494999999999999</v>
      </c>
      <c r="FY13" s="9">
        <v>14.382999999999999</v>
      </c>
      <c r="FZ13" s="9">
        <v>67.616</v>
      </c>
      <c r="GA13" s="9">
        <v>43.481999999999999</v>
      </c>
      <c r="GB13" s="9">
        <v>24.134</v>
      </c>
      <c r="GC13" s="9">
        <v>13.721</v>
      </c>
      <c r="GD13" s="9">
        <v>7.5810000000000004</v>
      </c>
      <c r="GE13" s="9">
        <v>6.14</v>
      </c>
      <c r="GF13" s="9">
        <v>29.44</v>
      </c>
      <c r="GG13" s="9">
        <v>5.8680000000000003</v>
      </c>
      <c r="GH13" s="9">
        <v>23.571999999999999</v>
      </c>
      <c r="GI13" s="9">
        <v>20.14</v>
      </c>
      <c r="GJ13" s="9">
        <v>7.3520000000000003</v>
      </c>
      <c r="GK13" s="9">
        <v>12.788</v>
      </c>
      <c r="GL13" s="9">
        <v>8.4</v>
      </c>
      <c r="GM13" s="9">
        <v>3.9209999999999998</v>
      </c>
      <c r="GN13" s="9">
        <v>4.4790000000000001</v>
      </c>
      <c r="GO13" s="9">
        <v>64.816999999999993</v>
      </c>
      <c r="GP13" s="9">
        <v>30.09</v>
      </c>
      <c r="GQ13" s="9">
        <v>34.726999999999997</v>
      </c>
      <c r="GR13" s="9">
        <v>87.23</v>
      </c>
      <c r="GS13" s="9">
        <v>47.024999999999999</v>
      </c>
      <c r="GT13" s="9">
        <v>40.204999999999998</v>
      </c>
      <c r="GU13" s="9">
        <v>502.755</v>
      </c>
      <c r="GV13" s="9">
        <v>282.94600000000003</v>
      </c>
      <c r="GW13" s="9">
        <v>219.809</v>
      </c>
      <c r="GX13" s="9">
        <v>411.26</v>
      </c>
      <c r="GY13" s="9">
        <v>224.72399999999999</v>
      </c>
      <c r="GZ13" s="9">
        <v>186.53700000000001</v>
      </c>
      <c r="HA13" s="9">
        <v>77.998999999999995</v>
      </c>
      <c r="HB13" s="9">
        <v>49.779000000000003</v>
      </c>
      <c r="HC13" s="9">
        <v>28.22</v>
      </c>
      <c r="HD13" s="9">
        <v>13.496</v>
      </c>
      <c r="HE13" s="9">
        <v>8.4429999999999996</v>
      </c>
      <c r="HF13" s="9">
        <v>5.0529999999999999</v>
      </c>
      <c r="HG13" s="9">
        <v>225.36500000000001</v>
      </c>
      <c r="HH13" s="9">
        <v>97.331999999999994</v>
      </c>
      <c r="HI13" s="9">
        <v>128.03299999999999</v>
      </c>
      <c r="HJ13" s="9">
        <v>205.13800000000001</v>
      </c>
      <c r="HK13" s="9">
        <v>90.391000000000005</v>
      </c>
      <c r="HL13" s="9">
        <v>114.747</v>
      </c>
      <c r="HM13" s="9">
        <v>20.227</v>
      </c>
      <c r="HN13" s="9">
        <v>6.9409999999999998</v>
      </c>
      <c r="HO13" s="9">
        <v>13.286</v>
      </c>
      <c r="HP13" s="9">
        <v>88.02</v>
      </c>
      <c r="HQ13" s="9">
        <v>87.634</v>
      </c>
      <c r="HR13" s="9">
        <v>88.441999999999993</v>
      </c>
      <c r="HS13" s="9">
        <v>17.501000000000001</v>
      </c>
      <c r="HT13" s="9">
        <v>18.913</v>
      </c>
      <c r="HU13" s="9">
        <v>15.958</v>
      </c>
      <c r="HV13" s="9">
        <v>6.4029999999999996</v>
      </c>
      <c r="HW13" s="9">
        <v>6.484</v>
      </c>
      <c r="HX13" s="9">
        <v>6.3150000000000004</v>
      </c>
      <c r="HY13" s="9">
        <v>6.5730000000000004</v>
      </c>
      <c r="HZ13" s="9">
        <v>6.8620000000000001</v>
      </c>
      <c r="IA13" s="9">
        <v>6.258</v>
      </c>
      <c r="IB13" s="9">
        <v>1.536</v>
      </c>
      <c r="IC13" s="9">
        <v>1.9279999999999999</v>
      </c>
      <c r="ID13" s="9">
        <v>1.107</v>
      </c>
      <c r="IE13" s="9">
        <v>5.0369999999999999</v>
      </c>
      <c r="IF13" s="9">
        <v>4.9329999999999998</v>
      </c>
      <c r="IG13" s="9">
        <v>5.1509999999999998</v>
      </c>
      <c r="IH13" s="9">
        <v>12.375999999999999</v>
      </c>
      <c r="II13" s="9">
        <v>11.002000000000001</v>
      </c>
      <c r="IJ13" s="9">
        <v>13.879</v>
      </c>
      <c r="IK13" s="9">
        <v>5.5270000000000001</v>
      </c>
      <c r="IL13" s="9">
        <v>6.4269999999999996</v>
      </c>
      <c r="IM13" s="9">
        <v>4.5419999999999998</v>
      </c>
      <c r="IN13" s="9">
        <v>7.5</v>
      </c>
      <c r="IO13" s="9">
        <v>8.0239999999999991</v>
      </c>
      <c r="IP13" s="9">
        <v>6.9260000000000002</v>
      </c>
      <c r="IQ13" s="9">
        <v>4.1029999999999998</v>
      </c>
    </row>
    <row r="14" spans="1:251">
      <c r="A14" s="10">
        <v>43132</v>
      </c>
      <c r="B14" s="9">
        <v>722.03</v>
      </c>
      <c r="C14" s="9">
        <v>380.18799999999999</v>
      </c>
      <c r="D14" s="9">
        <v>341.84199999999998</v>
      </c>
      <c r="E14" s="9">
        <v>641.06700000000001</v>
      </c>
      <c r="F14" s="9">
        <v>345.32400000000001</v>
      </c>
      <c r="G14" s="9">
        <v>295.74299999999999</v>
      </c>
      <c r="H14" s="9">
        <v>122.97799999999999</v>
      </c>
      <c r="I14" s="9">
        <v>65.057000000000002</v>
      </c>
      <c r="J14" s="9">
        <v>57.920999999999999</v>
      </c>
      <c r="K14" s="9">
        <v>51.667999999999999</v>
      </c>
      <c r="L14" s="9">
        <v>29.388999999999999</v>
      </c>
      <c r="M14" s="9">
        <v>22.279</v>
      </c>
      <c r="N14" s="9">
        <v>44.030999999999999</v>
      </c>
      <c r="O14" s="9">
        <v>26.265999999999998</v>
      </c>
      <c r="P14" s="9">
        <v>17.763999999999999</v>
      </c>
      <c r="Q14" s="9">
        <v>9.2840000000000007</v>
      </c>
      <c r="R14" s="9">
        <v>4.7169999999999996</v>
      </c>
      <c r="S14" s="9">
        <v>4.5670000000000002</v>
      </c>
      <c r="T14" s="9">
        <v>34.747</v>
      </c>
      <c r="U14" s="9">
        <v>21.55</v>
      </c>
      <c r="V14" s="9">
        <v>13.198</v>
      </c>
      <c r="W14" s="9">
        <v>84.936000000000007</v>
      </c>
      <c r="X14" s="9">
        <v>44.674999999999997</v>
      </c>
      <c r="Y14" s="9">
        <v>40.261000000000003</v>
      </c>
      <c r="Z14" s="9">
        <v>40.963999999999999</v>
      </c>
      <c r="AA14" s="9">
        <v>21.344000000000001</v>
      </c>
      <c r="AB14" s="9">
        <v>19.62</v>
      </c>
      <c r="AC14" s="9">
        <v>52.427999999999997</v>
      </c>
      <c r="AD14" s="9">
        <v>29.120999999999999</v>
      </c>
      <c r="AE14" s="9">
        <v>23.308</v>
      </c>
      <c r="AF14" s="9">
        <v>32.015000000000001</v>
      </c>
      <c r="AG14" s="9">
        <v>16.670999999999999</v>
      </c>
      <c r="AH14" s="9">
        <v>15.343999999999999</v>
      </c>
      <c r="AI14" s="9">
        <v>66.457999999999998</v>
      </c>
      <c r="AJ14" s="9">
        <v>45.32</v>
      </c>
      <c r="AK14" s="9">
        <v>21.137</v>
      </c>
      <c r="AL14" s="9">
        <v>21.811</v>
      </c>
      <c r="AM14" s="9">
        <v>11.169</v>
      </c>
      <c r="AN14" s="9">
        <v>10.641999999999999</v>
      </c>
      <c r="AO14" s="9">
        <v>28.824999999999999</v>
      </c>
      <c r="AP14" s="9">
        <v>8.1199999999999992</v>
      </c>
      <c r="AQ14" s="9">
        <v>20.706</v>
      </c>
      <c r="AR14" s="9">
        <v>16.649999999999999</v>
      </c>
      <c r="AS14" s="9">
        <v>6.9340000000000002</v>
      </c>
      <c r="AT14" s="9">
        <v>9.7170000000000005</v>
      </c>
      <c r="AU14" s="9">
        <v>7.8760000000000003</v>
      </c>
      <c r="AV14" s="9">
        <v>4.7140000000000004</v>
      </c>
      <c r="AW14" s="9">
        <v>3.1619999999999999</v>
      </c>
      <c r="AX14" s="9">
        <v>70.427000000000007</v>
      </c>
      <c r="AY14" s="9">
        <v>36.543999999999997</v>
      </c>
      <c r="AZ14" s="9">
        <v>33.883000000000003</v>
      </c>
      <c r="BA14" s="9">
        <v>80.962999999999994</v>
      </c>
      <c r="BB14" s="9">
        <v>34.863999999999997</v>
      </c>
      <c r="BC14" s="9">
        <v>46.098999999999997</v>
      </c>
      <c r="BD14" s="9">
        <v>503.464</v>
      </c>
      <c r="BE14" s="9">
        <v>292.40300000000002</v>
      </c>
      <c r="BF14" s="9">
        <v>211.06200000000001</v>
      </c>
      <c r="BG14" s="9">
        <v>422.15600000000001</v>
      </c>
      <c r="BH14" s="9">
        <v>241.083</v>
      </c>
      <c r="BI14" s="9">
        <v>181.07300000000001</v>
      </c>
      <c r="BJ14" s="9">
        <v>67.078000000000003</v>
      </c>
      <c r="BK14" s="9">
        <v>42.591000000000001</v>
      </c>
      <c r="BL14" s="9">
        <v>24.486999999999998</v>
      </c>
      <c r="BM14" s="9">
        <v>14.23</v>
      </c>
      <c r="BN14" s="9">
        <v>8.7289999999999992</v>
      </c>
      <c r="BO14" s="9">
        <v>5.5010000000000003</v>
      </c>
      <c r="BP14" s="9">
        <v>218.566</v>
      </c>
      <c r="BQ14" s="9">
        <v>87.786000000000001</v>
      </c>
      <c r="BR14" s="9">
        <v>130.78</v>
      </c>
      <c r="BS14" s="9">
        <v>198.952</v>
      </c>
      <c r="BT14" s="9">
        <v>81.787000000000006</v>
      </c>
      <c r="BU14" s="9">
        <v>117.16500000000001</v>
      </c>
      <c r="BV14" s="9">
        <v>19.614000000000001</v>
      </c>
      <c r="BW14" s="9">
        <v>5.9980000000000002</v>
      </c>
      <c r="BX14" s="9">
        <v>13.615</v>
      </c>
      <c r="BY14" s="9">
        <v>88.787000000000006</v>
      </c>
      <c r="BZ14" s="9">
        <v>90.83</v>
      </c>
      <c r="CA14" s="9">
        <v>86.513999999999996</v>
      </c>
      <c r="CB14" s="9">
        <v>17.032</v>
      </c>
      <c r="CC14" s="9">
        <v>17.111999999999998</v>
      </c>
      <c r="CD14" s="9">
        <v>16.943999999999999</v>
      </c>
      <c r="CE14" s="9">
        <v>7.1559999999999997</v>
      </c>
      <c r="CF14" s="9">
        <v>7.73</v>
      </c>
      <c r="CG14" s="9">
        <v>6.5170000000000003</v>
      </c>
      <c r="CH14" s="9">
        <v>6.0979999999999999</v>
      </c>
      <c r="CI14" s="9">
        <v>6.9089999999999998</v>
      </c>
      <c r="CJ14" s="9">
        <v>5.1970000000000001</v>
      </c>
      <c r="CK14" s="9">
        <v>1.286</v>
      </c>
      <c r="CL14" s="9">
        <v>1.2410000000000001</v>
      </c>
      <c r="CM14" s="9">
        <v>1.3360000000000001</v>
      </c>
      <c r="CN14" s="9">
        <v>4.8120000000000003</v>
      </c>
      <c r="CO14" s="9">
        <v>5.6680000000000001</v>
      </c>
      <c r="CP14" s="9">
        <v>3.8610000000000002</v>
      </c>
      <c r="CQ14" s="9">
        <v>11.763</v>
      </c>
      <c r="CR14" s="9">
        <v>11.750999999999999</v>
      </c>
      <c r="CS14" s="9">
        <v>11.778</v>
      </c>
      <c r="CT14" s="9">
        <v>5.673</v>
      </c>
      <c r="CU14" s="9">
        <v>5.6139999999999999</v>
      </c>
      <c r="CV14" s="9">
        <v>5.7389999999999999</v>
      </c>
      <c r="CW14" s="9">
        <v>7.2610000000000001</v>
      </c>
      <c r="CX14" s="9">
        <v>7.66</v>
      </c>
      <c r="CY14" s="9">
        <v>6.8179999999999996</v>
      </c>
      <c r="CZ14" s="9">
        <v>4.4340000000000002</v>
      </c>
      <c r="DA14" s="9">
        <v>4.3849999999999998</v>
      </c>
      <c r="DB14" s="9">
        <v>4.4889999999999999</v>
      </c>
      <c r="DC14" s="9">
        <v>9.2040000000000006</v>
      </c>
      <c r="DD14" s="9">
        <v>11.92</v>
      </c>
      <c r="DE14" s="9">
        <v>6.1829999999999998</v>
      </c>
      <c r="DF14" s="9">
        <v>3.0209999999999999</v>
      </c>
      <c r="DG14" s="9">
        <v>2.9380000000000002</v>
      </c>
      <c r="DH14" s="9">
        <v>3.113</v>
      </c>
      <c r="DI14" s="9">
        <v>3.992</v>
      </c>
      <c r="DJ14" s="9">
        <v>2.1360000000000001</v>
      </c>
      <c r="DK14" s="9">
        <v>6.0570000000000004</v>
      </c>
      <c r="DL14" s="9">
        <v>2.306</v>
      </c>
      <c r="DM14" s="9">
        <v>1.8240000000000001</v>
      </c>
      <c r="DN14" s="9">
        <v>2.843</v>
      </c>
      <c r="DO14" s="9">
        <v>1.091</v>
      </c>
      <c r="DP14" s="9">
        <v>1.24</v>
      </c>
      <c r="DQ14" s="9">
        <v>0.92500000000000004</v>
      </c>
      <c r="DR14" s="9">
        <v>9.7539999999999996</v>
      </c>
      <c r="DS14" s="9">
        <v>9.6120000000000001</v>
      </c>
      <c r="DT14" s="9">
        <v>9.9120000000000008</v>
      </c>
      <c r="DU14" s="9">
        <v>11.212999999999999</v>
      </c>
      <c r="DV14" s="9">
        <v>9.17</v>
      </c>
      <c r="DW14" s="9">
        <v>13.486000000000001</v>
      </c>
      <c r="DX14" s="9">
        <v>69.728999999999999</v>
      </c>
      <c r="DY14" s="9">
        <v>76.91</v>
      </c>
      <c r="DZ14" s="9">
        <v>61.741999999999997</v>
      </c>
      <c r="EA14" s="9">
        <v>58.468000000000004</v>
      </c>
      <c r="EB14" s="9">
        <v>63.411000000000001</v>
      </c>
      <c r="EC14" s="9">
        <v>52.97</v>
      </c>
      <c r="ED14" s="9">
        <v>9.2899999999999991</v>
      </c>
      <c r="EE14" s="9">
        <v>11.202999999999999</v>
      </c>
      <c r="EF14" s="9">
        <v>7.1630000000000003</v>
      </c>
      <c r="EG14" s="9">
        <v>1.9710000000000001</v>
      </c>
      <c r="EH14" s="9">
        <v>2.2959999999999998</v>
      </c>
      <c r="EI14" s="9">
        <v>1.609</v>
      </c>
      <c r="EJ14" s="9">
        <v>30.271000000000001</v>
      </c>
      <c r="EK14" s="9">
        <v>23.09</v>
      </c>
      <c r="EL14" s="9">
        <v>38.258000000000003</v>
      </c>
      <c r="EM14" s="9">
        <v>27.555</v>
      </c>
      <c r="EN14" s="9">
        <v>21.512</v>
      </c>
      <c r="EO14" s="9">
        <v>34.274999999999999</v>
      </c>
      <c r="EP14" s="9">
        <v>2.7160000000000002</v>
      </c>
      <c r="EQ14" s="9">
        <v>1.5780000000000001</v>
      </c>
      <c r="ER14" s="9">
        <v>3.9830000000000001</v>
      </c>
      <c r="ES14" s="9">
        <v>713.61400000000003</v>
      </c>
      <c r="ET14" s="9">
        <v>373.77699999999999</v>
      </c>
      <c r="EU14" s="9">
        <v>339.83699999999999</v>
      </c>
      <c r="EV14" s="9">
        <v>634.63800000000003</v>
      </c>
      <c r="EW14" s="9">
        <v>340.041</v>
      </c>
      <c r="EX14" s="9">
        <v>294.59699999999998</v>
      </c>
      <c r="EY14" s="9">
        <v>122.803</v>
      </c>
      <c r="EZ14" s="9">
        <v>64.882999999999996</v>
      </c>
      <c r="FA14" s="9">
        <v>57.920999999999999</v>
      </c>
      <c r="FB14" s="9">
        <v>51.667999999999999</v>
      </c>
      <c r="FC14" s="9">
        <v>29.388999999999999</v>
      </c>
      <c r="FD14" s="9">
        <v>22.279</v>
      </c>
      <c r="FE14" s="9">
        <v>42.002000000000002</v>
      </c>
      <c r="FF14" s="9">
        <v>24.238</v>
      </c>
      <c r="FG14" s="9">
        <v>17.763999999999999</v>
      </c>
      <c r="FH14" s="9">
        <v>9.2840000000000007</v>
      </c>
      <c r="FI14" s="9">
        <v>4.7169999999999996</v>
      </c>
      <c r="FJ14" s="9">
        <v>4.5670000000000002</v>
      </c>
      <c r="FK14" s="9">
        <v>32.719000000000001</v>
      </c>
      <c r="FL14" s="9">
        <v>19.521000000000001</v>
      </c>
      <c r="FM14" s="9">
        <v>13.198</v>
      </c>
      <c r="FN14" s="9">
        <v>84.936000000000007</v>
      </c>
      <c r="FO14" s="9">
        <v>44.674999999999997</v>
      </c>
      <c r="FP14" s="9">
        <v>40.261000000000003</v>
      </c>
      <c r="FQ14" s="9">
        <v>39.304000000000002</v>
      </c>
      <c r="FR14" s="9">
        <v>20.207000000000001</v>
      </c>
      <c r="FS14" s="9">
        <v>19.097000000000001</v>
      </c>
      <c r="FT14" s="9">
        <v>50.558999999999997</v>
      </c>
      <c r="FU14" s="9">
        <v>27.620999999999999</v>
      </c>
      <c r="FV14" s="9">
        <v>22.937999999999999</v>
      </c>
      <c r="FW14" s="9">
        <v>32.015000000000001</v>
      </c>
      <c r="FX14" s="9">
        <v>16.670999999999999</v>
      </c>
      <c r="FY14" s="9">
        <v>15.343999999999999</v>
      </c>
      <c r="FZ14" s="9">
        <v>66.242000000000004</v>
      </c>
      <c r="GA14" s="9">
        <v>45.32</v>
      </c>
      <c r="GB14" s="9">
        <v>20.922000000000001</v>
      </c>
      <c r="GC14" s="9">
        <v>21.811</v>
      </c>
      <c r="GD14" s="9">
        <v>11.169</v>
      </c>
      <c r="GE14" s="9">
        <v>10.641999999999999</v>
      </c>
      <c r="GF14" s="9">
        <v>28.824999999999999</v>
      </c>
      <c r="GG14" s="9">
        <v>8.1199999999999992</v>
      </c>
      <c r="GH14" s="9">
        <v>20.706</v>
      </c>
      <c r="GI14" s="9">
        <v>16.649999999999999</v>
      </c>
      <c r="GJ14" s="9">
        <v>6.9340000000000002</v>
      </c>
      <c r="GK14" s="9">
        <v>9.7170000000000005</v>
      </c>
      <c r="GL14" s="9">
        <v>7.8760000000000003</v>
      </c>
      <c r="GM14" s="9">
        <v>4.7140000000000004</v>
      </c>
      <c r="GN14" s="9">
        <v>3.1619999999999999</v>
      </c>
      <c r="GO14" s="9">
        <v>69.945999999999998</v>
      </c>
      <c r="GP14" s="9">
        <v>36.1</v>
      </c>
      <c r="GQ14" s="9">
        <v>33.845999999999997</v>
      </c>
      <c r="GR14" s="9">
        <v>78.975999999999999</v>
      </c>
      <c r="GS14" s="9">
        <v>33.735999999999997</v>
      </c>
      <c r="GT14" s="9">
        <v>45.24</v>
      </c>
      <c r="GU14" s="9">
        <v>499.41199999999998</v>
      </c>
      <c r="GV14" s="9">
        <v>289.47399999999999</v>
      </c>
      <c r="GW14" s="9">
        <v>209.93799999999999</v>
      </c>
      <c r="GX14" s="9">
        <v>418.43599999999998</v>
      </c>
      <c r="GY14" s="9">
        <v>238.48599999999999</v>
      </c>
      <c r="GZ14" s="9">
        <v>179.95</v>
      </c>
      <c r="HA14" s="9">
        <v>66.745999999999995</v>
      </c>
      <c r="HB14" s="9">
        <v>42.258000000000003</v>
      </c>
      <c r="HC14" s="9">
        <v>24.486999999999998</v>
      </c>
      <c r="HD14" s="9">
        <v>14.23</v>
      </c>
      <c r="HE14" s="9">
        <v>8.7289999999999992</v>
      </c>
      <c r="HF14" s="9">
        <v>5.5010000000000003</v>
      </c>
      <c r="HG14" s="9">
        <v>214.202</v>
      </c>
      <c r="HH14" s="9">
        <v>84.302999999999997</v>
      </c>
      <c r="HI14" s="9">
        <v>129.899</v>
      </c>
      <c r="HJ14" s="9">
        <v>195.33699999999999</v>
      </c>
      <c r="HK14" s="9">
        <v>78.540999999999997</v>
      </c>
      <c r="HL14" s="9">
        <v>116.795</v>
      </c>
      <c r="HM14" s="9">
        <v>18.866</v>
      </c>
      <c r="HN14" s="9">
        <v>5.7619999999999996</v>
      </c>
      <c r="HO14" s="9">
        <v>13.103999999999999</v>
      </c>
      <c r="HP14" s="9">
        <v>88.933000000000007</v>
      </c>
      <c r="HQ14" s="9">
        <v>90.974000000000004</v>
      </c>
      <c r="HR14" s="9">
        <v>86.688000000000002</v>
      </c>
      <c r="HS14" s="9">
        <v>17.209</v>
      </c>
      <c r="HT14" s="9">
        <v>17.359000000000002</v>
      </c>
      <c r="HU14" s="9">
        <v>17.044</v>
      </c>
      <c r="HV14" s="9">
        <v>7.24</v>
      </c>
      <c r="HW14" s="9">
        <v>7.8630000000000004</v>
      </c>
      <c r="HX14" s="9">
        <v>6.556</v>
      </c>
      <c r="HY14" s="9">
        <v>5.8860000000000001</v>
      </c>
      <c r="HZ14" s="9">
        <v>6.4850000000000003</v>
      </c>
      <c r="IA14" s="9">
        <v>5.2270000000000003</v>
      </c>
      <c r="IB14" s="9">
        <v>1.3009999999999999</v>
      </c>
      <c r="IC14" s="9">
        <v>1.262</v>
      </c>
      <c r="ID14" s="9">
        <v>1.3440000000000001</v>
      </c>
      <c r="IE14" s="9">
        <v>4.585</v>
      </c>
      <c r="IF14" s="9">
        <v>5.2229999999999999</v>
      </c>
      <c r="IG14" s="9">
        <v>3.8839999999999999</v>
      </c>
      <c r="IH14" s="9">
        <v>11.901999999999999</v>
      </c>
      <c r="II14" s="9">
        <v>11.952</v>
      </c>
      <c r="IJ14" s="9">
        <v>11.847</v>
      </c>
      <c r="IK14" s="9">
        <v>5.508</v>
      </c>
      <c r="IL14" s="9">
        <v>5.4059999999999997</v>
      </c>
      <c r="IM14" s="9">
        <v>5.6189999999999998</v>
      </c>
      <c r="IN14" s="9">
        <v>7.085</v>
      </c>
      <c r="IO14" s="9">
        <v>7.39</v>
      </c>
      <c r="IP14" s="9">
        <v>6.75</v>
      </c>
      <c r="IQ14" s="9">
        <v>4.4859999999999998</v>
      </c>
    </row>
    <row r="15" spans="1:251">
      <c r="A15" s="10">
        <v>43497</v>
      </c>
      <c r="B15" s="9">
        <v>681.43899999999996</v>
      </c>
      <c r="C15" s="9">
        <v>361.56</v>
      </c>
      <c r="D15" s="9">
        <v>319.87900000000002</v>
      </c>
      <c r="E15" s="9">
        <v>594.69000000000005</v>
      </c>
      <c r="F15" s="9">
        <v>315.66300000000001</v>
      </c>
      <c r="G15" s="9">
        <v>279.02800000000002</v>
      </c>
      <c r="H15" s="9">
        <v>103.85599999999999</v>
      </c>
      <c r="I15" s="9">
        <v>53.043999999999997</v>
      </c>
      <c r="J15" s="9">
        <v>50.811999999999998</v>
      </c>
      <c r="K15" s="9">
        <v>44.006</v>
      </c>
      <c r="L15" s="9">
        <v>29.126000000000001</v>
      </c>
      <c r="M15" s="9">
        <v>14.88</v>
      </c>
      <c r="N15" s="9">
        <v>44.344999999999999</v>
      </c>
      <c r="O15" s="9">
        <v>22.614999999999998</v>
      </c>
      <c r="P15" s="9">
        <v>21.728999999999999</v>
      </c>
      <c r="Q15" s="9">
        <v>9.4239999999999995</v>
      </c>
      <c r="R15" s="9">
        <v>2.5790000000000002</v>
      </c>
      <c r="S15" s="9">
        <v>6.8449999999999998</v>
      </c>
      <c r="T15" s="9">
        <v>34.920999999999999</v>
      </c>
      <c r="U15" s="9">
        <v>20.036000000000001</v>
      </c>
      <c r="V15" s="9">
        <v>14.884</v>
      </c>
      <c r="W15" s="9">
        <v>77.861000000000004</v>
      </c>
      <c r="X15" s="9">
        <v>42.112000000000002</v>
      </c>
      <c r="Y15" s="9">
        <v>35.749000000000002</v>
      </c>
      <c r="Z15" s="9">
        <v>29.805</v>
      </c>
      <c r="AA15" s="9">
        <v>19.771000000000001</v>
      </c>
      <c r="AB15" s="9">
        <v>10.034000000000001</v>
      </c>
      <c r="AC15" s="9">
        <v>51.042999999999999</v>
      </c>
      <c r="AD15" s="9">
        <v>28.83</v>
      </c>
      <c r="AE15" s="9">
        <v>22.213999999999999</v>
      </c>
      <c r="AF15" s="9">
        <v>31.690999999999999</v>
      </c>
      <c r="AG15" s="9">
        <v>17.18</v>
      </c>
      <c r="AH15" s="9">
        <v>14.510999999999999</v>
      </c>
      <c r="AI15" s="9">
        <v>59.540999999999997</v>
      </c>
      <c r="AJ15" s="9">
        <v>33.406999999999996</v>
      </c>
      <c r="AK15" s="9">
        <v>26.134</v>
      </c>
      <c r="AL15" s="9">
        <v>12.11</v>
      </c>
      <c r="AM15" s="9">
        <v>4.5940000000000003</v>
      </c>
      <c r="AN15" s="9">
        <v>7.516</v>
      </c>
      <c r="AO15" s="9">
        <v>27.295999999999999</v>
      </c>
      <c r="AP15" s="9">
        <v>13.087999999999999</v>
      </c>
      <c r="AQ15" s="9">
        <v>14.209</v>
      </c>
      <c r="AR15" s="9">
        <v>23.317</v>
      </c>
      <c r="AS15" s="9">
        <v>4.7560000000000002</v>
      </c>
      <c r="AT15" s="9">
        <v>18.561</v>
      </c>
      <c r="AU15" s="9">
        <v>13.222</v>
      </c>
      <c r="AV15" s="9">
        <v>5.4130000000000003</v>
      </c>
      <c r="AW15" s="9">
        <v>7.8090000000000002</v>
      </c>
      <c r="AX15" s="9">
        <v>76.596999999999994</v>
      </c>
      <c r="AY15" s="9">
        <v>41.726999999999997</v>
      </c>
      <c r="AZ15" s="9">
        <v>34.869999999999997</v>
      </c>
      <c r="BA15" s="9">
        <v>86.748999999999995</v>
      </c>
      <c r="BB15" s="9">
        <v>45.896999999999998</v>
      </c>
      <c r="BC15" s="9">
        <v>40.851999999999997</v>
      </c>
      <c r="BD15" s="9">
        <v>469.55399999999997</v>
      </c>
      <c r="BE15" s="9">
        <v>284.71199999999999</v>
      </c>
      <c r="BF15" s="9">
        <v>184.84100000000001</v>
      </c>
      <c r="BG15" s="9">
        <v>363.33</v>
      </c>
      <c r="BH15" s="9">
        <v>212.38200000000001</v>
      </c>
      <c r="BI15" s="9">
        <v>150.94900000000001</v>
      </c>
      <c r="BJ15" s="9">
        <v>92.697000000000003</v>
      </c>
      <c r="BK15" s="9">
        <v>62.145000000000003</v>
      </c>
      <c r="BL15" s="9">
        <v>30.552</v>
      </c>
      <c r="BM15" s="9">
        <v>13.526999999999999</v>
      </c>
      <c r="BN15" s="9">
        <v>10.186</v>
      </c>
      <c r="BO15" s="9">
        <v>3.3410000000000002</v>
      </c>
      <c r="BP15" s="9">
        <v>211.886</v>
      </c>
      <c r="BQ15" s="9">
        <v>76.846999999999994</v>
      </c>
      <c r="BR15" s="9">
        <v>135.03800000000001</v>
      </c>
      <c r="BS15" s="9">
        <v>187.26499999999999</v>
      </c>
      <c r="BT15" s="9">
        <v>71.680999999999997</v>
      </c>
      <c r="BU15" s="9">
        <v>115.584</v>
      </c>
      <c r="BV15" s="9">
        <v>24.620999999999999</v>
      </c>
      <c r="BW15" s="9">
        <v>5.1660000000000004</v>
      </c>
      <c r="BX15" s="9">
        <v>19.454000000000001</v>
      </c>
      <c r="BY15" s="9">
        <v>87.27</v>
      </c>
      <c r="BZ15" s="9">
        <v>87.305999999999997</v>
      </c>
      <c r="CA15" s="9">
        <v>87.228999999999999</v>
      </c>
      <c r="CB15" s="9">
        <v>15.241</v>
      </c>
      <c r="CC15" s="9">
        <v>14.670999999999999</v>
      </c>
      <c r="CD15" s="9">
        <v>15.885</v>
      </c>
      <c r="CE15" s="9">
        <v>6.4580000000000002</v>
      </c>
      <c r="CF15" s="9">
        <v>8.0559999999999992</v>
      </c>
      <c r="CG15" s="9">
        <v>4.6520000000000001</v>
      </c>
      <c r="CH15" s="9">
        <v>6.5069999999999997</v>
      </c>
      <c r="CI15" s="9">
        <v>6.2549999999999999</v>
      </c>
      <c r="CJ15" s="9">
        <v>6.7930000000000001</v>
      </c>
      <c r="CK15" s="9">
        <v>1.383</v>
      </c>
      <c r="CL15" s="9">
        <v>0.71299999999999997</v>
      </c>
      <c r="CM15" s="9">
        <v>2.14</v>
      </c>
      <c r="CN15" s="9">
        <v>5.125</v>
      </c>
      <c r="CO15" s="9">
        <v>5.5419999999999998</v>
      </c>
      <c r="CP15" s="9">
        <v>4.6529999999999996</v>
      </c>
      <c r="CQ15" s="9">
        <v>11.426</v>
      </c>
      <c r="CR15" s="9">
        <v>11.647</v>
      </c>
      <c r="CS15" s="9">
        <v>11.176</v>
      </c>
      <c r="CT15" s="9">
        <v>4.3739999999999997</v>
      </c>
      <c r="CU15" s="9">
        <v>5.468</v>
      </c>
      <c r="CV15" s="9">
        <v>3.137</v>
      </c>
      <c r="CW15" s="9">
        <v>7.49</v>
      </c>
      <c r="CX15" s="9">
        <v>7.9740000000000002</v>
      </c>
      <c r="CY15" s="9">
        <v>6.944</v>
      </c>
      <c r="CZ15" s="9">
        <v>4.6509999999999998</v>
      </c>
      <c r="DA15" s="9">
        <v>4.7519999999999998</v>
      </c>
      <c r="DB15" s="9">
        <v>4.5359999999999996</v>
      </c>
      <c r="DC15" s="9">
        <v>8.7379999999999995</v>
      </c>
      <c r="DD15" s="9">
        <v>9.24</v>
      </c>
      <c r="DE15" s="9">
        <v>8.17</v>
      </c>
      <c r="DF15" s="9">
        <v>1.7769999999999999</v>
      </c>
      <c r="DG15" s="9">
        <v>1.2709999999999999</v>
      </c>
      <c r="DH15" s="9">
        <v>2.35</v>
      </c>
      <c r="DI15" s="9">
        <v>4.0060000000000002</v>
      </c>
      <c r="DJ15" s="9">
        <v>3.62</v>
      </c>
      <c r="DK15" s="9">
        <v>4.4420000000000002</v>
      </c>
      <c r="DL15" s="9">
        <v>3.4220000000000002</v>
      </c>
      <c r="DM15" s="9">
        <v>1.3160000000000001</v>
      </c>
      <c r="DN15" s="9">
        <v>5.8019999999999996</v>
      </c>
      <c r="DO15" s="9">
        <v>1.94</v>
      </c>
      <c r="DP15" s="9">
        <v>1.4970000000000001</v>
      </c>
      <c r="DQ15" s="9">
        <v>2.4409999999999998</v>
      </c>
      <c r="DR15" s="9">
        <v>11.24</v>
      </c>
      <c r="DS15" s="9">
        <v>11.541</v>
      </c>
      <c r="DT15" s="9">
        <v>10.901</v>
      </c>
      <c r="DU15" s="9">
        <v>12.73</v>
      </c>
      <c r="DV15" s="9">
        <v>12.694000000000001</v>
      </c>
      <c r="DW15" s="9">
        <v>12.771000000000001</v>
      </c>
      <c r="DX15" s="9">
        <v>68.906000000000006</v>
      </c>
      <c r="DY15" s="9">
        <v>78.745999999999995</v>
      </c>
      <c r="DZ15" s="9">
        <v>57.784999999999997</v>
      </c>
      <c r="EA15" s="9">
        <v>53.317999999999998</v>
      </c>
      <c r="EB15" s="9">
        <v>58.74</v>
      </c>
      <c r="EC15" s="9">
        <v>47.189</v>
      </c>
      <c r="ED15" s="9">
        <v>13.603</v>
      </c>
      <c r="EE15" s="9">
        <v>17.187999999999999</v>
      </c>
      <c r="EF15" s="9">
        <v>9.5510000000000002</v>
      </c>
      <c r="EG15" s="9">
        <v>1.9850000000000001</v>
      </c>
      <c r="EH15" s="9">
        <v>2.8170000000000002</v>
      </c>
      <c r="EI15" s="9">
        <v>1.044</v>
      </c>
      <c r="EJ15" s="9">
        <v>31.094000000000001</v>
      </c>
      <c r="EK15" s="9">
        <v>21.254000000000001</v>
      </c>
      <c r="EL15" s="9">
        <v>42.215000000000003</v>
      </c>
      <c r="EM15" s="9">
        <v>27.481000000000002</v>
      </c>
      <c r="EN15" s="9">
        <v>19.824999999999999</v>
      </c>
      <c r="EO15" s="9">
        <v>36.134</v>
      </c>
      <c r="EP15" s="9">
        <v>3.613</v>
      </c>
      <c r="EQ15" s="9">
        <v>1.429</v>
      </c>
      <c r="ER15" s="9">
        <v>6.0819999999999999</v>
      </c>
      <c r="ES15" s="9">
        <v>668.76</v>
      </c>
      <c r="ET15" s="9">
        <v>352.815</v>
      </c>
      <c r="EU15" s="9">
        <v>315.94499999999999</v>
      </c>
      <c r="EV15" s="9">
        <v>584.65200000000004</v>
      </c>
      <c r="EW15" s="9">
        <v>308.01799999999997</v>
      </c>
      <c r="EX15" s="9">
        <v>276.63400000000001</v>
      </c>
      <c r="EY15" s="9">
        <v>103.32299999999999</v>
      </c>
      <c r="EZ15" s="9">
        <v>52.511000000000003</v>
      </c>
      <c r="FA15" s="9">
        <v>50.811999999999998</v>
      </c>
      <c r="FB15" s="9">
        <v>44.006</v>
      </c>
      <c r="FC15" s="9">
        <v>29.126000000000001</v>
      </c>
      <c r="FD15" s="9">
        <v>14.88</v>
      </c>
      <c r="FE15" s="9">
        <v>40.972000000000001</v>
      </c>
      <c r="FF15" s="9">
        <v>20.140999999999998</v>
      </c>
      <c r="FG15" s="9">
        <v>20.831</v>
      </c>
      <c r="FH15" s="9">
        <v>9.4239999999999995</v>
      </c>
      <c r="FI15" s="9">
        <v>2.5790000000000002</v>
      </c>
      <c r="FJ15" s="9">
        <v>6.8449999999999998</v>
      </c>
      <c r="FK15" s="9">
        <v>31.547999999999998</v>
      </c>
      <c r="FL15" s="9">
        <v>17.562000000000001</v>
      </c>
      <c r="FM15" s="9">
        <v>13.986000000000001</v>
      </c>
      <c r="FN15" s="9">
        <v>76.994</v>
      </c>
      <c r="FO15" s="9">
        <v>41.244999999999997</v>
      </c>
      <c r="FP15" s="9">
        <v>35.749000000000002</v>
      </c>
      <c r="FQ15" s="9">
        <v>28.719000000000001</v>
      </c>
      <c r="FR15" s="9">
        <v>18.684999999999999</v>
      </c>
      <c r="FS15" s="9">
        <v>10.034000000000001</v>
      </c>
      <c r="FT15" s="9">
        <v>50.031999999999996</v>
      </c>
      <c r="FU15" s="9">
        <v>27.818999999999999</v>
      </c>
      <c r="FV15" s="9">
        <v>22.213999999999999</v>
      </c>
      <c r="FW15" s="9">
        <v>31.690999999999999</v>
      </c>
      <c r="FX15" s="9">
        <v>17.18</v>
      </c>
      <c r="FY15" s="9">
        <v>14.510999999999999</v>
      </c>
      <c r="FZ15" s="9">
        <v>59.088000000000001</v>
      </c>
      <c r="GA15" s="9">
        <v>32.953000000000003</v>
      </c>
      <c r="GB15" s="9">
        <v>26.134</v>
      </c>
      <c r="GC15" s="9">
        <v>12.11</v>
      </c>
      <c r="GD15" s="9">
        <v>4.5940000000000003</v>
      </c>
      <c r="GE15" s="9">
        <v>7.516</v>
      </c>
      <c r="GF15" s="9">
        <v>26.821000000000002</v>
      </c>
      <c r="GG15" s="9">
        <v>12.612</v>
      </c>
      <c r="GH15" s="9">
        <v>14.209</v>
      </c>
      <c r="GI15" s="9">
        <v>23.100999999999999</v>
      </c>
      <c r="GJ15" s="9">
        <v>4.7560000000000002</v>
      </c>
      <c r="GK15" s="9">
        <v>18.344999999999999</v>
      </c>
      <c r="GL15" s="9">
        <v>13.222</v>
      </c>
      <c r="GM15" s="9">
        <v>5.4130000000000003</v>
      </c>
      <c r="GN15" s="9">
        <v>7.8090000000000002</v>
      </c>
      <c r="GO15" s="9">
        <v>74.573999999999998</v>
      </c>
      <c r="GP15" s="9">
        <v>40.982999999999997</v>
      </c>
      <c r="GQ15" s="9">
        <v>33.591000000000001</v>
      </c>
      <c r="GR15" s="9">
        <v>84.106999999999999</v>
      </c>
      <c r="GS15" s="9">
        <v>44.795999999999999</v>
      </c>
      <c r="GT15" s="9">
        <v>39.311</v>
      </c>
      <c r="GU15" s="9">
        <v>462.00099999999998</v>
      </c>
      <c r="GV15" s="9">
        <v>278.79000000000002</v>
      </c>
      <c r="GW15" s="9">
        <v>183.21</v>
      </c>
      <c r="GX15" s="9">
        <v>356.78500000000003</v>
      </c>
      <c r="GY15" s="9">
        <v>207.25200000000001</v>
      </c>
      <c r="GZ15" s="9">
        <v>149.53399999999999</v>
      </c>
      <c r="HA15" s="9">
        <v>91.688999999999993</v>
      </c>
      <c r="HB15" s="9">
        <v>61.353000000000002</v>
      </c>
      <c r="HC15" s="9">
        <v>30.335999999999999</v>
      </c>
      <c r="HD15" s="9">
        <v>13.526999999999999</v>
      </c>
      <c r="HE15" s="9">
        <v>10.186</v>
      </c>
      <c r="HF15" s="9">
        <v>3.3410000000000002</v>
      </c>
      <c r="HG15" s="9">
        <v>206.75899999999999</v>
      </c>
      <c r="HH15" s="9">
        <v>74.024000000000001</v>
      </c>
      <c r="HI15" s="9">
        <v>132.73500000000001</v>
      </c>
      <c r="HJ15" s="9">
        <v>185.114</v>
      </c>
      <c r="HK15" s="9">
        <v>69.53</v>
      </c>
      <c r="HL15" s="9">
        <v>115.584</v>
      </c>
      <c r="HM15" s="9">
        <v>21.645</v>
      </c>
      <c r="HN15" s="9">
        <v>4.4939999999999998</v>
      </c>
      <c r="HO15" s="9">
        <v>17.151</v>
      </c>
      <c r="HP15" s="9">
        <v>87.423000000000002</v>
      </c>
      <c r="HQ15" s="9">
        <v>87.302999999999997</v>
      </c>
      <c r="HR15" s="9">
        <v>87.558000000000007</v>
      </c>
      <c r="HS15" s="9">
        <v>15.45</v>
      </c>
      <c r="HT15" s="9">
        <v>14.882999999999999</v>
      </c>
      <c r="HU15" s="9">
        <v>16.082000000000001</v>
      </c>
      <c r="HV15" s="9">
        <v>6.58</v>
      </c>
      <c r="HW15" s="9">
        <v>8.2550000000000008</v>
      </c>
      <c r="HX15" s="9">
        <v>4.71</v>
      </c>
      <c r="HY15" s="9">
        <v>6.1269999999999998</v>
      </c>
      <c r="HZ15" s="9">
        <v>5.7089999999999996</v>
      </c>
      <c r="IA15" s="9">
        <v>6.593</v>
      </c>
      <c r="IB15" s="9">
        <v>1.409</v>
      </c>
      <c r="IC15" s="9">
        <v>0.73099999999999998</v>
      </c>
      <c r="ID15" s="9">
        <v>2.1669999999999998</v>
      </c>
      <c r="IE15" s="9">
        <v>4.7169999999999996</v>
      </c>
      <c r="IF15" s="9">
        <v>4.9779999999999998</v>
      </c>
      <c r="IG15" s="9">
        <v>4.4269999999999996</v>
      </c>
      <c r="IH15" s="9">
        <v>11.513</v>
      </c>
      <c r="II15" s="9">
        <v>11.69</v>
      </c>
      <c r="IJ15" s="9">
        <v>11.315</v>
      </c>
      <c r="IK15" s="9">
        <v>4.2939999999999996</v>
      </c>
      <c r="IL15" s="9">
        <v>5.2960000000000003</v>
      </c>
      <c r="IM15" s="9">
        <v>3.1760000000000002</v>
      </c>
      <c r="IN15" s="9">
        <v>7.4809999999999999</v>
      </c>
      <c r="IO15" s="9">
        <v>7.8849999999999998</v>
      </c>
      <c r="IP15" s="9">
        <v>7.0309999999999997</v>
      </c>
      <c r="IQ15" s="9">
        <v>4.7389999999999999</v>
      </c>
    </row>
    <row r="16" spans="1:251">
      <c r="A16" s="10">
        <v>43862</v>
      </c>
      <c r="B16" s="9">
        <v>696.41499999999996</v>
      </c>
      <c r="C16" s="9">
        <v>374.48599999999999</v>
      </c>
      <c r="D16" s="9">
        <v>321.92899999999997</v>
      </c>
      <c r="E16" s="9">
        <v>598.81299999999999</v>
      </c>
      <c r="F16" s="9">
        <v>321.79599999999999</v>
      </c>
      <c r="G16" s="9">
        <v>277.017</v>
      </c>
      <c r="H16" s="9">
        <v>109.84</v>
      </c>
      <c r="I16" s="9">
        <v>61.338000000000001</v>
      </c>
      <c r="J16" s="9">
        <v>48.500999999999998</v>
      </c>
      <c r="K16" s="9">
        <v>48.94</v>
      </c>
      <c r="L16" s="9">
        <v>24.469000000000001</v>
      </c>
      <c r="M16" s="9">
        <v>24.471</v>
      </c>
      <c r="N16" s="9">
        <v>47.856999999999999</v>
      </c>
      <c r="O16" s="9">
        <v>25.898</v>
      </c>
      <c r="P16" s="9">
        <v>21.959</v>
      </c>
      <c r="Q16" s="9">
        <v>6.782</v>
      </c>
      <c r="R16" s="9">
        <v>3.419</v>
      </c>
      <c r="S16" s="9">
        <v>3.363</v>
      </c>
      <c r="T16" s="9">
        <v>41.075000000000003</v>
      </c>
      <c r="U16" s="9">
        <v>22.478999999999999</v>
      </c>
      <c r="V16" s="9">
        <v>18.596</v>
      </c>
      <c r="W16" s="9">
        <v>82.983000000000004</v>
      </c>
      <c r="X16" s="9">
        <v>42.228999999999999</v>
      </c>
      <c r="Y16" s="9">
        <v>40.753</v>
      </c>
      <c r="Z16" s="9">
        <v>32.347999999999999</v>
      </c>
      <c r="AA16" s="9">
        <v>19.419</v>
      </c>
      <c r="AB16" s="9">
        <v>12.929</v>
      </c>
      <c r="AC16" s="9">
        <v>36.316000000000003</v>
      </c>
      <c r="AD16" s="9">
        <v>23.699000000000002</v>
      </c>
      <c r="AE16" s="9">
        <v>12.617000000000001</v>
      </c>
      <c r="AF16" s="9">
        <v>27.596</v>
      </c>
      <c r="AG16" s="9">
        <v>22.254000000000001</v>
      </c>
      <c r="AH16" s="9">
        <v>5.3419999999999996</v>
      </c>
      <c r="AI16" s="9">
        <v>57.969000000000001</v>
      </c>
      <c r="AJ16" s="9">
        <v>33.854999999999997</v>
      </c>
      <c r="AK16" s="9">
        <v>24.114999999999998</v>
      </c>
      <c r="AL16" s="9">
        <v>13.834</v>
      </c>
      <c r="AM16" s="9">
        <v>4.3179999999999996</v>
      </c>
      <c r="AN16" s="9">
        <v>9.516</v>
      </c>
      <c r="AO16" s="9">
        <v>33.497</v>
      </c>
      <c r="AP16" s="9">
        <v>12.275</v>
      </c>
      <c r="AQ16" s="9">
        <v>21.222000000000001</v>
      </c>
      <c r="AR16" s="9">
        <v>18.367000000000001</v>
      </c>
      <c r="AS16" s="9">
        <v>5.5419999999999998</v>
      </c>
      <c r="AT16" s="9">
        <v>12.824999999999999</v>
      </c>
      <c r="AU16" s="9">
        <v>9.9260000000000002</v>
      </c>
      <c r="AV16" s="9">
        <v>5.1879999999999997</v>
      </c>
      <c r="AW16" s="9">
        <v>4.7380000000000004</v>
      </c>
      <c r="AX16" s="9">
        <v>79.34</v>
      </c>
      <c r="AY16" s="9">
        <v>41.311999999999998</v>
      </c>
      <c r="AZ16" s="9">
        <v>38.027999999999999</v>
      </c>
      <c r="BA16" s="9">
        <v>97.602000000000004</v>
      </c>
      <c r="BB16" s="9">
        <v>52.69</v>
      </c>
      <c r="BC16" s="9">
        <v>44.911999999999999</v>
      </c>
      <c r="BD16" s="9">
        <v>462.34800000000001</v>
      </c>
      <c r="BE16" s="9">
        <v>275.25299999999999</v>
      </c>
      <c r="BF16" s="9">
        <v>187.096</v>
      </c>
      <c r="BG16" s="9">
        <v>366.15800000000002</v>
      </c>
      <c r="BH16" s="9">
        <v>206.411</v>
      </c>
      <c r="BI16" s="9">
        <v>159.74700000000001</v>
      </c>
      <c r="BJ16" s="9">
        <v>77.59</v>
      </c>
      <c r="BK16" s="9">
        <v>55.271999999999998</v>
      </c>
      <c r="BL16" s="9">
        <v>22.318000000000001</v>
      </c>
      <c r="BM16" s="9">
        <v>18.600999999999999</v>
      </c>
      <c r="BN16" s="9">
        <v>13.569000000000001</v>
      </c>
      <c r="BO16" s="9">
        <v>5.0309999999999997</v>
      </c>
      <c r="BP16" s="9">
        <v>234.06700000000001</v>
      </c>
      <c r="BQ16" s="9">
        <v>99.233000000000004</v>
      </c>
      <c r="BR16" s="9">
        <v>134.833</v>
      </c>
      <c r="BS16" s="9">
        <v>206.62100000000001</v>
      </c>
      <c r="BT16" s="9">
        <v>89.12</v>
      </c>
      <c r="BU16" s="9">
        <v>117.502</v>
      </c>
      <c r="BV16" s="9">
        <v>27.445</v>
      </c>
      <c r="BW16" s="9">
        <v>10.113</v>
      </c>
      <c r="BX16" s="9">
        <v>17.332000000000001</v>
      </c>
      <c r="BY16" s="9">
        <v>85.984999999999999</v>
      </c>
      <c r="BZ16" s="9">
        <v>85.93</v>
      </c>
      <c r="CA16" s="9">
        <v>86.049000000000007</v>
      </c>
      <c r="CB16" s="9">
        <v>15.772</v>
      </c>
      <c r="CC16" s="9">
        <v>16.379000000000001</v>
      </c>
      <c r="CD16" s="9">
        <v>15.066000000000001</v>
      </c>
      <c r="CE16" s="9">
        <v>7.0270000000000001</v>
      </c>
      <c r="CF16" s="9">
        <v>6.5339999999999998</v>
      </c>
      <c r="CG16" s="9">
        <v>7.601</v>
      </c>
      <c r="CH16" s="9">
        <v>6.8719999999999999</v>
      </c>
      <c r="CI16" s="9">
        <v>6.9160000000000004</v>
      </c>
      <c r="CJ16" s="9">
        <v>6.8209999999999997</v>
      </c>
      <c r="CK16" s="9">
        <v>0.97399999999999998</v>
      </c>
      <c r="CL16" s="9">
        <v>0.91300000000000003</v>
      </c>
      <c r="CM16" s="9">
        <v>1.0449999999999999</v>
      </c>
      <c r="CN16" s="9">
        <v>5.8979999999999997</v>
      </c>
      <c r="CO16" s="9">
        <v>6.0030000000000001</v>
      </c>
      <c r="CP16" s="9">
        <v>5.7770000000000001</v>
      </c>
      <c r="CQ16" s="9">
        <v>11.916</v>
      </c>
      <c r="CR16" s="9">
        <v>11.276999999999999</v>
      </c>
      <c r="CS16" s="9">
        <v>12.659000000000001</v>
      </c>
      <c r="CT16" s="9">
        <v>4.6449999999999996</v>
      </c>
      <c r="CU16" s="9">
        <v>5.1859999999999999</v>
      </c>
      <c r="CV16" s="9">
        <v>4.016</v>
      </c>
      <c r="CW16" s="9">
        <v>5.2149999999999999</v>
      </c>
      <c r="CX16" s="9">
        <v>6.3280000000000003</v>
      </c>
      <c r="CY16" s="9">
        <v>3.919</v>
      </c>
      <c r="CZ16" s="9">
        <v>3.9630000000000001</v>
      </c>
      <c r="DA16" s="9">
        <v>5.9429999999999996</v>
      </c>
      <c r="DB16" s="9">
        <v>1.659</v>
      </c>
      <c r="DC16" s="9">
        <v>8.3239999999999998</v>
      </c>
      <c r="DD16" s="9">
        <v>9.0399999999999991</v>
      </c>
      <c r="DE16" s="9">
        <v>7.4909999999999997</v>
      </c>
      <c r="DF16" s="9">
        <v>1.986</v>
      </c>
      <c r="DG16" s="9">
        <v>1.153</v>
      </c>
      <c r="DH16" s="9">
        <v>2.956</v>
      </c>
      <c r="DI16" s="9">
        <v>4.8099999999999996</v>
      </c>
      <c r="DJ16" s="9">
        <v>3.278</v>
      </c>
      <c r="DK16" s="9">
        <v>6.5919999999999996</v>
      </c>
      <c r="DL16" s="9">
        <v>2.637</v>
      </c>
      <c r="DM16" s="9">
        <v>1.48</v>
      </c>
      <c r="DN16" s="9">
        <v>3.984</v>
      </c>
      <c r="DO16" s="9">
        <v>1.425</v>
      </c>
      <c r="DP16" s="9">
        <v>1.385</v>
      </c>
      <c r="DQ16" s="9">
        <v>1.472</v>
      </c>
      <c r="DR16" s="9">
        <v>11.393000000000001</v>
      </c>
      <c r="DS16" s="9">
        <v>11.032</v>
      </c>
      <c r="DT16" s="9">
        <v>11.813000000000001</v>
      </c>
      <c r="DU16" s="9">
        <v>14.015000000000001</v>
      </c>
      <c r="DV16" s="9">
        <v>14.07</v>
      </c>
      <c r="DW16" s="9">
        <v>13.951000000000001</v>
      </c>
      <c r="DX16" s="9">
        <v>66.39</v>
      </c>
      <c r="DY16" s="9">
        <v>73.501000000000005</v>
      </c>
      <c r="DZ16" s="9">
        <v>58.116999999999997</v>
      </c>
      <c r="EA16" s="9">
        <v>52.578000000000003</v>
      </c>
      <c r="EB16" s="9">
        <v>55.119</v>
      </c>
      <c r="EC16" s="9">
        <v>49.622</v>
      </c>
      <c r="ED16" s="9">
        <v>11.141</v>
      </c>
      <c r="EE16" s="9">
        <v>14.759</v>
      </c>
      <c r="EF16" s="9">
        <v>6.9320000000000004</v>
      </c>
      <c r="EG16" s="9">
        <v>2.6709999999999998</v>
      </c>
      <c r="EH16" s="9">
        <v>3.6230000000000002</v>
      </c>
      <c r="EI16" s="9">
        <v>1.5629999999999999</v>
      </c>
      <c r="EJ16" s="9">
        <v>33.61</v>
      </c>
      <c r="EK16" s="9">
        <v>26.498999999999999</v>
      </c>
      <c r="EL16" s="9">
        <v>41.883000000000003</v>
      </c>
      <c r="EM16" s="9">
        <v>29.669</v>
      </c>
      <c r="EN16" s="9">
        <v>23.797999999999998</v>
      </c>
      <c r="EO16" s="9">
        <v>36.499000000000002</v>
      </c>
      <c r="EP16" s="9">
        <v>3.9409999999999998</v>
      </c>
      <c r="EQ16" s="9">
        <v>2.7010000000000001</v>
      </c>
      <c r="ER16" s="9">
        <v>5.3840000000000003</v>
      </c>
      <c r="ES16" s="9">
        <v>684.47299999999996</v>
      </c>
      <c r="ET16" s="9">
        <v>367.21800000000002</v>
      </c>
      <c r="EU16" s="9">
        <v>317.255</v>
      </c>
      <c r="EV16" s="9">
        <v>590.38800000000003</v>
      </c>
      <c r="EW16" s="9">
        <v>316.56299999999999</v>
      </c>
      <c r="EX16" s="9">
        <v>273.82499999999999</v>
      </c>
      <c r="EY16" s="9">
        <v>109.749</v>
      </c>
      <c r="EZ16" s="9">
        <v>61.338000000000001</v>
      </c>
      <c r="FA16" s="9">
        <v>48.411000000000001</v>
      </c>
      <c r="FB16" s="9">
        <v>48.94</v>
      </c>
      <c r="FC16" s="9">
        <v>24.469000000000001</v>
      </c>
      <c r="FD16" s="9">
        <v>24.471</v>
      </c>
      <c r="FE16" s="9">
        <v>42.354999999999997</v>
      </c>
      <c r="FF16" s="9">
        <v>22.097000000000001</v>
      </c>
      <c r="FG16" s="9">
        <v>20.257999999999999</v>
      </c>
      <c r="FH16" s="9">
        <v>6.782</v>
      </c>
      <c r="FI16" s="9">
        <v>3.419</v>
      </c>
      <c r="FJ16" s="9">
        <v>3.363</v>
      </c>
      <c r="FK16" s="9">
        <v>35.573</v>
      </c>
      <c r="FL16" s="9">
        <v>18.677</v>
      </c>
      <c r="FM16" s="9">
        <v>16.895</v>
      </c>
      <c r="FN16" s="9">
        <v>82.340999999999994</v>
      </c>
      <c r="FO16" s="9">
        <v>41.587000000000003</v>
      </c>
      <c r="FP16" s="9">
        <v>40.753</v>
      </c>
      <c r="FQ16" s="9">
        <v>32.188000000000002</v>
      </c>
      <c r="FR16" s="9">
        <v>19.259</v>
      </c>
      <c r="FS16" s="9">
        <v>12.929</v>
      </c>
      <c r="FT16" s="9">
        <v>35.895000000000003</v>
      </c>
      <c r="FU16" s="9">
        <v>23.277000000000001</v>
      </c>
      <c r="FV16" s="9">
        <v>12.617000000000001</v>
      </c>
      <c r="FW16" s="9">
        <v>27.596</v>
      </c>
      <c r="FX16" s="9">
        <v>22.254000000000001</v>
      </c>
      <c r="FY16" s="9">
        <v>5.3419999999999996</v>
      </c>
      <c r="FZ16" s="9">
        <v>57.719000000000001</v>
      </c>
      <c r="GA16" s="9">
        <v>33.854999999999997</v>
      </c>
      <c r="GB16" s="9">
        <v>23.864000000000001</v>
      </c>
      <c r="GC16" s="9">
        <v>13.739000000000001</v>
      </c>
      <c r="GD16" s="9">
        <v>4.3179999999999996</v>
      </c>
      <c r="GE16" s="9">
        <v>9.4209999999999994</v>
      </c>
      <c r="GF16" s="9">
        <v>32.96</v>
      </c>
      <c r="GG16" s="9">
        <v>12.275</v>
      </c>
      <c r="GH16" s="9">
        <v>20.684999999999999</v>
      </c>
      <c r="GI16" s="9">
        <v>18.367000000000001</v>
      </c>
      <c r="GJ16" s="9">
        <v>5.5419999999999998</v>
      </c>
      <c r="GK16" s="9">
        <v>12.824999999999999</v>
      </c>
      <c r="GL16" s="9">
        <v>9.718</v>
      </c>
      <c r="GM16" s="9">
        <v>4.9800000000000004</v>
      </c>
      <c r="GN16" s="9">
        <v>4.7380000000000004</v>
      </c>
      <c r="GO16" s="9">
        <v>78.822000000000003</v>
      </c>
      <c r="GP16" s="9">
        <v>41.311999999999998</v>
      </c>
      <c r="GQ16" s="9">
        <v>37.51</v>
      </c>
      <c r="GR16" s="9">
        <v>94.084999999999994</v>
      </c>
      <c r="GS16" s="9">
        <v>50.655000000000001</v>
      </c>
      <c r="GT16" s="9">
        <v>43.430999999999997</v>
      </c>
      <c r="GU16" s="9">
        <v>456.76</v>
      </c>
      <c r="GV16" s="9">
        <v>271.483</v>
      </c>
      <c r="GW16" s="9">
        <v>185.27799999999999</v>
      </c>
      <c r="GX16" s="9">
        <v>362.11200000000002</v>
      </c>
      <c r="GY16" s="9">
        <v>204.18299999999999</v>
      </c>
      <c r="GZ16" s="9">
        <v>157.929</v>
      </c>
      <c r="HA16" s="9">
        <v>76.664000000000001</v>
      </c>
      <c r="HB16" s="9">
        <v>54.347000000000001</v>
      </c>
      <c r="HC16" s="9">
        <v>22.318000000000001</v>
      </c>
      <c r="HD16" s="9">
        <v>17.984000000000002</v>
      </c>
      <c r="HE16" s="9">
        <v>12.952999999999999</v>
      </c>
      <c r="HF16" s="9">
        <v>5.0309999999999997</v>
      </c>
      <c r="HG16" s="9">
        <v>227.71299999999999</v>
      </c>
      <c r="HH16" s="9">
        <v>95.734999999999999</v>
      </c>
      <c r="HI16" s="9">
        <v>131.97800000000001</v>
      </c>
      <c r="HJ16" s="9">
        <v>202.84100000000001</v>
      </c>
      <c r="HK16" s="9">
        <v>86.581999999999994</v>
      </c>
      <c r="HL16" s="9">
        <v>116.259</v>
      </c>
      <c r="HM16" s="9">
        <v>24.872</v>
      </c>
      <c r="HN16" s="9">
        <v>9.1530000000000005</v>
      </c>
      <c r="HO16" s="9">
        <v>15.718999999999999</v>
      </c>
      <c r="HP16" s="9">
        <v>86.254000000000005</v>
      </c>
      <c r="HQ16" s="9">
        <v>86.206000000000003</v>
      </c>
      <c r="HR16" s="9">
        <v>86.311000000000007</v>
      </c>
      <c r="HS16" s="9">
        <v>16.033999999999999</v>
      </c>
      <c r="HT16" s="9">
        <v>16.704000000000001</v>
      </c>
      <c r="HU16" s="9">
        <v>15.259</v>
      </c>
      <c r="HV16" s="9">
        <v>7.15</v>
      </c>
      <c r="HW16" s="9">
        <v>6.6630000000000003</v>
      </c>
      <c r="HX16" s="9">
        <v>7.7130000000000001</v>
      </c>
      <c r="HY16" s="9">
        <v>6.1879999999999997</v>
      </c>
      <c r="HZ16" s="9">
        <v>6.0170000000000003</v>
      </c>
      <c r="IA16" s="9">
        <v>6.3849999999999998</v>
      </c>
      <c r="IB16" s="9">
        <v>0.99099999999999999</v>
      </c>
      <c r="IC16" s="9">
        <v>0.93100000000000005</v>
      </c>
      <c r="ID16" s="9">
        <v>1.06</v>
      </c>
      <c r="IE16" s="9">
        <v>5.1970000000000001</v>
      </c>
      <c r="IF16" s="9">
        <v>5.0860000000000003</v>
      </c>
      <c r="IG16" s="9">
        <v>5.3250000000000002</v>
      </c>
      <c r="IH16" s="9">
        <v>12.03</v>
      </c>
      <c r="II16" s="9">
        <v>11.324999999999999</v>
      </c>
      <c r="IJ16" s="9">
        <v>12.846</v>
      </c>
      <c r="IK16" s="9">
        <v>4.7030000000000003</v>
      </c>
      <c r="IL16" s="9">
        <v>5.2450000000000001</v>
      </c>
      <c r="IM16" s="9">
        <v>4.0750000000000002</v>
      </c>
      <c r="IN16" s="9">
        <v>5.2439999999999998</v>
      </c>
      <c r="IO16" s="9">
        <v>6.3390000000000004</v>
      </c>
      <c r="IP16" s="9">
        <v>3.9769999999999999</v>
      </c>
      <c r="IQ16" s="9">
        <v>4.032</v>
      </c>
    </row>
    <row r="17" spans="1:251">
      <c r="A17" s="10">
        <v>44228</v>
      </c>
      <c r="B17" s="9">
        <v>813.24900000000002</v>
      </c>
      <c r="C17" s="9">
        <v>455.29300000000001</v>
      </c>
      <c r="D17" s="9">
        <v>357.95600000000002</v>
      </c>
      <c r="E17" s="9">
        <v>717.44799999999998</v>
      </c>
      <c r="F17" s="9">
        <v>404.99700000000001</v>
      </c>
      <c r="G17" s="9">
        <v>312.452</v>
      </c>
      <c r="H17" s="9">
        <v>151.79900000000001</v>
      </c>
      <c r="I17" s="9">
        <v>84.043000000000006</v>
      </c>
      <c r="J17" s="9">
        <v>67.756</v>
      </c>
      <c r="K17" s="9">
        <v>50.186</v>
      </c>
      <c r="L17" s="9">
        <v>31.66</v>
      </c>
      <c r="M17" s="9">
        <v>18.526</v>
      </c>
      <c r="N17" s="9">
        <v>46.372999999999998</v>
      </c>
      <c r="O17" s="9">
        <v>24.471</v>
      </c>
      <c r="P17" s="9">
        <v>21.901</v>
      </c>
      <c r="Q17" s="9">
        <v>7.38</v>
      </c>
      <c r="R17" s="9">
        <v>2.819</v>
      </c>
      <c r="S17" s="9">
        <v>4.5609999999999999</v>
      </c>
      <c r="T17" s="9">
        <v>38.993000000000002</v>
      </c>
      <c r="U17" s="9">
        <v>21.652000000000001</v>
      </c>
      <c r="V17" s="9">
        <v>17.341000000000001</v>
      </c>
      <c r="W17" s="9">
        <v>102.881</v>
      </c>
      <c r="X17" s="9">
        <v>57.636000000000003</v>
      </c>
      <c r="Y17" s="9">
        <v>45.244999999999997</v>
      </c>
      <c r="Z17" s="9">
        <v>37.692</v>
      </c>
      <c r="AA17" s="9">
        <v>22.198</v>
      </c>
      <c r="AB17" s="9">
        <v>15.494999999999999</v>
      </c>
      <c r="AC17" s="9">
        <v>70.182000000000002</v>
      </c>
      <c r="AD17" s="9">
        <v>47.343000000000004</v>
      </c>
      <c r="AE17" s="9">
        <v>22.838999999999999</v>
      </c>
      <c r="AF17" s="9">
        <v>33.380000000000003</v>
      </c>
      <c r="AG17" s="9">
        <v>22.125</v>
      </c>
      <c r="AH17" s="9">
        <v>11.254</v>
      </c>
      <c r="AI17" s="9">
        <v>76.263999999999996</v>
      </c>
      <c r="AJ17" s="9">
        <v>49.518999999999998</v>
      </c>
      <c r="AK17" s="9">
        <v>26.745000000000001</v>
      </c>
      <c r="AL17" s="9">
        <v>18.207999999999998</v>
      </c>
      <c r="AM17" s="9">
        <v>8.4239999999999995</v>
      </c>
      <c r="AN17" s="9">
        <v>9.7850000000000001</v>
      </c>
      <c r="AO17" s="9">
        <v>26.414999999999999</v>
      </c>
      <c r="AP17" s="9">
        <v>6.6289999999999996</v>
      </c>
      <c r="AQ17" s="9">
        <v>19.786000000000001</v>
      </c>
      <c r="AR17" s="9">
        <v>22.875</v>
      </c>
      <c r="AS17" s="9">
        <v>4.609</v>
      </c>
      <c r="AT17" s="9">
        <v>18.265999999999998</v>
      </c>
      <c r="AU17" s="9">
        <v>10.961</v>
      </c>
      <c r="AV17" s="9">
        <v>7.2309999999999999</v>
      </c>
      <c r="AW17" s="9">
        <v>3.7309999999999999</v>
      </c>
      <c r="AX17" s="9">
        <v>70.231999999999999</v>
      </c>
      <c r="AY17" s="9">
        <v>39.11</v>
      </c>
      <c r="AZ17" s="9">
        <v>31.123000000000001</v>
      </c>
      <c r="BA17" s="9">
        <v>95.801000000000002</v>
      </c>
      <c r="BB17" s="9">
        <v>50.296999999999997</v>
      </c>
      <c r="BC17" s="9">
        <v>45.503999999999998</v>
      </c>
      <c r="BD17" s="9">
        <v>581.88599999999997</v>
      </c>
      <c r="BE17" s="9">
        <v>350.13900000000001</v>
      </c>
      <c r="BF17" s="9">
        <v>231.74700000000001</v>
      </c>
      <c r="BG17" s="9">
        <v>456.517</v>
      </c>
      <c r="BH17" s="9">
        <v>260.91000000000003</v>
      </c>
      <c r="BI17" s="9">
        <v>195.607</v>
      </c>
      <c r="BJ17" s="9">
        <v>105.05200000000001</v>
      </c>
      <c r="BK17" s="9">
        <v>77.557000000000002</v>
      </c>
      <c r="BL17" s="9">
        <v>27.495000000000001</v>
      </c>
      <c r="BM17" s="9">
        <v>20.317</v>
      </c>
      <c r="BN17" s="9">
        <v>11.672000000000001</v>
      </c>
      <c r="BO17" s="9">
        <v>8.6460000000000008</v>
      </c>
      <c r="BP17" s="9">
        <v>231.363</v>
      </c>
      <c r="BQ17" s="9">
        <v>105.155</v>
      </c>
      <c r="BR17" s="9">
        <v>126.209</v>
      </c>
      <c r="BS17" s="9">
        <v>200.953</v>
      </c>
      <c r="BT17" s="9">
        <v>89.49</v>
      </c>
      <c r="BU17" s="9">
        <v>111.464</v>
      </c>
      <c r="BV17" s="9">
        <v>30.41</v>
      </c>
      <c r="BW17" s="9">
        <v>15.664999999999999</v>
      </c>
      <c r="BX17" s="9">
        <v>14.744999999999999</v>
      </c>
      <c r="BY17" s="9">
        <v>88.22</v>
      </c>
      <c r="BZ17" s="9">
        <v>88.953000000000003</v>
      </c>
      <c r="CA17" s="9">
        <v>87.287999999999997</v>
      </c>
      <c r="CB17" s="9">
        <v>18.666</v>
      </c>
      <c r="CC17" s="9">
        <v>18.459</v>
      </c>
      <c r="CD17" s="9">
        <v>18.928999999999998</v>
      </c>
      <c r="CE17" s="9">
        <v>6.1710000000000003</v>
      </c>
      <c r="CF17" s="9">
        <v>6.9539999999999997</v>
      </c>
      <c r="CG17" s="9">
        <v>5.1749999999999998</v>
      </c>
      <c r="CH17" s="9">
        <v>5.702</v>
      </c>
      <c r="CI17" s="9">
        <v>5.375</v>
      </c>
      <c r="CJ17" s="9">
        <v>6.1180000000000003</v>
      </c>
      <c r="CK17" s="9">
        <v>0.90700000000000003</v>
      </c>
      <c r="CL17" s="9">
        <v>0.61899999999999999</v>
      </c>
      <c r="CM17" s="9">
        <v>1.274</v>
      </c>
      <c r="CN17" s="9">
        <v>4.7949999999999999</v>
      </c>
      <c r="CO17" s="9">
        <v>4.7560000000000002</v>
      </c>
      <c r="CP17" s="9">
        <v>4.8440000000000003</v>
      </c>
      <c r="CQ17" s="9">
        <v>12.651</v>
      </c>
      <c r="CR17" s="9">
        <v>12.659000000000001</v>
      </c>
      <c r="CS17" s="9">
        <v>12.64</v>
      </c>
      <c r="CT17" s="9">
        <v>4.6349999999999998</v>
      </c>
      <c r="CU17" s="9">
        <v>4.875</v>
      </c>
      <c r="CV17" s="9">
        <v>4.3289999999999997</v>
      </c>
      <c r="CW17" s="9">
        <v>8.6300000000000008</v>
      </c>
      <c r="CX17" s="9">
        <v>10.398</v>
      </c>
      <c r="CY17" s="9">
        <v>6.38</v>
      </c>
      <c r="CZ17" s="9">
        <v>4.1040000000000001</v>
      </c>
      <c r="DA17" s="9">
        <v>4.8600000000000003</v>
      </c>
      <c r="DB17" s="9">
        <v>3.1440000000000001</v>
      </c>
      <c r="DC17" s="9">
        <v>9.3780000000000001</v>
      </c>
      <c r="DD17" s="9">
        <v>10.875999999999999</v>
      </c>
      <c r="DE17" s="9">
        <v>7.4720000000000004</v>
      </c>
      <c r="DF17" s="9">
        <v>2.2389999999999999</v>
      </c>
      <c r="DG17" s="9">
        <v>1.85</v>
      </c>
      <c r="DH17" s="9">
        <v>2.7330000000000001</v>
      </c>
      <c r="DI17" s="9">
        <v>3.2480000000000002</v>
      </c>
      <c r="DJ17" s="9">
        <v>1.456</v>
      </c>
      <c r="DK17" s="9">
        <v>5.5279999999999996</v>
      </c>
      <c r="DL17" s="9">
        <v>2.8130000000000002</v>
      </c>
      <c r="DM17" s="9">
        <v>1.012</v>
      </c>
      <c r="DN17" s="9">
        <v>5.1029999999999998</v>
      </c>
      <c r="DO17" s="9">
        <v>1.3480000000000001</v>
      </c>
      <c r="DP17" s="9">
        <v>1.5880000000000001</v>
      </c>
      <c r="DQ17" s="9">
        <v>1.042</v>
      </c>
      <c r="DR17" s="9">
        <v>8.6359999999999992</v>
      </c>
      <c r="DS17" s="9">
        <v>8.59</v>
      </c>
      <c r="DT17" s="9">
        <v>8.6950000000000003</v>
      </c>
      <c r="DU17" s="9">
        <v>11.78</v>
      </c>
      <c r="DV17" s="9">
        <v>11.047000000000001</v>
      </c>
      <c r="DW17" s="9">
        <v>12.712</v>
      </c>
      <c r="DX17" s="9">
        <v>71.551000000000002</v>
      </c>
      <c r="DY17" s="9">
        <v>76.903999999999996</v>
      </c>
      <c r="DZ17" s="9">
        <v>64.742000000000004</v>
      </c>
      <c r="EA17" s="9">
        <v>56.134999999999998</v>
      </c>
      <c r="EB17" s="9">
        <v>57.305999999999997</v>
      </c>
      <c r="EC17" s="9">
        <v>54.646000000000001</v>
      </c>
      <c r="ED17" s="9">
        <v>12.917999999999999</v>
      </c>
      <c r="EE17" s="9">
        <v>17.035</v>
      </c>
      <c r="EF17" s="9">
        <v>7.681</v>
      </c>
      <c r="EG17" s="9">
        <v>2.4980000000000002</v>
      </c>
      <c r="EH17" s="9">
        <v>2.5640000000000001</v>
      </c>
      <c r="EI17" s="9">
        <v>2.415</v>
      </c>
      <c r="EJ17" s="9">
        <v>28.449000000000002</v>
      </c>
      <c r="EK17" s="9">
        <v>23.096</v>
      </c>
      <c r="EL17" s="9">
        <v>35.258000000000003</v>
      </c>
      <c r="EM17" s="9">
        <v>24.71</v>
      </c>
      <c r="EN17" s="9">
        <v>19.655000000000001</v>
      </c>
      <c r="EO17" s="9">
        <v>31.138999999999999</v>
      </c>
      <c r="EP17" s="9">
        <v>3.7389999999999999</v>
      </c>
      <c r="EQ17" s="9">
        <v>3.4409999999999998</v>
      </c>
      <c r="ER17" s="9">
        <v>4.1189999999999998</v>
      </c>
      <c r="ES17" s="9">
        <v>799.26300000000003</v>
      </c>
      <c r="ET17" s="9">
        <v>447.447</v>
      </c>
      <c r="EU17" s="9">
        <v>351.81599999999997</v>
      </c>
      <c r="EV17" s="9">
        <v>706.03700000000003</v>
      </c>
      <c r="EW17" s="9">
        <v>397.7</v>
      </c>
      <c r="EX17" s="9">
        <v>308.33699999999999</v>
      </c>
      <c r="EY17" s="9">
        <v>150.584</v>
      </c>
      <c r="EZ17" s="9">
        <v>83.045000000000002</v>
      </c>
      <c r="FA17" s="9">
        <v>67.539000000000001</v>
      </c>
      <c r="FB17" s="9">
        <v>50.186</v>
      </c>
      <c r="FC17" s="9">
        <v>31.66</v>
      </c>
      <c r="FD17" s="9">
        <v>18.526</v>
      </c>
      <c r="FE17" s="9">
        <v>41.12</v>
      </c>
      <c r="FF17" s="9">
        <v>21.042000000000002</v>
      </c>
      <c r="FG17" s="9">
        <v>20.077999999999999</v>
      </c>
      <c r="FH17" s="9">
        <v>7.38</v>
      </c>
      <c r="FI17" s="9">
        <v>2.819</v>
      </c>
      <c r="FJ17" s="9">
        <v>4.5609999999999999</v>
      </c>
      <c r="FK17" s="9">
        <v>33.74</v>
      </c>
      <c r="FL17" s="9">
        <v>18.222999999999999</v>
      </c>
      <c r="FM17" s="9">
        <v>15.516999999999999</v>
      </c>
      <c r="FN17" s="9">
        <v>102.58199999999999</v>
      </c>
      <c r="FO17" s="9">
        <v>57.636000000000003</v>
      </c>
      <c r="FP17" s="9">
        <v>44.947000000000003</v>
      </c>
      <c r="FQ17" s="9">
        <v>36.948999999999998</v>
      </c>
      <c r="FR17" s="9">
        <v>21.981999999999999</v>
      </c>
      <c r="FS17" s="9">
        <v>14.967000000000001</v>
      </c>
      <c r="FT17" s="9">
        <v>68.608000000000004</v>
      </c>
      <c r="FU17" s="9">
        <v>46.363999999999997</v>
      </c>
      <c r="FV17" s="9">
        <v>22.244</v>
      </c>
      <c r="FW17" s="9">
        <v>33.380000000000003</v>
      </c>
      <c r="FX17" s="9">
        <v>22.125</v>
      </c>
      <c r="FY17" s="9">
        <v>11.254</v>
      </c>
      <c r="FZ17" s="9">
        <v>75.811999999999998</v>
      </c>
      <c r="GA17" s="9">
        <v>49.067</v>
      </c>
      <c r="GB17" s="9">
        <v>26.745000000000001</v>
      </c>
      <c r="GC17" s="9">
        <v>18.207999999999998</v>
      </c>
      <c r="GD17" s="9">
        <v>8.4239999999999995</v>
      </c>
      <c r="GE17" s="9">
        <v>9.7850000000000001</v>
      </c>
      <c r="GF17" s="9">
        <v>26.414999999999999</v>
      </c>
      <c r="GG17" s="9">
        <v>6.6289999999999996</v>
      </c>
      <c r="GH17" s="9">
        <v>19.786000000000001</v>
      </c>
      <c r="GI17" s="9">
        <v>22.222000000000001</v>
      </c>
      <c r="GJ17" s="9">
        <v>4.609</v>
      </c>
      <c r="GK17" s="9">
        <v>17.613</v>
      </c>
      <c r="GL17" s="9">
        <v>10.961</v>
      </c>
      <c r="GM17" s="9">
        <v>7.2309999999999999</v>
      </c>
      <c r="GN17" s="9">
        <v>3.7309999999999999</v>
      </c>
      <c r="GO17" s="9">
        <v>69.010000000000005</v>
      </c>
      <c r="GP17" s="9">
        <v>37.887</v>
      </c>
      <c r="GQ17" s="9">
        <v>31.123000000000001</v>
      </c>
      <c r="GR17" s="9">
        <v>93.224999999999994</v>
      </c>
      <c r="GS17" s="9">
        <v>49.747</v>
      </c>
      <c r="GT17" s="9">
        <v>43.478999999999999</v>
      </c>
      <c r="GU17" s="9">
        <v>574.85799999999995</v>
      </c>
      <c r="GV17" s="9">
        <v>345.488</v>
      </c>
      <c r="GW17" s="9">
        <v>229.37</v>
      </c>
      <c r="GX17" s="9">
        <v>450.66399999999999</v>
      </c>
      <c r="GY17" s="9">
        <v>257.04300000000001</v>
      </c>
      <c r="GZ17" s="9">
        <v>193.62100000000001</v>
      </c>
      <c r="HA17" s="9">
        <v>104.268</v>
      </c>
      <c r="HB17" s="9">
        <v>76.774000000000001</v>
      </c>
      <c r="HC17" s="9">
        <v>27.495000000000001</v>
      </c>
      <c r="HD17" s="9">
        <v>19.925999999999998</v>
      </c>
      <c r="HE17" s="9">
        <v>11.672000000000001</v>
      </c>
      <c r="HF17" s="9">
        <v>8.2550000000000008</v>
      </c>
      <c r="HG17" s="9">
        <v>224.405</v>
      </c>
      <c r="HH17" s="9">
        <v>101.959</v>
      </c>
      <c r="HI17" s="9">
        <v>122.446</v>
      </c>
      <c r="HJ17" s="9">
        <v>197.363</v>
      </c>
      <c r="HK17" s="9">
        <v>87.375</v>
      </c>
      <c r="HL17" s="9">
        <v>109.988</v>
      </c>
      <c r="HM17" s="9">
        <v>27.041</v>
      </c>
      <c r="HN17" s="9">
        <v>14.583</v>
      </c>
      <c r="HO17" s="9">
        <v>12.458</v>
      </c>
      <c r="HP17" s="9">
        <v>88.335999999999999</v>
      </c>
      <c r="HQ17" s="9">
        <v>88.882000000000005</v>
      </c>
      <c r="HR17" s="9">
        <v>87.641999999999996</v>
      </c>
      <c r="HS17" s="9">
        <v>18.84</v>
      </c>
      <c r="HT17" s="9">
        <v>18.559999999999999</v>
      </c>
      <c r="HU17" s="9">
        <v>19.196999999999999</v>
      </c>
      <c r="HV17" s="9">
        <v>6.2789999999999999</v>
      </c>
      <c r="HW17" s="9">
        <v>7.0759999999999996</v>
      </c>
      <c r="HX17" s="9">
        <v>5.266</v>
      </c>
      <c r="HY17" s="9">
        <v>5.1449999999999996</v>
      </c>
      <c r="HZ17" s="9">
        <v>4.7030000000000003</v>
      </c>
      <c r="IA17" s="9">
        <v>5.7069999999999999</v>
      </c>
      <c r="IB17" s="9">
        <v>0.92300000000000004</v>
      </c>
      <c r="IC17" s="9">
        <v>0.63</v>
      </c>
      <c r="ID17" s="9">
        <v>1.296</v>
      </c>
      <c r="IE17" s="9">
        <v>4.2210000000000001</v>
      </c>
      <c r="IF17" s="9">
        <v>4.0730000000000004</v>
      </c>
      <c r="IG17" s="9">
        <v>4.4109999999999996</v>
      </c>
      <c r="IH17" s="9">
        <v>12.835000000000001</v>
      </c>
      <c r="II17" s="9">
        <v>12.881</v>
      </c>
      <c r="IJ17" s="9">
        <v>12.776</v>
      </c>
      <c r="IK17" s="9">
        <v>4.6230000000000002</v>
      </c>
      <c r="IL17" s="9">
        <v>4.9130000000000003</v>
      </c>
      <c r="IM17" s="9">
        <v>4.2539999999999996</v>
      </c>
      <c r="IN17" s="9">
        <v>8.5839999999999996</v>
      </c>
      <c r="IO17" s="9">
        <v>10.362</v>
      </c>
      <c r="IP17" s="9">
        <v>6.3220000000000001</v>
      </c>
      <c r="IQ17" s="9">
        <v>4.1760000000000002</v>
      </c>
    </row>
    <row r="18" spans="1:251">
      <c r="A18" s="10">
        <v>44593</v>
      </c>
      <c r="B18" s="9">
        <v>556.76599999999996</v>
      </c>
      <c r="C18" s="9">
        <v>298.37299999999999</v>
      </c>
      <c r="D18" s="9">
        <v>258.39299999999997</v>
      </c>
      <c r="E18" s="9">
        <v>469.47800000000001</v>
      </c>
      <c r="F18" s="9">
        <v>249.27600000000001</v>
      </c>
      <c r="G18" s="9">
        <v>220.202</v>
      </c>
      <c r="H18" s="9">
        <v>70.944999999999993</v>
      </c>
      <c r="I18" s="9">
        <v>35.768000000000001</v>
      </c>
      <c r="J18" s="9">
        <v>35.176000000000002</v>
      </c>
      <c r="K18" s="9">
        <v>25.803999999999998</v>
      </c>
      <c r="L18" s="9">
        <v>11.804</v>
      </c>
      <c r="M18" s="9">
        <v>14</v>
      </c>
      <c r="N18" s="9">
        <v>31.646000000000001</v>
      </c>
      <c r="O18" s="9">
        <v>20.366</v>
      </c>
      <c r="P18" s="9">
        <v>11.281000000000001</v>
      </c>
      <c r="Q18" s="9">
        <v>6.1550000000000002</v>
      </c>
      <c r="R18" s="9">
        <v>4.0419999999999998</v>
      </c>
      <c r="S18" s="9">
        <v>2.113</v>
      </c>
      <c r="T18" s="9">
        <v>25.492000000000001</v>
      </c>
      <c r="U18" s="9">
        <v>16.324000000000002</v>
      </c>
      <c r="V18" s="9">
        <v>9.1669999999999998</v>
      </c>
      <c r="W18" s="9">
        <v>64.331000000000003</v>
      </c>
      <c r="X18" s="9">
        <v>32.290999999999997</v>
      </c>
      <c r="Y18" s="9">
        <v>32.04</v>
      </c>
      <c r="Z18" s="9">
        <v>22.530999999999999</v>
      </c>
      <c r="AA18" s="9">
        <v>11.492000000000001</v>
      </c>
      <c r="AB18" s="9">
        <v>11.039</v>
      </c>
      <c r="AC18" s="9">
        <v>27.398</v>
      </c>
      <c r="AD18" s="9">
        <v>16.398</v>
      </c>
      <c r="AE18" s="9">
        <v>11</v>
      </c>
      <c r="AF18" s="9">
        <v>29.234000000000002</v>
      </c>
      <c r="AG18" s="9">
        <v>17.896999999999998</v>
      </c>
      <c r="AH18" s="9">
        <v>11.337</v>
      </c>
      <c r="AI18" s="9">
        <v>55.267000000000003</v>
      </c>
      <c r="AJ18" s="9">
        <v>33.244999999999997</v>
      </c>
      <c r="AK18" s="9">
        <v>22.021999999999998</v>
      </c>
      <c r="AL18" s="9">
        <v>12.324999999999999</v>
      </c>
      <c r="AM18" s="9">
        <v>6.359</v>
      </c>
      <c r="AN18" s="9">
        <v>5.9660000000000002</v>
      </c>
      <c r="AO18" s="9">
        <v>26.337</v>
      </c>
      <c r="AP18" s="9">
        <v>10.189</v>
      </c>
      <c r="AQ18" s="9">
        <v>16.148</v>
      </c>
      <c r="AR18" s="9">
        <v>12.365</v>
      </c>
      <c r="AS18" s="9">
        <v>1.3129999999999999</v>
      </c>
      <c r="AT18" s="9">
        <v>11.052</v>
      </c>
      <c r="AU18" s="9">
        <v>9.8309999999999995</v>
      </c>
      <c r="AV18" s="9">
        <v>6.2960000000000003</v>
      </c>
      <c r="AW18" s="9">
        <v>3.5350000000000001</v>
      </c>
      <c r="AX18" s="9">
        <v>81.463999999999999</v>
      </c>
      <c r="AY18" s="9">
        <v>45.856999999999999</v>
      </c>
      <c r="AZ18" s="9">
        <v>35.606999999999999</v>
      </c>
      <c r="BA18" s="9">
        <v>87.287999999999997</v>
      </c>
      <c r="BB18" s="9">
        <v>49.097000000000001</v>
      </c>
      <c r="BC18" s="9">
        <v>38.191000000000003</v>
      </c>
      <c r="BD18" s="9">
        <v>367.91399999999999</v>
      </c>
      <c r="BE18" s="9">
        <v>211.38399999999999</v>
      </c>
      <c r="BF18" s="9">
        <v>156.53</v>
      </c>
      <c r="BG18" s="9">
        <v>284.68700000000001</v>
      </c>
      <c r="BH18" s="9">
        <v>149.65299999999999</v>
      </c>
      <c r="BI18" s="9">
        <v>135.03399999999999</v>
      </c>
      <c r="BJ18" s="9">
        <v>63.142000000000003</v>
      </c>
      <c r="BK18" s="9">
        <v>46.884999999999998</v>
      </c>
      <c r="BL18" s="9">
        <v>16.257000000000001</v>
      </c>
      <c r="BM18" s="9">
        <v>20.085000000000001</v>
      </c>
      <c r="BN18" s="9">
        <v>14.847</v>
      </c>
      <c r="BO18" s="9">
        <v>5.2389999999999999</v>
      </c>
      <c r="BP18" s="9">
        <v>188.852</v>
      </c>
      <c r="BQ18" s="9">
        <v>86.989000000000004</v>
      </c>
      <c r="BR18" s="9">
        <v>101.863</v>
      </c>
      <c r="BS18" s="9">
        <v>164.32499999999999</v>
      </c>
      <c r="BT18" s="9">
        <v>78.278000000000006</v>
      </c>
      <c r="BU18" s="9">
        <v>86.046000000000006</v>
      </c>
      <c r="BV18" s="9">
        <v>24.527000000000001</v>
      </c>
      <c r="BW18" s="9">
        <v>8.7100000000000009</v>
      </c>
      <c r="BX18" s="9">
        <v>15.817</v>
      </c>
      <c r="BY18" s="9">
        <v>84.322000000000003</v>
      </c>
      <c r="BZ18" s="9">
        <v>83.545000000000002</v>
      </c>
      <c r="CA18" s="9">
        <v>85.22</v>
      </c>
      <c r="CB18" s="9">
        <v>12.742000000000001</v>
      </c>
      <c r="CC18" s="9">
        <v>11.988</v>
      </c>
      <c r="CD18" s="9">
        <v>13.613</v>
      </c>
      <c r="CE18" s="9">
        <v>4.6349999999999998</v>
      </c>
      <c r="CF18" s="9">
        <v>3.956</v>
      </c>
      <c r="CG18" s="9">
        <v>5.4180000000000001</v>
      </c>
      <c r="CH18" s="9">
        <v>5.6840000000000002</v>
      </c>
      <c r="CI18" s="9">
        <v>6.8259999999999996</v>
      </c>
      <c r="CJ18" s="9">
        <v>4.3659999999999997</v>
      </c>
      <c r="CK18" s="9">
        <v>1.105</v>
      </c>
      <c r="CL18" s="9">
        <v>1.355</v>
      </c>
      <c r="CM18" s="9">
        <v>0.81799999999999995</v>
      </c>
      <c r="CN18" s="9">
        <v>4.5780000000000003</v>
      </c>
      <c r="CO18" s="9">
        <v>5.4710000000000001</v>
      </c>
      <c r="CP18" s="9">
        <v>3.548</v>
      </c>
      <c r="CQ18" s="9">
        <v>11.554</v>
      </c>
      <c r="CR18" s="9">
        <v>10.821999999999999</v>
      </c>
      <c r="CS18" s="9">
        <v>12.4</v>
      </c>
      <c r="CT18" s="9">
        <v>4.0469999999999997</v>
      </c>
      <c r="CU18" s="9">
        <v>3.8519999999999999</v>
      </c>
      <c r="CV18" s="9">
        <v>4.2720000000000002</v>
      </c>
      <c r="CW18" s="9">
        <v>4.9210000000000003</v>
      </c>
      <c r="CX18" s="9">
        <v>5.4960000000000004</v>
      </c>
      <c r="CY18" s="9">
        <v>4.2569999999999997</v>
      </c>
      <c r="CZ18" s="9">
        <v>5.2510000000000003</v>
      </c>
      <c r="DA18" s="9">
        <v>5.9980000000000002</v>
      </c>
      <c r="DB18" s="9">
        <v>4.3869999999999996</v>
      </c>
      <c r="DC18" s="9">
        <v>9.9260000000000002</v>
      </c>
      <c r="DD18" s="9">
        <v>11.141999999999999</v>
      </c>
      <c r="DE18" s="9">
        <v>8.5229999999999997</v>
      </c>
      <c r="DF18" s="9">
        <v>2.214</v>
      </c>
      <c r="DG18" s="9">
        <v>2.1309999999999998</v>
      </c>
      <c r="DH18" s="9">
        <v>2.3090000000000002</v>
      </c>
      <c r="DI18" s="9">
        <v>4.7300000000000004</v>
      </c>
      <c r="DJ18" s="9">
        <v>3.415</v>
      </c>
      <c r="DK18" s="9">
        <v>6.2489999999999997</v>
      </c>
      <c r="DL18" s="9">
        <v>2.2210000000000001</v>
      </c>
      <c r="DM18" s="9">
        <v>0.44</v>
      </c>
      <c r="DN18" s="9">
        <v>4.2770000000000001</v>
      </c>
      <c r="DO18" s="9">
        <v>1.766</v>
      </c>
      <c r="DP18" s="9">
        <v>2.11</v>
      </c>
      <c r="DQ18" s="9">
        <v>1.3680000000000001</v>
      </c>
      <c r="DR18" s="9">
        <v>14.632</v>
      </c>
      <c r="DS18" s="9">
        <v>15.369</v>
      </c>
      <c r="DT18" s="9">
        <v>13.78</v>
      </c>
      <c r="DU18" s="9">
        <v>15.678000000000001</v>
      </c>
      <c r="DV18" s="9">
        <v>16.454999999999998</v>
      </c>
      <c r="DW18" s="9">
        <v>14.78</v>
      </c>
      <c r="DX18" s="9">
        <v>66.081000000000003</v>
      </c>
      <c r="DY18" s="9">
        <v>70.846000000000004</v>
      </c>
      <c r="DZ18" s="9">
        <v>60.578000000000003</v>
      </c>
      <c r="EA18" s="9">
        <v>51.131999999999998</v>
      </c>
      <c r="EB18" s="9">
        <v>50.155999999999999</v>
      </c>
      <c r="EC18" s="9">
        <v>52.259</v>
      </c>
      <c r="ED18" s="9">
        <v>11.340999999999999</v>
      </c>
      <c r="EE18" s="9">
        <v>15.714</v>
      </c>
      <c r="EF18" s="9">
        <v>6.2919999999999998</v>
      </c>
      <c r="EG18" s="9">
        <v>3.6070000000000002</v>
      </c>
      <c r="EH18" s="9">
        <v>4.976</v>
      </c>
      <c r="EI18" s="9">
        <v>2.0270000000000001</v>
      </c>
      <c r="EJ18" s="9">
        <v>33.918999999999997</v>
      </c>
      <c r="EK18" s="9">
        <v>29.154</v>
      </c>
      <c r="EL18" s="9">
        <v>39.421999999999997</v>
      </c>
      <c r="EM18" s="9">
        <v>29.513999999999999</v>
      </c>
      <c r="EN18" s="9">
        <v>26.234999999999999</v>
      </c>
      <c r="EO18" s="9">
        <v>33.301000000000002</v>
      </c>
      <c r="EP18" s="9">
        <v>4.4050000000000002</v>
      </c>
      <c r="EQ18" s="9">
        <v>2.919</v>
      </c>
      <c r="ER18" s="9">
        <v>6.1210000000000004</v>
      </c>
      <c r="ES18" s="9">
        <v>541.77800000000002</v>
      </c>
      <c r="ET18" s="9">
        <v>289.72899999999998</v>
      </c>
      <c r="EU18" s="9">
        <v>252.04900000000001</v>
      </c>
      <c r="EV18" s="9">
        <v>458.81</v>
      </c>
      <c r="EW18" s="9">
        <v>244.17699999999999</v>
      </c>
      <c r="EX18" s="9">
        <v>214.63300000000001</v>
      </c>
      <c r="EY18" s="9">
        <v>69.754999999999995</v>
      </c>
      <c r="EZ18" s="9">
        <v>35.375</v>
      </c>
      <c r="FA18" s="9">
        <v>34.380000000000003</v>
      </c>
      <c r="FB18" s="9">
        <v>25.7</v>
      </c>
      <c r="FC18" s="9">
        <v>11.7</v>
      </c>
      <c r="FD18" s="9">
        <v>14</v>
      </c>
      <c r="FE18" s="9">
        <v>27.489000000000001</v>
      </c>
      <c r="FF18" s="9">
        <v>17.463000000000001</v>
      </c>
      <c r="FG18" s="9">
        <v>10.026</v>
      </c>
      <c r="FH18" s="9">
        <v>6.1550000000000002</v>
      </c>
      <c r="FI18" s="9">
        <v>4.0419999999999998</v>
      </c>
      <c r="FJ18" s="9">
        <v>2.113</v>
      </c>
      <c r="FK18" s="9">
        <v>21.334</v>
      </c>
      <c r="FL18" s="9">
        <v>13.422000000000001</v>
      </c>
      <c r="FM18" s="9">
        <v>7.9119999999999999</v>
      </c>
      <c r="FN18" s="9">
        <v>64.331000000000003</v>
      </c>
      <c r="FO18" s="9">
        <v>32.290999999999997</v>
      </c>
      <c r="FP18" s="9">
        <v>32.04</v>
      </c>
      <c r="FQ18" s="9">
        <v>21.027999999999999</v>
      </c>
      <c r="FR18" s="9">
        <v>10.718999999999999</v>
      </c>
      <c r="FS18" s="9">
        <v>10.308999999999999</v>
      </c>
      <c r="FT18" s="9">
        <v>26.863</v>
      </c>
      <c r="FU18" s="9">
        <v>16.311</v>
      </c>
      <c r="FV18" s="9">
        <v>10.552</v>
      </c>
      <c r="FW18" s="9">
        <v>28.640999999999998</v>
      </c>
      <c r="FX18" s="9">
        <v>17.896999999999998</v>
      </c>
      <c r="FY18" s="9">
        <v>10.744</v>
      </c>
      <c r="FZ18" s="9">
        <v>54.195999999999998</v>
      </c>
      <c r="GA18" s="9">
        <v>32.823999999999998</v>
      </c>
      <c r="GB18" s="9">
        <v>21.373000000000001</v>
      </c>
      <c r="GC18" s="9">
        <v>12.324999999999999</v>
      </c>
      <c r="GD18" s="9">
        <v>6.359</v>
      </c>
      <c r="GE18" s="9">
        <v>5.9660000000000002</v>
      </c>
      <c r="GF18" s="9">
        <v>26.337</v>
      </c>
      <c r="GG18" s="9">
        <v>10.189</v>
      </c>
      <c r="GH18" s="9">
        <v>16.148</v>
      </c>
      <c r="GI18" s="9">
        <v>12.365</v>
      </c>
      <c r="GJ18" s="9">
        <v>1.3129999999999999</v>
      </c>
      <c r="GK18" s="9">
        <v>11.052</v>
      </c>
      <c r="GL18" s="9">
        <v>8.7319999999999993</v>
      </c>
      <c r="GM18" s="9">
        <v>6.2960000000000003</v>
      </c>
      <c r="GN18" s="9">
        <v>2.4359999999999999</v>
      </c>
      <c r="GO18" s="9">
        <v>81.048000000000002</v>
      </c>
      <c r="GP18" s="9">
        <v>45.44</v>
      </c>
      <c r="GQ18" s="9">
        <v>35.606999999999999</v>
      </c>
      <c r="GR18" s="9">
        <v>82.968999999999994</v>
      </c>
      <c r="GS18" s="9">
        <v>45.552</v>
      </c>
      <c r="GT18" s="9">
        <v>37.415999999999997</v>
      </c>
      <c r="GU18" s="9">
        <v>359.99700000000001</v>
      </c>
      <c r="GV18" s="9">
        <v>207.34899999999999</v>
      </c>
      <c r="GW18" s="9">
        <v>152.648</v>
      </c>
      <c r="GX18" s="9">
        <v>277.39999999999998</v>
      </c>
      <c r="GY18" s="9">
        <v>146.24799999999999</v>
      </c>
      <c r="GZ18" s="9">
        <v>131.15199999999999</v>
      </c>
      <c r="HA18" s="9">
        <v>62.78</v>
      </c>
      <c r="HB18" s="9">
        <v>46.523000000000003</v>
      </c>
      <c r="HC18" s="9">
        <v>16.257000000000001</v>
      </c>
      <c r="HD18" s="9">
        <v>19.817</v>
      </c>
      <c r="HE18" s="9">
        <v>14.577999999999999</v>
      </c>
      <c r="HF18" s="9">
        <v>5.2389999999999999</v>
      </c>
      <c r="HG18" s="9">
        <v>181.78200000000001</v>
      </c>
      <c r="HH18" s="9">
        <v>82.38</v>
      </c>
      <c r="HI18" s="9">
        <v>99.402000000000001</v>
      </c>
      <c r="HJ18" s="9">
        <v>161.13</v>
      </c>
      <c r="HK18" s="9">
        <v>75.941999999999993</v>
      </c>
      <c r="HL18" s="9">
        <v>85.188000000000002</v>
      </c>
      <c r="HM18" s="9">
        <v>20.651</v>
      </c>
      <c r="HN18" s="9">
        <v>6.4379999999999997</v>
      </c>
      <c r="HO18" s="9">
        <v>14.214</v>
      </c>
      <c r="HP18" s="9">
        <v>84.686000000000007</v>
      </c>
      <c r="HQ18" s="9">
        <v>84.278000000000006</v>
      </c>
      <c r="HR18" s="9">
        <v>85.155000000000001</v>
      </c>
      <c r="HS18" s="9">
        <v>12.875</v>
      </c>
      <c r="HT18" s="9">
        <v>12.21</v>
      </c>
      <c r="HU18" s="9">
        <v>13.64</v>
      </c>
      <c r="HV18" s="9">
        <v>4.7439999999999998</v>
      </c>
      <c r="HW18" s="9">
        <v>4.0380000000000003</v>
      </c>
      <c r="HX18" s="9">
        <v>5.5540000000000003</v>
      </c>
      <c r="HY18" s="9">
        <v>5.0739999999999998</v>
      </c>
      <c r="HZ18" s="9">
        <v>6.0270000000000001</v>
      </c>
      <c r="IA18" s="9">
        <v>3.9780000000000002</v>
      </c>
      <c r="IB18" s="9">
        <v>1.1359999999999999</v>
      </c>
      <c r="IC18" s="9">
        <v>1.395</v>
      </c>
      <c r="ID18" s="9">
        <v>0.83799999999999997</v>
      </c>
      <c r="IE18" s="9">
        <v>3.9380000000000002</v>
      </c>
      <c r="IF18" s="9">
        <v>4.6319999999999997</v>
      </c>
      <c r="IG18" s="9">
        <v>3.1389999999999998</v>
      </c>
      <c r="IH18" s="9">
        <v>11.874000000000001</v>
      </c>
      <c r="II18" s="9">
        <v>11.145</v>
      </c>
      <c r="IJ18" s="9">
        <v>12.712</v>
      </c>
      <c r="IK18" s="9">
        <v>3.8809999999999998</v>
      </c>
      <c r="IL18" s="9">
        <v>3.7</v>
      </c>
      <c r="IM18" s="9">
        <v>4.09</v>
      </c>
      <c r="IN18" s="9">
        <v>4.9580000000000002</v>
      </c>
      <c r="IO18" s="9">
        <v>5.63</v>
      </c>
      <c r="IP18" s="9">
        <v>4.1870000000000003</v>
      </c>
      <c r="IQ18" s="9">
        <v>5.2869999999999999</v>
      </c>
    </row>
    <row r="19" spans="1:251">
      <c r="A19" s="10">
        <v>44958</v>
      </c>
      <c r="B19" s="9">
        <v>508.89400000000001</v>
      </c>
      <c r="C19" s="9">
        <v>273.71499999999997</v>
      </c>
      <c r="D19" s="9">
        <v>235.179</v>
      </c>
      <c r="E19" s="9">
        <v>415.11900000000003</v>
      </c>
      <c r="F19" s="9">
        <v>227.23099999999999</v>
      </c>
      <c r="G19" s="9">
        <v>187.88800000000001</v>
      </c>
      <c r="H19" s="9">
        <v>58.069000000000003</v>
      </c>
      <c r="I19" s="9">
        <v>33.438000000000002</v>
      </c>
      <c r="J19" s="9">
        <v>24.631</v>
      </c>
      <c r="K19" s="9">
        <v>29.309000000000001</v>
      </c>
      <c r="L19" s="9">
        <v>18.443999999999999</v>
      </c>
      <c r="M19" s="9">
        <v>10.865</v>
      </c>
      <c r="N19" s="9">
        <v>23.594000000000001</v>
      </c>
      <c r="O19" s="9">
        <v>15.449</v>
      </c>
      <c r="P19" s="9">
        <v>8.1440000000000001</v>
      </c>
      <c r="Q19" s="9">
        <v>5.0170000000000003</v>
      </c>
      <c r="R19" s="9">
        <v>3.6659999999999999</v>
      </c>
      <c r="S19" s="9">
        <v>1.351</v>
      </c>
      <c r="T19" s="9">
        <v>18.577000000000002</v>
      </c>
      <c r="U19" s="9">
        <v>11.784000000000001</v>
      </c>
      <c r="V19" s="9">
        <v>6.7930000000000001</v>
      </c>
      <c r="W19" s="9">
        <v>44.027999999999999</v>
      </c>
      <c r="X19" s="9">
        <v>19.067</v>
      </c>
      <c r="Y19" s="9">
        <v>24.96</v>
      </c>
      <c r="Z19" s="9">
        <v>12.207000000000001</v>
      </c>
      <c r="AA19" s="9">
        <v>7.0209999999999999</v>
      </c>
      <c r="AB19" s="9">
        <v>5.1870000000000003</v>
      </c>
      <c r="AC19" s="9">
        <v>21.3</v>
      </c>
      <c r="AD19" s="9">
        <v>12.766999999999999</v>
      </c>
      <c r="AE19" s="9">
        <v>8.532</v>
      </c>
      <c r="AF19" s="9">
        <v>33.436</v>
      </c>
      <c r="AG19" s="9">
        <v>19.152000000000001</v>
      </c>
      <c r="AH19" s="9">
        <v>14.284000000000001</v>
      </c>
      <c r="AI19" s="9">
        <v>60.283999999999999</v>
      </c>
      <c r="AJ19" s="9">
        <v>40.340000000000003</v>
      </c>
      <c r="AK19" s="9">
        <v>19.943999999999999</v>
      </c>
      <c r="AL19" s="9">
        <v>10.93</v>
      </c>
      <c r="AM19" s="9">
        <v>4.9000000000000004</v>
      </c>
      <c r="AN19" s="9">
        <v>6.0309999999999997</v>
      </c>
      <c r="AO19" s="9">
        <v>23.245999999999999</v>
      </c>
      <c r="AP19" s="9">
        <v>7.4870000000000001</v>
      </c>
      <c r="AQ19" s="9">
        <v>15.759</v>
      </c>
      <c r="AR19" s="9">
        <v>15.48</v>
      </c>
      <c r="AS19" s="9">
        <v>3.669</v>
      </c>
      <c r="AT19" s="9">
        <v>11.811999999999999</v>
      </c>
      <c r="AU19" s="9">
        <v>13.157999999999999</v>
      </c>
      <c r="AV19" s="9">
        <v>5.2009999999999996</v>
      </c>
      <c r="AW19" s="9">
        <v>7.9569999999999999</v>
      </c>
      <c r="AX19" s="9">
        <v>70.078000000000003</v>
      </c>
      <c r="AY19" s="9">
        <v>40.298000000000002</v>
      </c>
      <c r="AZ19" s="9">
        <v>29.78</v>
      </c>
      <c r="BA19" s="9">
        <v>93.775000000000006</v>
      </c>
      <c r="BB19" s="9">
        <v>46.484999999999999</v>
      </c>
      <c r="BC19" s="9">
        <v>47.290999999999997</v>
      </c>
      <c r="BD19" s="9">
        <v>334.33</v>
      </c>
      <c r="BE19" s="9">
        <v>193.506</v>
      </c>
      <c r="BF19" s="9">
        <v>140.82400000000001</v>
      </c>
      <c r="BG19" s="9">
        <v>245.99600000000001</v>
      </c>
      <c r="BH19" s="9">
        <v>137.203</v>
      </c>
      <c r="BI19" s="9">
        <v>108.79300000000001</v>
      </c>
      <c r="BJ19" s="9">
        <v>63.744999999999997</v>
      </c>
      <c r="BK19" s="9">
        <v>41.357999999999997</v>
      </c>
      <c r="BL19" s="9">
        <v>22.387</v>
      </c>
      <c r="BM19" s="9">
        <v>24.588999999999999</v>
      </c>
      <c r="BN19" s="9">
        <v>14.945</v>
      </c>
      <c r="BO19" s="9">
        <v>9.6440000000000001</v>
      </c>
      <c r="BP19" s="9">
        <v>174.565</v>
      </c>
      <c r="BQ19" s="9">
        <v>80.209999999999994</v>
      </c>
      <c r="BR19" s="9">
        <v>94.355000000000004</v>
      </c>
      <c r="BS19" s="9">
        <v>147.95099999999999</v>
      </c>
      <c r="BT19" s="9">
        <v>71.596999999999994</v>
      </c>
      <c r="BU19" s="9">
        <v>76.353999999999999</v>
      </c>
      <c r="BV19" s="9">
        <v>26.613</v>
      </c>
      <c r="BW19" s="9">
        <v>8.6129999999999995</v>
      </c>
      <c r="BX19" s="9">
        <v>18</v>
      </c>
      <c r="BY19" s="9">
        <v>81.572999999999993</v>
      </c>
      <c r="BZ19" s="9">
        <v>83.016999999999996</v>
      </c>
      <c r="CA19" s="9">
        <v>79.891999999999996</v>
      </c>
      <c r="CB19" s="9">
        <v>11.411</v>
      </c>
      <c r="CC19" s="9">
        <v>12.215999999999999</v>
      </c>
      <c r="CD19" s="9">
        <v>10.473000000000001</v>
      </c>
      <c r="CE19" s="9">
        <v>5.7590000000000003</v>
      </c>
      <c r="CF19" s="9">
        <v>6.7380000000000004</v>
      </c>
      <c r="CG19" s="9">
        <v>4.62</v>
      </c>
      <c r="CH19" s="9">
        <v>4.6360000000000001</v>
      </c>
      <c r="CI19" s="9">
        <v>5.6440000000000001</v>
      </c>
      <c r="CJ19" s="9">
        <v>3.4630000000000001</v>
      </c>
      <c r="CK19" s="9">
        <v>0.98599999999999999</v>
      </c>
      <c r="CL19" s="9">
        <v>1.339</v>
      </c>
      <c r="CM19" s="9">
        <v>0.57499999999999996</v>
      </c>
      <c r="CN19" s="9">
        <v>3.65</v>
      </c>
      <c r="CO19" s="9">
        <v>4.3049999999999997</v>
      </c>
      <c r="CP19" s="9">
        <v>2.8879999999999999</v>
      </c>
      <c r="CQ19" s="9">
        <v>8.6519999999999992</v>
      </c>
      <c r="CR19" s="9">
        <v>6.9660000000000002</v>
      </c>
      <c r="CS19" s="9">
        <v>10.613</v>
      </c>
      <c r="CT19" s="9">
        <v>2.399</v>
      </c>
      <c r="CU19" s="9">
        <v>2.5649999999999999</v>
      </c>
      <c r="CV19" s="9">
        <v>2.2050000000000001</v>
      </c>
      <c r="CW19" s="9">
        <v>4.1849999999999996</v>
      </c>
      <c r="CX19" s="9">
        <v>4.6639999999999997</v>
      </c>
      <c r="CY19" s="9">
        <v>3.6280000000000001</v>
      </c>
      <c r="CZ19" s="9">
        <v>6.57</v>
      </c>
      <c r="DA19" s="9">
        <v>6.9969999999999999</v>
      </c>
      <c r="DB19" s="9">
        <v>6.0739999999999998</v>
      </c>
      <c r="DC19" s="9">
        <v>11.846</v>
      </c>
      <c r="DD19" s="9">
        <v>14.738</v>
      </c>
      <c r="DE19" s="9">
        <v>8.4809999999999999</v>
      </c>
      <c r="DF19" s="9">
        <v>2.1480000000000001</v>
      </c>
      <c r="DG19" s="9">
        <v>1.79</v>
      </c>
      <c r="DH19" s="9">
        <v>2.5640000000000001</v>
      </c>
      <c r="DI19" s="9">
        <v>4.5679999999999996</v>
      </c>
      <c r="DJ19" s="9">
        <v>2.7349999999999999</v>
      </c>
      <c r="DK19" s="9">
        <v>6.7009999999999996</v>
      </c>
      <c r="DL19" s="9">
        <v>3.0419999999999998</v>
      </c>
      <c r="DM19" s="9">
        <v>1.34</v>
      </c>
      <c r="DN19" s="9">
        <v>5.0229999999999997</v>
      </c>
      <c r="DO19" s="9">
        <v>2.5859999999999999</v>
      </c>
      <c r="DP19" s="9">
        <v>1.9</v>
      </c>
      <c r="DQ19" s="9">
        <v>3.383</v>
      </c>
      <c r="DR19" s="9">
        <v>13.771000000000001</v>
      </c>
      <c r="DS19" s="9">
        <v>14.722</v>
      </c>
      <c r="DT19" s="9">
        <v>12.663</v>
      </c>
      <c r="DU19" s="9">
        <v>18.427</v>
      </c>
      <c r="DV19" s="9">
        <v>16.983000000000001</v>
      </c>
      <c r="DW19" s="9">
        <v>20.108000000000001</v>
      </c>
      <c r="DX19" s="9">
        <v>65.697000000000003</v>
      </c>
      <c r="DY19" s="9">
        <v>70.695999999999998</v>
      </c>
      <c r="DZ19" s="9">
        <v>59.88</v>
      </c>
      <c r="EA19" s="9">
        <v>48.338999999999999</v>
      </c>
      <c r="EB19" s="9">
        <v>50.125999999999998</v>
      </c>
      <c r="EC19" s="9">
        <v>46.26</v>
      </c>
      <c r="ED19" s="9">
        <v>12.526</v>
      </c>
      <c r="EE19" s="9">
        <v>15.11</v>
      </c>
      <c r="EF19" s="9">
        <v>9.5190000000000001</v>
      </c>
      <c r="EG19" s="9">
        <v>4.8319999999999999</v>
      </c>
      <c r="EH19" s="9">
        <v>5.46</v>
      </c>
      <c r="EI19" s="9">
        <v>4.101</v>
      </c>
      <c r="EJ19" s="9">
        <v>34.302999999999997</v>
      </c>
      <c r="EK19" s="9">
        <v>29.303999999999998</v>
      </c>
      <c r="EL19" s="9">
        <v>40.119999999999997</v>
      </c>
      <c r="EM19" s="9">
        <v>29.073</v>
      </c>
      <c r="EN19" s="9">
        <v>26.157</v>
      </c>
      <c r="EO19" s="9">
        <v>32.466000000000001</v>
      </c>
      <c r="EP19" s="9">
        <v>5.23</v>
      </c>
      <c r="EQ19" s="9">
        <v>3.1469999999999998</v>
      </c>
      <c r="ER19" s="9">
        <v>7.6539999999999999</v>
      </c>
      <c r="ES19" s="9">
        <v>499.303</v>
      </c>
      <c r="ET19" s="9">
        <v>267.86799999999999</v>
      </c>
      <c r="EU19" s="9">
        <v>231.43600000000001</v>
      </c>
      <c r="EV19" s="9">
        <v>408.08</v>
      </c>
      <c r="EW19" s="9">
        <v>222.566</v>
      </c>
      <c r="EX19" s="9">
        <v>185.51400000000001</v>
      </c>
      <c r="EY19" s="9">
        <v>57.502000000000002</v>
      </c>
      <c r="EZ19" s="9">
        <v>32.871000000000002</v>
      </c>
      <c r="FA19" s="9">
        <v>24.631</v>
      </c>
      <c r="FB19" s="9">
        <v>29.309000000000001</v>
      </c>
      <c r="FC19" s="9">
        <v>18.443999999999999</v>
      </c>
      <c r="FD19" s="9">
        <v>10.865</v>
      </c>
      <c r="FE19" s="9">
        <v>20.562000000000001</v>
      </c>
      <c r="FF19" s="9">
        <v>13.07</v>
      </c>
      <c r="FG19" s="9">
        <v>7.492</v>
      </c>
      <c r="FH19" s="9">
        <v>5.0170000000000003</v>
      </c>
      <c r="FI19" s="9">
        <v>3.6659999999999999</v>
      </c>
      <c r="FJ19" s="9">
        <v>1.351</v>
      </c>
      <c r="FK19" s="9">
        <v>15.545</v>
      </c>
      <c r="FL19" s="9">
        <v>9.4049999999999994</v>
      </c>
      <c r="FM19" s="9">
        <v>6.14</v>
      </c>
      <c r="FN19" s="9">
        <v>44.027999999999999</v>
      </c>
      <c r="FO19" s="9">
        <v>19.067</v>
      </c>
      <c r="FP19" s="9">
        <v>24.96</v>
      </c>
      <c r="FQ19" s="9">
        <v>11.85</v>
      </c>
      <c r="FR19" s="9">
        <v>7.0209999999999999</v>
      </c>
      <c r="FS19" s="9">
        <v>4.83</v>
      </c>
      <c r="FT19" s="9">
        <v>20.626000000000001</v>
      </c>
      <c r="FU19" s="9">
        <v>12.614000000000001</v>
      </c>
      <c r="FV19" s="9">
        <v>8.0120000000000005</v>
      </c>
      <c r="FW19" s="9">
        <v>33.436</v>
      </c>
      <c r="FX19" s="9">
        <v>19.152000000000001</v>
      </c>
      <c r="FY19" s="9">
        <v>14.284000000000001</v>
      </c>
      <c r="FZ19" s="9">
        <v>59.555999999999997</v>
      </c>
      <c r="GA19" s="9">
        <v>40.008000000000003</v>
      </c>
      <c r="GB19" s="9">
        <v>19.547999999999998</v>
      </c>
      <c r="GC19" s="9">
        <v>10.585000000000001</v>
      </c>
      <c r="GD19" s="9">
        <v>4.5549999999999997</v>
      </c>
      <c r="GE19" s="9">
        <v>6.0309999999999997</v>
      </c>
      <c r="GF19" s="9">
        <v>23.245999999999999</v>
      </c>
      <c r="GG19" s="9">
        <v>7.4870000000000001</v>
      </c>
      <c r="GH19" s="9">
        <v>15.759</v>
      </c>
      <c r="GI19" s="9">
        <v>15.032999999999999</v>
      </c>
      <c r="GJ19" s="9">
        <v>3.669</v>
      </c>
      <c r="GK19" s="9">
        <v>11.364000000000001</v>
      </c>
      <c r="GL19" s="9">
        <v>13.157999999999999</v>
      </c>
      <c r="GM19" s="9">
        <v>5.2009999999999996</v>
      </c>
      <c r="GN19" s="9">
        <v>7.9569999999999999</v>
      </c>
      <c r="GO19" s="9">
        <v>69.188999999999993</v>
      </c>
      <c r="GP19" s="9">
        <v>39.408999999999999</v>
      </c>
      <c r="GQ19" s="9">
        <v>29.78</v>
      </c>
      <c r="GR19" s="9">
        <v>91.222999999999999</v>
      </c>
      <c r="GS19" s="9">
        <v>45.302</v>
      </c>
      <c r="GT19" s="9">
        <v>45.920999999999999</v>
      </c>
      <c r="GU19" s="9">
        <v>328.44299999999998</v>
      </c>
      <c r="GV19" s="9">
        <v>189.24</v>
      </c>
      <c r="GW19" s="9">
        <v>139.203</v>
      </c>
      <c r="GX19" s="9">
        <v>240.54599999999999</v>
      </c>
      <c r="GY19" s="9">
        <v>133.374</v>
      </c>
      <c r="GZ19" s="9">
        <v>107.172</v>
      </c>
      <c r="HA19" s="9">
        <v>63.308</v>
      </c>
      <c r="HB19" s="9">
        <v>40.920999999999999</v>
      </c>
      <c r="HC19" s="9">
        <v>22.387</v>
      </c>
      <c r="HD19" s="9">
        <v>24.588999999999999</v>
      </c>
      <c r="HE19" s="9">
        <v>14.945</v>
      </c>
      <c r="HF19" s="9">
        <v>9.6440000000000001</v>
      </c>
      <c r="HG19" s="9">
        <v>170.86</v>
      </c>
      <c r="HH19" s="9">
        <v>78.626999999999995</v>
      </c>
      <c r="HI19" s="9">
        <v>92.233000000000004</v>
      </c>
      <c r="HJ19" s="9">
        <v>146.25700000000001</v>
      </c>
      <c r="HK19" s="9">
        <v>70.656000000000006</v>
      </c>
      <c r="HL19" s="9">
        <v>75.600999999999999</v>
      </c>
      <c r="HM19" s="9">
        <v>24.602</v>
      </c>
      <c r="HN19" s="9">
        <v>7.9710000000000001</v>
      </c>
      <c r="HO19" s="9">
        <v>16.631</v>
      </c>
      <c r="HP19" s="9">
        <v>81.73</v>
      </c>
      <c r="HQ19" s="9">
        <v>83.087999999999994</v>
      </c>
      <c r="HR19" s="9">
        <v>80.158000000000001</v>
      </c>
      <c r="HS19" s="9">
        <v>11.516</v>
      </c>
      <c r="HT19" s="9">
        <v>12.271000000000001</v>
      </c>
      <c r="HU19" s="9">
        <v>10.643000000000001</v>
      </c>
      <c r="HV19" s="9">
        <v>5.87</v>
      </c>
      <c r="HW19" s="9">
        <v>6.8860000000000001</v>
      </c>
      <c r="HX19" s="9">
        <v>4.6950000000000003</v>
      </c>
      <c r="HY19" s="9">
        <v>4.1180000000000003</v>
      </c>
      <c r="HZ19" s="9">
        <v>4.8789999999999996</v>
      </c>
      <c r="IA19" s="9">
        <v>3.2370000000000001</v>
      </c>
      <c r="IB19" s="9">
        <v>1.0049999999999999</v>
      </c>
      <c r="IC19" s="9">
        <v>1.3680000000000001</v>
      </c>
      <c r="ID19" s="9">
        <v>0.58399999999999996</v>
      </c>
      <c r="IE19" s="9">
        <v>3.113</v>
      </c>
      <c r="IF19" s="9">
        <v>3.5110000000000001</v>
      </c>
      <c r="IG19" s="9">
        <v>2.653</v>
      </c>
      <c r="IH19" s="9">
        <v>8.8179999999999996</v>
      </c>
      <c r="II19" s="9">
        <v>7.1180000000000003</v>
      </c>
      <c r="IJ19" s="9">
        <v>10.785</v>
      </c>
      <c r="IK19" s="9">
        <v>2.3730000000000002</v>
      </c>
      <c r="IL19" s="9">
        <v>2.621</v>
      </c>
      <c r="IM19" s="9">
        <v>2.0870000000000002</v>
      </c>
      <c r="IN19" s="9">
        <v>4.1310000000000002</v>
      </c>
      <c r="IO19" s="9">
        <v>4.7089999999999996</v>
      </c>
      <c r="IP19" s="9">
        <v>3.4620000000000002</v>
      </c>
      <c r="IQ19" s="9">
        <v>6.6970000000000001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514</v>
      </c>
      <c r="C1" s="3" t="s">
        <v>515</v>
      </c>
      <c r="D1" s="3" t="s">
        <v>516</v>
      </c>
      <c r="E1" s="3" t="s">
        <v>517</v>
      </c>
      <c r="F1" s="3" t="s">
        <v>518</v>
      </c>
      <c r="G1" s="3" t="s">
        <v>519</v>
      </c>
      <c r="H1" s="3" t="s">
        <v>520</v>
      </c>
      <c r="I1" s="3" t="s">
        <v>521</v>
      </c>
      <c r="J1" s="3" t="s">
        <v>522</v>
      </c>
      <c r="K1" s="3" t="s">
        <v>523</v>
      </c>
      <c r="L1" s="3" t="s">
        <v>524</v>
      </c>
      <c r="M1" s="3" t="s">
        <v>525</v>
      </c>
      <c r="N1" s="3" t="s">
        <v>526</v>
      </c>
      <c r="O1" s="3" t="s">
        <v>527</v>
      </c>
      <c r="P1" s="3" t="s">
        <v>528</v>
      </c>
      <c r="Q1" s="3" t="s">
        <v>529</v>
      </c>
      <c r="R1" s="3" t="s">
        <v>530</v>
      </c>
      <c r="S1" s="3" t="s">
        <v>531</v>
      </c>
      <c r="T1" s="3" t="s">
        <v>532</v>
      </c>
      <c r="U1" s="3" t="s">
        <v>533</v>
      </c>
      <c r="V1" s="3" t="s">
        <v>534</v>
      </c>
      <c r="W1" s="3" t="s">
        <v>535</v>
      </c>
      <c r="X1" s="3" t="s">
        <v>536</v>
      </c>
      <c r="Y1" s="3" t="s">
        <v>537</v>
      </c>
      <c r="Z1" s="3" t="s">
        <v>538</v>
      </c>
      <c r="AA1" s="3" t="s">
        <v>539</v>
      </c>
      <c r="AB1" s="3" t="s">
        <v>540</v>
      </c>
      <c r="AC1" s="3" t="s">
        <v>541</v>
      </c>
      <c r="AD1" s="3" t="s">
        <v>542</v>
      </c>
      <c r="AE1" s="3" t="s">
        <v>543</v>
      </c>
      <c r="AF1" s="3" t="s">
        <v>544</v>
      </c>
      <c r="AG1" s="3" t="s">
        <v>545</v>
      </c>
      <c r="AH1" s="3" t="s">
        <v>546</v>
      </c>
      <c r="AI1" s="3" t="s">
        <v>547</v>
      </c>
      <c r="AJ1" s="3" t="s">
        <v>548</v>
      </c>
      <c r="AK1" s="3" t="s">
        <v>549</v>
      </c>
      <c r="AL1" s="3" t="s">
        <v>550</v>
      </c>
      <c r="AM1" s="3" t="s">
        <v>551</v>
      </c>
      <c r="AN1" s="3" t="s">
        <v>552</v>
      </c>
      <c r="AO1" s="3" t="s">
        <v>553</v>
      </c>
      <c r="AP1" s="3" t="s">
        <v>554</v>
      </c>
      <c r="AQ1" s="3" t="s">
        <v>555</v>
      </c>
      <c r="AR1" s="3" t="s">
        <v>556</v>
      </c>
      <c r="AS1" s="3" t="s">
        <v>557</v>
      </c>
      <c r="AT1" s="3" t="s">
        <v>558</v>
      </c>
      <c r="AU1" s="3" t="s">
        <v>559</v>
      </c>
      <c r="AV1" s="3" t="s">
        <v>560</v>
      </c>
      <c r="AW1" s="3" t="s">
        <v>561</v>
      </c>
      <c r="AX1" s="3" t="s">
        <v>562</v>
      </c>
      <c r="AY1" s="3" t="s">
        <v>563</v>
      </c>
      <c r="AZ1" s="3" t="s">
        <v>564</v>
      </c>
      <c r="BA1" s="3" t="s">
        <v>565</v>
      </c>
      <c r="BB1" s="3" t="s">
        <v>566</v>
      </c>
      <c r="BC1" s="3" t="s">
        <v>567</v>
      </c>
      <c r="BD1" s="3" t="s">
        <v>568</v>
      </c>
      <c r="BE1" s="3" t="s">
        <v>569</v>
      </c>
      <c r="BF1" s="3" t="s">
        <v>570</v>
      </c>
      <c r="BG1" s="3" t="s">
        <v>571</v>
      </c>
      <c r="BH1" s="3" t="s">
        <v>572</v>
      </c>
      <c r="BI1" s="3" t="s">
        <v>573</v>
      </c>
      <c r="BJ1" s="3" t="s">
        <v>574</v>
      </c>
      <c r="BK1" s="3" t="s">
        <v>575</v>
      </c>
      <c r="BL1" s="3" t="s">
        <v>576</v>
      </c>
      <c r="BM1" s="3" t="s">
        <v>577</v>
      </c>
      <c r="BN1" s="3" t="s">
        <v>578</v>
      </c>
      <c r="BO1" s="3" t="s">
        <v>579</v>
      </c>
      <c r="BP1" s="3" t="s">
        <v>580</v>
      </c>
      <c r="BQ1" s="3" t="s">
        <v>581</v>
      </c>
      <c r="BR1" s="3" t="s">
        <v>582</v>
      </c>
      <c r="BS1" s="3" t="s">
        <v>583</v>
      </c>
      <c r="BT1" s="3" t="s">
        <v>584</v>
      </c>
      <c r="BU1" s="3" t="s">
        <v>585</v>
      </c>
      <c r="BV1" s="3" t="s">
        <v>586</v>
      </c>
      <c r="BW1" s="3" t="s">
        <v>587</v>
      </c>
      <c r="BX1" s="3" t="s">
        <v>588</v>
      </c>
      <c r="BY1" s="3" t="s">
        <v>589</v>
      </c>
      <c r="BZ1" s="3" t="s">
        <v>590</v>
      </c>
      <c r="CA1" s="3" t="s">
        <v>591</v>
      </c>
      <c r="CB1" s="3" t="s">
        <v>592</v>
      </c>
      <c r="CC1" s="3" t="s">
        <v>593</v>
      </c>
      <c r="CD1" s="3" t="s">
        <v>594</v>
      </c>
      <c r="CE1" s="3" t="s">
        <v>595</v>
      </c>
      <c r="CF1" s="3" t="s">
        <v>596</v>
      </c>
      <c r="CG1" s="3" t="s">
        <v>597</v>
      </c>
      <c r="CH1" s="3" t="s">
        <v>598</v>
      </c>
      <c r="CI1" s="3" t="s">
        <v>599</v>
      </c>
      <c r="CJ1" s="3" t="s">
        <v>600</v>
      </c>
      <c r="CK1" s="3" t="s">
        <v>601</v>
      </c>
      <c r="CL1" s="3" t="s">
        <v>602</v>
      </c>
      <c r="CM1" s="3" t="s">
        <v>603</v>
      </c>
      <c r="CN1" s="3" t="s">
        <v>604</v>
      </c>
      <c r="CO1" s="3" t="s">
        <v>605</v>
      </c>
      <c r="CP1" s="3" t="s">
        <v>606</v>
      </c>
      <c r="CQ1" s="3" t="s">
        <v>607</v>
      </c>
      <c r="CR1" s="3" t="s">
        <v>608</v>
      </c>
      <c r="CS1" s="3" t="s">
        <v>609</v>
      </c>
      <c r="CT1" s="3" t="s">
        <v>610</v>
      </c>
      <c r="CU1" s="3" t="s">
        <v>611</v>
      </c>
      <c r="CV1" s="3" t="s">
        <v>612</v>
      </c>
      <c r="CW1" s="3" t="s">
        <v>613</v>
      </c>
      <c r="CX1" s="3" t="s">
        <v>614</v>
      </c>
      <c r="CY1" s="3" t="s">
        <v>615</v>
      </c>
      <c r="CZ1" s="3" t="s">
        <v>616</v>
      </c>
      <c r="DA1" s="3" t="s">
        <v>617</v>
      </c>
      <c r="DB1" s="3" t="s">
        <v>618</v>
      </c>
      <c r="DC1" s="3" t="s">
        <v>619</v>
      </c>
      <c r="DD1" s="3" t="s">
        <v>620</v>
      </c>
      <c r="DE1" s="3" t="s">
        <v>621</v>
      </c>
      <c r="DF1" s="3" t="s">
        <v>622</v>
      </c>
      <c r="DG1" s="3" t="s">
        <v>623</v>
      </c>
      <c r="DH1" s="3" t="s">
        <v>624</v>
      </c>
      <c r="DI1" s="3" t="s">
        <v>625</v>
      </c>
      <c r="DJ1" s="3" t="s">
        <v>626</v>
      </c>
      <c r="DK1" s="3" t="s">
        <v>627</v>
      </c>
      <c r="DL1" s="3" t="s">
        <v>628</v>
      </c>
      <c r="DM1" s="3" t="s">
        <v>629</v>
      </c>
      <c r="DN1" s="3" t="s">
        <v>630</v>
      </c>
      <c r="DO1" s="3" t="s">
        <v>631</v>
      </c>
      <c r="DP1" s="3" t="s">
        <v>632</v>
      </c>
      <c r="DQ1" s="3" t="s">
        <v>633</v>
      </c>
      <c r="DR1" s="3" t="s">
        <v>634</v>
      </c>
      <c r="DS1" s="3" t="s">
        <v>635</v>
      </c>
      <c r="DT1" s="3" t="s">
        <v>636</v>
      </c>
      <c r="DU1" s="3" t="s">
        <v>637</v>
      </c>
      <c r="DV1" s="3" t="s">
        <v>638</v>
      </c>
      <c r="DW1" s="3" t="s">
        <v>639</v>
      </c>
      <c r="DX1" s="3" t="s">
        <v>640</v>
      </c>
      <c r="DY1" s="3" t="s">
        <v>641</v>
      </c>
      <c r="DZ1" s="3" t="s">
        <v>642</v>
      </c>
      <c r="EA1" s="3" t="s">
        <v>643</v>
      </c>
      <c r="EB1" s="3" t="s">
        <v>644</v>
      </c>
      <c r="EC1" s="3" t="s">
        <v>645</v>
      </c>
      <c r="ED1" s="3" t="s">
        <v>646</v>
      </c>
      <c r="EE1" s="3" t="s">
        <v>647</v>
      </c>
      <c r="EF1" s="3" t="s">
        <v>648</v>
      </c>
      <c r="EG1" s="3" t="s">
        <v>649</v>
      </c>
      <c r="EH1" s="3" t="s">
        <v>650</v>
      </c>
      <c r="EI1" s="3" t="s">
        <v>651</v>
      </c>
      <c r="EJ1" s="3" t="s">
        <v>652</v>
      </c>
      <c r="EK1" s="3" t="s">
        <v>653</v>
      </c>
      <c r="EL1" s="3" t="s">
        <v>654</v>
      </c>
      <c r="EM1" s="3" t="s">
        <v>655</v>
      </c>
      <c r="EN1" s="3" t="s">
        <v>656</v>
      </c>
      <c r="EO1" s="3" t="s">
        <v>657</v>
      </c>
      <c r="EP1" s="3" t="s">
        <v>658</v>
      </c>
      <c r="EQ1" s="3" t="s">
        <v>659</v>
      </c>
      <c r="ER1" s="3" t="s">
        <v>660</v>
      </c>
      <c r="ES1" s="3" t="s">
        <v>661</v>
      </c>
      <c r="ET1" s="3" t="s">
        <v>662</v>
      </c>
      <c r="EU1" s="3" t="s">
        <v>663</v>
      </c>
      <c r="EV1" s="3" t="s">
        <v>664</v>
      </c>
      <c r="EW1" s="3" t="s">
        <v>665</v>
      </c>
      <c r="EX1" s="3" t="s">
        <v>666</v>
      </c>
      <c r="EY1" s="3" t="s">
        <v>667</v>
      </c>
      <c r="EZ1" s="3" t="s">
        <v>668</v>
      </c>
      <c r="FA1" s="3" t="s">
        <v>669</v>
      </c>
      <c r="FB1" s="3" t="s">
        <v>670</v>
      </c>
      <c r="FC1" s="3" t="s">
        <v>671</v>
      </c>
      <c r="FD1" s="3" t="s">
        <v>672</v>
      </c>
      <c r="FE1" s="3" t="s">
        <v>673</v>
      </c>
      <c r="FF1" s="3" t="s">
        <v>674</v>
      </c>
      <c r="FG1" s="3" t="s">
        <v>675</v>
      </c>
      <c r="FH1" s="3" t="s">
        <v>676</v>
      </c>
      <c r="FI1" s="3" t="s">
        <v>677</v>
      </c>
      <c r="FJ1" s="3" t="s">
        <v>678</v>
      </c>
      <c r="FK1" s="3" t="s">
        <v>679</v>
      </c>
      <c r="FL1" s="3" t="s">
        <v>680</v>
      </c>
      <c r="FM1" s="3" t="s">
        <v>681</v>
      </c>
      <c r="FN1" s="3" t="s">
        <v>682</v>
      </c>
      <c r="FO1" s="3" t="s">
        <v>683</v>
      </c>
      <c r="FP1" s="3" t="s">
        <v>684</v>
      </c>
      <c r="FQ1" s="3" t="s">
        <v>685</v>
      </c>
      <c r="FR1" s="3" t="s">
        <v>686</v>
      </c>
      <c r="FS1" s="3" t="s">
        <v>687</v>
      </c>
      <c r="FT1" s="3" t="s">
        <v>688</v>
      </c>
      <c r="FU1" s="3" t="s">
        <v>689</v>
      </c>
      <c r="FV1" s="3" t="s">
        <v>690</v>
      </c>
      <c r="FW1" s="3" t="s">
        <v>691</v>
      </c>
      <c r="FX1" s="3" t="s">
        <v>692</v>
      </c>
      <c r="FY1" s="3" t="s">
        <v>693</v>
      </c>
      <c r="FZ1" s="3" t="s">
        <v>694</v>
      </c>
      <c r="GA1" s="3" t="s">
        <v>695</v>
      </c>
      <c r="GB1" s="3" t="s">
        <v>696</v>
      </c>
      <c r="GC1" s="3" t="s">
        <v>697</v>
      </c>
      <c r="GD1" s="3" t="s">
        <v>698</v>
      </c>
      <c r="GE1" s="3" t="s">
        <v>699</v>
      </c>
      <c r="GF1" s="3" t="s">
        <v>700</v>
      </c>
      <c r="GG1" s="3" t="s">
        <v>701</v>
      </c>
      <c r="GH1" s="3" t="s">
        <v>702</v>
      </c>
      <c r="GI1" s="3" t="s">
        <v>703</v>
      </c>
      <c r="GJ1" s="3" t="s">
        <v>704</v>
      </c>
      <c r="GK1" s="3" t="s">
        <v>705</v>
      </c>
      <c r="GL1" s="3" t="s">
        <v>706</v>
      </c>
      <c r="GM1" s="3" t="s">
        <v>707</v>
      </c>
      <c r="GN1" s="3" t="s">
        <v>708</v>
      </c>
      <c r="GO1" s="3" t="s">
        <v>709</v>
      </c>
      <c r="GP1" s="3" t="s">
        <v>710</v>
      </c>
      <c r="GQ1" s="3" t="s">
        <v>711</v>
      </c>
      <c r="GR1" s="3" t="s">
        <v>712</v>
      </c>
      <c r="GS1" s="3" t="s">
        <v>713</v>
      </c>
      <c r="GT1" s="3" t="s">
        <v>714</v>
      </c>
      <c r="GU1" s="3" t="s">
        <v>715</v>
      </c>
      <c r="GV1" s="3" t="s">
        <v>716</v>
      </c>
      <c r="GW1" s="3" t="s">
        <v>717</v>
      </c>
      <c r="GX1" s="3" t="s">
        <v>718</v>
      </c>
      <c r="GY1" s="3" t="s">
        <v>719</v>
      </c>
      <c r="GZ1" s="3" t="s">
        <v>720</v>
      </c>
      <c r="HA1" s="3" t="s">
        <v>721</v>
      </c>
      <c r="HB1" s="3" t="s">
        <v>722</v>
      </c>
      <c r="HC1" s="3" t="s">
        <v>723</v>
      </c>
      <c r="HD1" s="3" t="s">
        <v>724</v>
      </c>
      <c r="HE1" s="3" t="s">
        <v>725</v>
      </c>
      <c r="HF1" s="3" t="s">
        <v>726</v>
      </c>
      <c r="HG1" s="3" t="s">
        <v>727</v>
      </c>
      <c r="HH1" s="3" t="s">
        <v>728</v>
      </c>
      <c r="HI1" s="3" t="s">
        <v>729</v>
      </c>
      <c r="HJ1" s="3" t="s">
        <v>730</v>
      </c>
      <c r="HK1" s="3" t="s">
        <v>731</v>
      </c>
      <c r="HL1" s="3" t="s">
        <v>732</v>
      </c>
      <c r="HM1" s="3" t="s">
        <v>733</v>
      </c>
      <c r="HN1" s="3" t="s">
        <v>734</v>
      </c>
      <c r="HO1" s="3" t="s">
        <v>735</v>
      </c>
      <c r="HP1" s="3" t="s">
        <v>736</v>
      </c>
      <c r="HQ1" s="3" t="s">
        <v>737</v>
      </c>
      <c r="HR1" s="3" t="s">
        <v>738</v>
      </c>
      <c r="HS1" s="3" t="s">
        <v>739</v>
      </c>
      <c r="HT1" s="3" t="s">
        <v>740</v>
      </c>
      <c r="HU1" s="3" t="s">
        <v>741</v>
      </c>
      <c r="HV1" s="3" t="s">
        <v>742</v>
      </c>
      <c r="HW1" s="3" t="s">
        <v>743</v>
      </c>
      <c r="HX1" s="3" t="s">
        <v>744</v>
      </c>
      <c r="HY1" s="3" t="s">
        <v>745</v>
      </c>
      <c r="HZ1" s="3" t="s">
        <v>746</v>
      </c>
      <c r="IA1" s="3" t="s">
        <v>747</v>
      </c>
      <c r="IB1" s="3" t="s">
        <v>748</v>
      </c>
      <c r="IC1" s="3" t="s">
        <v>749</v>
      </c>
      <c r="ID1" s="3" t="s">
        <v>750</v>
      </c>
      <c r="IE1" s="3" t="s">
        <v>751</v>
      </c>
      <c r="IF1" s="3" t="s">
        <v>752</v>
      </c>
      <c r="IG1" s="3" t="s">
        <v>753</v>
      </c>
      <c r="IH1" s="3" t="s">
        <v>754</v>
      </c>
      <c r="II1" s="3" t="s">
        <v>755</v>
      </c>
      <c r="IJ1" s="3" t="s">
        <v>756</v>
      </c>
      <c r="IK1" s="3" t="s">
        <v>757</v>
      </c>
      <c r="IL1" s="3" t="s">
        <v>758</v>
      </c>
      <c r="IM1" s="3" t="s">
        <v>759</v>
      </c>
      <c r="IN1" s="3" t="s">
        <v>760</v>
      </c>
      <c r="IO1" s="3" t="s">
        <v>761</v>
      </c>
      <c r="IP1" s="3" t="s">
        <v>762</v>
      </c>
      <c r="IQ1" s="3" t="s">
        <v>763</v>
      </c>
    </row>
    <row r="2" spans="1:251">
      <c r="A2" s="4" t="s">
        <v>250</v>
      </c>
      <c r="B2" s="8" t="s">
        <v>337</v>
      </c>
      <c r="C2" s="8" t="s">
        <v>337</v>
      </c>
      <c r="D2" s="8" t="s">
        <v>337</v>
      </c>
      <c r="E2" s="8" t="s">
        <v>337</v>
      </c>
      <c r="F2" s="8" t="s">
        <v>337</v>
      </c>
      <c r="G2" s="8" t="s">
        <v>337</v>
      </c>
      <c r="H2" s="8" t="s">
        <v>337</v>
      </c>
      <c r="I2" s="8" t="s">
        <v>337</v>
      </c>
      <c r="J2" s="8" t="s">
        <v>337</v>
      </c>
      <c r="K2" s="8" t="s">
        <v>337</v>
      </c>
      <c r="L2" s="8" t="s">
        <v>337</v>
      </c>
      <c r="M2" s="8" t="s">
        <v>337</v>
      </c>
      <c r="N2" s="8" t="s">
        <v>337</v>
      </c>
      <c r="O2" s="8" t="s">
        <v>337</v>
      </c>
      <c r="P2" s="8" t="s">
        <v>337</v>
      </c>
      <c r="Q2" s="8" t="s">
        <v>337</v>
      </c>
      <c r="R2" s="8" t="s">
        <v>337</v>
      </c>
      <c r="S2" s="8" t="s">
        <v>337</v>
      </c>
      <c r="T2" s="8" t="s">
        <v>337</v>
      </c>
      <c r="U2" s="8" t="s">
        <v>337</v>
      </c>
      <c r="V2" s="8" t="s">
        <v>337</v>
      </c>
      <c r="W2" s="8" t="s">
        <v>337</v>
      </c>
      <c r="X2" s="8" t="s">
        <v>337</v>
      </c>
      <c r="Y2" s="8" t="s">
        <v>337</v>
      </c>
      <c r="Z2" s="8" t="s">
        <v>337</v>
      </c>
      <c r="AA2" s="8" t="s">
        <v>337</v>
      </c>
      <c r="AB2" s="8" t="s">
        <v>337</v>
      </c>
      <c r="AC2" s="8" t="s">
        <v>337</v>
      </c>
      <c r="AD2" s="8" t="s">
        <v>337</v>
      </c>
      <c r="AE2" s="8" t="s">
        <v>337</v>
      </c>
      <c r="AF2" s="8" t="s">
        <v>337</v>
      </c>
      <c r="AG2" s="8" t="s">
        <v>337</v>
      </c>
      <c r="AH2" s="8" t="s">
        <v>337</v>
      </c>
      <c r="AI2" s="8" t="s">
        <v>337</v>
      </c>
      <c r="AJ2" s="8" t="s">
        <v>337</v>
      </c>
      <c r="AK2" s="8" t="s">
        <v>337</v>
      </c>
      <c r="AL2" s="8" t="s">
        <v>337</v>
      </c>
      <c r="AM2" s="8" t="s">
        <v>337</v>
      </c>
      <c r="AN2" s="8" t="s">
        <v>337</v>
      </c>
      <c r="AO2" s="8" t="s">
        <v>337</v>
      </c>
      <c r="AP2" s="8" t="s">
        <v>337</v>
      </c>
      <c r="AQ2" s="8" t="s">
        <v>337</v>
      </c>
      <c r="AR2" s="8" t="s">
        <v>337</v>
      </c>
      <c r="AS2" s="8" t="s">
        <v>337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8" t="s">
        <v>337</v>
      </c>
      <c r="DR2" s="8" t="s">
        <v>337</v>
      </c>
      <c r="DS2" s="8" t="s">
        <v>337</v>
      </c>
      <c r="DT2" s="8" t="s">
        <v>337</v>
      </c>
      <c r="DU2" s="8" t="s">
        <v>337</v>
      </c>
      <c r="DV2" s="8" t="s">
        <v>337</v>
      </c>
      <c r="DW2" s="8" t="s">
        <v>337</v>
      </c>
      <c r="DX2" s="8" t="s">
        <v>337</v>
      </c>
      <c r="DY2" s="8" t="s">
        <v>337</v>
      </c>
      <c r="DZ2" s="8" t="s">
        <v>337</v>
      </c>
      <c r="EA2" s="8" t="s">
        <v>337</v>
      </c>
      <c r="EB2" s="8" t="s">
        <v>337</v>
      </c>
      <c r="EC2" s="8" t="s">
        <v>337</v>
      </c>
      <c r="ED2" s="8" t="s">
        <v>337</v>
      </c>
      <c r="EE2" s="8" t="s">
        <v>337</v>
      </c>
      <c r="EF2" s="8" t="s">
        <v>337</v>
      </c>
      <c r="EG2" s="8" t="s">
        <v>337</v>
      </c>
      <c r="EH2" s="8" t="s">
        <v>337</v>
      </c>
      <c r="EI2" s="8" t="s">
        <v>337</v>
      </c>
      <c r="EJ2" s="8" t="s">
        <v>337</v>
      </c>
      <c r="EK2" s="8" t="s">
        <v>337</v>
      </c>
      <c r="EL2" s="8" t="s">
        <v>337</v>
      </c>
      <c r="EM2" s="8" t="s">
        <v>337</v>
      </c>
      <c r="EN2" s="8" t="s">
        <v>337</v>
      </c>
      <c r="EO2" s="8" t="s">
        <v>337</v>
      </c>
      <c r="EP2" s="8" t="s">
        <v>337</v>
      </c>
      <c r="EQ2" s="8" t="s">
        <v>337</v>
      </c>
      <c r="ER2" s="8" t="s">
        <v>337</v>
      </c>
      <c r="ES2" s="8" t="s">
        <v>337</v>
      </c>
      <c r="ET2" s="8" t="s">
        <v>337</v>
      </c>
      <c r="EU2" s="8" t="s">
        <v>337</v>
      </c>
      <c r="EV2" s="8" t="s">
        <v>337</v>
      </c>
      <c r="EW2" s="8" t="s">
        <v>337</v>
      </c>
      <c r="EX2" s="8" t="s">
        <v>337</v>
      </c>
      <c r="EY2" s="8" t="s">
        <v>337</v>
      </c>
      <c r="EZ2" s="8" t="s">
        <v>337</v>
      </c>
      <c r="FA2" s="8" t="s">
        <v>337</v>
      </c>
      <c r="FB2" s="8" t="s">
        <v>337</v>
      </c>
      <c r="FC2" s="8" t="s">
        <v>337</v>
      </c>
      <c r="FD2" s="8" t="s">
        <v>337</v>
      </c>
      <c r="FE2" s="8" t="s">
        <v>337</v>
      </c>
      <c r="FF2" s="8" t="s">
        <v>337</v>
      </c>
      <c r="FG2" s="8" t="s">
        <v>337</v>
      </c>
      <c r="FH2" s="8" t="s">
        <v>337</v>
      </c>
      <c r="FI2" s="8" t="s">
        <v>337</v>
      </c>
      <c r="FJ2" s="8" t="s">
        <v>337</v>
      </c>
      <c r="FK2" s="8" t="s">
        <v>337</v>
      </c>
      <c r="FL2" s="8" t="s">
        <v>337</v>
      </c>
      <c r="FM2" s="8" t="s">
        <v>337</v>
      </c>
      <c r="FN2" s="8" t="s">
        <v>337</v>
      </c>
      <c r="FO2" s="8" t="s">
        <v>337</v>
      </c>
      <c r="FP2" s="8" t="s">
        <v>337</v>
      </c>
      <c r="FQ2" s="8" t="s">
        <v>337</v>
      </c>
      <c r="FR2" s="8" t="s">
        <v>337</v>
      </c>
      <c r="FS2" s="8" t="s">
        <v>337</v>
      </c>
      <c r="FT2" s="8" t="s">
        <v>337</v>
      </c>
      <c r="FU2" s="8" t="s">
        <v>337</v>
      </c>
      <c r="FV2" s="8" t="s">
        <v>337</v>
      </c>
      <c r="FW2" s="8" t="s">
        <v>337</v>
      </c>
      <c r="FX2" s="8" t="s">
        <v>337</v>
      </c>
      <c r="FY2" s="8" t="s">
        <v>337</v>
      </c>
      <c r="FZ2" s="8" t="s">
        <v>337</v>
      </c>
      <c r="GA2" s="8" t="s">
        <v>337</v>
      </c>
      <c r="GB2" s="8" t="s">
        <v>337</v>
      </c>
      <c r="GC2" s="8" t="s">
        <v>337</v>
      </c>
      <c r="GD2" s="8" t="s">
        <v>337</v>
      </c>
      <c r="GE2" s="8" t="s">
        <v>337</v>
      </c>
      <c r="GF2" s="8" t="s">
        <v>337</v>
      </c>
      <c r="GG2" s="8" t="s">
        <v>337</v>
      </c>
      <c r="GH2" s="8" t="s">
        <v>337</v>
      </c>
      <c r="GI2" s="8" t="s">
        <v>337</v>
      </c>
      <c r="GJ2" s="8" t="s">
        <v>337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338</v>
      </c>
      <c r="C4" s="8" t="s">
        <v>338</v>
      </c>
      <c r="D4" s="8" t="s">
        <v>338</v>
      </c>
      <c r="E4" s="8" t="s">
        <v>338</v>
      </c>
      <c r="F4" s="8" t="s">
        <v>338</v>
      </c>
      <c r="G4" s="8" t="s">
        <v>338</v>
      </c>
      <c r="H4" s="8" t="s">
        <v>338</v>
      </c>
      <c r="I4" s="8" t="s">
        <v>338</v>
      </c>
      <c r="J4" s="8" t="s">
        <v>338</v>
      </c>
      <c r="K4" s="8" t="s">
        <v>338</v>
      </c>
      <c r="L4" s="8" t="s">
        <v>338</v>
      </c>
      <c r="M4" s="8" t="s">
        <v>338</v>
      </c>
      <c r="N4" s="8" t="s">
        <v>338</v>
      </c>
      <c r="O4" s="8" t="s">
        <v>338</v>
      </c>
      <c r="P4" s="8" t="s">
        <v>338</v>
      </c>
      <c r="Q4" s="8" t="s">
        <v>338</v>
      </c>
      <c r="R4" s="8" t="s">
        <v>338</v>
      </c>
      <c r="S4" s="8" t="s">
        <v>338</v>
      </c>
      <c r="T4" s="8" t="s">
        <v>338</v>
      </c>
      <c r="U4" s="8" t="s">
        <v>338</v>
      </c>
      <c r="V4" s="8" t="s">
        <v>338</v>
      </c>
      <c r="W4" s="8" t="s">
        <v>338</v>
      </c>
      <c r="X4" s="8" t="s">
        <v>338</v>
      </c>
      <c r="Y4" s="8" t="s">
        <v>338</v>
      </c>
      <c r="Z4" s="8" t="s">
        <v>338</v>
      </c>
      <c r="AA4" s="8" t="s">
        <v>338</v>
      </c>
      <c r="AB4" s="8" t="s">
        <v>338</v>
      </c>
      <c r="AC4" s="8" t="s">
        <v>338</v>
      </c>
      <c r="AD4" s="8" t="s">
        <v>338</v>
      </c>
      <c r="AE4" s="8" t="s">
        <v>338</v>
      </c>
      <c r="AF4" s="8" t="s">
        <v>338</v>
      </c>
      <c r="AG4" s="8" t="s">
        <v>338</v>
      </c>
      <c r="AH4" s="8" t="s">
        <v>338</v>
      </c>
      <c r="AI4" s="8" t="s">
        <v>338</v>
      </c>
      <c r="AJ4" s="8" t="s">
        <v>338</v>
      </c>
      <c r="AK4" s="8" t="s">
        <v>338</v>
      </c>
      <c r="AL4" s="8" t="s">
        <v>338</v>
      </c>
      <c r="AM4" s="8" t="s">
        <v>338</v>
      </c>
      <c r="AN4" s="8" t="s">
        <v>338</v>
      </c>
      <c r="AO4" s="8" t="s">
        <v>338</v>
      </c>
      <c r="AP4" s="8" t="s">
        <v>338</v>
      </c>
      <c r="AQ4" s="8" t="s">
        <v>338</v>
      </c>
      <c r="AR4" s="8" t="s">
        <v>338</v>
      </c>
      <c r="AS4" s="8" t="s">
        <v>338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338</v>
      </c>
      <c r="DR4" s="8" t="s">
        <v>338</v>
      </c>
      <c r="DS4" s="8" t="s">
        <v>338</v>
      </c>
      <c r="DT4" s="8" t="s">
        <v>338</v>
      </c>
      <c r="DU4" s="8" t="s">
        <v>338</v>
      </c>
      <c r="DV4" s="8" t="s">
        <v>338</v>
      </c>
      <c r="DW4" s="8" t="s">
        <v>338</v>
      </c>
      <c r="DX4" s="8" t="s">
        <v>338</v>
      </c>
      <c r="DY4" s="8" t="s">
        <v>338</v>
      </c>
      <c r="DZ4" s="8" t="s">
        <v>338</v>
      </c>
      <c r="EA4" s="8" t="s">
        <v>338</v>
      </c>
      <c r="EB4" s="8" t="s">
        <v>338</v>
      </c>
      <c r="EC4" s="8" t="s">
        <v>338</v>
      </c>
      <c r="ED4" s="8" t="s">
        <v>338</v>
      </c>
      <c r="EE4" s="8" t="s">
        <v>338</v>
      </c>
      <c r="EF4" s="8" t="s">
        <v>338</v>
      </c>
      <c r="EG4" s="8" t="s">
        <v>338</v>
      </c>
      <c r="EH4" s="8" t="s">
        <v>338</v>
      </c>
      <c r="EI4" s="8" t="s">
        <v>338</v>
      </c>
      <c r="EJ4" s="8" t="s">
        <v>338</v>
      </c>
      <c r="EK4" s="8" t="s">
        <v>338</v>
      </c>
      <c r="EL4" s="8" t="s">
        <v>338</v>
      </c>
      <c r="EM4" s="8" t="s">
        <v>338</v>
      </c>
      <c r="EN4" s="8" t="s">
        <v>338</v>
      </c>
      <c r="EO4" s="8" t="s">
        <v>338</v>
      </c>
      <c r="EP4" s="8" t="s">
        <v>338</v>
      </c>
      <c r="EQ4" s="8" t="s">
        <v>338</v>
      </c>
      <c r="ER4" s="8" t="s">
        <v>338</v>
      </c>
      <c r="ES4" s="8" t="s">
        <v>338</v>
      </c>
      <c r="ET4" s="8" t="s">
        <v>338</v>
      </c>
      <c r="EU4" s="8" t="s">
        <v>338</v>
      </c>
      <c r="EV4" s="8" t="s">
        <v>338</v>
      </c>
      <c r="EW4" s="8" t="s">
        <v>338</v>
      </c>
      <c r="EX4" s="8" t="s">
        <v>338</v>
      </c>
      <c r="EY4" s="8" t="s">
        <v>338</v>
      </c>
      <c r="EZ4" s="8" t="s">
        <v>338</v>
      </c>
      <c r="FA4" s="8" t="s">
        <v>338</v>
      </c>
      <c r="FB4" s="8" t="s">
        <v>338</v>
      </c>
      <c r="FC4" s="8" t="s">
        <v>338</v>
      </c>
      <c r="FD4" s="8" t="s">
        <v>338</v>
      </c>
      <c r="FE4" s="8" t="s">
        <v>338</v>
      </c>
      <c r="FF4" s="8" t="s">
        <v>338</v>
      </c>
      <c r="FG4" s="8" t="s">
        <v>338</v>
      </c>
      <c r="FH4" s="8" t="s">
        <v>338</v>
      </c>
      <c r="FI4" s="8" t="s">
        <v>338</v>
      </c>
      <c r="FJ4" s="8" t="s">
        <v>338</v>
      </c>
      <c r="FK4" s="8" t="s">
        <v>338</v>
      </c>
      <c r="FL4" s="8" t="s">
        <v>338</v>
      </c>
      <c r="FM4" s="8" t="s">
        <v>338</v>
      </c>
      <c r="FN4" s="8" t="s">
        <v>338</v>
      </c>
      <c r="FO4" s="8" t="s">
        <v>338</v>
      </c>
      <c r="FP4" s="8" t="s">
        <v>338</v>
      </c>
      <c r="FQ4" s="8" t="s">
        <v>338</v>
      </c>
      <c r="FR4" s="8" t="s">
        <v>338</v>
      </c>
      <c r="FS4" s="8" t="s">
        <v>338</v>
      </c>
      <c r="FT4" s="8" t="s">
        <v>338</v>
      </c>
      <c r="FU4" s="8" t="s">
        <v>338</v>
      </c>
      <c r="FV4" s="8" t="s">
        <v>338</v>
      </c>
      <c r="FW4" s="8" t="s">
        <v>338</v>
      </c>
      <c r="FX4" s="8" t="s">
        <v>338</v>
      </c>
      <c r="FY4" s="8" t="s">
        <v>338</v>
      </c>
      <c r="FZ4" s="8" t="s">
        <v>338</v>
      </c>
      <c r="GA4" s="8" t="s">
        <v>338</v>
      </c>
      <c r="GB4" s="8" t="s">
        <v>338</v>
      </c>
      <c r="GC4" s="8" t="s">
        <v>338</v>
      </c>
      <c r="GD4" s="8" t="s">
        <v>338</v>
      </c>
      <c r="GE4" s="8" t="s">
        <v>338</v>
      </c>
      <c r="GF4" s="8" t="s">
        <v>338</v>
      </c>
      <c r="GG4" s="8" t="s">
        <v>338</v>
      </c>
      <c r="GH4" s="8" t="s">
        <v>338</v>
      </c>
      <c r="GI4" s="8" t="s">
        <v>338</v>
      </c>
      <c r="GJ4" s="8" t="s">
        <v>338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4139</v>
      </c>
      <c r="C5" s="8" t="s">
        <v>4139</v>
      </c>
      <c r="D5" s="8" t="s">
        <v>4139</v>
      </c>
      <c r="E5" s="8" t="s">
        <v>4139</v>
      </c>
      <c r="F5" s="8" t="s">
        <v>4139</v>
      </c>
      <c r="G5" s="8" t="s">
        <v>4139</v>
      </c>
      <c r="H5" s="8" t="s">
        <v>4139</v>
      </c>
      <c r="I5" s="8" t="s">
        <v>4139</v>
      </c>
      <c r="J5" s="8" t="s">
        <v>4139</v>
      </c>
      <c r="K5" s="8" t="s">
        <v>4139</v>
      </c>
      <c r="L5" s="8" t="s">
        <v>4139</v>
      </c>
      <c r="M5" s="8" t="s">
        <v>4139</v>
      </c>
      <c r="N5" s="8" t="s">
        <v>4139</v>
      </c>
      <c r="O5" s="8" t="s">
        <v>4139</v>
      </c>
      <c r="P5" s="8" t="s">
        <v>4139</v>
      </c>
      <c r="Q5" s="8" t="s">
        <v>4139</v>
      </c>
      <c r="R5" s="8" t="s">
        <v>4139</v>
      </c>
      <c r="S5" s="8" t="s">
        <v>4139</v>
      </c>
      <c r="T5" s="8" t="s">
        <v>4139</v>
      </c>
      <c r="U5" s="8" t="s">
        <v>4139</v>
      </c>
      <c r="V5" s="8" t="s">
        <v>4139</v>
      </c>
      <c r="W5" s="8" t="s">
        <v>4139</v>
      </c>
      <c r="X5" s="8" t="s">
        <v>4139</v>
      </c>
      <c r="Y5" s="8" t="s">
        <v>4139</v>
      </c>
      <c r="Z5" s="8" t="s">
        <v>4139</v>
      </c>
      <c r="AA5" s="8" t="s">
        <v>4139</v>
      </c>
      <c r="AB5" s="8" t="s">
        <v>4139</v>
      </c>
      <c r="AC5" s="8" t="s">
        <v>4139</v>
      </c>
      <c r="AD5" s="8" t="s">
        <v>4139</v>
      </c>
      <c r="AE5" s="8" t="s">
        <v>4139</v>
      </c>
      <c r="AF5" s="8" t="s">
        <v>4139</v>
      </c>
      <c r="AG5" s="8" t="s">
        <v>4139</v>
      </c>
      <c r="AH5" s="8" t="s">
        <v>4139</v>
      </c>
      <c r="AI5" s="8" t="s">
        <v>4139</v>
      </c>
      <c r="AJ5" s="8" t="s">
        <v>4139</v>
      </c>
      <c r="AK5" s="8" t="s">
        <v>4139</v>
      </c>
      <c r="AL5" s="8" t="s">
        <v>4139</v>
      </c>
      <c r="AM5" s="8" t="s">
        <v>4139</v>
      </c>
      <c r="AN5" s="8" t="s">
        <v>4139</v>
      </c>
      <c r="AO5" s="8" t="s">
        <v>4139</v>
      </c>
      <c r="AP5" s="8" t="s">
        <v>4139</v>
      </c>
      <c r="AQ5" s="8" t="s">
        <v>4139</v>
      </c>
      <c r="AR5" s="8" t="s">
        <v>4139</v>
      </c>
      <c r="AS5" s="8" t="s">
        <v>4139</v>
      </c>
      <c r="AT5" s="8" t="s">
        <v>4139</v>
      </c>
      <c r="AU5" s="8" t="s">
        <v>4139</v>
      </c>
      <c r="AV5" s="8" t="s">
        <v>4139</v>
      </c>
      <c r="AW5" s="8" t="s">
        <v>4139</v>
      </c>
      <c r="AX5" s="8" t="s">
        <v>4139</v>
      </c>
      <c r="AY5" s="8" t="s">
        <v>4139</v>
      </c>
      <c r="AZ5" s="8" t="s">
        <v>4139</v>
      </c>
      <c r="BA5" s="8" t="s">
        <v>4139</v>
      </c>
      <c r="BB5" s="8" t="s">
        <v>4139</v>
      </c>
      <c r="BC5" s="8" t="s">
        <v>4139</v>
      </c>
      <c r="BD5" s="8" t="s">
        <v>4139</v>
      </c>
      <c r="BE5" s="8" t="s">
        <v>4139</v>
      </c>
      <c r="BF5" s="8" t="s">
        <v>4139</v>
      </c>
      <c r="BG5" s="8" t="s">
        <v>4139</v>
      </c>
      <c r="BH5" s="8" t="s">
        <v>4139</v>
      </c>
      <c r="BI5" s="8" t="s">
        <v>4139</v>
      </c>
      <c r="BJ5" s="8" t="s">
        <v>4139</v>
      </c>
      <c r="BK5" s="8" t="s">
        <v>4139</v>
      </c>
      <c r="BL5" s="8" t="s">
        <v>4139</v>
      </c>
      <c r="BM5" s="8" t="s">
        <v>4139</v>
      </c>
      <c r="BN5" s="8" t="s">
        <v>4139</v>
      </c>
      <c r="BO5" s="8" t="s">
        <v>4139</v>
      </c>
      <c r="BP5" s="8" t="s">
        <v>4139</v>
      </c>
      <c r="BQ5" s="8" t="s">
        <v>4139</v>
      </c>
      <c r="BR5" s="8" t="s">
        <v>4139</v>
      </c>
      <c r="BS5" s="8" t="s">
        <v>4139</v>
      </c>
      <c r="BT5" s="8" t="s">
        <v>4139</v>
      </c>
      <c r="BU5" s="8" t="s">
        <v>4139</v>
      </c>
      <c r="BV5" s="8" t="s">
        <v>4139</v>
      </c>
      <c r="BW5" s="8" t="s">
        <v>4139</v>
      </c>
      <c r="BX5" s="8" t="s">
        <v>4139</v>
      </c>
      <c r="BY5" s="8" t="s">
        <v>4139</v>
      </c>
      <c r="BZ5" s="8" t="s">
        <v>4139</v>
      </c>
      <c r="CA5" s="8" t="s">
        <v>4139</v>
      </c>
      <c r="CB5" s="8" t="s">
        <v>4139</v>
      </c>
      <c r="CC5" s="8" t="s">
        <v>4139</v>
      </c>
      <c r="CD5" s="8" t="s">
        <v>4139</v>
      </c>
      <c r="CE5" s="8" t="s">
        <v>4139</v>
      </c>
      <c r="CF5" s="8" t="s">
        <v>4139</v>
      </c>
      <c r="CG5" s="8" t="s">
        <v>4139</v>
      </c>
      <c r="CH5" s="8" t="s">
        <v>4139</v>
      </c>
      <c r="CI5" s="8" t="s">
        <v>4139</v>
      </c>
      <c r="CJ5" s="8" t="s">
        <v>4139</v>
      </c>
      <c r="CK5" s="8" t="s">
        <v>4139</v>
      </c>
      <c r="CL5" s="8" t="s">
        <v>4139</v>
      </c>
      <c r="CM5" s="8" t="s">
        <v>4139</v>
      </c>
      <c r="CN5" s="8" t="s">
        <v>4139</v>
      </c>
      <c r="CO5" s="8" t="s">
        <v>4139</v>
      </c>
      <c r="CP5" s="8" t="s">
        <v>4139</v>
      </c>
      <c r="CQ5" s="8" t="s">
        <v>4139</v>
      </c>
      <c r="CR5" s="8" t="s">
        <v>4139</v>
      </c>
      <c r="CS5" s="8" t="s">
        <v>4139</v>
      </c>
      <c r="CT5" s="8" t="s">
        <v>4139</v>
      </c>
      <c r="CU5" s="8" t="s">
        <v>4139</v>
      </c>
      <c r="CV5" s="8" t="s">
        <v>4139</v>
      </c>
      <c r="CW5" s="8" t="s">
        <v>4139</v>
      </c>
      <c r="CX5" s="8" t="s">
        <v>4139</v>
      </c>
      <c r="CY5" s="8" t="s">
        <v>4139</v>
      </c>
      <c r="CZ5" s="8" t="s">
        <v>4139</v>
      </c>
      <c r="DA5" s="8" t="s">
        <v>4139</v>
      </c>
      <c r="DB5" s="8" t="s">
        <v>4139</v>
      </c>
      <c r="DC5" s="8" t="s">
        <v>4139</v>
      </c>
      <c r="DD5" s="8" t="s">
        <v>4139</v>
      </c>
      <c r="DE5" s="8" t="s">
        <v>4139</v>
      </c>
      <c r="DF5" s="8" t="s">
        <v>4139</v>
      </c>
      <c r="DG5" s="8" t="s">
        <v>4139</v>
      </c>
      <c r="DH5" s="8" t="s">
        <v>4139</v>
      </c>
      <c r="DI5" s="8" t="s">
        <v>4139</v>
      </c>
      <c r="DJ5" s="8" t="s">
        <v>4139</v>
      </c>
      <c r="DK5" s="8" t="s">
        <v>4139</v>
      </c>
      <c r="DL5" s="8" t="s">
        <v>4139</v>
      </c>
      <c r="DM5" s="8" t="s">
        <v>4139</v>
      </c>
      <c r="DN5" s="8" t="s">
        <v>4139</v>
      </c>
      <c r="DO5" s="8" t="s">
        <v>4139</v>
      </c>
      <c r="DP5" s="8" t="s">
        <v>4139</v>
      </c>
      <c r="DQ5" s="8" t="s">
        <v>4139</v>
      </c>
      <c r="DR5" s="8" t="s">
        <v>4139</v>
      </c>
      <c r="DS5" s="8" t="s">
        <v>4139</v>
      </c>
      <c r="DT5" s="8" t="s">
        <v>4139</v>
      </c>
      <c r="DU5" s="8" t="s">
        <v>4139</v>
      </c>
      <c r="DV5" s="8" t="s">
        <v>4139</v>
      </c>
      <c r="DW5" s="8" t="s">
        <v>4139</v>
      </c>
      <c r="DX5" s="8" t="s">
        <v>4139</v>
      </c>
      <c r="DY5" s="8" t="s">
        <v>4139</v>
      </c>
      <c r="DZ5" s="8" t="s">
        <v>4139</v>
      </c>
      <c r="EA5" s="8" t="s">
        <v>4139</v>
      </c>
      <c r="EB5" s="8" t="s">
        <v>4139</v>
      </c>
      <c r="EC5" s="8" t="s">
        <v>4139</v>
      </c>
      <c r="ED5" s="8" t="s">
        <v>4139</v>
      </c>
      <c r="EE5" s="8" t="s">
        <v>4139</v>
      </c>
      <c r="EF5" s="8" t="s">
        <v>4139</v>
      </c>
      <c r="EG5" s="8" t="s">
        <v>4139</v>
      </c>
      <c r="EH5" s="8" t="s">
        <v>4139</v>
      </c>
      <c r="EI5" s="8" t="s">
        <v>4139</v>
      </c>
      <c r="EJ5" s="8" t="s">
        <v>4139</v>
      </c>
      <c r="EK5" s="8" t="s">
        <v>4139</v>
      </c>
      <c r="EL5" s="8" t="s">
        <v>4139</v>
      </c>
      <c r="EM5" s="8" t="s">
        <v>4139</v>
      </c>
      <c r="EN5" s="8" t="s">
        <v>4139</v>
      </c>
      <c r="EO5" s="8" t="s">
        <v>4139</v>
      </c>
      <c r="EP5" s="8" t="s">
        <v>4139</v>
      </c>
      <c r="EQ5" s="8" t="s">
        <v>4139</v>
      </c>
      <c r="ER5" s="8" t="s">
        <v>4139</v>
      </c>
      <c r="ES5" s="8" t="s">
        <v>4139</v>
      </c>
      <c r="ET5" s="8" t="s">
        <v>4139</v>
      </c>
      <c r="EU5" s="8" t="s">
        <v>4139</v>
      </c>
      <c r="EV5" s="8" t="s">
        <v>4139</v>
      </c>
      <c r="EW5" s="8" t="s">
        <v>4139</v>
      </c>
      <c r="EX5" s="8" t="s">
        <v>4139</v>
      </c>
      <c r="EY5" s="8" t="s">
        <v>4139</v>
      </c>
      <c r="EZ5" s="8" t="s">
        <v>4139</v>
      </c>
      <c r="FA5" s="8" t="s">
        <v>4139</v>
      </c>
      <c r="FB5" s="8" t="s">
        <v>4139</v>
      </c>
      <c r="FC5" s="8" t="s">
        <v>4139</v>
      </c>
      <c r="FD5" s="8" t="s">
        <v>4139</v>
      </c>
      <c r="FE5" s="8" t="s">
        <v>4139</v>
      </c>
      <c r="FF5" s="8" t="s">
        <v>4139</v>
      </c>
      <c r="FG5" s="8" t="s">
        <v>4139</v>
      </c>
      <c r="FH5" s="8" t="s">
        <v>4139</v>
      </c>
      <c r="FI5" s="8" t="s">
        <v>4139</v>
      </c>
      <c r="FJ5" s="8" t="s">
        <v>4139</v>
      </c>
      <c r="FK5" s="8" t="s">
        <v>4139</v>
      </c>
      <c r="FL5" s="8" t="s">
        <v>4139</v>
      </c>
      <c r="FM5" s="8" t="s">
        <v>4139</v>
      </c>
      <c r="FN5" s="8" t="s">
        <v>4139</v>
      </c>
      <c r="FO5" s="8" t="s">
        <v>4139</v>
      </c>
      <c r="FP5" s="8" t="s">
        <v>4139</v>
      </c>
      <c r="FQ5" s="8" t="s">
        <v>4139</v>
      </c>
      <c r="FR5" s="8" t="s">
        <v>4139</v>
      </c>
      <c r="FS5" s="8" t="s">
        <v>4139</v>
      </c>
      <c r="FT5" s="8" t="s">
        <v>4139</v>
      </c>
      <c r="FU5" s="8" t="s">
        <v>4139</v>
      </c>
      <c r="FV5" s="8" t="s">
        <v>4139</v>
      </c>
      <c r="FW5" s="8" t="s">
        <v>4139</v>
      </c>
      <c r="FX5" s="8" t="s">
        <v>4139</v>
      </c>
      <c r="FY5" s="8" t="s">
        <v>4139</v>
      </c>
      <c r="FZ5" s="8" t="s">
        <v>4139</v>
      </c>
      <c r="GA5" s="8" t="s">
        <v>4139</v>
      </c>
      <c r="GB5" s="8" t="s">
        <v>4139</v>
      </c>
      <c r="GC5" s="8" t="s">
        <v>4139</v>
      </c>
      <c r="GD5" s="8" t="s">
        <v>4139</v>
      </c>
      <c r="GE5" s="8" t="s">
        <v>4139</v>
      </c>
      <c r="GF5" s="8" t="s">
        <v>4139</v>
      </c>
      <c r="GG5" s="8" t="s">
        <v>4139</v>
      </c>
      <c r="GH5" s="8" t="s">
        <v>4139</v>
      </c>
      <c r="GI5" s="8" t="s">
        <v>4139</v>
      </c>
      <c r="GJ5" s="8" t="s">
        <v>4139</v>
      </c>
      <c r="GK5" s="8" t="s">
        <v>4139</v>
      </c>
      <c r="GL5" s="8" t="s">
        <v>4139</v>
      </c>
      <c r="GM5" s="8" t="s">
        <v>4139</v>
      </c>
      <c r="GN5" s="8" t="s">
        <v>4139</v>
      </c>
      <c r="GO5" s="8" t="s">
        <v>4139</v>
      </c>
      <c r="GP5" s="8" t="s">
        <v>4139</v>
      </c>
      <c r="GQ5" s="8" t="s">
        <v>4139</v>
      </c>
      <c r="GR5" s="8" t="s">
        <v>4139</v>
      </c>
      <c r="GS5" s="8" t="s">
        <v>4139</v>
      </c>
      <c r="GT5" s="8" t="s">
        <v>4139</v>
      </c>
      <c r="GU5" s="8" t="s">
        <v>4139</v>
      </c>
      <c r="GV5" s="8" t="s">
        <v>4139</v>
      </c>
      <c r="GW5" s="8" t="s">
        <v>4139</v>
      </c>
      <c r="GX5" s="8" t="s">
        <v>4139</v>
      </c>
      <c r="GY5" s="8" t="s">
        <v>4139</v>
      </c>
      <c r="GZ5" s="8" t="s">
        <v>4139</v>
      </c>
      <c r="HA5" s="8" t="s">
        <v>4139</v>
      </c>
      <c r="HB5" s="8" t="s">
        <v>4139</v>
      </c>
      <c r="HC5" s="8" t="s">
        <v>4139</v>
      </c>
      <c r="HD5" s="8" t="s">
        <v>4139</v>
      </c>
      <c r="HE5" s="8" t="s">
        <v>4139</v>
      </c>
      <c r="HF5" s="8" t="s">
        <v>4139</v>
      </c>
      <c r="HG5" s="8" t="s">
        <v>4139</v>
      </c>
      <c r="HH5" s="8" t="s">
        <v>4139</v>
      </c>
      <c r="HI5" s="8" t="s">
        <v>4139</v>
      </c>
      <c r="HJ5" s="8" t="s">
        <v>4139</v>
      </c>
      <c r="HK5" s="8" t="s">
        <v>4139</v>
      </c>
      <c r="HL5" s="8" t="s">
        <v>4139</v>
      </c>
      <c r="HM5" s="8" t="s">
        <v>4139</v>
      </c>
      <c r="HN5" s="8" t="s">
        <v>4139</v>
      </c>
      <c r="HO5" s="8" t="s">
        <v>4139</v>
      </c>
      <c r="HP5" s="8" t="s">
        <v>4139</v>
      </c>
      <c r="HQ5" s="8" t="s">
        <v>4139</v>
      </c>
      <c r="HR5" s="8" t="s">
        <v>4139</v>
      </c>
      <c r="HS5" s="8" t="s">
        <v>4139</v>
      </c>
      <c r="HT5" s="8" t="s">
        <v>4139</v>
      </c>
      <c r="HU5" s="8" t="s">
        <v>4139</v>
      </c>
      <c r="HV5" s="8" t="s">
        <v>4139</v>
      </c>
      <c r="HW5" s="8" t="s">
        <v>4139</v>
      </c>
      <c r="HX5" s="8" t="s">
        <v>4139</v>
      </c>
      <c r="HY5" s="8" t="s">
        <v>4139</v>
      </c>
      <c r="HZ5" s="8" t="s">
        <v>4139</v>
      </c>
      <c r="IA5" s="8" t="s">
        <v>4139</v>
      </c>
      <c r="IB5" s="8" t="s">
        <v>4139</v>
      </c>
      <c r="IC5" s="8" t="s">
        <v>4139</v>
      </c>
      <c r="ID5" s="8" t="s">
        <v>4139</v>
      </c>
      <c r="IE5" s="8" t="s">
        <v>4139</v>
      </c>
      <c r="IF5" s="8" t="s">
        <v>4139</v>
      </c>
      <c r="IG5" s="8" t="s">
        <v>4139</v>
      </c>
      <c r="IH5" s="8" t="s">
        <v>4139</v>
      </c>
      <c r="II5" s="8" t="s">
        <v>4139</v>
      </c>
      <c r="IJ5" s="8" t="s">
        <v>4139</v>
      </c>
      <c r="IK5" s="8" t="s">
        <v>4139</v>
      </c>
      <c r="IL5" s="8" t="s">
        <v>4139</v>
      </c>
      <c r="IM5" s="8" t="s">
        <v>4139</v>
      </c>
      <c r="IN5" s="8" t="s">
        <v>4139</v>
      </c>
      <c r="IO5" s="8" t="s">
        <v>4139</v>
      </c>
      <c r="IP5" s="8" t="s">
        <v>4139</v>
      </c>
      <c r="IQ5" s="8" t="s">
        <v>4139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764</v>
      </c>
      <c r="C10" s="8" t="s">
        <v>765</v>
      </c>
      <c r="D10" s="8" t="s">
        <v>766</v>
      </c>
      <c r="E10" s="8" t="s">
        <v>767</v>
      </c>
      <c r="F10" s="8" t="s">
        <v>768</v>
      </c>
      <c r="G10" s="8" t="s">
        <v>769</v>
      </c>
      <c r="H10" s="8" t="s">
        <v>770</v>
      </c>
      <c r="I10" s="8" t="s">
        <v>771</v>
      </c>
      <c r="J10" s="8" t="s">
        <v>772</v>
      </c>
      <c r="K10" s="8" t="s">
        <v>773</v>
      </c>
      <c r="L10" s="8" t="s">
        <v>774</v>
      </c>
      <c r="M10" s="8" t="s">
        <v>775</v>
      </c>
      <c r="N10" s="8" t="s">
        <v>776</v>
      </c>
      <c r="O10" s="8" t="s">
        <v>777</v>
      </c>
      <c r="P10" s="8" t="s">
        <v>778</v>
      </c>
      <c r="Q10" s="8" t="s">
        <v>779</v>
      </c>
      <c r="R10" s="8" t="s">
        <v>780</v>
      </c>
      <c r="S10" s="8" t="s">
        <v>781</v>
      </c>
      <c r="T10" s="8" t="s">
        <v>782</v>
      </c>
      <c r="U10" s="8" t="s">
        <v>783</v>
      </c>
      <c r="V10" s="8" t="s">
        <v>784</v>
      </c>
      <c r="W10" s="8" t="s">
        <v>785</v>
      </c>
      <c r="X10" s="8" t="s">
        <v>786</v>
      </c>
      <c r="Y10" s="8" t="s">
        <v>787</v>
      </c>
      <c r="Z10" s="8" t="s">
        <v>788</v>
      </c>
      <c r="AA10" s="8" t="s">
        <v>789</v>
      </c>
      <c r="AB10" s="8" t="s">
        <v>790</v>
      </c>
      <c r="AC10" s="8" t="s">
        <v>791</v>
      </c>
      <c r="AD10" s="8" t="s">
        <v>792</v>
      </c>
      <c r="AE10" s="8" t="s">
        <v>793</v>
      </c>
      <c r="AF10" s="8" t="s">
        <v>794</v>
      </c>
      <c r="AG10" s="8" t="s">
        <v>795</v>
      </c>
      <c r="AH10" s="8" t="s">
        <v>796</v>
      </c>
      <c r="AI10" s="8" t="s">
        <v>797</v>
      </c>
      <c r="AJ10" s="8" t="s">
        <v>798</v>
      </c>
      <c r="AK10" s="8" t="s">
        <v>799</v>
      </c>
      <c r="AL10" s="8" t="s">
        <v>800</v>
      </c>
      <c r="AM10" s="8" t="s">
        <v>801</v>
      </c>
      <c r="AN10" s="8" t="s">
        <v>802</v>
      </c>
      <c r="AO10" s="8" t="s">
        <v>803</v>
      </c>
      <c r="AP10" s="8" t="s">
        <v>804</v>
      </c>
      <c r="AQ10" s="8" t="s">
        <v>805</v>
      </c>
      <c r="AR10" s="8" t="s">
        <v>806</v>
      </c>
      <c r="AS10" s="8" t="s">
        <v>807</v>
      </c>
      <c r="AT10" s="8" t="s">
        <v>808</v>
      </c>
      <c r="AU10" s="8" t="s">
        <v>809</v>
      </c>
      <c r="AV10" s="8" t="s">
        <v>810</v>
      </c>
      <c r="AW10" s="8" t="s">
        <v>811</v>
      </c>
      <c r="AX10" s="8" t="s">
        <v>812</v>
      </c>
      <c r="AY10" s="8" t="s">
        <v>813</v>
      </c>
      <c r="AZ10" s="8" t="s">
        <v>814</v>
      </c>
      <c r="BA10" s="8" t="s">
        <v>815</v>
      </c>
      <c r="BB10" s="8" t="s">
        <v>816</v>
      </c>
      <c r="BC10" s="8" t="s">
        <v>817</v>
      </c>
      <c r="BD10" s="8" t="s">
        <v>818</v>
      </c>
      <c r="BE10" s="8" t="s">
        <v>819</v>
      </c>
      <c r="BF10" s="8" t="s">
        <v>820</v>
      </c>
      <c r="BG10" s="8" t="s">
        <v>821</v>
      </c>
      <c r="BH10" s="8" t="s">
        <v>822</v>
      </c>
      <c r="BI10" s="8" t="s">
        <v>823</v>
      </c>
      <c r="BJ10" s="8" t="s">
        <v>824</v>
      </c>
      <c r="BK10" s="8" t="s">
        <v>825</v>
      </c>
      <c r="BL10" s="8" t="s">
        <v>826</v>
      </c>
      <c r="BM10" s="8" t="s">
        <v>827</v>
      </c>
      <c r="BN10" s="8" t="s">
        <v>828</v>
      </c>
      <c r="BO10" s="8" t="s">
        <v>829</v>
      </c>
      <c r="BP10" s="8" t="s">
        <v>830</v>
      </c>
      <c r="BQ10" s="8" t="s">
        <v>831</v>
      </c>
      <c r="BR10" s="8" t="s">
        <v>832</v>
      </c>
      <c r="BS10" s="8" t="s">
        <v>833</v>
      </c>
      <c r="BT10" s="8" t="s">
        <v>834</v>
      </c>
      <c r="BU10" s="8" t="s">
        <v>835</v>
      </c>
      <c r="BV10" s="8" t="s">
        <v>836</v>
      </c>
      <c r="BW10" s="8" t="s">
        <v>837</v>
      </c>
      <c r="BX10" s="8" t="s">
        <v>838</v>
      </c>
      <c r="BY10" s="8" t="s">
        <v>839</v>
      </c>
      <c r="BZ10" s="8" t="s">
        <v>840</v>
      </c>
      <c r="CA10" s="8" t="s">
        <v>841</v>
      </c>
      <c r="CB10" s="8" t="s">
        <v>842</v>
      </c>
      <c r="CC10" s="8" t="s">
        <v>843</v>
      </c>
      <c r="CD10" s="8" t="s">
        <v>844</v>
      </c>
      <c r="CE10" s="8" t="s">
        <v>845</v>
      </c>
      <c r="CF10" s="8" t="s">
        <v>846</v>
      </c>
      <c r="CG10" s="8" t="s">
        <v>847</v>
      </c>
      <c r="CH10" s="8" t="s">
        <v>848</v>
      </c>
      <c r="CI10" s="8" t="s">
        <v>849</v>
      </c>
      <c r="CJ10" s="8" t="s">
        <v>850</v>
      </c>
      <c r="CK10" s="8" t="s">
        <v>851</v>
      </c>
      <c r="CL10" s="8" t="s">
        <v>852</v>
      </c>
      <c r="CM10" s="8" t="s">
        <v>853</v>
      </c>
      <c r="CN10" s="8" t="s">
        <v>854</v>
      </c>
      <c r="CO10" s="8" t="s">
        <v>855</v>
      </c>
      <c r="CP10" s="8" t="s">
        <v>856</v>
      </c>
      <c r="CQ10" s="8" t="s">
        <v>857</v>
      </c>
      <c r="CR10" s="8" t="s">
        <v>858</v>
      </c>
      <c r="CS10" s="8" t="s">
        <v>859</v>
      </c>
      <c r="CT10" s="8" t="s">
        <v>860</v>
      </c>
      <c r="CU10" s="8" t="s">
        <v>861</v>
      </c>
      <c r="CV10" s="8" t="s">
        <v>862</v>
      </c>
      <c r="CW10" s="8" t="s">
        <v>863</v>
      </c>
      <c r="CX10" s="8" t="s">
        <v>864</v>
      </c>
      <c r="CY10" s="8" t="s">
        <v>865</v>
      </c>
      <c r="CZ10" s="8" t="s">
        <v>866</v>
      </c>
      <c r="DA10" s="8" t="s">
        <v>867</v>
      </c>
      <c r="DB10" s="8" t="s">
        <v>868</v>
      </c>
      <c r="DC10" s="8" t="s">
        <v>869</v>
      </c>
      <c r="DD10" s="8" t="s">
        <v>870</v>
      </c>
      <c r="DE10" s="8" t="s">
        <v>871</v>
      </c>
      <c r="DF10" s="8" t="s">
        <v>872</v>
      </c>
      <c r="DG10" s="8" t="s">
        <v>873</v>
      </c>
      <c r="DH10" s="8" t="s">
        <v>874</v>
      </c>
      <c r="DI10" s="8" t="s">
        <v>875</v>
      </c>
      <c r="DJ10" s="8" t="s">
        <v>876</v>
      </c>
      <c r="DK10" s="8" t="s">
        <v>877</v>
      </c>
      <c r="DL10" s="8" t="s">
        <v>878</v>
      </c>
      <c r="DM10" s="8" t="s">
        <v>879</v>
      </c>
      <c r="DN10" s="8" t="s">
        <v>880</v>
      </c>
      <c r="DO10" s="8" t="s">
        <v>881</v>
      </c>
      <c r="DP10" s="8" t="s">
        <v>882</v>
      </c>
      <c r="DQ10" s="8" t="s">
        <v>883</v>
      </c>
      <c r="DR10" s="8" t="s">
        <v>884</v>
      </c>
      <c r="DS10" s="8" t="s">
        <v>885</v>
      </c>
      <c r="DT10" s="8" t="s">
        <v>886</v>
      </c>
      <c r="DU10" s="8" t="s">
        <v>887</v>
      </c>
      <c r="DV10" s="8" t="s">
        <v>888</v>
      </c>
      <c r="DW10" s="8" t="s">
        <v>889</v>
      </c>
      <c r="DX10" s="8" t="s">
        <v>890</v>
      </c>
      <c r="DY10" s="8" t="s">
        <v>891</v>
      </c>
      <c r="DZ10" s="8" t="s">
        <v>892</v>
      </c>
      <c r="EA10" s="8" t="s">
        <v>893</v>
      </c>
      <c r="EB10" s="8" t="s">
        <v>894</v>
      </c>
      <c r="EC10" s="8" t="s">
        <v>895</v>
      </c>
      <c r="ED10" s="8" t="s">
        <v>896</v>
      </c>
      <c r="EE10" s="8" t="s">
        <v>897</v>
      </c>
      <c r="EF10" s="8" t="s">
        <v>898</v>
      </c>
      <c r="EG10" s="8" t="s">
        <v>899</v>
      </c>
      <c r="EH10" s="8" t="s">
        <v>900</v>
      </c>
      <c r="EI10" s="8" t="s">
        <v>901</v>
      </c>
      <c r="EJ10" s="8" t="s">
        <v>902</v>
      </c>
      <c r="EK10" s="8" t="s">
        <v>903</v>
      </c>
      <c r="EL10" s="8" t="s">
        <v>904</v>
      </c>
      <c r="EM10" s="8" t="s">
        <v>905</v>
      </c>
      <c r="EN10" s="8" t="s">
        <v>906</v>
      </c>
      <c r="EO10" s="8" t="s">
        <v>907</v>
      </c>
      <c r="EP10" s="8" t="s">
        <v>908</v>
      </c>
      <c r="EQ10" s="8" t="s">
        <v>909</v>
      </c>
      <c r="ER10" s="8" t="s">
        <v>910</v>
      </c>
      <c r="ES10" s="8" t="s">
        <v>911</v>
      </c>
      <c r="ET10" s="8" t="s">
        <v>912</v>
      </c>
      <c r="EU10" s="8" t="s">
        <v>913</v>
      </c>
      <c r="EV10" s="8" t="s">
        <v>914</v>
      </c>
      <c r="EW10" s="8" t="s">
        <v>915</v>
      </c>
      <c r="EX10" s="8" t="s">
        <v>916</v>
      </c>
      <c r="EY10" s="8" t="s">
        <v>917</v>
      </c>
      <c r="EZ10" s="8" t="s">
        <v>918</v>
      </c>
      <c r="FA10" s="8" t="s">
        <v>919</v>
      </c>
      <c r="FB10" s="8" t="s">
        <v>920</v>
      </c>
      <c r="FC10" s="8" t="s">
        <v>921</v>
      </c>
      <c r="FD10" s="8" t="s">
        <v>922</v>
      </c>
      <c r="FE10" s="8" t="s">
        <v>923</v>
      </c>
      <c r="FF10" s="8" t="s">
        <v>924</v>
      </c>
      <c r="FG10" s="8" t="s">
        <v>925</v>
      </c>
      <c r="FH10" s="8" t="s">
        <v>926</v>
      </c>
      <c r="FI10" s="8" t="s">
        <v>927</v>
      </c>
      <c r="FJ10" s="8" t="s">
        <v>928</v>
      </c>
      <c r="FK10" s="8" t="s">
        <v>929</v>
      </c>
      <c r="FL10" s="8" t="s">
        <v>930</v>
      </c>
      <c r="FM10" s="8" t="s">
        <v>931</v>
      </c>
      <c r="FN10" s="8" t="s">
        <v>932</v>
      </c>
      <c r="FO10" s="8" t="s">
        <v>933</v>
      </c>
      <c r="FP10" s="8" t="s">
        <v>934</v>
      </c>
      <c r="FQ10" s="8" t="s">
        <v>935</v>
      </c>
      <c r="FR10" s="8" t="s">
        <v>936</v>
      </c>
      <c r="FS10" s="8" t="s">
        <v>937</v>
      </c>
      <c r="FT10" s="8" t="s">
        <v>938</v>
      </c>
      <c r="FU10" s="8" t="s">
        <v>939</v>
      </c>
      <c r="FV10" s="8" t="s">
        <v>940</v>
      </c>
      <c r="FW10" s="8" t="s">
        <v>941</v>
      </c>
      <c r="FX10" s="8" t="s">
        <v>942</v>
      </c>
      <c r="FY10" s="8" t="s">
        <v>943</v>
      </c>
      <c r="FZ10" s="8" t="s">
        <v>944</v>
      </c>
      <c r="GA10" s="8" t="s">
        <v>945</v>
      </c>
      <c r="GB10" s="8" t="s">
        <v>946</v>
      </c>
      <c r="GC10" s="8" t="s">
        <v>947</v>
      </c>
      <c r="GD10" s="8" t="s">
        <v>948</v>
      </c>
      <c r="GE10" s="8" t="s">
        <v>949</v>
      </c>
      <c r="GF10" s="8" t="s">
        <v>950</v>
      </c>
      <c r="GG10" s="8" t="s">
        <v>951</v>
      </c>
      <c r="GH10" s="8" t="s">
        <v>952</v>
      </c>
      <c r="GI10" s="8" t="s">
        <v>953</v>
      </c>
      <c r="GJ10" s="8" t="s">
        <v>954</v>
      </c>
      <c r="GK10" s="8" t="s">
        <v>955</v>
      </c>
      <c r="GL10" s="8" t="s">
        <v>956</v>
      </c>
      <c r="GM10" s="8" t="s">
        <v>957</v>
      </c>
      <c r="GN10" s="8" t="s">
        <v>958</v>
      </c>
      <c r="GO10" s="8" t="s">
        <v>959</v>
      </c>
      <c r="GP10" s="8" t="s">
        <v>960</v>
      </c>
      <c r="GQ10" s="8" t="s">
        <v>961</v>
      </c>
      <c r="GR10" s="8" t="s">
        <v>962</v>
      </c>
      <c r="GS10" s="8" t="s">
        <v>963</v>
      </c>
      <c r="GT10" s="8" t="s">
        <v>964</v>
      </c>
      <c r="GU10" s="8" t="s">
        <v>965</v>
      </c>
      <c r="GV10" s="8" t="s">
        <v>966</v>
      </c>
      <c r="GW10" s="8" t="s">
        <v>967</v>
      </c>
      <c r="GX10" s="8" t="s">
        <v>968</v>
      </c>
      <c r="GY10" s="8" t="s">
        <v>969</v>
      </c>
      <c r="GZ10" s="8" t="s">
        <v>970</v>
      </c>
      <c r="HA10" s="8" t="s">
        <v>971</v>
      </c>
      <c r="HB10" s="8" t="s">
        <v>972</v>
      </c>
      <c r="HC10" s="8" t="s">
        <v>973</v>
      </c>
      <c r="HD10" s="8" t="s">
        <v>974</v>
      </c>
      <c r="HE10" s="8" t="s">
        <v>975</v>
      </c>
      <c r="HF10" s="8" t="s">
        <v>976</v>
      </c>
      <c r="HG10" s="8" t="s">
        <v>977</v>
      </c>
      <c r="HH10" s="8" t="s">
        <v>978</v>
      </c>
      <c r="HI10" s="8" t="s">
        <v>979</v>
      </c>
      <c r="HJ10" s="8" t="s">
        <v>980</v>
      </c>
      <c r="HK10" s="8" t="s">
        <v>981</v>
      </c>
      <c r="HL10" s="8" t="s">
        <v>982</v>
      </c>
      <c r="HM10" s="8" t="s">
        <v>983</v>
      </c>
      <c r="HN10" s="8" t="s">
        <v>984</v>
      </c>
      <c r="HO10" s="8" t="s">
        <v>985</v>
      </c>
      <c r="HP10" s="8" t="s">
        <v>986</v>
      </c>
      <c r="HQ10" s="8" t="s">
        <v>987</v>
      </c>
      <c r="HR10" s="8" t="s">
        <v>988</v>
      </c>
      <c r="HS10" s="8" t="s">
        <v>989</v>
      </c>
      <c r="HT10" s="8" t="s">
        <v>990</v>
      </c>
      <c r="HU10" s="8" t="s">
        <v>991</v>
      </c>
      <c r="HV10" s="8" t="s">
        <v>992</v>
      </c>
      <c r="HW10" s="8" t="s">
        <v>993</v>
      </c>
      <c r="HX10" s="8" t="s">
        <v>994</v>
      </c>
      <c r="HY10" s="8" t="s">
        <v>995</v>
      </c>
      <c r="HZ10" s="8" t="s">
        <v>996</v>
      </c>
      <c r="IA10" s="8" t="s">
        <v>997</v>
      </c>
      <c r="IB10" s="8" t="s">
        <v>998</v>
      </c>
      <c r="IC10" s="8" t="s">
        <v>999</v>
      </c>
      <c r="ID10" s="8" t="s">
        <v>1000</v>
      </c>
      <c r="IE10" s="8" t="s">
        <v>1001</v>
      </c>
      <c r="IF10" s="8" t="s">
        <v>1002</v>
      </c>
      <c r="IG10" s="8" t="s">
        <v>1003</v>
      </c>
      <c r="IH10" s="8" t="s">
        <v>1004</v>
      </c>
      <c r="II10" s="8" t="s">
        <v>1005</v>
      </c>
      <c r="IJ10" s="8" t="s">
        <v>1006</v>
      </c>
      <c r="IK10" s="8" t="s">
        <v>1007</v>
      </c>
      <c r="IL10" s="8" t="s">
        <v>1008</v>
      </c>
      <c r="IM10" s="8" t="s">
        <v>1009</v>
      </c>
      <c r="IN10" s="8" t="s">
        <v>1010</v>
      </c>
      <c r="IO10" s="8" t="s">
        <v>1011</v>
      </c>
      <c r="IP10" s="8" t="s">
        <v>1012</v>
      </c>
      <c r="IQ10" s="8" t="s">
        <v>1013</v>
      </c>
    </row>
    <row r="11" spans="1:251">
      <c r="A11" s="10">
        <v>42036</v>
      </c>
      <c r="B11" s="9">
        <v>5.23</v>
      </c>
      <c r="C11" s="9">
        <v>3.516</v>
      </c>
      <c r="D11" s="9">
        <v>6.9880000000000004</v>
      </c>
      <c r="E11" s="9">
        <v>8.92</v>
      </c>
      <c r="F11" s="9">
        <v>4.7309999999999999</v>
      </c>
      <c r="G11" s="9">
        <v>1.768</v>
      </c>
      <c r="H11" s="9">
        <v>1.627</v>
      </c>
      <c r="I11" s="9">
        <v>1.9339999999999999</v>
      </c>
      <c r="J11" s="9">
        <v>4.1609999999999996</v>
      </c>
      <c r="K11" s="9">
        <v>1.9359999999999999</v>
      </c>
      <c r="L11" s="9">
        <v>6.7619999999999996</v>
      </c>
      <c r="M11" s="9">
        <v>3.3769999999999998</v>
      </c>
      <c r="N11" s="9">
        <v>1.925</v>
      </c>
      <c r="O11" s="9">
        <v>5.0739999999999998</v>
      </c>
      <c r="P11" s="9">
        <v>4.7160000000000002</v>
      </c>
      <c r="Q11" s="9">
        <v>4.9580000000000002</v>
      </c>
      <c r="R11" s="9">
        <v>4.4340000000000002</v>
      </c>
      <c r="S11" s="9">
        <v>5.9809999999999999</v>
      </c>
      <c r="T11" s="9">
        <v>6.1319999999999997</v>
      </c>
      <c r="U11" s="9">
        <v>5.8049999999999997</v>
      </c>
      <c r="V11" s="9">
        <v>10.395</v>
      </c>
      <c r="W11" s="9">
        <v>10.065</v>
      </c>
      <c r="X11" s="9">
        <v>10.781000000000001</v>
      </c>
      <c r="Y11" s="9">
        <v>69.153999999999996</v>
      </c>
      <c r="Z11" s="9">
        <v>78.165000000000006</v>
      </c>
      <c r="AA11" s="9">
        <v>58.62</v>
      </c>
      <c r="AB11" s="9">
        <v>55.149000000000001</v>
      </c>
      <c r="AC11" s="9">
        <v>59.75</v>
      </c>
      <c r="AD11" s="9">
        <v>49.771000000000001</v>
      </c>
      <c r="AE11" s="9">
        <v>12.449</v>
      </c>
      <c r="AF11" s="9">
        <v>16.210999999999999</v>
      </c>
      <c r="AG11" s="9">
        <v>8.0510000000000002</v>
      </c>
      <c r="AH11" s="9">
        <v>1.556</v>
      </c>
      <c r="AI11" s="9">
        <v>2.2050000000000001</v>
      </c>
      <c r="AJ11" s="9">
        <v>0.79800000000000004</v>
      </c>
      <c r="AK11" s="9">
        <v>30.846</v>
      </c>
      <c r="AL11" s="9">
        <v>21.835000000000001</v>
      </c>
      <c r="AM11" s="9">
        <v>41.38</v>
      </c>
      <c r="AN11" s="9">
        <v>27.317</v>
      </c>
      <c r="AO11" s="9">
        <v>18.881</v>
      </c>
      <c r="AP11" s="9">
        <v>37.179000000000002</v>
      </c>
      <c r="AQ11" s="9">
        <v>3.5289999999999999</v>
      </c>
      <c r="AR11" s="9">
        <v>2.9540000000000002</v>
      </c>
      <c r="AS11" s="9">
        <v>4.2009999999999996</v>
      </c>
      <c r="AT11" s="9">
        <v>292.88299999999998</v>
      </c>
      <c r="AU11" s="9">
        <v>159.69399999999999</v>
      </c>
      <c r="AV11" s="9">
        <v>133.18899999999999</v>
      </c>
      <c r="AW11" s="9">
        <v>252.31299999999999</v>
      </c>
      <c r="AX11" s="9">
        <v>139.04400000000001</v>
      </c>
      <c r="AY11" s="9">
        <v>113.26900000000001</v>
      </c>
      <c r="AZ11" s="9">
        <v>63.098999999999997</v>
      </c>
      <c r="BA11" s="9">
        <v>33.448999999999998</v>
      </c>
      <c r="BB11" s="9">
        <v>29.65</v>
      </c>
      <c r="BC11" s="9">
        <v>24.483000000000001</v>
      </c>
      <c r="BD11" s="9">
        <v>12.307</v>
      </c>
      <c r="BE11" s="9">
        <v>12.177</v>
      </c>
      <c r="BF11" s="9">
        <v>9.8000000000000007</v>
      </c>
      <c r="BG11" s="9">
        <v>5.4580000000000002</v>
      </c>
      <c r="BH11" s="9">
        <v>4.3410000000000002</v>
      </c>
      <c r="BI11" s="9">
        <v>7.016</v>
      </c>
      <c r="BJ11" s="9">
        <v>4.8369999999999997</v>
      </c>
      <c r="BK11" s="9">
        <v>2.1800000000000002</v>
      </c>
      <c r="BL11" s="9">
        <v>2.7839999999999998</v>
      </c>
      <c r="BM11" s="9">
        <v>0.622</v>
      </c>
      <c r="BN11" s="9">
        <v>2.1619999999999999</v>
      </c>
      <c r="BO11" s="9">
        <v>39.051000000000002</v>
      </c>
      <c r="BP11" s="9">
        <v>20.352</v>
      </c>
      <c r="BQ11" s="9">
        <v>18.699000000000002</v>
      </c>
      <c r="BR11" s="9">
        <v>25.675000000000001</v>
      </c>
      <c r="BS11" s="9">
        <v>18.597000000000001</v>
      </c>
      <c r="BT11" s="9">
        <v>7.0780000000000003</v>
      </c>
      <c r="BU11" s="9">
        <v>12.238</v>
      </c>
      <c r="BV11" s="9">
        <v>6.282</v>
      </c>
      <c r="BW11" s="9">
        <v>5.9560000000000004</v>
      </c>
      <c r="BX11" s="9">
        <v>18.542000000000002</v>
      </c>
      <c r="BY11" s="9">
        <v>12.083</v>
      </c>
      <c r="BZ11" s="9">
        <v>6.4589999999999996</v>
      </c>
      <c r="CA11" s="9">
        <v>13.019</v>
      </c>
      <c r="CB11" s="9">
        <v>7.8719999999999999</v>
      </c>
      <c r="CC11" s="9">
        <v>5.1470000000000002</v>
      </c>
      <c r="CD11" s="9">
        <v>0.26800000000000002</v>
      </c>
      <c r="CE11" s="9">
        <v>0.26800000000000002</v>
      </c>
      <c r="CF11" s="9">
        <v>0</v>
      </c>
      <c r="CG11" s="9">
        <v>12.833</v>
      </c>
      <c r="CH11" s="9">
        <v>4.4020000000000001</v>
      </c>
      <c r="CI11" s="9">
        <v>8.4309999999999992</v>
      </c>
      <c r="CJ11" s="9">
        <v>1.8939999999999999</v>
      </c>
      <c r="CK11" s="9">
        <v>0.72699999999999998</v>
      </c>
      <c r="CL11" s="9">
        <v>1.167</v>
      </c>
      <c r="CM11" s="9">
        <v>16.797000000000001</v>
      </c>
      <c r="CN11" s="9">
        <v>8.6110000000000007</v>
      </c>
      <c r="CO11" s="9">
        <v>8.1859999999999999</v>
      </c>
      <c r="CP11" s="9">
        <v>14.613</v>
      </c>
      <c r="CQ11" s="9">
        <v>8.6359999999999992</v>
      </c>
      <c r="CR11" s="9">
        <v>5.9770000000000003</v>
      </c>
      <c r="CS11" s="9">
        <v>40.57</v>
      </c>
      <c r="CT11" s="9">
        <v>20.65</v>
      </c>
      <c r="CU11" s="9">
        <v>19.920999999999999</v>
      </c>
      <c r="CV11" s="9">
        <v>166.124</v>
      </c>
      <c r="CW11" s="9">
        <v>98.49</v>
      </c>
      <c r="CX11" s="9">
        <v>67.634</v>
      </c>
      <c r="CY11" s="9">
        <v>134.977</v>
      </c>
      <c r="CZ11" s="9">
        <v>78.936000000000007</v>
      </c>
      <c r="DA11" s="9">
        <v>56.040999999999997</v>
      </c>
      <c r="DB11" s="9">
        <v>26.385000000000002</v>
      </c>
      <c r="DC11" s="9">
        <v>15.441000000000001</v>
      </c>
      <c r="DD11" s="9">
        <v>10.944000000000001</v>
      </c>
      <c r="DE11" s="9">
        <v>4.7619999999999996</v>
      </c>
      <c r="DF11" s="9">
        <v>4.1130000000000004</v>
      </c>
      <c r="DG11" s="9">
        <v>0.64900000000000002</v>
      </c>
      <c r="DH11" s="9">
        <v>126.759</v>
      </c>
      <c r="DI11" s="9">
        <v>61.204000000000001</v>
      </c>
      <c r="DJ11" s="9">
        <v>65.555999999999997</v>
      </c>
      <c r="DK11" s="9">
        <v>114.812</v>
      </c>
      <c r="DL11" s="9">
        <v>53.895000000000003</v>
      </c>
      <c r="DM11" s="9">
        <v>60.917000000000002</v>
      </c>
      <c r="DN11" s="9">
        <v>11.946999999999999</v>
      </c>
      <c r="DO11" s="9">
        <v>7.3090000000000002</v>
      </c>
      <c r="DP11" s="9">
        <v>4.6390000000000002</v>
      </c>
      <c r="DQ11" s="9">
        <v>86.147999999999996</v>
      </c>
      <c r="DR11" s="9">
        <v>87.069000000000003</v>
      </c>
      <c r="DS11" s="9">
        <v>85.043000000000006</v>
      </c>
      <c r="DT11" s="9">
        <v>21.544</v>
      </c>
      <c r="DU11" s="9">
        <v>20.946000000000002</v>
      </c>
      <c r="DV11" s="9">
        <v>22.260999999999999</v>
      </c>
      <c r="DW11" s="9">
        <v>8.359</v>
      </c>
      <c r="DX11" s="9">
        <v>7.7060000000000004</v>
      </c>
      <c r="DY11" s="9">
        <v>9.1419999999999995</v>
      </c>
      <c r="DZ11" s="9">
        <v>3.3460000000000001</v>
      </c>
      <c r="EA11" s="9">
        <v>3.4180000000000001</v>
      </c>
      <c r="EB11" s="9">
        <v>3.26</v>
      </c>
      <c r="EC11" s="9">
        <v>2.3959999999999999</v>
      </c>
      <c r="ED11" s="9">
        <v>3.0289999999999999</v>
      </c>
      <c r="EE11" s="9">
        <v>1.6359999999999999</v>
      </c>
      <c r="EF11" s="9">
        <v>0.95</v>
      </c>
      <c r="EG11" s="9">
        <v>0.38900000000000001</v>
      </c>
      <c r="EH11" s="9">
        <v>1.623</v>
      </c>
      <c r="EI11" s="9">
        <v>13.333</v>
      </c>
      <c r="EJ11" s="9">
        <v>12.744999999999999</v>
      </c>
      <c r="EK11" s="9">
        <v>14.039</v>
      </c>
      <c r="EL11" s="9">
        <v>8.766</v>
      </c>
      <c r="EM11" s="9">
        <v>11.646000000000001</v>
      </c>
      <c r="EN11" s="9">
        <v>5.3140000000000001</v>
      </c>
      <c r="EO11" s="9">
        <v>4.1779999999999999</v>
      </c>
      <c r="EP11" s="9">
        <v>3.9340000000000002</v>
      </c>
      <c r="EQ11" s="9">
        <v>4.4720000000000004</v>
      </c>
      <c r="ER11" s="9">
        <v>6.3310000000000004</v>
      </c>
      <c r="ES11" s="9">
        <v>7.5659999999999998</v>
      </c>
      <c r="ET11" s="9">
        <v>4.8499999999999996</v>
      </c>
      <c r="EU11" s="9">
        <v>4.4450000000000003</v>
      </c>
      <c r="EV11" s="9">
        <v>4.9290000000000003</v>
      </c>
      <c r="EW11" s="9">
        <v>3.8650000000000002</v>
      </c>
      <c r="EX11" s="9">
        <v>9.1999999999999998E-2</v>
      </c>
      <c r="EY11" s="9">
        <v>0.16800000000000001</v>
      </c>
      <c r="EZ11" s="9">
        <v>0</v>
      </c>
      <c r="FA11" s="9">
        <v>4.3819999999999997</v>
      </c>
      <c r="FB11" s="9">
        <v>2.7570000000000001</v>
      </c>
      <c r="FC11" s="9">
        <v>6.33</v>
      </c>
      <c r="FD11" s="9">
        <v>0.64700000000000002</v>
      </c>
      <c r="FE11" s="9">
        <v>0.45500000000000002</v>
      </c>
      <c r="FF11" s="9">
        <v>0.877</v>
      </c>
      <c r="FG11" s="9">
        <v>5.7350000000000003</v>
      </c>
      <c r="FH11" s="9">
        <v>5.3920000000000003</v>
      </c>
      <c r="FI11" s="9">
        <v>6.1459999999999999</v>
      </c>
      <c r="FJ11" s="9">
        <v>4.9889999999999999</v>
      </c>
      <c r="FK11" s="9">
        <v>5.4080000000000004</v>
      </c>
      <c r="FL11" s="9">
        <v>4.4880000000000004</v>
      </c>
      <c r="FM11" s="9">
        <v>13.852</v>
      </c>
      <c r="FN11" s="9">
        <v>12.930999999999999</v>
      </c>
      <c r="FO11" s="9">
        <v>14.957000000000001</v>
      </c>
      <c r="FP11" s="9">
        <v>56.72</v>
      </c>
      <c r="FQ11" s="9">
        <v>61.673999999999999</v>
      </c>
      <c r="FR11" s="9">
        <v>50.78</v>
      </c>
      <c r="FS11" s="9">
        <v>46.085999999999999</v>
      </c>
      <c r="FT11" s="9">
        <v>49.43</v>
      </c>
      <c r="FU11" s="9">
        <v>42.076000000000001</v>
      </c>
      <c r="FV11" s="9">
        <v>9.0090000000000003</v>
      </c>
      <c r="FW11" s="9">
        <v>9.6690000000000005</v>
      </c>
      <c r="FX11" s="9">
        <v>8.2170000000000005</v>
      </c>
      <c r="FY11" s="9">
        <v>1.6259999999999999</v>
      </c>
      <c r="FZ11" s="9">
        <v>2.5750000000000002</v>
      </c>
      <c r="GA11" s="9">
        <v>0.48699999999999999</v>
      </c>
      <c r="GB11" s="9">
        <v>43.28</v>
      </c>
      <c r="GC11" s="9">
        <v>38.326000000000001</v>
      </c>
      <c r="GD11" s="9">
        <v>49.22</v>
      </c>
      <c r="GE11" s="9">
        <v>39.201000000000001</v>
      </c>
      <c r="GF11" s="9">
        <v>33.749000000000002</v>
      </c>
      <c r="GG11" s="9">
        <v>45.737000000000002</v>
      </c>
      <c r="GH11" s="9">
        <v>4.0789999999999997</v>
      </c>
      <c r="GI11" s="9">
        <v>4.577</v>
      </c>
      <c r="GJ11" s="9">
        <v>3.4830000000000001</v>
      </c>
      <c r="GK11" s="9">
        <v>292.274</v>
      </c>
      <c r="GL11" s="9">
        <v>152.24600000000001</v>
      </c>
      <c r="GM11" s="9">
        <v>140.02799999999999</v>
      </c>
      <c r="GN11" s="9">
        <v>269.709</v>
      </c>
      <c r="GO11" s="9">
        <v>138.80000000000001</v>
      </c>
      <c r="GP11" s="9">
        <v>130.90899999999999</v>
      </c>
      <c r="GQ11" s="9">
        <v>54.554000000000002</v>
      </c>
      <c r="GR11" s="9">
        <v>29.08</v>
      </c>
      <c r="GS11" s="9">
        <v>25.474</v>
      </c>
      <c r="GT11" s="9">
        <v>20.193999999999999</v>
      </c>
      <c r="GU11" s="9">
        <v>7.2279999999999998</v>
      </c>
      <c r="GV11" s="9">
        <v>12.965999999999999</v>
      </c>
      <c r="GW11" s="9">
        <v>5.048</v>
      </c>
      <c r="GX11" s="9">
        <v>3.355</v>
      </c>
      <c r="GY11" s="9">
        <v>1.6930000000000001</v>
      </c>
      <c r="GZ11" s="9">
        <v>1.633</v>
      </c>
      <c r="HA11" s="9">
        <v>1.633</v>
      </c>
      <c r="HB11" s="9">
        <v>0</v>
      </c>
      <c r="HC11" s="9">
        <v>3.415</v>
      </c>
      <c r="HD11" s="9">
        <v>1.722</v>
      </c>
      <c r="HE11" s="9">
        <v>1.6930000000000001</v>
      </c>
      <c r="HF11" s="9">
        <v>27.038</v>
      </c>
      <c r="HG11" s="9">
        <v>14.07</v>
      </c>
      <c r="HH11" s="9">
        <v>12.967000000000001</v>
      </c>
      <c r="HI11" s="9">
        <v>19.972999999999999</v>
      </c>
      <c r="HJ11" s="9">
        <v>12.208</v>
      </c>
      <c r="HK11" s="9">
        <v>7.7640000000000002</v>
      </c>
      <c r="HL11" s="9">
        <v>32.639000000000003</v>
      </c>
      <c r="HM11" s="9">
        <v>16.239000000000001</v>
      </c>
      <c r="HN11" s="9">
        <v>16.399999999999999</v>
      </c>
      <c r="HO11" s="9">
        <v>10.648</v>
      </c>
      <c r="HP11" s="9">
        <v>7.2610000000000001</v>
      </c>
      <c r="HQ11" s="9">
        <v>3.3879999999999999</v>
      </c>
      <c r="HR11" s="9">
        <v>20.193999999999999</v>
      </c>
      <c r="HS11" s="9">
        <v>14.837999999999999</v>
      </c>
      <c r="HT11" s="9">
        <v>5.3559999999999999</v>
      </c>
      <c r="HU11" s="9">
        <v>8.6959999999999997</v>
      </c>
      <c r="HV11" s="9">
        <v>4.008</v>
      </c>
      <c r="HW11" s="9">
        <v>4.6879999999999997</v>
      </c>
      <c r="HX11" s="9">
        <v>14.526</v>
      </c>
      <c r="HY11" s="9">
        <v>1.7130000000000001</v>
      </c>
      <c r="HZ11" s="9">
        <v>12.813000000000001</v>
      </c>
      <c r="IA11" s="9">
        <v>19.207999999999998</v>
      </c>
      <c r="IB11" s="9">
        <v>5.9560000000000004</v>
      </c>
      <c r="IC11" s="9">
        <v>13.252000000000001</v>
      </c>
      <c r="ID11" s="9">
        <v>12.051</v>
      </c>
      <c r="IE11" s="9">
        <v>8.5229999999999997</v>
      </c>
      <c r="IF11" s="9">
        <v>3.5270000000000001</v>
      </c>
      <c r="IG11" s="9">
        <v>24.940999999999999</v>
      </c>
      <c r="IH11" s="9">
        <v>14.32</v>
      </c>
      <c r="II11" s="9">
        <v>10.62</v>
      </c>
      <c r="IJ11" s="9">
        <v>22.565000000000001</v>
      </c>
      <c r="IK11" s="9">
        <v>13.446</v>
      </c>
      <c r="IL11" s="9">
        <v>9.1189999999999998</v>
      </c>
      <c r="IM11" s="9">
        <v>225.75299999999999</v>
      </c>
      <c r="IN11" s="9">
        <v>134.334</v>
      </c>
      <c r="IO11" s="9">
        <v>91.418000000000006</v>
      </c>
      <c r="IP11" s="9">
        <v>174.42</v>
      </c>
      <c r="IQ11" s="9">
        <v>96.980999999999995</v>
      </c>
    </row>
    <row r="12" spans="1:251">
      <c r="A12" s="10">
        <v>42401</v>
      </c>
      <c r="B12" s="9">
        <v>5.2619999999999996</v>
      </c>
      <c r="C12" s="9">
        <v>3.6360000000000001</v>
      </c>
      <c r="D12" s="9">
        <v>9.1180000000000003</v>
      </c>
      <c r="E12" s="9">
        <v>11.077999999999999</v>
      </c>
      <c r="F12" s="9">
        <v>6.8680000000000003</v>
      </c>
      <c r="G12" s="9">
        <v>1.948</v>
      </c>
      <c r="H12" s="9">
        <v>1.5549999999999999</v>
      </c>
      <c r="I12" s="9">
        <v>2.399</v>
      </c>
      <c r="J12" s="9">
        <v>4.9960000000000004</v>
      </c>
      <c r="K12" s="9">
        <v>2.403</v>
      </c>
      <c r="L12" s="9">
        <v>7.9710000000000001</v>
      </c>
      <c r="M12" s="9">
        <v>2.3290000000000002</v>
      </c>
      <c r="N12" s="9">
        <v>0.32800000000000001</v>
      </c>
      <c r="O12" s="9">
        <v>4.625</v>
      </c>
      <c r="P12" s="9">
        <v>1.4510000000000001</v>
      </c>
      <c r="Q12" s="9">
        <v>1.853</v>
      </c>
      <c r="R12" s="9">
        <v>0.98899999999999999</v>
      </c>
      <c r="S12" s="9">
        <v>9.4250000000000007</v>
      </c>
      <c r="T12" s="9">
        <v>10.015000000000001</v>
      </c>
      <c r="U12" s="9">
        <v>8.7469999999999999</v>
      </c>
      <c r="V12" s="9">
        <v>9.2010000000000005</v>
      </c>
      <c r="W12" s="9">
        <v>9.0060000000000002</v>
      </c>
      <c r="X12" s="9">
        <v>9.4250000000000007</v>
      </c>
      <c r="Y12" s="9">
        <v>70.497</v>
      </c>
      <c r="Z12" s="9">
        <v>78.549000000000007</v>
      </c>
      <c r="AA12" s="9">
        <v>61.258000000000003</v>
      </c>
      <c r="AB12" s="9">
        <v>56.128999999999998</v>
      </c>
      <c r="AC12" s="9">
        <v>61.712000000000003</v>
      </c>
      <c r="AD12" s="9">
        <v>49.722999999999999</v>
      </c>
      <c r="AE12" s="9">
        <v>12.163</v>
      </c>
      <c r="AF12" s="9">
        <v>14.185</v>
      </c>
      <c r="AG12" s="9">
        <v>9.843</v>
      </c>
      <c r="AH12" s="9">
        <v>2.2050000000000001</v>
      </c>
      <c r="AI12" s="9">
        <v>2.6520000000000001</v>
      </c>
      <c r="AJ12" s="9">
        <v>1.6919999999999999</v>
      </c>
      <c r="AK12" s="9">
        <v>29.503</v>
      </c>
      <c r="AL12" s="9">
        <v>21.451000000000001</v>
      </c>
      <c r="AM12" s="9">
        <v>38.741999999999997</v>
      </c>
      <c r="AN12" s="9">
        <v>27.091999999999999</v>
      </c>
      <c r="AO12" s="9">
        <v>19.545999999999999</v>
      </c>
      <c r="AP12" s="9">
        <v>35.75</v>
      </c>
      <c r="AQ12" s="9">
        <v>2.4119999999999999</v>
      </c>
      <c r="AR12" s="9">
        <v>1.905</v>
      </c>
      <c r="AS12" s="9">
        <v>2.9929999999999999</v>
      </c>
      <c r="AT12" s="9">
        <v>254.971</v>
      </c>
      <c r="AU12" s="9">
        <v>148.35300000000001</v>
      </c>
      <c r="AV12" s="9">
        <v>106.61799999999999</v>
      </c>
      <c r="AW12" s="9">
        <v>230.39500000000001</v>
      </c>
      <c r="AX12" s="9">
        <v>133.20599999999999</v>
      </c>
      <c r="AY12" s="9">
        <v>97.188999999999993</v>
      </c>
      <c r="AZ12" s="9">
        <v>45.518999999999998</v>
      </c>
      <c r="BA12" s="9">
        <v>23.564</v>
      </c>
      <c r="BB12" s="9">
        <v>21.954999999999998</v>
      </c>
      <c r="BC12" s="9">
        <v>26.856999999999999</v>
      </c>
      <c r="BD12" s="9">
        <v>20.661999999999999</v>
      </c>
      <c r="BE12" s="9">
        <v>6.1950000000000003</v>
      </c>
      <c r="BF12" s="9">
        <v>10.811</v>
      </c>
      <c r="BG12" s="9">
        <v>6.07</v>
      </c>
      <c r="BH12" s="9">
        <v>4.7409999999999997</v>
      </c>
      <c r="BI12" s="9">
        <v>7.9729999999999999</v>
      </c>
      <c r="BJ12" s="9">
        <v>4.5780000000000003</v>
      </c>
      <c r="BK12" s="9">
        <v>3.3940000000000001</v>
      </c>
      <c r="BL12" s="9">
        <v>2.839</v>
      </c>
      <c r="BM12" s="9">
        <v>1.492</v>
      </c>
      <c r="BN12" s="9">
        <v>1.347</v>
      </c>
      <c r="BO12" s="9">
        <v>47.585000000000001</v>
      </c>
      <c r="BP12" s="9">
        <v>27.210999999999999</v>
      </c>
      <c r="BQ12" s="9">
        <v>20.373999999999999</v>
      </c>
      <c r="BR12" s="9">
        <v>13.366</v>
      </c>
      <c r="BS12" s="9">
        <v>6.61</v>
      </c>
      <c r="BT12" s="9">
        <v>6.7560000000000002</v>
      </c>
      <c r="BU12" s="9">
        <v>14.747</v>
      </c>
      <c r="BV12" s="9">
        <v>10.182</v>
      </c>
      <c r="BW12" s="9">
        <v>4.5659999999999998</v>
      </c>
      <c r="BX12" s="9">
        <v>14.978999999999999</v>
      </c>
      <c r="BY12" s="9">
        <v>10.637</v>
      </c>
      <c r="BZ12" s="9">
        <v>4.3419999999999996</v>
      </c>
      <c r="CA12" s="9">
        <v>13.34</v>
      </c>
      <c r="CB12" s="9">
        <v>9.3330000000000002</v>
      </c>
      <c r="CC12" s="9">
        <v>4.008</v>
      </c>
      <c r="CD12" s="9">
        <v>4.0679999999999996</v>
      </c>
      <c r="CE12" s="9">
        <v>1.2529999999999999</v>
      </c>
      <c r="CF12" s="9">
        <v>2.8149999999999999</v>
      </c>
      <c r="CG12" s="9">
        <v>10.885999999999999</v>
      </c>
      <c r="CH12" s="9">
        <v>5.0810000000000004</v>
      </c>
      <c r="CI12" s="9">
        <v>5.806</v>
      </c>
      <c r="CJ12" s="9">
        <v>1.6910000000000001</v>
      </c>
      <c r="CK12" s="9">
        <v>0</v>
      </c>
      <c r="CL12" s="9">
        <v>1.6910000000000001</v>
      </c>
      <c r="CM12" s="9">
        <v>4.0830000000000002</v>
      </c>
      <c r="CN12" s="9">
        <v>2.681</v>
      </c>
      <c r="CO12" s="9">
        <v>1.4019999999999999</v>
      </c>
      <c r="CP12" s="9">
        <v>22.460999999999999</v>
      </c>
      <c r="CQ12" s="9">
        <v>9.923</v>
      </c>
      <c r="CR12" s="9">
        <v>12.538</v>
      </c>
      <c r="CS12" s="9">
        <v>24.574999999999999</v>
      </c>
      <c r="CT12" s="9">
        <v>15.146000000000001</v>
      </c>
      <c r="CU12" s="9">
        <v>9.4290000000000003</v>
      </c>
      <c r="CV12" s="9">
        <v>145.30099999999999</v>
      </c>
      <c r="CW12" s="9">
        <v>92.411000000000001</v>
      </c>
      <c r="CX12" s="9">
        <v>52.89</v>
      </c>
      <c r="CY12" s="9">
        <v>116.854</v>
      </c>
      <c r="CZ12" s="9">
        <v>75.503</v>
      </c>
      <c r="DA12" s="9">
        <v>41.350999999999999</v>
      </c>
      <c r="DB12" s="9">
        <v>26.166</v>
      </c>
      <c r="DC12" s="9">
        <v>14.627000000000001</v>
      </c>
      <c r="DD12" s="9">
        <v>11.539</v>
      </c>
      <c r="DE12" s="9">
        <v>2.2810000000000001</v>
      </c>
      <c r="DF12" s="9">
        <v>2.2810000000000001</v>
      </c>
      <c r="DG12" s="9">
        <v>0</v>
      </c>
      <c r="DH12" s="9">
        <v>109.67</v>
      </c>
      <c r="DI12" s="9">
        <v>55.942</v>
      </c>
      <c r="DJ12" s="9">
        <v>53.728000000000002</v>
      </c>
      <c r="DK12" s="9">
        <v>102.91200000000001</v>
      </c>
      <c r="DL12" s="9">
        <v>52.228000000000002</v>
      </c>
      <c r="DM12" s="9">
        <v>50.683999999999997</v>
      </c>
      <c r="DN12" s="9">
        <v>6.758</v>
      </c>
      <c r="DO12" s="9">
        <v>3.714</v>
      </c>
      <c r="DP12" s="9">
        <v>3.044</v>
      </c>
      <c r="DQ12" s="9">
        <v>90.361000000000004</v>
      </c>
      <c r="DR12" s="9">
        <v>89.79</v>
      </c>
      <c r="DS12" s="9">
        <v>91.156000000000006</v>
      </c>
      <c r="DT12" s="9">
        <v>17.853000000000002</v>
      </c>
      <c r="DU12" s="9">
        <v>15.884</v>
      </c>
      <c r="DV12" s="9">
        <v>20.591999999999999</v>
      </c>
      <c r="DW12" s="9">
        <v>10.532999999999999</v>
      </c>
      <c r="DX12" s="9">
        <v>13.928000000000001</v>
      </c>
      <c r="DY12" s="9">
        <v>5.8109999999999999</v>
      </c>
      <c r="DZ12" s="9">
        <v>4.24</v>
      </c>
      <c r="EA12" s="9">
        <v>4.0919999999999996</v>
      </c>
      <c r="EB12" s="9">
        <v>4.4470000000000001</v>
      </c>
      <c r="EC12" s="9">
        <v>3.1269999999999998</v>
      </c>
      <c r="ED12" s="9">
        <v>3.0859999999999999</v>
      </c>
      <c r="EE12" s="9">
        <v>3.1840000000000002</v>
      </c>
      <c r="EF12" s="9">
        <v>1.113</v>
      </c>
      <c r="EG12" s="9">
        <v>1.006</v>
      </c>
      <c r="EH12" s="9">
        <v>1.2629999999999999</v>
      </c>
      <c r="EI12" s="9">
        <v>18.663</v>
      </c>
      <c r="EJ12" s="9">
        <v>18.341999999999999</v>
      </c>
      <c r="EK12" s="9">
        <v>19.109000000000002</v>
      </c>
      <c r="EL12" s="9">
        <v>5.242</v>
      </c>
      <c r="EM12" s="9">
        <v>4.4560000000000004</v>
      </c>
      <c r="EN12" s="9">
        <v>6.3360000000000003</v>
      </c>
      <c r="EO12" s="9">
        <v>5.7839999999999998</v>
      </c>
      <c r="EP12" s="9">
        <v>6.8630000000000004</v>
      </c>
      <c r="EQ12" s="9">
        <v>4.282</v>
      </c>
      <c r="ER12" s="9">
        <v>5.875</v>
      </c>
      <c r="ES12" s="9">
        <v>7.17</v>
      </c>
      <c r="ET12" s="9">
        <v>4.0730000000000004</v>
      </c>
      <c r="EU12" s="9">
        <v>5.2320000000000002</v>
      </c>
      <c r="EV12" s="9">
        <v>6.2910000000000004</v>
      </c>
      <c r="EW12" s="9">
        <v>3.7589999999999999</v>
      </c>
      <c r="EX12" s="9">
        <v>1.595</v>
      </c>
      <c r="EY12" s="9">
        <v>0.84499999999999997</v>
      </c>
      <c r="EZ12" s="9">
        <v>2.64</v>
      </c>
      <c r="FA12" s="9">
        <v>4.2699999999999996</v>
      </c>
      <c r="FB12" s="9">
        <v>3.4249999999999998</v>
      </c>
      <c r="FC12" s="9">
        <v>5.4450000000000003</v>
      </c>
      <c r="FD12" s="9">
        <v>0.66300000000000003</v>
      </c>
      <c r="FE12" s="9">
        <v>0</v>
      </c>
      <c r="FF12" s="9">
        <v>1.5860000000000001</v>
      </c>
      <c r="FG12" s="9">
        <v>1.601</v>
      </c>
      <c r="FH12" s="9">
        <v>1.8069999999999999</v>
      </c>
      <c r="FI12" s="9">
        <v>1.3149999999999999</v>
      </c>
      <c r="FJ12" s="9">
        <v>8.8089999999999993</v>
      </c>
      <c r="FK12" s="9">
        <v>6.6890000000000001</v>
      </c>
      <c r="FL12" s="9">
        <v>11.76</v>
      </c>
      <c r="FM12" s="9">
        <v>9.6389999999999993</v>
      </c>
      <c r="FN12" s="9">
        <v>10.210000000000001</v>
      </c>
      <c r="FO12" s="9">
        <v>8.8439999999999994</v>
      </c>
      <c r="FP12" s="9">
        <v>56.987000000000002</v>
      </c>
      <c r="FQ12" s="9">
        <v>62.290999999999997</v>
      </c>
      <c r="FR12" s="9">
        <v>49.606999999999999</v>
      </c>
      <c r="FS12" s="9">
        <v>45.83</v>
      </c>
      <c r="FT12" s="9">
        <v>50.893999999999998</v>
      </c>
      <c r="FU12" s="9">
        <v>38.783999999999999</v>
      </c>
      <c r="FV12" s="9">
        <v>10.262</v>
      </c>
      <c r="FW12" s="9">
        <v>9.859</v>
      </c>
      <c r="FX12" s="9">
        <v>10.823</v>
      </c>
      <c r="FY12" s="9">
        <v>0.89500000000000002</v>
      </c>
      <c r="FZ12" s="9">
        <v>1.538</v>
      </c>
      <c r="GA12" s="9">
        <v>0</v>
      </c>
      <c r="GB12" s="9">
        <v>43.012999999999998</v>
      </c>
      <c r="GC12" s="9">
        <v>37.709000000000003</v>
      </c>
      <c r="GD12" s="9">
        <v>50.393000000000001</v>
      </c>
      <c r="GE12" s="9">
        <v>40.362000000000002</v>
      </c>
      <c r="GF12" s="9">
        <v>35.204999999999998</v>
      </c>
      <c r="GG12" s="9">
        <v>47.537999999999997</v>
      </c>
      <c r="GH12" s="9">
        <v>2.6509999999999998</v>
      </c>
      <c r="GI12" s="9">
        <v>2.5030000000000001</v>
      </c>
      <c r="GJ12" s="9">
        <v>2.855</v>
      </c>
      <c r="GK12" s="9">
        <v>280.851</v>
      </c>
      <c r="GL12" s="9">
        <v>135.38499999999999</v>
      </c>
      <c r="GM12" s="9">
        <v>145.46700000000001</v>
      </c>
      <c r="GN12" s="9">
        <v>256.38900000000001</v>
      </c>
      <c r="GO12" s="9">
        <v>123.515</v>
      </c>
      <c r="GP12" s="9">
        <v>132.874</v>
      </c>
      <c r="GQ12" s="9">
        <v>50.557000000000002</v>
      </c>
      <c r="GR12" s="9">
        <v>22.600999999999999</v>
      </c>
      <c r="GS12" s="9">
        <v>27.956</v>
      </c>
      <c r="GT12" s="9">
        <v>21.757000000000001</v>
      </c>
      <c r="GU12" s="9">
        <v>13.500999999999999</v>
      </c>
      <c r="GV12" s="9">
        <v>8.2560000000000002</v>
      </c>
      <c r="GW12" s="9">
        <v>5.5670000000000002</v>
      </c>
      <c r="GX12" s="9">
        <v>2.226</v>
      </c>
      <c r="GY12" s="9">
        <v>3.3420000000000001</v>
      </c>
      <c r="GZ12" s="9">
        <v>0.89100000000000001</v>
      </c>
      <c r="HA12" s="9">
        <v>0.89100000000000001</v>
      </c>
      <c r="HB12" s="9">
        <v>0</v>
      </c>
      <c r="HC12" s="9">
        <v>4.6760000000000002</v>
      </c>
      <c r="HD12" s="9">
        <v>1.3340000000000001</v>
      </c>
      <c r="HE12" s="9">
        <v>3.3420000000000001</v>
      </c>
      <c r="HF12" s="9">
        <v>28.308</v>
      </c>
      <c r="HG12" s="9">
        <v>12.707000000000001</v>
      </c>
      <c r="HH12" s="9">
        <v>15.601000000000001</v>
      </c>
      <c r="HI12" s="9">
        <v>15.731999999999999</v>
      </c>
      <c r="HJ12" s="9">
        <v>8.0530000000000008</v>
      </c>
      <c r="HK12" s="9">
        <v>7.6790000000000003</v>
      </c>
      <c r="HL12" s="9">
        <v>20.896000000000001</v>
      </c>
      <c r="HM12" s="9">
        <v>11.874000000000001</v>
      </c>
      <c r="HN12" s="9">
        <v>9.0220000000000002</v>
      </c>
      <c r="HO12" s="9">
        <v>12.273999999999999</v>
      </c>
      <c r="HP12" s="9">
        <v>7.391</v>
      </c>
      <c r="HQ12" s="9">
        <v>4.8819999999999997</v>
      </c>
      <c r="HR12" s="9">
        <v>28.029</v>
      </c>
      <c r="HS12" s="9">
        <v>17.856999999999999</v>
      </c>
      <c r="HT12" s="9">
        <v>10.170999999999999</v>
      </c>
      <c r="HU12" s="9">
        <v>7.1150000000000002</v>
      </c>
      <c r="HV12" s="9">
        <v>3.1930000000000001</v>
      </c>
      <c r="HW12" s="9">
        <v>3.923</v>
      </c>
      <c r="HX12" s="9">
        <v>21.872</v>
      </c>
      <c r="HY12" s="9">
        <v>3.6179999999999999</v>
      </c>
      <c r="HZ12" s="9">
        <v>18.253</v>
      </c>
      <c r="IA12" s="9">
        <v>11.169</v>
      </c>
      <c r="IB12" s="9">
        <v>0.53700000000000003</v>
      </c>
      <c r="IC12" s="9">
        <v>10.632</v>
      </c>
      <c r="ID12" s="9">
        <v>5.1719999999999997</v>
      </c>
      <c r="IE12" s="9">
        <v>3.9260000000000002</v>
      </c>
      <c r="IF12" s="9">
        <v>1.246</v>
      </c>
      <c r="IG12" s="9">
        <v>27.940999999999999</v>
      </c>
      <c r="IH12" s="9">
        <v>16.03</v>
      </c>
      <c r="II12" s="9">
        <v>11.911</v>
      </c>
      <c r="IJ12" s="9">
        <v>24.463000000000001</v>
      </c>
      <c r="IK12" s="9">
        <v>11.87</v>
      </c>
      <c r="IL12" s="9">
        <v>12.593</v>
      </c>
      <c r="IM12" s="9">
        <v>215.32499999999999</v>
      </c>
      <c r="IN12" s="9">
        <v>119.39</v>
      </c>
      <c r="IO12" s="9">
        <v>95.936000000000007</v>
      </c>
      <c r="IP12" s="9">
        <v>169.83</v>
      </c>
      <c r="IQ12" s="9">
        <v>90.850999999999999</v>
      </c>
    </row>
    <row r="13" spans="1:251">
      <c r="A13" s="10">
        <v>42767</v>
      </c>
      <c r="B13" s="9">
        <v>4.0750000000000002</v>
      </c>
      <c r="C13" s="9">
        <v>4.1349999999999998</v>
      </c>
      <c r="D13" s="9">
        <v>9.2859999999999996</v>
      </c>
      <c r="E13" s="9">
        <v>11.433999999999999</v>
      </c>
      <c r="F13" s="9">
        <v>6.9379999999999997</v>
      </c>
      <c r="G13" s="9">
        <v>1.8839999999999999</v>
      </c>
      <c r="H13" s="9">
        <v>1.994</v>
      </c>
      <c r="I13" s="9">
        <v>1.7649999999999999</v>
      </c>
      <c r="J13" s="9">
        <v>4.0430000000000001</v>
      </c>
      <c r="K13" s="9">
        <v>1.5429999999999999</v>
      </c>
      <c r="L13" s="9">
        <v>6.7770000000000001</v>
      </c>
      <c r="M13" s="9">
        <v>2.766</v>
      </c>
      <c r="N13" s="9">
        <v>1.9330000000000001</v>
      </c>
      <c r="O13" s="9">
        <v>3.6760000000000002</v>
      </c>
      <c r="P13" s="9">
        <v>1.1539999999999999</v>
      </c>
      <c r="Q13" s="9">
        <v>1.0309999999999999</v>
      </c>
      <c r="R13" s="9">
        <v>1.288</v>
      </c>
      <c r="S13" s="9">
        <v>8.9019999999999992</v>
      </c>
      <c r="T13" s="9">
        <v>7.9130000000000003</v>
      </c>
      <c r="U13" s="9">
        <v>9.984</v>
      </c>
      <c r="V13" s="9">
        <v>11.98</v>
      </c>
      <c r="W13" s="9">
        <v>12.366</v>
      </c>
      <c r="X13" s="9">
        <v>11.558</v>
      </c>
      <c r="Y13" s="9">
        <v>69.048000000000002</v>
      </c>
      <c r="Z13" s="9">
        <v>74.405000000000001</v>
      </c>
      <c r="AA13" s="9">
        <v>63.192</v>
      </c>
      <c r="AB13" s="9">
        <v>56.481999999999999</v>
      </c>
      <c r="AC13" s="9">
        <v>59.094999999999999</v>
      </c>
      <c r="AD13" s="9">
        <v>53.627000000000002</v>
      </c>
      <c r="AE13" s="9">
        <v>10.712</v>
      </c>
      <c r="AF13" s="9">
        <v>13.09</v>
      </c>
      <c r="AG13" s="9">
        <v>8.1129999999999995</v>
      </c>
      <c r="AH13" s="9">
        <v>1.8540000000000001</v>
      </c>
      <c r="AI13" s="9">
        <v>2.2200000000000002</v>
      </c>
      <c r="AJ13" s="9">
        <v>1.4530000000000001</v>
      </c>
      <c r="AK13" s="9">
        <v>30.952000000000002</v>
      </c>
      <c r="AL13" s="9">
        <v>25.594999999999999</v>
      </c>
      <c r="AM13" s="9">
        <v>36.808</v>
      </c>
      <c r="AN13" s="9">
        <v>28.173999999999999</v>
      </c>
      <c r="AO13" s="9">
        <v>23.77</v>
      </c>
      <c r="AP13" s="9">
        <v>32.988</v>
      </c>
      <c r="AQ13" s="9">
        <v>2.778</v>
      </c>
      <c r="AR13" s="9">
        <v>1.825</v>
      </c>
      <c r="AS13" s="9">
        <v>3.82</v>
      </c>
      <c r="AT13" s="9">
        <v>271.35899999999998</v>
      </c>
      <c r="AU13" s="9">
        <v>155.13800000000001</v>
      </c>
      <c r="AV13" s="9">
        <v>116.221</v>
      </c>
      <c r="AW13" s="9">
        <v>233.47499999999999</v>
      </c>
      <c r="AX13" s="9">
        <v>131.28899999999999</v>
      </c>
      <c r="AY13" s="9">
        <v>102.18600000000001</v>
      </c>
      <c r="AZ13" s="9">
        <v>51.494</v>
      </c>
      <c r="BA13" s="9">
        <v>31.193999999999999</v>
      </c>
      <c r="BB13" s="9">
        <v>20.298999999999999</v>
      </c>
      <c r="BC13" s="9">
        <v>16.361999999999998</v>
      </c>
      <c r="BD13" s="9">
        <v>9.8780000000000001</v>
      </c>
      <c r="BE13" s="9">
        <v>6.484</v>
      </c>
      <c r="BF13" s="9">
        <v>13.326000000000001</v>
      </c>
      <c r="BG13" s="9">
        <v>7.8209999999999997</v>
      </c>
      <c r="BH13" s="9">
        <v>5.5049999999999999</v>
      </c>
      <c r="BI13" s="9">
        <v>11.183</v>
      </c>
      <c r="BJ13" s="9">
        <v>7.3339999999999996</v>
      </c>
      <c r="BK13" s="9">
        <v>3.8490000000000002</v>
      </c>
      <c r="BL13" s="9">
        <v>2.1429999999999998</v>
      </c>
      <c r="BM13" s="9">
        <v>0.48699999999999999</v>
      </c>
      <c r="BN13" s="9">
        <v>1.6559999999999999</v>
      </c>
      <c r="BO13" s="9">
        <v>53.366</v>
      </c>
      <c r="BP13" s="9">
        <v>27.059000000000001</v>
      </c>
      <c r="BQ13" s="9">
        <v>26.306999999999999</v>
      </c>
      <c r="BR13" s="9">
        <v>17.629000000000001</v>
      </c>
      <c r="BS13" s="9">
        <v>10.061</v>
      </c>
      <c r="BT13" s="9">
        <v>7.5679999999999996</v>
      </c>
      <c r="BU13" s="9">
        <v>6.8419999999999996</v>
      </c>
      <c r="BV13" s="9">
        <v>3.4430000000000001</v>
      </c>
      <c r="BW13" s="9">
        <v>3.399</v>
      </c>
      <c r="BX13" s="9">
        <v>17.256</v>
      </c>
      <c r="BY13" s="9">
        <v>8.8529999999999998</v>
      </c>
      <c r="BZ13" s="9">
        <v>8.4030000000000005</v>
      </c>
      <c r="CA13" s="9">
        <v>16.763999999999999</v>
      </c>
      <c r="CB13" s="9">
        <v>13.43</v>
      </c>
      <c r="CC13" s="9">
        <v>3.3340000000000001</v>
      </c>
      <c r="CD13" s="9">
        <v>0</v>
      </c>
      <c r="CE13" s="9">
        <v>0</v>
      </c>
      <c r="CF13" s="9">
        <v>0</v>
      </c>
      <c r="CG13" s="9">
        <v>11.510999999999999</v>
      </c>
      <c r="CH13" s="9">
        <v>3.6789999999999998</v>
      </c>
      <c r="CI13" s="9">
        <v>7.8319999999999999</v>
      </c>
      <c r="CJ13" s="9">
        <v>1.1259999999999999</v>
      </c>
      <c r="CK13" s="9">
        <v>0</v>
      </c>
      <c r="CL13" s="9">
        <v>1.1259999999999999</v>
      </c>
      <c r="CM13" s="9">
        <v>2.1779999999999999</v>
      </c>
      <c r="CN13" s="9">
        <v>0.89600000000000002</v>
      </c>
      <c r="CO13" s="9">
        <v>1.2829999999999999</v>
      </c>
      <c r="CP13" s="9">
        <v>25.620999999999999</v>
      </c>
      <c r="CQ13" s="9">
        <v>14.976000000000001</v>
      </c>
      <c r="CR13" s="9">
        <v>10.645</v>
      </c>
      <c r="CS13" s="9">
        <v>37.884999999999998</v>
      </c>
      <c r="CT13" s="9">
        <v>23.849</v>
      </c>
      <c r="CU13" s="9">
        <v>14.035</v>
      </c>
      <c r="CV13" s="9">
        <v>151.97</v>
      </c>
      <c r="CW13" s="9">
        <v>87.263000000000005</v>
      </c>
      <c r="CX13" s="9">
        <v>64.707999999999998</v>
      </c>
      <c r="CY13" s="9">
        <v>125.408</v>
      </c>
      <c r="CZ13" s="9">
        <v>69.206999999999994</v>
      </c>
      <c r="DA13" s="9">
        <v>56.2</v>
      </c>
      <c r="DB13" s="9">
        <v>23.02</v>
      </c>
      <c r="DC13" s="9">
        <v>15.736000000000001</v>
      </c>
      <c r="DD13" s="9">
        <v>7.2839999999999998</v>
      </c>
      <c r="DE13" s="9">
        <v>3.5430000000000001</v>
      </c>
      <c r="DF13" s="9">
        <v>2.319</v>
      </c>
      <c r="DG13" s="9">
        <v>1.224</v>
      </c>
      <c r="DH13" s="9">
        <v>119.389</v>
      </c>
      <c r="DI13" s="9">
        <v>67.876000000000005</v>
      </c>
      <c r="DJ13" s="9">
        <v>51.512999999999998</v>
      </c>
      <c r="DK13" s="9">
        <v>113.137</v>
      </c>
      <c r="DL13" s="9">
        <v>65.103999999999999</v>
      </c>
      <c r="DM13" s="9">
        <v>48.033000000000001</v>
      </c>
      <c r="DN13" s="9">
        <v>6.2510000000000003</v>
      </c>
      <c r="DO13" s="9">
        <v>2.7719999999999998</v>
      </c>
      <c r="DP13" s="9">
        <v>3.48</v>
      </c>
      <c r="DQ13" s="9">
        <v>86.039000000000001</v>
      </c>
      <c r="DR13" s="9">
        <v>84.626999999999995</v>
      </c>
      <c r="DS13" s="9">
        <v>87.924000000000007</v>
      </c>
      <c r="DT13" s="9">
        <v>18.975999999999999</v>
      </c>
      <c r="DU13" s="9">
        <v>20.106999999999999</v>
      </c>
      <c r="DV13" s="9">
        <v>17.466000000000001</v>
      </c>
      <c r="DW13" s="9">
        <v>6.03</v>
      </c>
      <c r="DX13" s="9">
        <v>6.367</v>
      </c>
      <c r="DY13" s="9">
        <v>5.5789999999999997</v>
      </c>
      <c r="DZ13" s="9">
        <v>4.9109999999999996</v>
      </c>
      <c r="EA13" s="9">
        <v>5.0410000000000004</v>
      </c>
      <c r="EB13" s="9">
        <v>4.7359999999999998</v>
      </c>
      <c r="EC13" s="9">
        <v>4.1210000000000004</v>
      </c>
      <c r="ED13" s="9">
        <v>4.7270000000000003</v>
      </c>
      <c r="EE13" s="9">
        <v>3.3119999999999998</v>
      </c>
      <c r="EF13" s="9">
        <v>0.79</v>
      </c>
      <c r="EG13" s="9">
        <v>0.314</v>
      </c>
      <c r="EH13" s="9">
        <v>1.425</v>
      </c>
      <c r="EI13" s="9">
        <v>19.666</v>
      </c>
      <c r="EJ13" s="9">
        <v>17.442</v>
      </c>
      <c r="EK13" s="9">
        <v>22.635999999999999</v>
      </c>
      <c r="EL13" s="9">
        <v>6.4969999999999999</v>
      </c>
      <c r="EM13" s="9">
        <v>6.4850000000000003</v>
      </c>
      <c r="EN13" s="9">
        <v>6.5119999999999996</v>
      </c>
      <c r="EO13" s="9">
        <v>2.5209999999999999</v>
      </c>
      <c r="EP13" s="9">
        <v>2.2189999999999999</v>
      </c>
      <c r="EQ13" s="9">
        <v>2.9239999999999999</v>
      </c>
      <c r="ER13" s="9">
        <v>6.359</v>
      </c>
      <c r="ES13" s="9">
        <v>5.7060000000000004</v>
      </c>
      <c r="ET13" s="9">
        <v>7.2309999999999999</v>
      </c>
      <c r="EU13" s="9">
        <v>6.1779999999999999</v>
      </c>
      <c r="EV13" s="9">
        <v>8.657</v>
      </c>
      <c r="EW13" s="9">
        <v>2.8679999999999999</v>
      </c>
      <c r="EX13" s="9">
        <v>0</v>
      </c>
      <c r="EY13" s="9">
        <v>0</v>
      </c>
      <c r="EZ13" s="9">
        <v>0</v>
      </c>
      <c r="FA13" s="9">
        <v>4.242</v>
      </c>
      <c r="FB13" s="9">
        <v>2.371</v>
      </c>
      <c r="FC13" s="9">
        <v>6.7389999999999999</v>
      </c>
      <c r="FD13" s="9">
        <v>0.41499999999999998</v>
      </c>
      <c r="FE13" s="9">
        <v>0</v>
      </c>
      <c r="FF13" s="9">
        <v>0.96899999999999997</v>
      </c>
      <c r="FG13" s="9">
        <v>0.80300000000000005</v>
      </c>
      <c r="FH13" s="9">
        <v>0.57699999999999996</v>
      </c>
      <c r="FI13" s="9">
        <v>1.1040000000000001</v>
      </c>
      <c r="FJ13" s="9">
        <v>9.4420000000000002</v>
      </c>
      <c r="FK13" s="9">
        <v>9.6530000000000005</v>
      </c>
      <c r="FL13" s="9">
        <v>9.1590000000000007</v>
      </c>
      <c r="FM13" s="9">
        <v>13.961</v>
      </c>
      <c r="FN13" s="9">
        <v>15.372999999999999</v>
      </c>
      <c r="FO13" s="9">
        <v>12.076000000000001</v>
      </c>
      <c r="FP13" s="9">
        <v>56.003</v>
      </c>
      <c r="FQ13" s="9">
        <v>56.247999999999998</v>
      </c>
      <c r="FR13" s="9">
        <v>55.677</v>
      </c>
      <c r="FS13" s="9">
        <v>46.215000000000003</v>
      </c>
      <c r="FT13" s="9">
        <v>44.61</v>
      </c>
      <c r="FU13" s="9">
        <v>48.356999999999999</v>
      </c>
      <c r="FV13" s="9">
        <v>8.4830000000000005</v>
      </c>
      <c r="FW13" s="9">
        <v>10.143000000000001</v>
      </c>
      <c r="FX13" s="9">
        <v>6.2670000000000003</v>
      </c>
      <c r="FY13" s="9">
        <v>1.306</v>
      </c>
      <c r="FZ13" s="9">
        <v>1.4950000000000001</v>
      </c>
      <c r="GA13" s="9">
        <v>1.0529999999999999</v>
      </c>
      <c r="GB13" s="9">
        <v>43.997</v>
      </c>
      <c r="GC13" s="9">
        <v>43.752000000000002</v>
      </c>
      <c r="GD13" s="9">
        <v>44.323</v>
      </c>
      <c r="GE13" s="9">
        <v>41.692999999999998</v>
      </c>
      <c r="GF13" s="9">
        <v>41.965000000000003</v>
      </c>
      <c r="GG13" s="9">
        <v>41.329000000000001</v>
      </c>
      <c r="GH13" s="9">
        <v>2.3039999999999998</v>
      </c>
      <c r="GI13" s="9">
        <v>1.7869999999999999</v>
      </c>
      <c r="GJ13" s="9">
        <v>2.9940000000000002</v>
      </c>
      <c r="GK13" s="9">
        <v>274.71600000000001</v>
      </c>
      <c r="GL13" s="9">
        <v>131.59399999999999</v>
      </c>
      <c r="GM13" s="9">
        <v>143.12200000000001</v>
      </c>
      <c r="GN13" s="9">
        <v>241.24799999999999</v>
      </c>
      <c r="GO13" s="9">
        <v>114.39</v>
      </c>
      <c r="GP13" s="9">
        <v>126.858</v>
      </c>
      <c r="GQ13" s="9">
        <v>43.954999999999998</v>
      </c>
      <c r="GR13" s="9">
        <v>23.702000000000002</v>
      </c>
      <c r="GS13" s="9">
        <v>20.253</v>
      </c>
      <c r="GT13" s="9">
        <v>21.794</v>
      </c>
      <c r="GU13" s="9">
        <v>11.861000000000001</v>
      </c>
      <c r="GV13" s="9">
        <v>9.9329999999999998</v>
      </c>
      <c r="GW13" s="9">
        <v>4.8600000000000003</v>
      </c>
      <c r="GX13" s="9">
        <v>0.49199999999999999</v>
      </c>
      <c r="GY13" s="9">
        <v>4.3689999999999998</v>
      </c>
      <c r="GZ13" s="9">
        <v>0</v>
      </c>
      <c r="HA13" s="9">
        <v>0</v>
      </c>
      <c r="HB13" s="9">
        <v>0</v>
      </c>
      <c r="HC13" s="9">
        <v>4.8600000000000003</v>
      </c>
      <c r="HD13" s="9">
        <v>0.49199999999999999</v>
      </c>
      <c r="HE13" s="9">
        <v>4.3689999999999998</v>
      </c>
      <c r="HF13" s="9">
        <v>27.943000000000001</v>
      </c>
      <c r="HG13" s="9">
        <v>10.805999999999999</v>
      </c>
      <c r="HH13" s="9">
        <v>17.135999999999999</v>
      </c>
      <c r="HI13" s="9">
        <v>12.733000000000001</v>
      </c>
      <c r="HJ13" s="9">
        <v>7.6180000000000003</v>
      </c>
      <c r="HK13" s="9">
        <v>5.1150000000000002</v>
      </c>
      <c r="HL13" s="9">
        <v>27.652999999999999</v>
      </c>
      <c r="HM13" s="9">
        <v>14.829000000000001</v>
      </c>
      <c r="HN13" s="9">
        <v>12.824999999999999</v>
      </c>
      <c r="HO13" s="9">
        <v>8.7260000000000009</v>
      </c>
      <c r="HP13" s="9">
        <v>5.78</v>
      </c>
      <c r="HQ13" s="9">
        <v>2.9460000000000002</v>
      </c>
      <c r="HR13" s="9">
        <v>25.062999999999999</v>
      </c>
      <c r="HS13" s="9">
        <v>16.241</v>
      </c>
      <c r="HT13" s="9">
        <v>8.8219999999999992</v>
      </c>
      <c r="HU13" s="9">
        <v>9.0619999999999994</v>
      </c>
      <c r="HV13" s="9">
        <v>5.0540000000000003</v>
      </c>
      <c r="HW13" s="9">
        <v>4.008</v>
      </c>
      <c r="HX13" s="9">
        <v>16.376999999999999</v>
      </c>
      <c r="HY13" s="9">
        <v>1.762</v>
      </c>
      <c r="HZ13" s="9">
        <v>14.615</v>
      </c>
      <c r="IA13" s="9">
        <v>15.236000000000001</v>
      </c>
      <c r="IB13" s="9">
        <v>6.2119999999999997</v>
      </c>
      <c r="IC13" s="9">
        <v>9.0239999999999991</v>
      </c>
      <c r="ID13" s="9">
        <v>3.089</v>
      </c>
      <c r="IE13" s="9">
        <v>1.6830000000000001</v>
      </c>
      <c r="IF13" s="9">
        <v>1.4059999999999999</v>
      </c>
      <c r="IG13" s="9">
        <v>24.754999999999999</v>
      </c>
      <c r="IH13" s="9">
        <v>8.3490000000000002</v>
      </c>
      <c r="II13" s="9">
        <v>16.405999999999999</v>
      </c>
      <c r="IJ13" s="9">
        <v>33.468000000000004</v>
      </c>
      <c r="IK13" s="9">
        <v>17.202999999999999</v>
      </c>
      <c r="IL13" s="9">
        <v>16.265000000000001</v>
      </c>
      <c r="IM13" s="9">
        <v>210.75200000000001</v>
      </c>
      <c r="IN13" s="9">
        <v>116.34399999999999</v>
      </c>
      <c r="IO13" s="9">
        <v>94.408000000000001</v>
      </c>
      <c r="IP13" s="9">
        <v>168.892</v>
      </c>
      <c r="IQ13" s="9">
        <v>92.363</v>
      </c>
    </row>
    <row r="14" spans="1:251">
      <c r="A14" s="10">
        <v>43132</v>
      </c>
      <c r="B14" s="9">
        <v>4.46</v>
      </c>
      <c r="C14" s="9">
        <v>4.5149999999999997</v>
      </c>
      <c r="D14" s="9">
        <v>9.2829999999999995</v>
      </c>
      <c r="E14" s="9">
        <v>12.125</v>
      </c>
      <c r="F14" s="9">
        <v>6.1559999999999997</v>
      </c>
      <c r="G14" s="9">
        <v>3.056</v>
      </c>
      <c r="H14" s="9">
        <v>2.988</v>
      </c>
      <c r="I14" s="9">
        <v>3.1309999999999998</v>
      </c>
      <c r="J14" s="9">
        <v>4.0389999999999997</v>
      </c>
      <c r="K14" s="9">
        <v>2.1720000000000002</v>
      </c>
      <c r="L14" s="9">
        <v>6.093</v>
      </c>
      <c r="M14" s="9">
        <v>2.3330000000000002</v>
      </c>
      <c r="N14" s="9">
        <v>1.855</v>
      </c>
      <c r="O14" s="9">
        <v>2.859</v>
      </c>
      <c r="P14" s="9">
        <v>1.1040000000000001</v>
      </c>
      <c r="Q14" s="9">
        <v>1.2609999999999999</v>
      </c>
      <c r="R14" s="9">
        <v>0.93</v>
      </c>
      <c r="S14" s="9">
        <v>9.8019999999999996</v>
      </c>
      <c r="T14" s="9">
        <v>9.6579999999999995</v>
      </c>
      <c r="U14" s="9">
        <v>9.9589999999999996</v>
      </c>
      <c r="V14" s="9">
        <v>11.067</v>
      </c>
      <c r="W14" s="9">
        <v>9.0259999999999998</v>
      </c>
      <c r="X14" s="9">
        <v>13.311999999999999</v>
      </c>
      <c r="Y14" s="9">
        <v>69.983000000000004</v>
      </c>
      <c r="Z14" s="9">
        <v>77.445999999999998</v>
      </c>
      <c r="AA14" s="9">
        <v>61.776000000000003</v>
      </c>
      <c r="AB14" s="9">
        <v>58.636000000000003</v>
      </c>
      <c r="AC14" s="9">
        <v>63.804000000000002</v>
      </c>
      <c r="AD14" s="9">
        <v>52.951999999999998</v>
      </c>
      <c r="AE14" s="9">
        <v>9.3529999999999998</v>
      </c>
      <c r="AF14" s="9">
        <v>11.305999999999999</v>
      </c>
      <c r="AG14" s="9">
        <v>7.2060000000000004</v>
      </c>
      <c r="AH14" s="9">
        <v>1.994</v>
      </c>
      <c r="AI14" s="9">
        <v>2.335</v>
      </c>
      <c r="AJ14" s="9">
        <v>1.619</v>
      </c>
      <c r="AK14" s="9">
        <v>30.016999999999999</v>
      </c>
      <c r="AL14" s="9">
        <v>22.553999999999998</v>
      </c>
      <c r="AM14" s="9">
        <v>38.223999999999997</v>
      </c>
      <c r="AN14" s="9">
        <v>27.373000000000001</v>
      </c>
      <c r="AO14" s="9">
        <v>21.013000000000002</v>
      </c>
      <c r="AP14" s="9">
        <v>34.368000000000002</v>
      </c>
      <c r="AQ14" s="9">
        <v>2.6440000000000001</v>
      </c>
      <c r="AR14" s="9">
        <v>1.542</v>
      </c>
      <c r="AS14" s="9">
        <v>3.8559999999999999</v>
      </c>
      <c r="AT14" s="9">
        <v>281.88499999999999</v>
      </c>
      <c r="AU14" s="9">
        <v>152.285</v>
      </c>
      <c r="AV14" s="9">
        <v>129.6</v>
      </c>
      <c r="AW14" s="9">
        <v>242.339</v>
      </c>
      <c r="AX14" s="9">
        <v>135.95099999999999</v>
      </c>
      <c r="AY14" s="9">
        <v>106.387</v>
      </c>
      <c r="AZ14" s="9">
        <v>53.347000000000001</v>
      </c>
      <c r="BA14" s="9">
        <v>32.054000000000002</v>
      </c>
      <c r="BB14" s="9">
        <v>21.292999999999999</v>
      </c>
      <c r="BC14" s="9">
        <v>20.442</v>
      </c>
      <c r="BD14" s="9">
        <v>14.518000000000001</v>
      </c>
      <c r="BE14" s="9">
        <v>5.9240000000000004</v>
      </c>
      <c r="BF14" s="9">
        <v>11.082000000000001</v>
      </c>
      <c r="BG14" s="9">
        <v>5.3390000000000004</v>
      </c>
      <c r="BH14" s="9">
        <v>5.7430000000000003</v>
      </c>
      <c r="BI14" s="9">
        <v>8.8569999999999993</v>
      </c>
      <c r="BJ14" s="9">
        <v>4.29</v>
      </c>
      <c r="BK14" s="9">
        <v>4.5670000000000002</v>
      </c>
      <c r="BL14" s="9">
        <v>2.2250000000000001</v>
      </c>
      <c r="BM14" s="9">
        <v>1.0489999999999999</v>
      </c>
      <c r="BN14" s="9">
        <v>1.1759999999999999</v>
      </c>
      <c r="BO14" s="9">
        <v>52.857999999999997</v>
      </c>
      <c r="BP14" s="9">
        <v>30.297999999999998</v>
      </c>
      <c r="BQ14" s="9">
        <v>22.56</v>
      </c>
      <c r="BR14" s="9">
        <v>17.123999999999999</v>
      </c>
      <c r="BS14" s="9">
        <v>5.8849999999999998</v>
      </c>
      <c r="BT14" s="9">
        <v>11.239000000000001</v>
      </c>
      <c r="BU14" s="9">
        <v>16.178000000000001</v>
      </c>
      <c r="BV14" s="9">
        <v>7.2279999999999998</v>
      </c>
      <c r="BW14" s="9">
        <v>8.9489999999999998</v>
      </c>
      <c r="BX14" s="9">
        <v>10.242000000000001</v>
      </c>
      <c r="BY14" s="9">
        <v>4.3070000000000004</v>
      </c>
      <c r="BZ14" s="9">
        <v>5.9340000000000002</v>
      </c>
      <c r="CA14" s="9">
        <v>17.670000000000002</v>
      </c>
      <c r="CB14" s="9">
        <v>11.077</v>
      </c>
      <c r="CC14" s="9">
        <v>6.593</v>
      </c>
      <c r="CD14" s="9">
        <v>2.2639999999999998</v>
      </c>
      <c r="CE14" s="9">
        <v>1.798</v>
      </c>
      <c r="CF14" s="9">
        <v>0.46500000000000002</v>
      </c>
      <c r="CG14" s="9">
        <v>11.180999999999999</v>
      </c>
      <c r="CH14" s="9">
        <v>5.6319999999999997</v>
      </c>
      <c r="CI14" s="9">
        <v>5.5490000000000004</v>
      </c>
      <c r="CJ14" s="9">
        <v>1.1870000000000001</v>
      </c>
      <c r="CK14" s="9">
        <v>0.59599999999999997</v>
      </c>
      <c r="CL14" s="9">
        <v>0.59099999999999997</v>
      </c>
      <c r="CM14" s="9">
        <v>2.8050000000000002</v>
      </c>
      <c r="CN14" s="9">
        <v>1.649</v>
      </c>
      <c r="CO14" s="9">
        <v>1.1559999999999999</v>
      </c>
      <c r="CP14" s="9">
        <v>25.96</v>
      </c>
      <c r="CQ14" s="9">
        <v>15.568</v>
      </c>
      <c r="CR14" s="9">
        <v>10.391</v>
      </c>
      <c r="CS14" s="9">
        <v>39.545999999999999</v>
      </c>
      <c r="CT14" s="9">
        <v>16.332999999999998</v>
      </c>
      <c r="CU14" s="9">
        <v>23.213000000000001</v>
      </c>
      <c r="CV14" s="9">
        <v>163.565</v>
      </c>
      <c r="CW14" s="9">
        <v>93.224999999999994</v>
      </c>
      <c r="CX14" s="9">
        <v>70.34</v>
      </c>
      <c r="CY14" s="9">
        <v>142.85599999999999</v>
      </c>
      <c r="CZ14" s="9">
        <v>82.617999999999995</v>
      </c>
      <c r="DA14" s="9">
        <v>60.238</v>
      </c>
      <c r="DB14" s="9">
        <v>15.675000000000001</v>
      </c>
      <c r="DC14" s="9">
        <v>7.5389999999999997</v>
      </c>
      <c r="DD14" s="9">
        <v>8.1359999999999992</v>
      </c>
      <c r="DE14" s="9">
        <v>5.0339999999999998</v>
      </c>
      <c r="DF14" s="9">
        <v>3.0680000000000001</v>
      </c>
      <c r="DG14" s="9">
        <v>1.966</v>
      </c>
      <c r="DH14" s="9">
        <v>118.32</v>
      </c>
      <c r="DI14" s="9">
        <v>59.06</v>
      </c>
      <c r="DJ14" s="9">
        <v>59.26</v>
      </c>
      <c r="DK14" s="9">
        <v>112.057</v>
      </c>
      <c r="DL14" s="9">
        <v>56.662999999999997</v>
      </c>
      <c r="DM14" s="9">
        <v>55.393999999999998</v>
      </c>
      <c r="DN14" s="9">
        <v>6.2629999999999999</v>
      </c>
      <c r="DO14" s="9">
        <v>2.3969999999999998</v>
      </c>
      <c r="DP14" s="9">
        <v>3.8660000000000001</v>
      </c>
      <c r="DQ14" s="9">
        <v>85.971000000000004</v>
      </c>
      <c r="DR14" s="9">
        <v>89.275000000000006</v>
      </c>
      <c r="DS14" s="9">
        <v>82.088999999999999</v>
      </c>
      <c r="DT14" s="9">
        <v>18.925000000000001</v>
      </c>
      <c r="DU14" s="9">
        <v>21.048999999999999</v>
      </c>
      <c r="DV14" s="9">
        <v>16.43</v>
      </c>
      <c r="DW14" s="9">
        <v>7.2519999999999998</v>
      </c>
      <c r="DX14" s="9">
        <v>9.5340000000000007</v>
      </c>
      <c r="DY14" s="9">
        <v>4.5709999999999997</v>
      </c>
      <c r="DZ14" s="9">
        <v>3.9319999999999999</v>
      </c>
      <c r="EA14" s="9">
        <v>3.5059999999999998</v>
      </c>
      <c r="EB14" s="9">
        <v>4.431</v>
      </c>
      <c r="EC14" s="9">
        <v>3.1419999999999999</v>
      </c>
      <c r="ED14" s="9">
        <v>2.8170000000000002</v>
      </c>
      <c r="EE14" s="9">
        <v>3.524</v>
      </c>
      <c r="EF14" s="9">
        <v>0.78900000000000003</v>
      </c>
      <c r="EG14" s="9">
        <v>0.68899999999999995</v>
      </c>
      <c r="EH14" s="9">
        <v>0.90800000000000003</v>
      </c>
      <c r="EI14" s="9">
        <v>18.751999999999999</v>
      </c>
      <c r="EJ14" s="9">
        <v>19.896000000000001</v>
      </c>
      <c r="EK14" s="9">
        <v>17.408000000000001</v>
      </c>
      <c r="EL14" s="9">
        <v>6.0750000000000002</v>
      </c>
      <c r="EM14" s="9">
        <v>3.8650000000000002</v>
      </c>
      <c r="EN14" s="9">
        <v>8.6720000000000006</v>
      </c>
      <c r="EO14" s="9">
        <v>5.7389999999999999</v>
      </c>
      <c r="EP14" s="9">
        <v>4.7469999999999999</v>
      </c>
      <c r="EQ14" s="9">
        <v>6.9050000000000002</v>
      </c>
      <c r="ER14" s="9">
        <v>3.633</v>
      </c>
      <c r="ES14" s="9">
        <v>2.8290000000000002</v>
      </c>
      <c r="ET14" s="9">
        <v>4.5789999999999997</v>
      </c>
      <c r="EU14" s="9">
        <v>6.2690000000000001</v>
      </c>
      <c r="EV14" s="9">
        <v>7.274</v>
      </c>
      <c r="EW14" s="9">
        <v>5.0869999999999997</v>
      </c>
      <c r="EX14" s="9">
        <v>0.80300000000000005</v>
      </c>
      <c r="EY14" s="9">
        <v>1.181</v>
      </c>
      <c r="EZ14" s="9">
        <v>0.35899999999999999</v>
      </c>
      <c r="FA14" s="9">
        <v>3.9670000000000001</v>
      </c>
      <c r="FB14" s="9">
        <v>3.698</v>
      </c>
      <c r="FC14" s="9">
        <v>4.282</v>
      </c>
      <c r="FD14" s="9">
        <v>0.42099999999999999</v>
      </c>
      <c r="FE14" s="9">
        <v>0.39200000000000002</v>
      </c>
      <c r="FF14" s="9">
        <v>0.45600000000000002</v>
      </c>
      <c r="FG14" s="9">
        <v>0.995</v>
      </c>
      <c r="FH14" s="9">
        <v>1.083</v>
      </c>
      <c r="FI14" s="9">
        <v>0.89200000000000002</v>
      </c>
      <c r="FJ14" s="9">
        <v>9.2089999999999996</v>
      </c>
      <c r="FK14" s="9">
        <v>10.223000000000001</v>
      </c>
      <c r="FL14" s="9">
        <v>8.0180000000000007</v>
      </c>
      <c r="FM14" s="9">
        <v>14.029</v>
      </c>
      <c r="FN14" s="9">
        <v>10.725</v>
      </c>
      <c r="FO14" s="9">
        <v>17.911000000000001</v>
      </c>
      <c r="FP14" s="9">
        <v>58.024999999999999</v>
      </c>
      <c r="FQ14" s="9">
        <v>61.216999999999999</v>
      </c>
      <c r="FR14" s="9">
        <v>54.274999999999999</v>
      </c>
      <c r="FS14" s="9">
        <v>50.679000000000002</v>
      </c>
      <c r="FT14" s="9">
        <v>54.252000000000002</v>
      </c>
      <c r="FU14" s="9">
        <v>46.48</v>
      </c>
      <c r="FV14" s="9">
        <v>5.5609999999999999</v>
      </c>
      <c r="FW14" s="9">
        <v>4.95</v>
      </c>
      <c r="FX14" s="9">
        <v>6.2779999999999996</v>
      </c>
      <c r="FY14" s="9">
        <v>1.786</v>
      </c>
      <c r="FZ14" s="9">
        <v>2.0150000000000001</v>
      </c>
      <c r="GA14" s="9">
        <v>1.5169999999999999</v>
      </c>
      <c r="GB14" s="9">
        <v>41.975000000000001</v>
      </c>
      <c r="GC14" s="9">
        <v>38.783000000000001</v>
      </c>
      <c r="GD14" s="9">
        <v>45.725000000000001</v>
      </c>
      <c r="GE14" s="9">
        <v>39.753</v>
      </c>
      <c r="GF14" s="9">
        <v>37.207999999999998</v>
      </c>
      <c r="GG14" s="9">
        <v>42.741999999999997</v>
      </c>
      <c r="GH14" s="9">
        <v>2.222</v>
      </c>
      <c r="GI14" s="9">
        <v>1.5740000000000001</v>
      </c>
      <c r="GJ14" s="9">
        <v>2.9830000000000001</v>
      </c>
      <c r="GK14" s="9">
        <v>254.48699999999999</v>
      </c>
      <c r="GL14" s="9">
        <v>124.43600000000001</v>
      </c>
      <c r="GM14" s="9">
        <v>130.05199999999999</v>
      </c>
      <c r="GN14" s="9">
        <v>231.31800000000001</v>
      </c>
      <c r="GO14" s="9">
        <v>115.83799999999999</v>
      </c>
      <c r="GP14" s="9">
        <v>115.479</v>
      </c>
      <c r="GQ14" s="9">
        <v>44.667000000000002</v>
      </c>
      <c r="GR14" s="9">
        <v>19.748000000000001</v>
      </c>
      <c r="GS14" s="9">
        <v>24.919</v>
      </c>
      <c r="GT14" s="9">
        <v>21.731999999999999</v>
      </c>
      <c r="GU14" s="9">
        <v>10.731</v>
      </c>
      <c r="GV14" s="9">
        <v>11</v>
      </c>
      <c r="GW14" s="9">
        <v>2.27</v>
      </c>
      <c r="GX14" s="9">
        <v>1.9810000000000001</v>
      </c>
      <c r="GY14" s="9">
        <v>0.28899999999999998</v>
      </c>
      <c r="GZ14" s="9">
        <v>0.42699999999999999</v>
      </c>
      <c r="HA14" s="9">
        <v>0.42699999999999999</v>
      </c>
      <c r="HB14" s="9">
        <v>0</v>
      </c>
      <c r="HC14" s="9">
        <v>1.843</v>
      </c>
      <c r="HD14" s="9">
        <v>1.554</v>
      </c>
      <c r="HE14" s="9">
        <v>0.28899999999999998</v>
      </c>
      <c r="HF14" s="9">
        <v>25.989000000000001</v>
      </c>
      <c r="HG14" s="9">
        <v>13.132</v>
      </c>
      <c r="HH14" s="9">
        <v>12.856999999999999</v>
      </c>
      <c r="HI14" s="9">
        <v>11.794</v>
      </c>
      <c r="HJ14" s="9">
        <v>8.4700000000000006</v>
      </c>
      <c r="HK14" s="9">
        <v>3.3250000000000002</v>
      </c>
      <c r="HL14" s="9">
        <v>18.832999999999998</v>
      </c>
      <c r="HM14" s="9">
        <v>8.8659999999999997</v>
      </c>
      <c r="HN14" s="9">
        <v>9.968</v>
      </c>
      <c r="HO14" s="9">
        <v>15.688000000000001</v>
      </c>
      <c r="HP14" s="9">
        <v>10.484</v>
      </c>
      <c r="HQ14" s="9">
        <v>5.2039999999999997</v>
      </c>
      <c r="HR14" s="9">
        <v>24.943000000000001</v>
      </c>
      <c r="HS14" s="9">
        <v>18.225000000000001</v>
      </c>
      <c r="HT14" s="9">
        <v>6.718</v>
      </c>
      <c r="HU14" s="9">
        <v>12.311999999999999</v>
      </c>
      <c r="HV14" s="9">
        <v>5.9249999999999998</v>
      </c>
      <c r="HW14" s="9">
        <v>6.3869999999999996</v>
      </c>
      <c r="HX14" s="9">
        <v>14.396000000000001</v>
      </c>
      <c r="HY14" s="9">
        <v>1.982</v>
      </c>
      <c r="HZ14" s="9">
        <v>12.414</v>
      </c>
      <c r="IA14" s="9">
        <v>10.468999999999999</v>
      </c>
      <c r="IB14" s="9">
        <v>3.39</v>
      </c>
      <c r="IC14" s="9">
        <v>7.0789999999999997</v>
      </c>
      <c r="ID14" s="9">
        <v>2.3660000000000001</v>
      </c>
      <c r="IE14" s="9">
        <v>1.5569999999999999</v>
      </c>
      <c r="IF14" s="9">
        <v>0.81</v>
      </c>
      <c r="IG14" s="9">
        <v>25.859000000000002</v>
      </c>
      <c r="IH14" s="9">
        <v>11.349</v>
      </c>
      <c r="II14" s="9">
        <v>14.51</v>
      </c>
      <c r="IJ14" s="9">
        <v>23.17</v>
      </c>
      <c r="IK14" s="9">
        <v>8.5969999999999995</v>
      </c>
      <c r="IL14" s="9">
        <v>14.573</v>
      </c>
      <c r="IM14" s="9">
        <v>197.40199999999999</v>
      </c>
      <c r="IN14" s="9">
        <v>110.396</v>
      </c>
      <c r="IO14" s="9">
        <v>87.007000000000005</v>
      </c>
      <c r="IP14" s="9">
        <v>161.83799999999999</v>
      </c>
      <c r="IQ14" s="9">
        <v>87.843999999999994</v>
      </c>
    </row>
    <row r="15" spans="1:251">
      <c r="A15" s="10">
        <v>43497</v>
      </c>
      <c r="B15" s="9">
        <v>4.8689999999999998</v>
      </c>
      <c r="C15" s="9">
        <v>4.593</v>
      </c>
      <c r="D15" s="9">
        <v>8.8350000000000009</v>
      </c>
      <c r="E15" s="9">
        <v>9.34</v>
      </c>
      <c r="F15" s="9">
        <v>8.2720000000000002</v>
      </c>
      <c r="G15" s="9">
        <v>1.8109999999999999</v>
      </c>
      <c r="H15" s="9">
        <v>1.302</v>
      </c>
      <c r="I15" s="9">
        <v>2.379</v>
      </c>
      <c r="J15" s="9">
        <v>4.0110000000000001</v>
      </c>
      <c r="K15" s="9">
        <v>3.5750000000000002</v>
      </c>
      <c r="L15" s="9">
        <v>4.4969999999999999</v>
      </c>
      <c r="M15" s="9">
        <v>3.4540000000000002</v>
      </c>
      <c r="N15" s="9">
        <v>1.3480000000000001</v>
      </c>
      <c r="O15" s="9">
        <v>5.806</v>
      </c>
      <c r="P15" s="9">
        <v>1.9770000000000001</v>
      </c>
      <c r="Q15" s="9">
        <v>1.534</v>
      </c>
      <c r="R15" s="9">
        <v>2.472</v>
      </c>
      <c r="S15" s="9">
        <v>11.151</v>
      </c>
      <c r="T15" s="9">
        <v>11.616</v>
      </c>
      <c r="U15" s="9">
        <v>10.632</v>
      </c>
      <c r="V15" s="9">
        <v>12.577</v>
      </c>
      <c r="W15" s="9">
        <v>12.696999999999999</v>
      </c>
      <c r="X15" s="9">
        <v>12.442</v>
      </c>
      <c r="Y15" s="9">
        <v>69.082999999999998</v>
      </c>
      <c r="Z15" s="9">
        <v>79.019000000000005</v>
      </c>
      <c r="AA15" s="9">
        <v>57.988</v>
      </c>
      <c r="AB15" s="9">
        <v>53.35</v>
      </c>
      <c r="AC15" s="9">
        <v>58.741999999999997</v>
      </c>
      <c r="AD15" s="9">
        <v>47.329000000000001</v>
      </c>
      <c r="AE15" s="9">
        <v>13.71</v>
      </c>
      <c r="AF15" s="9">
        <v>17.39</v>
      </c>
      <c r="AG15" s="9">
        <v>9.6020000000000003</v>
      </c>
      <c r="AH15" s="9">
        <v>2.0230000000000001</v>
      </c>
      <c r="AI15" s="9">
        <v>2.887</v>
      </c>
      <c r="AJ15" s="9">
        <v>1.0569999999999999</v>
      </c>
      <c r="AK15" s="9">
        <v>30.917000000000002</v>
      </c>
      <c r="AL15" s="9">
        <v>20.981000000000002</v>
      </c>
      <c r="AM15" s="9">
        <v>42.012</v>
      </c>
      <c r="AN15" s="9">
        <v>27.68</v>
      </c>
      <c r="AO15" s="9">
        <v>19.707000000000001</v>
      </c>
      <c r="AP15" s="9">
        <v>36.584000000000003</v>
      </c>
      <c r="AQ15" s="9">
        <v>3.2370000000000001</v>
      </c>
      <c r="AR15" s="9">
        <v>1.274</v>
      </c>
      <c r="AS15" s="9">
        <v>5.4279999999999999</v>
      </c>
      <c r="AT15" s="9">
        <v>252.57300000000001</v>
      </c>
      <c r="AU15" s="9">
        <v>137.203</v>
      </c>
      <c r="AV15" s="9">
        <v>115.37</v>
      </c>
      <c r="AW15" s="9">
        <v>214.93199999999999</v>
      </c>
      <c r="AX15" s="9">
        <v>116.947</v>
      </c>
      <c r="AY15" s="9">
        <v>97.984999999999999</v>
      </c>
      <c r="AZ15" s="9">
        <v>38.506999999999998</v>
      </c>
      <c r="BA15" s="9">
        <v>21.96</v>
      </c>
      <c r="BB15" s="9">
        <v>16.547999999999998</v>
      </c>
      <c r="BC15" s="9">
        <v>17.696999999999999</v>
      </c>
      <c r="BD15" s="9">
        <v>12.641</v>
      </c>
      <c r="BE15" s="9">
        <v>5.056</v>
      </c>
      <c r="BF15" s="9">
        <v>10.471</v>
      </c>
      <c r="BG15" s="9">
        <v>3.137</v>
      </c>
      <c r="BH15" s="9">
        <v>7.3339999999999996</v>
      </c>
      <c r="BI15" s="9">
        <v>8.9870000000000001</v>
      </c>
      <c r="BJ15" s="9">
        <v>2.1419999999999999</v>
      </c>
      <c r="BK15" s="9">
        <v>6.8449999999999998</v>
      </c>
      <c r="BL15" s="9">
        <v>1.4850000000000001</v>
      </c>
      <c r="BM15" s="9">
        <v>0.995</v>
      </c>
      <c r="BN15" s="9">
        <v>0.48899999999999999</v>
      </c>
      <c r="BO15" s="9">
        <v>50.798999999999999</v>
      </c>
      <c r="BP15" s="9">
        <v>28.11</v>
      </c>
      <c r="BQ15" s="9">
        <v>22.689</v>
      </c>
      <c r="BR15" s="9">
        <v>11.276</v>
      </c>
      <c r="BS15" s="9">
        <v>6.3010000000000002</v>
      </c>
      <c r="BT15" s="9">
        <v>4.9749999999999996</v>
      </c>
      <c r="BU15" s="9">
        <v>9.8539999999999992</v>
      </c>
      <c r="BV15" s="9">
        <v>4.4539999999999997</v>
      </c>
      <c r="BW15" s="9">
        <v>5.4</v>
      </c>
      <c r="BX15" s="9">
        <v>15.157999999999999</v>
      </c>
      <c r="BY15" s="9">
        <v>8.4570000000000007</v>
      </c>
      <c r="BZ15" s="9">
        <v>6.7009999999999996</v>
      </c>
      <c r="CA15" s="9">
        <v>16.975999999999999</v>
      </c>
      <c r="CB15" s="9">
        <v>9.1630000000000003</v>
      </c>
      <c r="CC15" s="9">
        <v>7.8129999999999997</v>
      </c>
      <c r="CD15" s="9">
        <v>2.4180000000000001</v>
      </c>
      <c r="CE15" s="9">
        <v>1.6839999999999999</v>
      </c>
      <c r="CF15" s="9">
        <v>0.73399999999999999</v>
      </c>
      <c r="CG15" s="9">
        <v>8.1389999999999993</v>
      </c>
      <c r="CH15" s="9">
        <v>4.9219999999999997</v>
      </c>
      <c r="CI15" s="9">
        <v>3.2170000000000001</v>
      </c>
      <c r="CJ15" s="9">
        <v>2.4550000000000001</v>
      </c>
      <c r="CK15" s="9">
        <v>0.77900000000000003</v>
      </c>
      <c r="CL15" s="9">
        <v>1.6759999999999999</v>
      </c>
      <c r="CM15" s="9">
        <v>3.508</v>
      </c>
      <c r="CN15" s="9">
        <v>1.371</v>
      </c>
      <c r="CO15" s="9">
        <v>2.137</v>
      </c>
      <c r="CP15" s="9">
        <v>27.673999999999999</v>
      </c>
      <c r="CQ15" s="9">
        <v>13.968999999999999</v>
      </c>
      <c r="CR15" s="9">
        <v>13.705</v>
      </c>
      <c r="CS15" s="9">
        <v>37.640999999999998</v>
      </c>
      <c r="CT15" s="9">
        <v>20.256</v>
      </c>
      <c r="CU15" s="9">
        <v>17.385000000000002</v>
      </c>
      <c r="CV15" s="9">
        <v>141.28899999999999</v>
      </c>
      <c r="CW15" s="9">
        <v>87.578999999999994</v>
      </c>
      <c r="CX15" s="9">
        <v>53.71</v>
      </c>
      <c r="CY15" s="9">
        <v>117.649</v>
      </c>
      <c r="CZ15" s="9">
        <v>71.900999999999996</v>
      </c>
      <c r="DA15" s="9">
        <v>45.747999999999998</v>
      </c>
      <c r="DB15" s="9">
        <v>20.741</v>
      </c>
      <c r="DC15" s="9">
        <v>13.605</v>
      </c>
      <c r="DD15" s="9">
        <v>7.1349999999999998</v>
      </c>
      <c r="DE15" s="9">
        <v>2.899</v>
      </c>
      <c r="DF15" s="9">
        <v>2.0720000000000001</v>
      </c>
      <c r="DG15" s="9">
        <v>0.82699999999999996</v>
      </c>
      <c r="DH15" s="9">
        <v>111.28400000000001</v>
      </c>
      <c r="DI15" s="9">
        <v>49.624000000000002</v>
      </c>
      <c r="DJ15" s="9">
        <v>61.66</v>
      </c>
      <c r="DK15" s="9">
        <v>103.117</v>
      </c>
      <c r="DL15" s="9">
        <v>48.045999999999999</v>
      </c>
      <c r="DM15" s="9">
        <v>55.072000000000003</v>
      </c>
      <c r="DN15" s="9">
        <v>8.1669999999999998</v>
      </c>
      <c r="DO15" s="9">
        <v>1.579</v>
      </c>
      <c r="DP15" s="9">
        <v>6.5880000000000001</v>
      </c>
      <c r="DQ15" s="9">
        <v>85.096999999999994</v>
      </c>
      <c r="DR15" s="9">
        <v>85.236999999999995</v>
      </c>
      <c r="DS15" s="9">
        <v>84.930999999999997</v>
      </c>
      <c r="DT15" s="9">
        <v>15.246</v>
      </c>
      <c r="DU15" s="9">
        <v>16.004999999999999</v>
      </c>
      <c r="DV15" s="9">
        <v>14.343</v>
      </c>
      <c r="DW15" s="9">
        <v>7.0069999999999997</v>
      </c>
      <c r="DX15" s="9">
        <v>9.2129999999999992</v>
      </c>
      <c r="DY15" s="9">
        <v>4.383</v>
      </c>
      <c r="DZ15" s="9">
        <v>4.1459999999999999</v>
      </c>
      <c r="EA15" s="9">
        <v>2.286</v>
      </c>
      <c r="EB15" s="9">
        <v>6.3570000000000002</v>
      </c>
      <c r="EC15" s="9">
        <v>3.5579999999999998</v>
      </c>
      <c r="ED15" s="9">
        <v>1.5609999999999999</v>
      </c>
      <c r="EE15" s="9">
        <v>5.9329999999999998</v>
      </c>
      <c r="EF15" s="9">
        <v>0.58799999999999997</v>
      </c>
      <c r="EG15" s="9">
        <v>0.72599999999999998</v>
      </c>
      <c r="EH15" s="9">
        <v>0.42399999999999999</v>
      </c>
      <c r="EI15" s="9">
        <v>20.113</v>
      </c>
      <c r="EJ15" s="9">
        <v>20.488</v>
      </c>
      <c r="EK15" s="9">
        <v>19.666</v>
      </c>
      <c r="EL15" s="9">
        <v>4.4649999999999999</v>
      </c>
      <c r="EM15" s="9">
        <v>4.5919999999999996</v>
      </c>
      <c r="EN15" s="9">
        <v>4.3129999999999997</v>
      </c>
      <c r="EO15" s="9">
        <v>3.9009999999999998</v>
      </c>
      <c r="EP15" s="9">
        <v>3.246</v>
      </c>
      <c r="EQ15" s="9">
        <v>4.68</v>
      </c>
      <c r="ER15" s="9">
        <v>6.0010000000000003</v>
      </c>
      <c r="ES15" s="9">
        <v>6.1639999999999997</v>
      </c>
      <c r="ET15" s="9">
        <v>5.8079999999999998</v>
      </c>
      <c r="EU15" s="9">
        <v>6.7210000000000001</v>
      </c>
      <c r="EV15" s="9">
        <v>6.6790000000000003</v>
      </c>
      <c r="EW15" s="9">
        <v>6.7720000000000002</v>
      </c>
      <c r="EX15" s="9">
        <v>0.95699999999999996</v>
      </c>
      <c r="EY15" s="9">
        <v>1.228</v>
      </c>
      <c r="EZ15" s="9">
        <v>0.63600000000000001</v>
      </c>
      <c r="FA15" s="9">
        <v>3.222</v>
      </c>
      <c r="FB15" s="9">
        <v>3.5870000000000002</v>
      </c>
      <c r="FC15" s="9">
        <v>2.7879999999999998</v>
      </c>
      <c r="FD15" s="9">
        <v>0.97199999999999998</v>
      </c>
      <c r="FE15" s="9">
        <v>0.56799999999999995</v>
      </c>
      <c r="FF15" s="9">
        <v>1.452</v>
      </c>
      <c r="FG15" s="9">
        <v>1.389</v>
      </c>
      <c r="FH15" s="9">
        <v>0.999</v>
      </c>
      <c r="FI15" s="9">
        <v>1.853</v>
      </c>
      <c r="FJ15" s="9">
        <v>10.957000000000001</v>
      </c>
      <c r="FK15" s="9">
        <v>10.180999999999999</v>
      </c>
      <c r="FL15" s="9">
        <v>11.879</v>
      </c>
      <c r="FM15" s="9">
        <v>14.903</v>
      </c>
      <c r="FN15" s="9">
        <v>14.763</v>
      </c>
      <c r="FO15" s="9">
        <v>15.069000000000001</v>
      </c>
      <c r="FP15" s="9">
        <v>55.94</v>
      </c>
      <c r="FQ15" s="9">
        <v>63.832000000000001</v>
      </c>
      <c r="FR15" s="9">
        <v>46.555</v>
      </c>
      <c r="FS15" s="9">
        <v>46.58</v>
      </c>
      <c r="FT15" s="9">
        <v>52.405000000000001</v>
      </c>
      <c r="FU15" s="9">
        <v>39.652999999999999</v>
      </c>
      <c r="FV15" s="9">
        <v>8.2119999999999997</v>
      </c>
      <c r="FW15" s="9">
        <v>9.9160000000000004</v>
      </c>
      <c r="FX15" s="9">
        <v>6.1849999999999996</v>
      </c>
      <c r="FY15" s="9">
        <v>1.1479999999999999</v>
      </c>
      <c r="FZ15" s="9">
        <v>1.51</v>
      </c>
      <c r="GA15" s="9">
        <v>0.71699999999999997</v>
      </c>
      <c r="GB15" s="9">
        <v>44.06</v>
      </c>
      <c r="GC15" s="9">
        <v>36.167999999999999</v>
      </c>
      <c r="GD15" s="9">
        <v>53.445</v>
      </c>
      <c r="GE15" s="9">
        <v>40.826999999999998</v>
      </c>
      <c r="GF15" s="9">
        <v>35.018000000000001</v>
      </c>
      <c r="GG15" s="9">
        <v>47.734999999999999</v>
      </c>
      <c r="GH15" s="9">
        <v>3.2330000000000001</v>
      </c>
      <c r="GI15" s="9">
        <v>1.151</v>
      </c>
      <c r="GJ15" s="9">
        <v>5.71</v>
      </c>
      <c r="GK15" s="9">
        <v>249.249</v>
      </c>
      <c r="GL15" s="9">
        <v>126.89</v>
      </c>
      <c r="GM15" s="9">
        <v>122.36</v>
      </c>
      <c r="GN15" s="9">
        <v>217.28299999999999</v>
      </c>
      <c r="GO15" s="9">
        <v>111.839</v>
      </c>
      <c r="GP15" s="9">
        <v>105.444</v>
      </c>
      <c r="GQ15" s="9">
        <v>41.561999999999998</v>
      </c>
      <c r="GR15" s="9">
        <v>18.126999999999999</v>
      </c>
      <c r="GS15" s="9">
        <v>23.434000000000001</v>
      </c>
      <c r="GT15" s="9">
        <v>17.908000000000001</v>
      </c>
      <c r="GU15" s="9">
        <v>11.029</v>
      </c>
      <c r="GV15" s="9">
        <v>6.88</v>
      </c>
      <c r="GW15" s="9">
        <v>4.774</v>
      </c>
      <c r="GX15" s="9">
        <v>3.0030000000000001</v>
      </c>
      <c r="GY15" s="9">
        <v>1.77</v>
      </c>
      <c r="GZ15" s="9">
        <v>0.437</v>
      </c>
      <c r="HA15" s="9">
        <v>0.437</v>
      </c>
      <c r="HB15" s="9">
        <v>0</v>
      </c>
      <c r="HC15" s="9">
        <v>4.3360000000000003</v>
      </c>
      <c r="HD15" s="9">
        <v>2.5659999999999998</v>
      </c>
      <c r="HE15" s="9">
        <v>1.77</v>
      </c>
      <c r="HF15" s="9">
        <v>21.870999999999999</v>
      </c>
      <c r="HG15" s="9">
        <v>11.182</v>
      </c>
      <c r="HH15" s="9">
        <v>10.689</v>
      </c>
      <c r="HI15" s="9">
        <v>12.286</v>
      </c>
      <c r="HJ15" s="9">
        <v>8.4120000000000008</v>
      </c>
      <c r="HK15" s="9">
        <v>3.8730000000000002</v>
      </c>
      <c r="HL15" s="9">
        <v>18.276</v>
      </c>
      <c r="HM15" s="9">
        <v>10.871</v>
      </c>
      <c r="HN15" s="9">
        <v>7.4050000000000002</v>
      </c>
      <c r="HO15" s="9">
        <v>9.1310000000000002</v>
      </c>
      <c r="HP15" s="9">
        <v>5.3280000000000003</v>
      </c>
      <c r="HQ15" s="9">
        <v>3.8029999999999999</v>
      </c>
      <c r="HR15" s="9">
        <v>19.731000000000002</v>
      </c>
      <c r="HS15" s="9">
        <v>13.353</v>
      </c>
      <c r="HT15" s="9">
        <v>6.3780000000000001</v>
      </c>
      <c r="HU15" s="9">
        <v>5.1280000000000001</v>
      </c>
      <c r="HV15" s="9">
        <v>0.91500000000000004</v>
      </c>
      <c r="HW15" s="9">
        <v>4.2130000000000001</v>
      </c>
      <c r="HX15" s="9">
        <v>15.561999999999999</v>
      </c>
      <c r="HY15" s="9">
        <v>5.6580000000000004</v>
      </c>
      <c r="HZ15" s="9">
        <v>9.9039999999999999</v>
      </c>
      <c r="IA15" s="9">
        <v>14.07</v>
      </c>
      <c r="IB15" s="9">
        <v>2.3769999999999998</v>
      </c>
      <c r="IC15" s="9">
        <v>11.694000000000001</v>
      </c>
      <c r="ID15" s="9">
        <v>5.42</v>
      </c>
      <c r="IE15" s="9">
        <v>2.77</v>
      </c>
      <c r="IF15" s="9">
        <v>2.6509999999999998</v>
      </c>
      <c r="IG15" s="9">
        <v>31.565000000000001</v>
      </c>
      <c r="IH15" s="9">
        <v>18.815000000000001</v>
      </c>
      <c r="II15" s="9">
        <v>12.75</v>
      </c>
      <c r="IJ15" s="9">
        <v>31.966000000000001</v>
      </c>
      <c r="IK15" s="9">
        <v>15.05</v>
      </c>
      <c r="IL15" s="9">
        <v>16.916</v>
      </c>
      <c r="IM15" s="9">
        <v>189.935</v>
      </c>
      <c r="IN15" s="9">
        <v>113.09099999999999</v>
      </c>
      <c r="IO15" s="9">
        <v>76.843999999999994</v>
      </c>
      <c r="IP15" s="9">
        <v>139.626</v>
      </c>
      <c r="IQ15" s="9">
        <v>80.522999999999996</v>
      </c>
    </row>
    <row r="16" spans="1:251">
      <c r="A16" s="10">
        <v>43862</v>
      </c>
      <c r="B16" s="9">
        <v>6.06</v>
      </c>
      <c r="C16" s="9">
        <v>1.6839999999999999</v>
      </c>
      <c r="D16" s="9">
        <v>8.4329999999999998</v>
      </c>
      <c r="E16" s="9">
        <v>9.2189999999999994</v>
      </c>
      <c r="F16" s="9">
        <v>7.5220000000000002</v>
      </c>
      <c r="G16" s="9">
        <v>2.0070000000000001</v>
      </c>
      <c r="H16" s="9">
        <v>1.1759999999999999</v>
      </c>
      <c r="I16" s="9">
        <v>2.97</v>
      </c>
      <c r="J16" s="9">
        <v>4.8150000000000004</v>
      </c>
      <c r="K16" s="9">
        <v>3.343</v>
      </c>
      <c r="L16" s="9">
        <v>6.52</v>
      </c>
      <c r="M16" s="9">
        <v>2.6829999999999998</v>
      </c>
      <c r="N16" s="9">
        <v>1.5089999999999999</v>
      </c>
      <c r="O16" s="9">
        <v>4.0419999999999998</v>
      </c>
      <c r="P16" s="9">
        <v>1.42</v>
      </c>
      <c r="Q16" s="9">
        <v>1.3560000000000001</v>
      </c>
      <c r="R16" s="9">
        <v>1.494</v>
      </c>
      <c r="S16" s="9">
        <v>11.516</v>
      </c>
      <c r="T16" s="9">
        <v>11.25</v>
      </c>
      <c r="U16" s="9">
        <v>11.823</v>
      </c>
      <c r="V16" s="9">
        <v>13.746</v>
      </c>
      <c r="W16" s="9">
        <v>13.794</v>
      </c>
      <c r="X16" s="9">
        <v>13.689</v>
      </c>
      <c r="Y16" s="9">
        <v>66.731999999999999</v>
      </c>
      <c r="Z16" s="9">
        <v>73.930000000000007</v>
      </c>
      <c r="AA16" s="9">
        <v>58.4</v>
      </c>
      <c r="AB16" s="9">
        <v>52.904000000000003</v>
      </c>
      <c r="AC16" s="9">
        <v>55.603000000000002</v>
      </c>
      <c r="AD16" s="9">
        <v>49.78</v>
      </c>
      <c r="AE16" s="9">
        <v>11.201000000000001</v>
      </c>
      <c r="AF16" s="9">
        <v>14.8</v>
      </c>
      <c r="AG16" s="9">
        <v>7.0350000000000001</v>
      </c>
      <c r="AH16" s="9">
        <v>2.6269999999999998</v>
      </c>
      <c r="AI16" s="9">
        <v>3.5270000000000001</v>
      </c>
      <c r="AJ16" s="9">
        <v>1.5860000000000001</v>
      </c>
      <c r="AK16" s="9">
        <v>33.268000000000001</v>
      </c>
      <c r="AL16" s="9">
        <v>26.07</v>
      </c>
      <c r="AM16" s="9">
        <v>41.6</v>
      </c>
      <c r="AN16" s="9">
        <v>29.635000000000002</v>
      </c>
      <c r="AO16" s="9">
        <v>23.577999999999999</v>
      </c>
      <c r="AP16" s="9">
        <v>36.645000000000003</v>
      </c>
      <c r="AQ16" s="9">
        <v>3.6339999999999999</v>
      </c>
      <c r="AR16" s="9">
        <v>2.4929999999999999</v>
      </c>
      <c r="AS16" s="9">
        <v>4.9550000000000001</v>
      </c>
      <c r="AT16" s="9">
        <v>273.00200000000001</v>
      </c>
      <c r="AU16" s="9">
        <v>154.899</v>
      </c>
      <c r="AV16" s="9">
        <v>118.10299999999999</v>
      </c>
      <c r="AW16" s="9">
        <v>232.15</v>
      </c>
      <c r="AX16" s="9">
        <v>131.351</v>
      </c>
      <c r="AY16" s="9">
        <v>100.79900000000001</v>
      </c>
      <c r="AZ16" s="9">
        <v>45.432000000000002</v>
      </c>
      <c r="BA16" s="9">
        <v>26.736000000000001</v>
      </c>
      <c r="BB16" s="9">
        <v>18.696000000000002</v>
      </c>
      <c r="BC16" s="9">
        <v>20.123000000000001</v>
      </c>
      <c r="BD16" s="9">
        <v>9.7609999999999992</v>
      </c>
      <c r="BE16" s="9">
        <v>10.362</v>
      </c>
      <c r="BF16" s="9">
        <v>9.5690000000000008</v>
      </c>
      <c r="BG16" s="9">
        <v>3.4260000000000002</v>
      </c>
      <c r="BH16" s="9">
        <v>6.1429999999999998</v>
      </c>
      <c r="BI16" s="9">
        <v>6.0860000000000003</v>
      </c>
      <c r="BJ16" s="9">
        <v>2.7229999999999999</v>
      </c>
      <c r="BK16" s="9">
        <v>3.363</v>
      </c>
      <c r="BL16" s="9">
        <v>3.4830000000000001</v>
      </c>
      <c r="BM16" s="9">
        <v>0.70299999999999996</v>
      </c>
      <c r="BN16" s="9">
        <v>2.7810000000000001</v>
      </c>
      <c r="BO16" s="9">
        <v>56.609000000000002</v>
      </c>
      <c r="BP16" s="9">
        <v>31.675000000000001</v>
      </c>
      <c r="BQ16" s="9">
        <v>24.934999999999999</v>
      </c>
      <c r="BR16" s="9">
        <v>15.608000000000001</v>
      </c>
      <c r="BS16" s="9">
        <v>9.7479999999999993</v>
      </c>
      <c r="BT16" s="9">
        <v>5.8609999999999998</v>
      </c>
      <c r="BU16" s="9">
        <v>8.5660000000000007</v>
      </c>
      <c r="BV16" s="9">
        <v>4.1210000000000004</v>
      </c>
      <c r="BW16" s="9">
        <v>4.4450000000000003</v>
      </c>
      <c r="BX16" s="9">
        <v>12.779</v>
      </c>
      <c r="BY16" s="9">
        <v>9.8970000000000002</v>
      </c>
      <c r="BZ16" s="9">
        <v>2.8820000000000001</v>
      </c>
      <c r="CA16" s="9">
        <v>14.242000000000001</v>
      </c>
      <c r="CB16" s="9">
        <v>9.6310000000000002</v>
      </c>
      <c r="CC16" s="9">
        <v>4.6109999999999998</v>
      </c>
      <c r="CD16" s="9">
        <v>1.27</v>
      </c>
      <c r="CE16" s="9">
        <v>0.78500000000000003</v>
      </c>
      <c r="CF16" s="9">
        <v>0.48499999999999999</v>
      </c>
      <c r="CG16" s="9">
        <v>11.26</v>
      </c>
      <c r="CH16" s="9">
        <v>6.3949999999999996</v>
      </c>
      <c r="CI16" s="9">
        <v>4.8650000000000002</v>
      </c>
      <c r="CJ16" s="9">
        <v>1.8580000000000001</v>
      </c>
      <c r="CK16" s="9">
        <v>1.482</v>
      </c>
      <c r="CL16" s="9">
        <v>0.376</v>
      </c>
      <c r="CM16" s="9">
        <v>3.7240000000000002</v>
      </c>
      <c r="CN16" s="9">
        <v>1.514</v>
      </c>
      <c r="CO16" s="9">
        <v>2.21</v>
      </c>
      <c r="CP16" s="9">
        <v>31.109000000000002</v>
      </c>
      <c r="CQ16" s="9">
        <v>16.18</v>
      </c>
      <c r="CR16" s="9">
        <v>14.929</v>
      </c>
      <c r="CS16" s="9">
        <v>40.851999999999997</v>
      </c>
      <c r="CT16" s="9">
        <v>23.548999999999999</v>
      </c>
      <c r="CU16" s="9">
        <v>17.303999999999998</v>
      </c>
      <c r="CV16" s="9">
        <v>141.77699999999999</v>
      </c>
      <c r="CW16" s="9">
        <v>85.942999999999998</v>
      </c>
      <c r="CX16" s="9">
        <v>55.834000000000003</v>
      </c>
      <c r="CY16" s="9">
        <v>116.184</v>
      </c>
      <c r="CZ16" s="9">
        <v>64.968000000000004</v>
      </c>
      <c r="DA16" s="9">
        <v>51.216000000000001</v>
      </c>
      <c r="DB16" s="9">
        <v>21.567</v>
      </c>
      <c r="DC16" s="9">
        <v>17.145</v>
      </c>
      <c r="DD16" s="9">
        <v>4.4219999999999997</v>
      </c>
      <c r="DE16" s="9">
        <v>4.0259999999999998</v>
      </c>
      <c r="DF16" s="9">
        <v>3.83</v>
      </c>
      <c r="DG16" s="9">
        <v>0.19600000000000001</v>
      </c>
      <c r="DH16" s="9">
        <v>131.22499999999999</v>
      </c>
      <c r="DI16" s="9">
        <v>68.956000000000003</v>
      </c>
      <c r="DJ16" s="9">
        <v>62.268999999999998</v>
      </c>
      <c r="DK16" s="9">
        <v>124.66</v>
      </c>
      <c r="DL16" s="9">
        <v>65.59</v>
      </c>
      <c r="DM16" s="9">
        <v>59.07</v>
      </c>
      <c r="DN16" s="9">
        <v>6.5650000000000004</v>
      </c>
      <c r="DO16" s="9">
        <v>3.3660000000000001</v>
      </c>
      <c r="DP16" s="9">
        <v>3.1989999999999998</v>
      </c>
      <c r="DQ16" s="9">
        <v>85.036000000000001</v>
      </c>
      <c r="DR16" s="9">
        <v>84.796999999999997</v>
      </c>
      <c r="DS16" s="9">
        <v>85.349000000000004</v>
      </c>
      <c r="DT16" s="9">
        <v>16.641999999999999</v>
      </c>
      <c r="DU16" s="9">
        <v>17.260000000000002</v>
      </c>
      <c r="DV16" s="9">
        <v>15.83</v>
      </c>
      <c r="DW16" s="9">
        <v>7.3710000000000004</v>
      </c>
      <c r="DX16" s="9">
        <v>6.3010000000000002</v>
      </c>
      <c r="DY16" s="9">
        <v>8.7739999999999991</v>
      </c>
      <c r="DZ16" s="9">
        <v>3.5049999999999999</v>
      </c>
      <c r="EA16" s="9">
        <v>2.2120000000000002</v>
      </c>
      <c r="EB16" s="9">
        <v>5.202</v>
      </c>
      <c r="EC16" s="9">
        <v>2.2290000000000001</v>
      </c>
      <c r="ED16" s="9">
        <v>1.758</v>
      </c>
      <c r="EE16" s="9">
        <v>2.847</v>
      </c>
      <c r="EF16" s="9">
        <v>1.276</v>
      </c>
      <c r="EG16" s="9">
        <v>0.45400000000000001</v>
      </c>
      <c r="EH16" s="9">
        <v>2.3540000000000001</v>
      </c>
      <c r="EI16" s="9">
        <v>20.736000000000001</v>
      </c>
      <c r="EJ16" s="9">
        <v>20.448</v>
      </c>
      <c r="EK16" s="9">
        <v>21.113</v>
      </c>
      <c r="EL16" s="9">
        <v>5.7169999999999996</v>
      </c>
      <c r="EM16" s="9">
        <v>6.2930000000000001</v>
      </c>
      <c r="EN16" s="9">
        <v>4.9619999999999997</v>
      </c>
      <c r="EO16" s="9">
        <v>3.1379999999999999</v>
      </c>
      <c r="EP16" s="9">
        <v>2.661</v>
      </c>
      <c r="EQ16" s="9">
        <v>3.7629999999999999</v>
      </c>
      <c r="ER16" s="9">
        <v>4.681</v>
      </c>
      <c r="ES16" s="9">
        <v>6.3890000000000002</v>
      </c>
      <c r="ET16" s="9">
        <v>2.44</v>
      </c>
      <c r="EU16" s="9">
        <v>5.2169999999999996</v>
      </c>
      <c r="EV16" s="9">
        <v>6.218</v>
      </c>
      <c r="EW16" s="9">
        <v>3.9039999999999999</v>
      </c>
      <c r="EX16" s="9">
        <v>0.46500000000000002</v>
      </c>
      <c r="EY16" s="9">
        <v>0.50700000000000001</v>
      </c>
      <c r="EZ16" s="9">
        <v>0.41099999999999998</v>
      </c>
      <c r="FA16" s="9">
        <v>4.1239999999999997</v>
      </c>
      <c r="FB16" s="9">
        <v>4.1289999999999996</v>
      </c>
      <c r="FC16" s="9">
        <v>4.1189999999999998</v>
      </c>
      <c r="FD16" s="9">
        <v>0.68100000000000005</v>
      </c>
      <c r="FE16" s="9">
        <v>0.95599999999999996</v>
      </c>
      <c r="FF16" s="9">
        <v>0.31900000000000001</v>
      </c>
      <c r="FG16" s="9">
        <v>1.3640000000000001</v>
      </c>
      <c r="FH16" s="9">
        <v>0.97699999999999998</v>
      </c>
      <c r="FI16" s="9">
        <v>1.8720000000000001</v>
      </c>
      <c r="FJ16" s="9">
        <v>11.395</v>
      </c>
      <c r="FK16" s="9">
        <v>10.446</v>
      </c>
      <c r="FL16" s="9">
        <v>12.641</v>
      </c>
      <c r="FM16" s="9">
        <v>14.964</v>
      </c>
      <c r="FN16" s="9">
        <v>15.202999999999999</v>
      </c>
      <c r="FO16" s="9">
        <v>14.651</v>
      </c>
      <c r="FP16" s="9">
        <v>51.932000000000002</v>
      </c>
      <c r="FQ16" s="9">
        <v>55.482999999999997</v>
      </c>
      <c r="FR16" s="9">
        <v>47.274999999999999</v>
      </c>
      <c r="FS16" s="9">
        <v>42.558</v>
      </c>
      <c r="FT16" s="9">
        <v>41.942</v>
      </c>
      <c r="FU16" s="9">
        <v>43.366</v>
      </c>
      <c r="FV16" s="9">
        <v>7.9</v>
      </c>
      <c r="FW16" s="9">
        <v>11.068</v>
      </c>
      <c r="FX16" s="9">
        <v>3.7440000000000002</v>
      </c>
      <c r="FY16" s="9">
        <v>1.4750000000000001</v>
      </c>
      <c r="FZ16" s="9">
        <v>2.4729999999999999</v>
      </c>
      <c r="GA16" s="9">
        <v>0.16600000000000001</v>
      </c>
      <c r="GB16" s="9">
        <v>48.067999999999998</v>
      </c>
      <c r="GC16" s="9">
        <v>44.517000000000003</v>
      </c>
      <c r="GD16" s="9">
        <v>52.725000000000001</v>
      </c>
      <c r="GE16" s="9">
        <v>45.662999999999997</v>
      </c>
      <c r="GF16" s="9">
        <v>42.344000000000001</v>
      </c>
      <c r="GG16" s="9">
        <v>50.015999999999998</v>
      </c>
      <c r="GH16" s="9">
        <v>2.4049999999999998</v>
      </c>
      <c r="GI16" s="9">
        <v>2.173</v>
      </c>
      <c r="GJ16" s="9">
        <v>2.7090000000000001</v>
      </c>
      <c r="GK16" s="9">
        <v>240.98699999999999</v>
      </c>
      <c r="GL16" s="9">
        <v>124.804</v>
      </c>
      <c r="GM16" s="9">
        <v>116.18300000000001</v>
      </c>
      <c r="GN16" s="9">
        <v>205.46100000000001</v>
      </c>
      <c r="GO16" s="9">
        <v>105.563</v>
      </c>
      <c r="GP16" s="9">
        <v>99.899000000000001</v>
      </c>
      <c r="GQ16" s="9">
        <v>41.625999999999998</v>
      </c>
      <c r="GR16" s="9">
        <v>22.652999999999999</v>
      </c>
      <c r="GS16" s="9">
        <v>18.974</v>
      </c>
      <c r="GT16" s="9">
        <v>17.472999999999999</v>
      </c>
      <c r="GU16" s="9">
        <v>8.9830000000000005</v>
      </c>
      <c r="GV16" s="9">
        <v>8.49</v>
      </c>
      <c r="GW16" s="9">
        <v>3.3239999999999998</v>
      </c>
      <c r="GX16" s="9">
        <v>1.2569999999999999</v>
      </c>
      <c r="GY16" s="9">
        <v>2.0670000000000002</v>
      </c>
      <c r="GZ16" s="9">
        <v>0.69599999999999995</v>
      </c>
      <c r="HA16" s="9">
        <v>0.69599999999999995</v>
      </c>
      <c r="HB16" s="9">
        <v>0</v>
      </c>
      <c r="HC16" s="9">
        <v>2.6269999999999998</v>
      </c>
      <c r="HD16" s="9">
        <v>0.56000000000000005</v>
      </c>
      <c r="HE16" s="9">
        <v>2.0670000000000002</v>
      </c>
      <c r="HF16" s="9">
        <v>22.463999999999999</v>
      </c>
      <c r="HG16" s="9">
        <v>9.2620000000000005</v>
      </c>
      <c r="HH16" s="9">
        <v>13.202</v>
      </c>
      <c r="HI16" s="9">
        <v>9.7409999999999997</v>
      </c>
      <c r="HJ16" s="9">
        <v>6.21</v>
      </c>
      <c r="HK16" s="9">
        <v>3.5310000000000001</v>
      </c>
      <c r="HL16" s="9">
        <v>11.471</v>
      </c>
      <c r="HM16" s="9">
        <v>7.1779999999999999</v>
      </c>
      <c r="HN16" s="9">
        <v>4.2930000000000001</v>
      </c>
      <c r="HO16" s="9">
        <v>8.6999999999999993</v>
      </c>
      <c r="HP16" s="9">
        <v>7.9969999999999999</v>
      </c>
      <c r="HQ16" s="9">
        <v>0.70299999999999996</v>
      </c>
      <c r="HR16" s="9">
        <v>21.524999999999999</v>
      </c>
      <c r="HS16" s="9">
        <v>14.523999999999999</v>
      </c>
      <c r="HT16" s="9">
        <v>7.0010000000000003</v>
      </c>
      <c r="HU16" s="9">
        <v>6.6710000000000003</v>
      </c>
      <c r="HV16" s="9">
        <v>1.9419999999999999</v>
      </c>
      <c r="HW16" s="9">
        <v>4.7290000000000001</v>
      </c>
      <c r="HX16" s="9">
        <v>16.010999999999999</v>
      </c>
      <c r="HY16" s="9">
        <v>4.782</v>
      </c>
      <c r="HZ16" s="9">
        <v>11.228999999999999</v>
      </c>
      <c r="IA16" s="9">
        <v>10.028</v>
      </c>
      <c r="IB16" s="9">
        <v>2.2909999999999999</v>
      </c>
      <c r="IC16" s="9">
        <v>7.7380000000000004</v>
      </c>
      <c r="ID16" s="9">
        <v>3.1749999999999998</v>
      </c>
      <c r="IE16" s="9">
        <v>1.1859999999999999</v>
      </c>
      <c r="IF16" s="9">
        <v>1.9890000000000001</v>
      </c>
      <c r="IG16" s="9">
        <v>33.252000000000002</v>
      </c>
      <c r="IH16" s="9">
        <v>17.297999999999998</v>
      </c>
      <c r="II16" s="9">
        <v>15.955</v>
      </c>
      <c r="IJ16" s="9">
        <v>35.524999999999999</v>
      </c>
      <c r="IK16" s="9">
        <v>19.241</v>
      </c>
      <c r="IL16" s="9">
        <v>16.283999999999999</v>
      </c>
      <c r="IM16" s="9">
        <v>192.68799999999999</v>
      </c>
      <c r="IN16" s="9">
        <v>112.5</v>
      </c>
      <c r="IO16" s="9">
        <v>80.188000000000002</v>
      </c>
      <c r="IP16" s="9">
        <v>146.54599999999999</v>
      </c>
      <c r="IQ16" s="9">
        <v>84.596000000000004</v>
      </c>
    </row>
    <row r="17" spans="1:251">
      <c r="A17" s="10">
        <v>44228</v>
      </c>
      <c r="B17" s="9">
        <v>4.9450000000000003</v>
      </c>
      <c r="C17" s="9">
        <v>3.1989999999999998</v>
      </c>
      <c r="D17" s="9">
        <v>9.4849999999999994</v>
      </c>
      <c r="E17" s="9">
        <v>10.965999999999999</v>
      </c>
      <c r="F17" s="9">
        <v>7.6020000000000003</v>
      </c>
      <c r="G17" s="9">
        <v>2.278</v>
      </c>
      <c r="H17" s="9">
        <v>1.883</v>
      </c>
      <c r="I17" s="9">
        <v>2.7810000000000001</v>
      </c>
      <c r="J17" s="9">
        <v>3.3050000000000002</v>
      </c>
      <c r="K17" s="9">
        <v>1.4810000000000001</v>
      </c>
      <c r="L17" s="9">
        <v>5.6239999999999997</v>
      </c>
      <c r="M17" s="9">
        <v>2.78</v>
      </c>
      <c r="N17" s="9">
        <v>1.03</v>
      </c>
      <c r="O17" s="9">
        <v>5.0060000000000002</v>
      </c>
      <c r="P17" s="9">
        <v>1.371</v>
      </c>
      <c r="Q17" s="9">
        <v>1.6160000000000001</v>
      </c>
      <c r="R17" s="9">
        <v>1.06</v>
      </c>
      <c r="S17" s="9">
        <v>8.6340000000000003</v>
      </c>
      <c r="T17" s="9">
        <v>8.4670000000000005</v>
      </c>
      <c r="U17" s="9">
        <v>8.8460000000000001</v>
      </c>
      <c r="V17" s="9">
        <v>11.664</v>
      </c>
      <c r="W17" s="9">
        <v>11.118</v>
      </c>
      <c r="X17" s="9">
        <v>12.358000000000001</v>
      </c>
      <c r="Y17" s="9">
        <v>71.924000000000007</v>
      </c>
      <c r="Z17" s="9">
        <v>77.212999999999994</v>
      </c>
      <c r="AA17" s="9">
        <v>65.195999999999998</v>
      </c>
      <c r="AB17" s="9">
        <v>56.384999999999998</v>
      </c>
      <c r="AC17" s="9">
        <v>57.447000000000003</v>
      </c>
      <c r="AD17" s="9">
        <v>55.034999999999997</v>
      </c>
      <c r="AE17" s="9">
        <v>13.045999999999999</v>
      </c>
      <c r="AF17" s="9">
        <v>17.158000000000001</v>
      </c>
      <c r="AG17" s="9">
        <v>7.8150000000000004</v>
      </c>
      <c r="AH17" s="9">
        <v>2.4929999999999999</v>
      </c>
      <c r="AI17" s="9">
        <v>2.609</v>
      </c>
      <c r="AJ17" s="9">
        <v>2.3460000000000001</v>
      </c>
      <c r="AK17" s="9">
        <v>28.076000000000001</v>
      </c>
      <c r="AL17" s="9">
        <v>22.786999999999999</v>
      </c>
      <c r="AM17" s="9">
        <v>34.804000000000002</v>
      </c>
      <c r="AN17" s="9">
        <v>24.693000000000001</v>
      </c>
      <c r="AO17" s="9">
        <v>19.527999999999999</v>
      </c>
      <c r="AP17" s="9">
        <v>31.263000000000002</v>
      </c>
      <c r="AQ17" s="9">
        <v>3.383</v>
      </c>
      <c r="AR17" s="9">
        <v>3.2589999999999999</v>
      </c>
      <c r="AS17" s="9">
        <v>3.5409999999999999</v>
      </c>
      <c r="AT17" s="9">
        <v>281.41000000000003</v>
      </c>
      <c r="AU17" s="9">
        <v>163.63399999999999</v>
      </c>
      <c r="AV17" s="9">
        <v>117.776</v>
      </c>
      <c r="AW17" s="9">
        <v>233.30699999999999</v>
      </c>
      <c r="AX17" s="9">
        <v>140.267</v>
      </c>
      <c r="AY17" s="9">
        <v>93.040999999999997</v>
      </c>
      <c r="AZ17" s="9">
        <v>55.98</v>
      </c>
      <c r="BA17" s="9">
        <v>31.786000000000001</v>
      </c>
      <c r="BB17" s="9">
        <v>24.193999999999999</v>
      </c>
      <c r="BC17" s="9">
        <v>21.588000000000001</v>
      </c>
      <c r="BD17" s="9">
        <v>13.436999999999999</v>
      </c>
      <c r="BE17" s="9">
        <v>8.1509999999999998</v>
      </c>
      <c r="BF17" s="9">
        <v>7.8940000000000001</v>
      </c>
      <c r="BG17" s="9">
        <v>2.819</v>
      </c>
      <c r="BH17" s="9">
        <v>5.0750000000000002</v>
      </c>
      <c r="BI17" s="9">
        <v>7.38</v>
      </c>
      <c r="BJ17" s="9">
        <v>2.819</v>
      </c>
      <c r="BK17" s="9">
        <v>4.5609999999999999</v>
      </c>
      <c r="BL17" s="9">
        <v>0.51400000000000001</v>
      </c>
      <c r="BM17" s="9">
        <v>0</v>
      </c>
      <c r="BN17" s="9">
        <v>0.51400000000000001</v>
      </c>
      <c r="BO17" s="9">
        <v>53.515999999999998</v>
      </c>
      <c r="BP17" s="9">
        <v>32.543999999999997</v>
      </c>
      <c r="BQ17" s="9">
        <v>20.972000000000001</v>
      </c>
      <c r="BR17" s="9">
        <v>12.329000000000001</v>
      </c>
      <c r="BS17" s="9">
        <v>8.9580000000000002</v>
      </c>
      <c r="BT17" s="9">
        <v>3.371</v>
      </c>
      <c r="BU17" s="9">
        <v>15.454000000000001</v>
      </c>
      <c r="BV17" s="9">
        <v>7.1609999999999996</v>
      </c>
      <c r="BW17" s="9">
        <v>8.2929999999999993</v>
      </c>
      <c r="BX17" s="9">
        <v>14.443</v>
      </c>
      <c r="BY17" s="9">
        <v>9.7129999999999992</v>
      </c>
      <c r="BZ17" s="9">
        <v>4.7290000000000001</v>
      </c>
      <c r="CA17" s="9">
        <v>16.14</v>
      </c>
      <c r="CB17" s="9">
        <v>10.661</v>
      </c>
      <c r="CC17" s="9">
        <v>5.4790000000000001</v>
      </c>
      <c r="CD17" s="9">
        <v>1.6559999999999999</v>
      </c>
      <c r="CE17" s="9">
        <v>1.6559999999999999</v>
      </c>
      <c r="CF17" s="9">
        <v>0</v>
      </c>
      <c r="CG17" s="9">
        <v>8.8279999999999994</v>
      </c>
      <c r="CH17" s="9">
        <v>3.8170000000000002</v>
      </c>
      <c r="CI17" s="9">
        <v>5.01</v>
      </c>
      <c r="CJ17" s="9">
        <v>1.93</v>
      </c>
      <c r="CK17" s="9">
        <v>0.61</v>
      </c>
      <c r="CL17" s="9">
        <v>1.32</v>
      </c>
      <c r="CM17" s="9">
        <v>3.85</v>
      </c>
      <c r="CN17" s="9">
        <v>3.1579999999999999</v>
      </c>
      <c r="CO17" s="9">
        <v>0.69199999999999995</v>
      </c>
      <c r="CP17" s="9">
        <v>19.699000000000002</v>
      </c>
      <c r="CQ17" s="9">
        <v>13.945</v>
      </c>
      <c r="CR17" s="9">
        <v>5.7539999999999996</v>
      </c>
      <c r="CS17" s="9">
        <v>48.101999999999997</v>
      </c>
      <c r="CT17" s="9">
        <v>23.367000000000001</v>
      </c>
      <c r="CU17" s="9">
        <v>24.734999999999999</v>
      </c>
      <c r="CV17" s="9">
        <v>162.083</v>
      </c>
      <c r="CW17" s="9">
        <v>99.852999999999994</v>
      </c>
      <c r="CX17" s="9">
        <v>62.228999999999999</v>
      </c>
      <c r="CY17" s="9">
        <v>129.64699999999999</v>
      </c>
      <c r="CZ17" s="9">
        <v>80.078000000000003</v>
      </c>
      <c r="DA17" s="9">
        <v>49.569000000000003</v>
      </c>
      <c r="DB17" s="9">
        <v>23.706</v>
      </c>
      <c r="DC17" s="9">
        <v>15.281000000000001</v>
      </c>
      <c r="DD17" s="9">
        <v>8.4250000000000007</v>
      </c>
      <c r="DE17" s="9">
        <v>8.7289999999999992</v>
      </c>
      <c r="DF17" s="9">
        <v>4.4939999999999998</v>
      </c>
      <c r="DG17" s="9">
        <v>4.2350000000000003</v>
      </c>
      <c r="DH17" s="9">
        <v>119.327</v>
      </c>
      <c r="DI17" s="9">
        <v>63.78</v>
      </c>
      <c r="DJ17" s="9">
        <v>55.546999999999997</v>
      </c>
      <c r="DK17" s="9">
        <v>105.434</v>
      </c>
      <c r="DL17" s="9">
        <v>55.523000000000003</v>
      </c>
      <c r="DM17" s="9">
        <v>49.911000000000001</v>
      </c>
      <c r="DN17" s="9">
        <v>13.893000000000001</v>
      </c>
      <c r="DO17" s="9">
        <v>8.2569999999999997</v>
      </c>
      <c r="DP17" s="9">
        <v>5.6349999999999998</v>
      </c>
      <c r="DQ17" s="9">
        <v>82.906999999999996</v>
      </c>
      <c r="DR17" s="9">
        <v>85.72</v>
      </c>
      <c r="DS17" s="9">
        <v>78.998000000000005</v>
      </c>
      <c r="DT17" s="9">
        <v>19.893000000000001</v>
      </c>
      <c r="DU17" s="9">
        <v>19.425000000000001</v>
      </c>
      <c r="DV17" s="9">
        <v>20.542000000000002</v>
      </c>
      <c r="DW17" s="9">
        <v>7.6719999999999997</v>
      </c>
      <c r="DX17" s="9">
        <v>8.2119999999999997</v>
      </c>
      <c r="DY17" s="9">
        <v>6.9210000000000003</v>
      </c>
      <c r="DZ17" s="9">
        <v>2.8050000000000002</v>
      </c>
      <c r="EA17" s="9">
        <v>1.7230000000000001</v>
      </c>
      <c r="EB17" s="9">
        <v>4.3090000000000002</v>
      </c>
      <c r="EC17" s="9">
        <v>2.6219999999999999</v>
      </c>
      <c r="ED17" s="9">
        <v>1.7230000000000001</v>
      </c>
      <c r="EE17" s="9">
        <v>3.8719999999999999</v>
      </c>
      <c r="EF17" s="9">
        <v>0.183</v>
      </c>
      <c r="EG17" s="9">
        <v>0</v>
      </c>
      <c r="EH17" s="9">
        <v>0.437</v>
      </c>
      <c r="EI17" s="9">
        <v>19.016999999999999</v>
      </c>
      <c r="EJ17" s="9">
        <v>19.888000000000002</v>
      </c>
      <c r="EK17" s="9">
        <v>17.806999999999999</v>
      </c>
      <c r="EL17" s="9">
        <v>4.3810000000000002</v>
      </c>
      <c r="EM17" s="9">
        <v>5.4740000000000002</v>
      </c>
      <c r="EN17" s="9">
        <v>2.8620000000000001</v>
      </c>
      <c r="EO17" s="9">
        <v>5.492</v>
      </c>
      <c r="EP17" s="9">
        <v>4.3760000000000003</v>
      </c>
      <c r="EQ17" s="9">
        <v>7.0410000000000004</v>
      </c>
      <c r="ER17" s="9">
        <v>5.1319999999999997</v>
      </c>
      <c r="ES17" s="9">
        <v>5.9359999999999999</v>
      </c>
      <c r="ET17" s="9">
        <v>4.0149999999999997</v>
      </c>
      <c r="EU17" s="9">
        <v>5.7359999999999998</v>
      </c>
      <c r="EV17" s="9">
        <v>6.5149999999999997</v>
      </c>
      <c r="EW17" s="9">
        <v>4.6520000000000001</v>
      </c>
      <c r="EX17" s="9">
        <v>0.58799999999999997</v>
      </c>
      <c r="EY17" s="9">
        <v>1.012</v>
      </c>
      <c r="EZ17" s="9">
        <v>0</v>
      </c>
      <c r="FA17" s="9">
        <v>3.137</v>
      </c>
      <c r="FB17" s="9">
        <v>2.3330000000000002</v>
      </c>
      <c r="FC17" s="9">
        <v>4.2539999999999996</v>
      </c>
      <c r="FD17" s="9">
        <v>0.68600000000000005</v>
      </c>
      <c r="FE17" s="9">
        <v>0.373</v>
      </c>
      <c r="FF17" s="9">
        <v>1.121</v>
      </c>
      <c r="FG17" s="9">
        <v>1.3680000000000001</v>
      </c>
      <c r="FH17" s="9">
        <v>1.93</v>
      </c>
      <c r="FI17" s="9">
        <v>0.58699999999999997</v>
      </c>
      <c r="FJ17" s="9">
        <v>7</v>
      </c>
      <c r="FK17" s="9">
        <v>8.5220000000000002</v>
      </c>
      <c r="FL17" s="9">
        <v>4.8849999999999998</v>
      </c>
      <c r="FM17" s="9">
        <v>17.093</v>
      </c>
      <c r="FN17" s="9">
        <v>14.28</v>
      </c>
      <c r="FO17" s="9">
        <v>21.001999999999999</v>
      </c>
      <c r="FP17" s="9">
        <v>57.597000000000001</v>
      </c>
      <c r="FQ17" s="9">
        <v>61.023000000000003</v>
      </c>
      <c r="FR17" s="9">
        <v>52.837000000000003</v>
      </c>
      <c r="FS17" s="9">
        <v>46.070999999999998</v>
      </c>
      <c r="FT17" s="9">
        <v>48.936999999999998</v>
      </c>
      <c r="FU17" s="9">
        <v>42.088000000000001</v>
      </c>
      <c r="FV17" s="9">
        <v>8.4239999999999995</v>
      </c>
      <c r="FW17" s="9">
        <v>9.3390000000000004</v>
      </c>
      <c r="FX17" s="9">
        <v>7.1529999999999996</v>
      </c>
      <c r="FY17" s="9">
        <v>3.1019999999999999</v>
      </c>
      <c r="FZ17" s="9">
        <v>2.746</v>
      </c>
      <c r="GA17" s="9">
        <v>3.5960000000000001</v>
      </c>
      <c r="GB17" s="9">
        <v>42.402999999999999</v>
      </c>
      <c r="GC17" s="9">
        <v>38.976999999999997</v>
      </c>
      <c r="GD17" s="9">
        <v>47.162999999999997</v>
      </c>
      <c r="GE17" s="9">
        <v>37.466000000000001</v>
      </c>
      <c r="GF17" s="9">
        <v>33.930999999999997</v>
      </c>
      <c r="GG17" s="9">
        <v>42.378</v>
      </c>
      <c r="GH17" s="9">
        <v>4.9370000000000003</v>
      </c>
      <c r="GI17" s="9">
        <v>5.0460000000000003</v>
      </c>
      <c r="GJ17" s="9">
        <v>4.7850000000000001</v>
      </c>
      <c r="GK17" s="9">
        <v>297.57</v>
      </c>
      <c r="GL17" s="9">
        <v>163.21100000000001</v>
      </c>
      <c r="GM17" s="9">
        <v>134.36000000000001</v>
      </c>
      <c r="GN17" s="9">
        <v>270.02800000000002</v>
      </c>
      <c r="GO17" s="9">
        <v>146.995</v>
      </c>
      <c r="GP17" s="9">
        <v>123.033</v>
      </c>
      <c r="GQ17" s="9">
        <v>57.341999999999999</v>
      </c>
      <c r="GR17" s="9">
        <v>29.641999999999999</v>
      </c>
      <c r="GS17" s="9">
        <v>27.701000000000001</v>
      </c>
      <c r="GT17" s="9">
        <v>17.614000000000001</v>
      </c>
      <c r="GU17" s="9">
        <v>11.574999999999999</v>
      </c>
      <c r="GV17" s="9">
        <v>6.0389999999999997</v>
      </c>
      <c r="GW17" s="9">
        <v>3.274</v>
      </c>
      <c r="GX17" s="9">
        <v>2.1440000000000001</v>
      </c>
      <c r="GY17" s="9">
        <v>1.1299999999999999</v>
      </c>
      <c r="GZ17" s="9">
        <v>0</v>
      </c>
      <c r="HA17" s="9">
        <v>0</v>
      </c>
      <c r="HB17" s="9">
        <v>0</v>
      </c>
      <c r="HC17" s="9">
        <v>3.274</v>
      </c>
      <c r="HD17" s="9">
        <v>2.1440000000000001</v>
      </c>
      <c r="HE17" s="9">
        <v>1.1299999999999999</v>
      </c>
      <c r="HF17" s="9">
        <v>39.170999999999999</v>
      </c>
      <c r="HG17" s="9">
        <v>21.164999999999999</v>
      </c>
      <c r="HH17" s="9">
        <v>18.006</v>
      </c>
      <c r="HI17" s="9">
        <v>13.952999999999999</v>
      </c>
      <c r="HJ17" s="9">
        <v>8.2010000000000005</v>
      </c>
      <c r="HK17" s="9">
        <v>5.7519999999999998</v>
      </c>
      <c r="HL17" s="9">
        <v>25.242000000000001</v>
      </c>
      <c r="HM17" s="9">
        <v>19.803999999999998</v>
      </c>
      <c r="HN17" s="9">
        <v>5.4370000000000003</v>
      </c>
      <c r="HO17" s="9">
        <v>14.340999999999999</v>
      </c>
      <c r="HP17" s="9">
        <v>10.643000000000001</v>
      </c>
      <c r="HQ17" s="9">
        <v>3.698</v>
      </c>
      <c r="HR17" s="9">
        <v>28.742999999999999</v>
      </c>
      <c r="HS17" s="9">
        <v>19.195</v>
      </c>
      <c r="HT17" s="9">
        <v>9.548</v>
      </c>
      <c r="HU17" s="9">
        <v>9.3420000000000005</v>
      </c>
      <c r="HV17" s="9">
        <v>4.8810000000000002</v>
      </c>
      <c r="HW17" s="9">
        <v>4.4610000000000003</v>
      </c>
      <c r="HX17" s="9">
        <v>13.926</v>
      </c>
      <c r="HY17" s="9">
        <v>1.6579999999999999</v>
      </c>
      <c r="HZ17" s="9">
        <v>12.266999999999999</v>
      </c>
      <c r="IA17" s="9">
        <v>14.821999999999999</v>
      </c>
      <c r="IB17" s="9">
        <v>2.2290000000000001</v>
      </c>
      <c r="IC17" s="9">
        <v>12.593</v>
      </c>
      <c r="ID17" s="9">
        <v>5.0590000000000002</v>
      </c>
      <c r="IE17" s="9">
        <v>3.407</v>
      </c>
      <c r="IF17" s="9">
        <v>1.651</v>
      </c>
      <c r="IG17" s="9">
        <v>27.201000000000001</v>
      </c>
      <c r="IH17" s="9">
        <v>12.451000000000001</v>
      </c>
      <c r="II17" s="9">
        <v>14.75</v>
      </c>
      <c r="IJ17" s="9">
        <v>27.542000000000002</v>
      </c>
      <c r="IK17" s="9">
        <v>16.216000000000001</v>
      </c>
      <c r="IL17" s="9">
        <v>11.327</v>
      </c>
      <c r="IM17" s="9">
        <v>240.89400000000001</v>
      </c>
      <c r="IN17" s="9">
        <v>143.05099999999999</v>
      </c>
      <c r="IO17" s="9">
        <v>97.841999999999999</v>
      </c>
      <c r="IP17" s="9">
        <v>188.49299999999999</v>
      </c>
      <c r="IQ17" s="9">
        <v>103.099</v>
      </c>
    </row>
    <row r="18" spans="1:251">
      <c r="A18" s="10">
        <v>44593</v>
      </c>
      <c r="B18" s="9">
        <v>6.1769999999999996</v>
      </c>
      <c r="C18" s="9">
        <v>4.2629999999999999</v>
      </c>
      <c r="D18" s="9">
        <v>10.003</v>
      </c>
      <c r="E18" s="9">
        <v>11.329000000000001</v>
      </c>
      <c r="F18" s="9">
        <v>8.48</v>
      </c>
      <c r="G18" s="9">
        <v>2.2749999999999999</v>
      </c>
      <c r="H18" s="9">
        <v>2.1949999999999998</v>
      </c>
      <c r="I18" s="9">
        <v>2.367</v>
      </c>
      <c r="J18" s="9">
        <v>4.8609999999999998</v>
      </c>
      <c r="K18" s="9">
        <v>3.5169999999999999</v>
      </c>
      <c r="L18" s="9">
        <v>6.407</v>
      </c>
      <c r="M18" s="9">
        <v>2.282</v>
      </c>
      <c r="N18" s="9">
        <v>0.45300000000000001</v>
      </c>
      <c r="O18" s="9">
        <v>4.3849999999999998</v>
      </c>
      <c r="P18" s="9">
        <v>1.6120000000000001</v>
      </c>
      <c r="Q18" s="9">
        <v>2.173</v>
      </c>
      <c r="R18" s="9">
        <v>0.96699999999999997</v>
      </c>
      <c r="S18" s="9">
        <v>14.96</v>
      </c>
      <c r="T18" s="9">
        <v>15.683999999999999</v>
      </c>
      <c r="U18" s="9">
        <v>14.127000000000001</v>
      </c>
      <c r="V18" s="9">
        <v>15.314</v>
      </c>
      <c r="W18" s="9">
        <v>15.722</v>
      </c>
      <c r="X18" s="9">
        <v>14.845000000000001</v>
      </c>
      <c r="Y18" s="9">
        <v>66.447000000000003</v>
      </c>
      <c r="Z18" s="9">
        <v>71.566000000000003</v>
      </c>
      <c r="AA18" s="9">
        <v>60.563000000000002</v>
      </c>
      <c r="AB18" s="9">
        <v>51.201999999999998</v>
      </c>
      <c r="AC18" s="9">
        <v>50.478000000000002</v>
      </c>
      <c r="AD18" s="9">
        <v>52.033999999999999</v>
      </c>
      <c r="AE18" s="9">
        <v>11.587999999999999</v>
      </c>
      <c r="AF18" s="9">
        <v>16.056999999999999</v>
      </c>
      <c r="AG18" s="9">
        <v>6.45</v>
      </c>
      <c r="AH18" s="9">
        <v>3.6579999999999999</v>
      </c>
      <c r="AI18" s="9">
        <v>5.032</v>
      </c>
      <c r="AJ18" s="9">
        <v>2.0779999999999998</v>
      </c>
      <c r="AK18" s="9">
        <v>33.552999999999997</v>
      </c>
      <c r="AL18" s="9">
        <v>28.434000000000001</v>
      </c>
      <c r="AM18" s="9">
        <v>39.436999999999998</v>
      </c>
      <c r="AN18" s="9">
        <v>29.741</v>
      </c>
      <c r="AO18" s="9">
        <v>26.210999999999999</v>
      </c>
      <c r="AP18" s="9">
        <v>33.798000000000002</v>
      </c>
      <c r="AQ18" s="9">
        <v>3.8119999999999998</v>
      </c>
      <c r="AR18" s="9">
        <v>2.222</v>
      </c>
      <c r="AS18" s="9">
        <v>5.6390000000000002</v>
      </c>
      <c r="AT18" s="9">
        <v>199.77099999999999</v>
      </c>
      <c r="AU18" s="9">
        <v>117.066</v>
      </c>
      <c r="AV18" s="9">
        <v>82.704999999999998</v>
      </c>
      <c r="AW18" s="9">
        <v>165.226</v>
      </c>
      <c r="AX18" s="9">
        <v>98.013000000000005</v>
      </c>
      <c r="AY18" s="9">
        <v>67.212999999999994</v>
      </c>
      <c r="AZ18" s="9">
        <v>29.43</v>
      </c>
      <c r="BA18" s="9">
        <v>15.666</v>
      </c>
      <c r="BB18" s="9">
        <v>13.763999999999999</v>
      </c>
      <c r="BC18" s="9">
        <v>3.516</v>
      </c>
      <c r="BD18" s="9">
        <v>2.2090000000000001</v>
      </c>
      <c r="BE18" s="9">
        <v>1.306</v>
      </c>
      <c r="BF18" s="9">
        <v>6.7190000000000003</v>
      </c>
      <c r="BG18" s="9">
        <v>5.29</v>
      </c>
      <c r="BH18" s="9">
        <v>1.429</v>
      </c>
      <c r="BI18" s="9">
        <v>5.4710000000000001</v>
      </c>
      <c r="BJ18" s="9">
        <v>4.0419999999999998</v>
      </c>
      <c r="BK18" s="9">
        <v>1.429</v>
      </c>
      <c r="BL18" s="9">
        <v>1.248</v>
      </c>
      <c r="BM18" s="9">
        <v>1.248</v>
      </c>
      <c r="BN18" s="9">
        <v>0</v>
      </c>
      <c r="BO18" s="9">
        <v>41.29</v>
      </c>
      <c r="BP18" s="9">
        <v>23.446000000000002</v>
      </c>
      <c r="BQ18" s="9">
        <v>17.844000000000001</v>
      </c>
      <c r="BR18" s="9">
        <v>6.742</v>
      </c>
      <c r="BS18" s="9">
        <v>4.1509999999999998</v>
      </c>
      <c r="BT18" s="9">
        <v>2.5910000000000002</v>
      </c>
      <c r="BU18" s="9">
        <v>5.4470000000000001</v>
      </c>
      <c r="BV18" s="9">
        <v>3.923</v>
      </c>
      <c r="BW18" s="9">
        <v>1.524</v>
      </c>
      <c r="BX18" s="9">
        <v>11.534000000000001</v>
      </c>
      <c r="BY18" s="9">
        <v>8.3230000000000004</v>
      </c>
      <c r="BZ18" s="9">
        <v>3.2109999999999999</v>
      </c>
      <c r="CA18" s="9">
        <v>12.541</v>
      </c>
      <c r="CB18" s="9">
        <v>7.9829999999999997</v>
      </c>
      <c r="CC18" s="9">
        <v>4.5579999999999998</v>
      </c>
      <c r="CD18" s="9">
        <v>1.125</v>
      </c>
      <c r="CE18" s="9">
        <v>1.125</v>
      </c>
      <c r="CF18" s="9">
        <v>0</v>
      </c>
      <c r="CG18" s="9">
        <v>9.8659999999999997</v>
      </c>
      <c r="CH18" s="9">
        <v>4.2930000000000001</v>
      </c>
      <c r="CI18" s="9">
        <v>5.5739999999999998</v>
      </c>
      <c r="CJ18" s="9">
        <v>0</v>
      </c>
      <c r="CK18" s="9">
        <v>0</v>
      </c>
      <c r="CL18" s="9">
        <v>0</v>
      </c>
      <c r="CM18" s="9">
        <v>5.9320000000000004</v>
      </c>
      <c r="CN18" s="9">
        <v>4.391</v>
      </c>
      <c r="CO18" s="9">
        <v>1.5409999999999999</v>
      </c>
      <c r="CP18" s="9">
        <v>31.085000000000001</v>
      </c>
      <c r="CQ18" s="9">
        <v>17.213000000000001</v>
      </c>
      <c r="CR18" s="9">
        <v>13.871</v>
      </c>
      <c r="CS18" s="9">
        <v>34.545000000000002</v>
      </c>
      <c r="CT18" s="9">
        <v>19.053000000000001</v>
      </c>
      <c r="CU18" s="9">
        <v>15.492000000000001</v>
      </c>
      <c r="CV18" s="9">
        <v>101.996</v>
      </c>
      <c r="CW18" s="9">
        <v>60.91</v>
      </c>
      <c r="CX18" s="9">
        <v>41.087000000000003</v>
      </c>
      <c r="CY18" s="9">
        <v>84.072999999999993</v>
      </c>
      <c r="CZ18" s="9">
        <v>44.762</v>
      </c>
      <c r="DA18" s="9">
        <v>39.311</v>
      </c>
      <c r="DB18" s="9">
        <v>14.118</v>
      </c>
      <c r="DC18" s="9">
        <v>12.912000000000001</v>
      </c>
      <c r="DD18" s="9">
        <v>1.2050000000000001</v>
      </c>
      <c r="DE18" s="9">
        <v>3.806</v>
      </c>
      <c r="DF18" s="9">
        <v>3.2360000000000002</v>
      </c>
      <c r="DG18" s="9">
        <v>0.56999999999999995</v>
      </c>
      <c r="DH18" s="9">
        <v>97.774000000000001</v>
      </c>
      <c r="DI18" s="9">
        <v>56.155999999999999</v>
      </c>
      <c r="DJ18" s="9">
        <v>41.618000000000002</v>
      </c>
      <c r="DK18" s="9">
        <v>91.322000000000003</v>
      </c>
      <c r="DL18" s="9">
        <v>52.124000000000002</v>
      </c>
      <c r="DM18" s="9">
        <v>39.198999999999998</v>
      </c>
      <c r="DN18" s="9">
        <v>6.452</v>
      </c>
      <c r="DO18" s="9">
        <v>4.0330000000000004</v>
      </c>
      <c r="DP18" s="9">
        <v>2.419</v>
      </c>
      <c r="DQ18" s="9">
        <v>82.707999999999998</v>
      </c>
      <c r="DR18" s="9">
        <v>83.724999999999994</v>
      </c>
      <c r="DS18" s="9">
        <v>81.268000000000001</v>
      </c>
      <c r="DT18" s="9">
        <v>14.731999999999999</v>
      </c>
      <c r="DU18" s="9">
        <v>13.382</v>
      </c>
      <c r="DV18" s="9">
        <v>16.641999999999999</v>
      </c>
      <c r="DW18" s="9">
        <v>1.76</v>
      </c>
      <c r="DX18" s="9">
        <v>1.887</v>
      </c>
      <c r="DY18" s="9">
        <v>1.579</v>
      </c>
      <c r="DZ18" s="9">
        <v>3.363</v>
      </c>
      <c r="EA18" s="9">
        <v>4.5190000000000001</v>
      </c>
      <c r="EB18" s="9">
        <v>1.728</v>
      </c>
      <c r="EC18" s="9">
        <v>2.7389999999999999</v>
      </c>
      <c r="ED18" s="9">
        <v>3.452</v>
      </c>
      <c r="EE18" s="9">
        <v>1.728</v>
      </c>
      <c r="EF18" s="9">
        <v>0.625</v>
      </c>
      <c r="EG18" s="9">
        <v>1.0660000000000001</v>
      </c>
      <c r="EH18" s="9">
        <v>0</v>
      </c>
      <c r="EI18" s="9">
        <v>20.669</v>
      </c>
      <c r="EJ18" s="9">
        <v>20.027999999999999</v>
      </c>
      <c r="EK18" s="9">
        <v>21.576000000000001</v>
      </c>
      <c r="EL18" s="9">
        <v>3.375</v>
      </c>
      <c r="EM18" s="9">
        <v>3.5459999999999998</v>
      </c>
      <c r="EN18" s="9">
        <v>3.133</v>
      </c>
      <c r="EO18" s="9">
        <v>2.7269999999999999</v>
      </c>
      <c r="EP18" s="9">
        <v>3.351</v>
      </c>
      <c r="EQ18" s="9">
        <v>1.8420000000000001</v>
      </c>
      <c r="ER18" s="9">
        <v>5.774</v>
      </c>
      <c r="ES18" s="9">
        <v>7.11</v>
      </c>
      <c r="ET18" s="9">
        <v>3.883</v>
      </c>
      <c r="EU18" s="9">
        <v>6.2779999999999996</v>
      </c>
      <c r="EV18" s="9">
        <v>6.819</v>
      </c>
      <c r="EW18" s="9">
        <v>5.5110000000000001</v>
      </c>
      <c r="EX18" s="9">
        <v>0.56299999999999994</v>
      </c>
      <c r="EY18" s="9">
        <v>0.96099999999999997</v>
      </c>
      <c r="EZ18" s="9">
        <v>0</v>
      </c>
      <c r="FA18" s="9">
        <v>4.9390000000000001</v>
      </c>
      <c r="FB18" s="9">
        <v>3.6669999999999998</v>
      </c>
      <c r="FC18" s="9">
        <v>6.7389999999999999</v>
      </c>
      <c r="FD18" s="9">
        <v>0</v>
      </c>
      <c r="FE18" s="9">
        <v>0</v>
      </c>
      <c r="FF18" s="9">
        <v>0</v>
      </c>
      <c r="FG18" s="9">
        <v>2.9689999999999999</v>
      </c>
      <c r="FH18" s="9">
        <v>3.7509999999999999</v>
      </c>
      <c r="FI18" s="9">
        <v>1.863</v>
      </c>
      <c r="FJ18" s="9">
        <v>15.56</v>
      </c>
      <c r="FK18" s="9">
        <v>14.704000000000001</v>
      </c>
      <c r="FL18" s="9">
        <v>16.771999999999998</v>
      </c>
      <c r="FM18" s="9">
        <v>17.292000000000002</v>
      </c>
      <c r="FN18" s="9">
        <v>16.274999999999999</v>
      </c>
      <c r="FO18" s="9">
        <v>18.731999999999999</v>
      </c>
      <c r="FP18" s="9">
        <v>51.057000000000002</v>
      </c>
      <c r="FQ18" s="9">
        <v>52.03</v>
      </c>
      <c r="FR18" s="9">
        <v>49.679000000000002</v>
      </c>
      <c r="FS18" s="9">
        <v>42.085000000000001</v>
      </c>
      <c r="FT18" s="9">
        <v>38.235999999999997</v>
      </c>
      <c r="FU18" s="9">
        <v>47.531999999999996</v>
      </c>
      <c r="FV18" s="9">
        <v>7.0670000000000002</v>
      </c>
      <c r="FW18" s="9">
        <v>11.03</v>
      </c>
      <c r="FX18" s="9">
        <v>1.458</v>
      </c>
      <c r="FY18" s="9">
        <v>1.905</v>
      </c>
      <c r="FZ18" s="9">
        <v>2.7639999999999998</v>
      </c>
      <c r="GA18" s="9">
        <v>0.69</v>
      </c>
      <c r="GB18" s="9">
        <v>48.942999999999998</v>
      </c>
      <c r="GC18" s="9">
        <v>47.97</v>
      </c>
      <c r="GD18" s="9">
        <v>50.320999999999998</v>
      </c>
      <c r="GE18" s="9">
        <v>45.713999999999999</v>
      </c>
      <c r="GF18" s="9">
        <v>44.524999999999999</v>
      </c>
      <c r="GG18" s="9">
        <v>47.396000000000001</v>
      </c>
      <c r="GH18" s="9">
        <v>3.23</v>
      </c>
      <c r="GI18" s="9">
        <v>3.4449999999999998</v>
      </c>
      <c r="GJ18" s="9">
        <v>2.9249999999999998</v>
      </c>
      <c r="GK18" s="9">
        <v>205.90199999999999</v>
      </c>
      <c r="GL18" s="9">
        <v>103.00700000000001</v>
      </c>
      <c r="GM18" s="9">
        <v>102.895</v>
      </c>
      <c r="GN18" s="9">
        <v>175.06399999999999</v>
      </c>
      <c r="GO18" s="9">
        <v>85.203000000000003</v>
      </c>
      <c r="GP18" s="9">
        <v>89.861000000000004</v>
      </c>
      <c r="GQ18" s="9">
        <v>25.689</v>
      </c>
      <c r="GR18" s="9">
        <v>13.188000000000001</v>
      </c>
      <c r="GS18" s="9">
        <v>12.500999999999999</v>
      </c>
      <c r="GT18" s="9">
        <v>14.728999999999999</v>
      </c>
      <c r="GU18" s="9">
        <v>7.2809999999999997</v>
      </c>
      <c r="GV18" s="9">
        <v>7.4489999999999998</v>
      </c>
      <c r="GW18" s="9">
        <v>2.4289999999999998</v>
      </c>
      <c r="GX18" s="9">
        <v>0.624</v>
      </c>
      <c r="GY18" s="9">
        <v>1.8049999999999999</v>
      </c>
      <c r="GZ18" s="9">
        <v>0.68400000000000005</v>
      </c>
      <c r="HA18" s="9">
        <v>0</v>
      </c>
      <c r="HB18" s="9">
        <v>0.68400000000000005</v>
      </c>
      <c r="HC18" s="9">
        <v>1.7450000000000001</v>
      </c>
      <c r="HD18" s="9">
        <v>0.624</v>
      </c>
      <c r="HE18" s="9">
        <v>1.121</v>
      </c>
      <c r="HF18" s="9">
        <v>18.712</v>
      </c>
      <c r="HG18" s="9">
        <v>7.4580000000000002</v>
      </c>
      <c r="HH18" s="9">
        <v>11.254</v>
      </c>
      <c r="HI18" s="9">
        <v>9.7089999999999996</v>
      </c>
      <c r="HJ18" s="9">
        <v>4.351</v>
      </c>
      <c r="HK18" s="9">
        <v>5.3579999999999997</v>
      </c>
      <c r="HL18" s="9">
        <v>10.686999999999999</v>
      </c>
      <c r="HM18" s="9">
        <v>6.375</v>
      </c>
      <c r="HN18" s="9">
        <v>4.3120000000000003</v>
      </c>
      <c r="HO18" s="9">
        <v>14.121</v>
      </c>
      <c r="HP18" s="9">
        <v>7.5629999999999997</v>
      </c>
      <c r="HQ18" s="9">
        <v>6.5570000000000004</v>
      </c>
      <c r="HR18" s="9">
        <v>23.219000000000001</v>
      </c>
      <c r="HS18" s="9">
        <v>13.500999999999999</v>
      </c>
      <c r="HT18" s="9">
        <v>9.718</v>
      </c>
      <c r="HU18" s="9">
        <v>6.2859999999999996</v>
      </c>
      <c r="HV18" s="9">
        <v>3.2839999999999998</v>
      </c>
      <c r="HW18" s="9">
        <v>3.0019999999999998</v>
      </c>
      <c r="HX18" s="9">
        <v>9.5839999999999996</v>
      </c>
      <c r="HY18" s="9">
        <v>2.4220000000000002</v>
      </c>
      <c r="HZ18" s="9">
        <v>7.1619999999999999</v>
      </c>
      <c r="IA18" s="9">
        <v>7.7450000000000001</v>
      </c>
      <c r="IB18" s="9">
        <v>0.59099999999999997</v>
      </c>
      <c r="IC18" s="9">
        <v>7.1539999999999999</v>
      </c>
      <c r="ID18" s="9">
        <v>1.744</v>
      </c>
      <c r="IE18" s="9">
        <v>1.264</v>
      </c>
      <c r="IF18" s="9">
        <v>0.48</v>
      </c>
      <c r="IG18" s="9">
        <v>30.408999999999999</v>
      </c>
      <c r="IH18" s="9">
        <v>17.302</v>
      </c>
      <c r="II18" s="9">
        <v>13.106999999999999</v>
      </c>
      <c r="IJ18" s="9">
        <v>30.837</v>
      </c>
      <c r="IK18" s="9">
        <v>17.803000000000001</v>
      </c>
      <c r="IL18" s="9">
        <v>13.034000000000001</v>
      </c>
      <c r="IM18" s="9">
        <v>155.398</v>
      </c>
      <c r="IN18" s="9">
        <v>89.025999999999996</v>
      </c>
      <c r="IO18" s="9">
        <v>66.372</v>
      </c>
      <c r="IP18" s="9">
        <v>113.976</v>
      </c>
      <c r="IQ18" s="9">
        <v>60.758000000000003</v>
      </c>
    </row>
    <row r="19" spans="1:251">
      <c r="A19" s="10">
        <v>44958</v>
      </c>
      <c r="B19" s="9">
        <v>7.15</v>
      </c>
      <c r="C19" s="9">
        <v>6.1719999999999997</v>
      </c>
      <c r="D19" s="9">
        <v>11.928000000000001</v>
      </c>
      <c r="E19" s="9">
        <v>14.936</v>
      </c>
      <c r="F19" s="9">
        <v>8.4469999999999992</v>
      </c>
      <c r="G19" s="9">
        <v>2.12</v>
      </c>
      <c r="H19" s="9">
        <v>1.7</v>
      </c>
      <c r="I19" s="9">
        <v>2.6059999999999999</v>
      </c>
      <c r="J19" s="9">
        <v>4.6559999999999997</v>
      </c>
      <c r="K19" s="9">
        <v>2.7949999999999999</v>
      </c>
      <c r="L19" s="9">
        <v>6.8090000000000002</v>
      </c>
      <c r="M19" s="9">
        <v>3.0110000000000001</v>
      </c>
      <c r="N19" s="9">
        <v>1.37</v>
      </c>
      <c r="O19" s="9">
        <v>4.91</v>
      </c>
      <c r="P19" s="9">
        <v>2.6349999999999998</v>
      </c>
      <c r="Q19" s="9">
        <v>1.9419999999999999</v>
      </c>
      <c r="R19" s="9">
        <v>3.4380000000000002</v>
      </c>
      <c r="S19" s="9">
        <v>13.856999999999999</v>
      </c>
      <c r="T19" s="9">
        <v>14.712</v>
      </c>
      <c r="U19" s="9">
        <v>12.868</v>
      </c>
      <c r="V19" s="9">
        <v>18.27</v>
      </c>
      <c r="W19" s="9">
        <v>16.911999999999999</v>
      </c>
      <c r="X19" s="9">
        <v>19.841999999999999</v>
      </c>
      <c r="Y19" s="9">
        <v>65.78</v>
      </c>
      <c r="Z19" s="9">
        <v>70.647000000000006</v>
      </c>
      <c r="AA19" s="9">
        <v>60.148000000000003</v>
      </c>
      <c r="AB19" s="9">
        <v>48.176000000000002</v>
      </c>
      <c r="AC19" s="9">
        <v>49.790999999999997</v>
      </c>
      <c r="AD19" s="9">
        <v>46.307000000000002</v>
      </c>
      <c r="AE19" s="9">
        <v>12.679</v>
      </c>
      <c r="AF19" s="9">
        <v>15.276999999999999</v>
      </c>
      <c r="AG19" s="9">
        <v>9.673</v>
      </c>
      <c r="AH19" s="9">
        <v>4.9249999999999998</v>
      </c>
      <c r="AI19" s="9">
        <v>5.5789999999999997</v>
      </c>
      <c r="AJ19" s="9">
        <v>4.1669999999999998</v>
      </c>
      <c r="AK19" s="9">
        <v>34.22</v>
      </c>
      <c r="AL19" s="9">
        <v>29.353000000000002</v>
      </c>
      <c r="AM19" s="9">
        <v>39.851999999999997</v>
      </c>
      <c r="AN19" s="9">
        <v>29.292000000000002</v>
      </c>
      <c r="AO19" s="9">
        <v>26.376999999999999</v>
      </c>
      <c r="AP19" s="9">
        <v>32.665999999999997</v>
      </c>
      <c r="AQ19" s="9">
        <v>4.9269999999999996</v>
      </c>
      <c r="AR19" s="9">
        <v>2.976</v>
      </c>
      <c r="AS19" s="9">
        <v>7.1859999999999999</v>
      </c>
      <c r="AT19" s="9">
        <v>189.54599999999999</v>
      </c>
      <c r="AU19" s="9">
        <v>108.721</v>
      </c>
      <c r="AV19" s="9">
        <v>80.825000000000003</v>
      </c>
      <c r="AW19" s="9">
        <v>154.44399999999999</v>
      </c>
      <c r="AX19" s="9">
        <v>92.915000000000006</v>
      </c>
      <c r="AY19" s="9">
        <v>61.529000000000003</v>
      </c>
      <c r="AZ19" s="9">
        <v>25.059000000000001</v>
      </c>
      <c r="BA19" s="9">
        <v>16.134</v>
      </c>
      <c r="BB19" s="9">
        <v>8.9250000000000007</v>
      </c>
      <c r="BC19" s="9">
        <v>10.784000000000001</v>
      </c>
      <c r="BD19" s="9">
        <v>7.9189999999999996</v>
      </c>
      <c r="BE19" s="9">
        <v>2.8650000000000002</v>
      </c>
      <c r="BF19" s="9">
        <v>5.5279999999999996</v>
      </c>
      <c r="BG19" s="9">
        <v>3.6659999999999999</v>
      </c>
      <c r="BH19" s="9">
        <v>1.8620000000000001</v>
      </c>
      <c r="BI19" s="9">
        <v>5.0170000000000003</v>
      </c>
      <c r="BJ19" s="9">
        <v>3.6659999999999999</v>
      </c>
      <c r="BK19" s="9">
        <v>1.351</v>
      </c>
      <c r="BL19" s="9">
        <v>0.51100000000000001</v>
      </c>
      <c r="BM19" s="9">
        <v>0</v>
      </c>
      <c r="BN19" s="9">
        <v>0.51100000000000001</v>
      </c>
      <c r="BO19" s="9">
        <v>26.966000000000001</v>
      </c>
      <c r="BP19" s="9">
        <v>13.122</v>
      </c>
      <c r="BQ19" s="9">
        <v>13.843999999999999</v>
      </c>
      <c r="BR19" s="9">
        <v>5.5309999999999997</v>
      </c>
      <c r="BS19" s="9">
        <v>1.9219999999999999</v>
      </c>
      <c r="BT19" s="9">
        <v>3.609</v>
      </c>
      <c r="BU19" s="9">
        <v>3.3919999999999999</v>
      </c>
      <c r="BV19" s="9">
        <v>2.6280000000000001</v>
      </c>
      <c r="BW19" s="9">
        <v>0.76400000000000001</v>
      </c>
      <c r="BX19" s="9">
        <v>17.059000000000001</v>
      </c>
      <c r="BY19" s="9">
        <v>10.512</v>
      </c>
      <c r="BZ19" s="9">
        <v>6.5469999999999997</v>
      </c>
      <c r="CA19" s="9">
        <v>19.931000000000001</v>
      </c>
      <c r="CB19" s="9">
        <v>16.18</v>
      </c>
      <c r="CC19" s="9">
        <v>3.7509999999999999</v>
      </c>
      <c r="CD19" s="9">
        <v>1.119</v>
      </c>
      <c r="CE19" s="9">
        <v>0</v>
      </c>
      <c r="CF19" s="9">
        <v>1.119</v>
      </c>
      <c r="CG19" s="9">
        <v>11.308999999999999</v>
      </c>
      <c r="CH19" s="9">
        <v>7.0609999999999999</v>
      </c>
      <c r="CI19" s="9">
        <v>4.2480000000000002</v>
      </c>
      <c r="CJ19" s="9">
        <v>0.27500000000000002</v>
      </c>
      <c r="CK19" s="9">
        <v>0.27500000000000002</v>
      </c>
      <c r="CL19" s="9">
        <v>0</v>
      </c>
      <c r="CM19" s="9">
        <v>7.7370000000000001</v>
      </c>
      <c r="CN19" s="9">
        <v>2.6</v>
      </c>
      <c r="CO19" s="9">
        <v>5.1369999999999996</v>
      </c>
      <c r="CP19" s="9">
        <v>19.754000000000001</v>
      </c>
      <c r="CQ19" s="9">
        <v>10.894</v>
      </c>
      <c r="CR19" s="9">
        <v>8.86</v>
      </c>
      <c r="CS19" s="9">
        <v>35.101999999999997</v>
      </c>
      <c r="CT19" s="9">
        <v>15.805999999999999</v>
      </c>
      <c r="CU19" s="9">
        <v>19.295999999999999</v>
      </c>
      <c r="CV19" s="9">
        <v>94.218000000000004</v>
      </c>
      <c r="CW19" s="9">
        <v>54.030999999999999</v>
      </c>
      <c r="CX19" s="9">
        <v>40.188000000000002</v>
      </c>
      <c r="CY19" s="9">
        <v>73.236999999999995</v>
      </c>
      <c r="CZ19" s="9">
        <v>43.555</v>
      </c>
      <c r="DA19" s="9">
        <v>29.683</v>
      </c>
      <c r="DB19" s="9">
        <v>17.155999999999999</v>
      </c>
      <c r="DC19" s="9">
        <v>8.9109999999999996</v>
      </c>
      <c r="DD19" s="9">
        <v>8.2449999999999992</v>
      </c>
      <c r="DE19" s="9">
        <v>3.8250000000000002</v>
      </c>
      <c r="DF19" s="9">
        <v>1.5649999999999999</v>
      </c>
      <c r="DG19" s="9">
        <v>2.2599999999999998</v>
      </c>
      <c r="DH19" s="9">
        <v>95.328000000000003</v>
      </c>
      <c r="DI19" s="9">
        <v>54.691000000000003</v>
      </c>
      <c r="DJ19" s="9">
        <v>40.637</v>
      </c>
      <c r="DK19" s="9">
        <v>82.516999999999996</v>
      </c>
      <c r="DL19" s="9">
        <v>48.567</v>
      </c>
      <c r="DM19" s="9">
        <v>33.948999999999998</v>
      </c>
      <c r="DN19" s="9">
        <v>12.811</v>
      </c>
      <c r="DO19" s="9">
        <v>6.1230000000000002</v>
      </c>
      <c r="DP19" s="9">
        <v>6.6879999999999997</v>
      </c>
      <c r="DQ19" s="9">
        <v>81.480999999999995</v>
      </c>
      <c r="DR19" s="9">
        <v>85.462000000000003</v>
      </c>
      <c r="DS19" s="9">
        <v>76.126999999999995</v>
      </c>
      <c r="DT19" s="9">
        <v>13.221</v>
      </c>
      <c r="DU19" s="9">
        <v>14.84</v>
      </c>
      <c r="DV19" s="9">
        <v>11.042</v>
      </c>
      <c r="DW19" s="9">
        <v>5.6890000000000001</v>
      </c>
      <c r="DX19" s="9">
        <v>7.2839999999999998</v>
      </c>
      <c r="DY19" s="9">
        <v>3.544</v>
      </c>
      <c r="DZ19" s="9">
        <v>2.9169999999999998</v>
      </c>
      <c r="EA19" s="9">
        <v>3.3719999999999999</v>
      </c>
      <c r="EB19" s="9">
        <v>2.3039999999999998</v>
      </c>
      <c r="EC19" s="9">
        <v>2.6469999999999998</v>
      </c>
      <c r="ED19" s="9">
        <v>3.3719999999999999</v>
      </c>
      <c r="EE19" s="9">
        <v>1.6719999999999999</v>
      </c>
      <c r="EF19" s="9">
        <v>0.27</v>
      </c>
      <c r="EG19" s="9">
        <v>0</v>
      </c>
      <c r="EH19" s="9">
        <v>0.63200000000000001</v>
      </c>
      <c r="EI19" s="9">
        <v>14.227</v>
      </c>
      <c r="EJ19" s="9">
        <v>12.07</v>
      </c>
      <c r="EK19" s="9">
        <v>17.128</v>
      </c>
      <c r="EL19" s="9">
        <v>2.9180000000000001</v>
      </c>
      <c r="EM19" s="9">
        <v>1.768</v>
      </c>
      <c r="EN19" s="9">
        <v>4.4649999999999999</v>
      </c>
      <c r="EO19" s="9">
        <v>1.79</v>
      </c>
      <c r="EP19" s="9">
        <v>2.4180000000000001</v>
      </c>
      <c r="EQ19" s="9">
        <v>0.94499999999999995</v>
      </c>
      <c r="ER19" s="9">
        <v>9</v>
      </c>
      <c r="ES19" s="9">
        <v>9.6690000000000005</v>
      </c>
      <c r="ET19" s="9">
        <v>8.1</v>
      </c>
      <c r="EU19" s="9">
        <v>10.515000000000001</v>
      </c>
      <c r="EV19" s="9">
        <v>14.882</v>
      </c>
      <c r="EW19" s="9">
        <v>4.641</v>
      </c>
      <c r="EX19" s="9">
        <v>0.59</v>
      </c>
      <c r="EY19" s="9">
        <v>0</v>
      </c>
      <c r="EZ19" s="9">
        <v>1.3839999999999999</v>
      </c>
      <c r="FA19" s="9">
        <v>5.9660000000000002</v>
      </c>
      <c r="FB19" s="9">
        <v>6.4950000000000001</v>
      </c>
      <c r="FC19" s="9">
        <v>5.2560000000000002</v>
      </c>
      <c r="FD19" s="9">
        <v>0.14499999999999999</v>
      </c>
      <c r="FE19" s="9">
        <v>0.253</v>
      </c>
      <c r="FF19" s="9">
        <v>0</v>
      </c>
      <c r="FG19" s="9">
        <v>4.0819999999999999</v>
      </c>
      <c r="FH19" s="9">
        <v>2.391</v>
      </c>
      <c r="FI19" s="9">
        <v>6.3550000000000004</v>
      </c>
      <c r="FJ19" s="9">
        <v>10.422000000000001</v>
      </c>
      <c r="FK19" s="9">
        <v>10.02</v>
      </c>
      <c r="FL19" s="9">
        <v>10.962</v>
      </c>
      <c r="FM19" s="9">
        <v>18.518999999999998</v>
      </c>
      <c r="FN19" s="9">
        <v>14.538</v>
      </c>
      <c r="FO19" s="9">
        <v>23.873000000000001</v>
      </c>
      <c r="FP19" s="9">
        <v>49.707000000000001</v>
      </c>
      <c r="FQ19" s="9">
        <v>49.695999999999998</v>
      </c>
      <c r="FR19" s="9">
        <v>49.722000000000001</v>
      </c>
      <c r="FS19" s="9">
        <v>38.637999999999998</v>
      </c>
      <c r="FT19" s="9">
        <v>40.061</v>
      </c>
      <c r="FU19" s="9">
        <v>36.725000000000001</v>
      </c>
      <c r="FV19" s="9">
        <v>9.0510000000000002</v>
      </c>
      <c r="FW19" s="9">
        <v>8.1959999999999997</v>
      </c>
      <c r="FX19" s="9">
        <v>10.201000000000001</v>
      </c>
      <c r="FY19" s="9">
        <v>2.0179999999999998</v>
      </c>
      <c r="FZ19" s="9">
        <v>1.4390000000000001</v>
      </c>
      <c r="GA19" s="9">
        <v>2.7959999999999998</v>
      </c>
      <c r="GB19" s="9">
        <v>50.292999999999999</v>
      </c>
      <c r="GC19" s="9">
        <v>50.304000000000002</v>
      </c>
      <c r="GD19" s="9">
        <v>50.277999999999999</v>
      </c>
      <c r="GE19" s="9">
        <v>43.533999999999999</v>
      </c>
      <c r="GF19" s="9">
        <v>44.670999999999999</v>
      </c>
      <c r="GG19" s="9">
        <v>42.003999999999998</v>
      </c>
      <c r="GH19" s="9">
        <v>6.7590000000000003</v>
      </c>
      <c r="GI19" s="9">
        <v>5.6319999999999997</v>
      </c>
      <c r="GJ19" s="9">
        <v>8.2739999999999991</v>
      </c>
      <c r="GK19" s="9">
        <v>174.291</v>
      </c>
      <c r="GL19" s="9">
        <v>87.725999999999999</v>
      </c>
      <c r="GM19" s="9">
        <v>86.564999999999998</v>
      </c>
      <c r="GN19" s="9">
        <v>143.37200000000001</v>
      </c>
      <c r="GO19" s="9">
        <v>71.305000000000007</v>
      </c>
      <c r="GP19" s="9">
        <v>72.066000000000003</v>
      </c>
      <c r="GQ19" s="9">
        <v>17.199000000000002</v>
      </c>
      <c r="GR19" s="9">
        <v>8.7680000000000007</v>
      </c>
      <c r="GS19" s="9">
        <v>8.4309999999999992</v>
      </c>
      <c r="GT19" s="9">
        <v>10.316000000000001</v>
      </c>
      <c r="GU19" s="9">
        <v>6.2539999999999996</v>
      </c>
      <c r="GV19" s="9">
        <v>4.0620000000000003</v>
      </c>
      <c r="GW19" s="9">
        <v>1.9410000000000001</v>
      </c>
      <c r="GX19" s="9">
        <v>1.3120000000000001</v>
      </c>
      <c r="GY19" s="9">
        <v>0.63</v>
      </c>
      <c r="GZ19" s="9">
        <v>0</v>
      </c>
      <c r="HA19" s="9">
        <v>0</v>
      </c>
      <c r="HB19" s="9">
        <v>0</v>
      </c>
      <c r="HC19" s="9">
        <v>1.9410000000000001</v>
      </c>
      <c r="HD19" s="9">
        <v>1.3120000000000001</v>
      </c>
      <c r="HE19" s="9">
        <v>0.63</v>
      </c>
      <c r="HF19" s="9">
        <v>14.275</v>
      </c>
      <c r="HG19" s="9">
        <v>5.601</v>
      </c>
      <c r="HH19" s="9">
        <v>8.6739999999999995</v>
      </c>
      <c r="HI19" s="9">
        <v>2.331</v>
      </c>
      <c r="HJ19" s="9">
        <v>1.246</v>
      </c>
      <c r="HK19" s="9">
        <v>1.085</v>
      </c>
      <c r="HL19" s="9">
        <v>7.1639999999999997</v>
      </c>
      <c r="HM19" s="9">
        <v>4.9390000000000001</v>
      </c>
      <c r="HN19" s="9">
        <v>2.226</v>
      </c>
      <c r="HO19" s="9">
        <v>12.478999999999999</v>
      </c>
      <c r="HP19" s="9">
        <v>4.742</v>
      </c>
      <c r="HQ19" s="9">
        <v>7.7370000000000001</v>
      </c>
      <c r="HR19" s="9">
        <v>19.280999999999999</v>
      </c>
      <c r="HS19" s="9">
        <v>15.475</v>
      </c>
      <c r="HT19" s="9">
        <v>3.806</v>
      </c>
      <c r="HU19" s="9">
        <v>5.4</v>
      </c>
      <c r="HV19" s="9">
        <v>2.6120000000000001</v>
      </c>
      <c r="HW19" s="9">
        <v>2.7879999999999998</v>
      </c>
      <c r="HX19" s="9">
        <v>9.3219999999999992</v>
      </c>
      <c r="HY19" s="9">
        <v>0.30599999999999999</v>
      </c>
      <c r="HZ19" s="9">
        <v>9.016</v>
      </c>
      <c r="IA19" s="9">
        <v>11.993</v>
      </c>
      <c r="IB19" s="9">
        <v>2.2130000000000001</v>
      </c>
      <c r="IC19" s="9">
        <v>9.7810000000000006</v>
      </c>
      <c r="ID19" s="9">
        <v>3.06</v>
      </c>
      <c r="IE19" s="9">
        <v>1.68</v>
      </c>
      <c r="IF19" s="9">
        <v>1.38</v>
      </c>
      <c r="IG19" s="9">
        <v>28.609000000000002</v>
      </c>
      <c r="IH19" s="9">
        <v>16.158999999999999</v>
      </c>
      <c r="II19" s="9">
        <v>12.45</v>
      </c>
      <c r="IJ19" s="9">
        <v>30.919</v>
      </c>
      <c r="IK19" s="9">
        <v>16.420999999999999</v>
      </c>
      <c r="IL19" s="9">
        <v>14.497999999999999</v>
      </c>
      <c r="IM19" s="9">
        <v>136.63399999999999</v>
      </c>
      <c r="IN19" s="9">
        <v>75.453000000000003</v>
      </c>
      <c r="IO19" s="9">
        <v>61.180999999999997</v>
      </c>
      <c r="IP19" s="9">
        <v>95.613</v>
      </c>
      <c r="IQ19" s="9">
        <v>47.563000000000002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1014</v>
      </c>
      <c r="C1" s="3" t="s">
        <v>1015</v>
      </c>
      <c r="D1" s="3" t="s">
        <v>1016</v>
      </c>
      <c r="E1" s="3" t="s">
        <v>1017</v>
      </c>
      <c r="F1" s="3" t="s">
        <v>1018</v>
      </c>
      <c r="G1" s="3" t="s">
        <v>1019</v>
      </c>
      <c r="H1" s="3" t="s">
        <v>1020</v>
      </c>
      <c r="I1" s="3" t="s">
        <v>1021</v>
      </c>
      <c r="J1" s="3" t="s">
        <v>1022</v>
      </c>
      <c r="K1" s="3" t="s">
        <v>1023</v>
      </c>
      <c r="L1" s="3" t="s">
        <v>1024</v>
      </c>
      <c r="M1" s="3" t="s">
        <v>1025</v>
      </c>
      <c r="N1" s="3" t="s">
        <v>1026</v>
      </c>
      <c r="O1" s="3" t="s">
        <v>1027</v>
      </c>
      <c r="P1" s="3" t="s">
        <v>1028</v>
      </c>
      <c r="Q1" s="3" t="s">
        <v>1029</v>
      </c>
      <c r="R1" s="3" t="s">
        <v>1030</v>
      </c>
      <c r="S1" s="3" t="s">
        <v>1031</v>
      </c>
      <c r="T1" s="3" t="s">
        <v>1032</v>
      </c>
      <c r="U1" s="3" t="s">
        <v>1033</v>
      </c>
      <c r="V1" s="3" t="s">
        <v>1034</v>
      </c>
      <c r="W1" s="3" t="s">
        <v>1035</v>
      </c>
      <c r="X1" s="3" t="s">
        <v>1036</v>
      </c>
      <c r="Y1" s="3" t="s">
        <v>1037</v>
      </c>
      <c r="Z1" s="3" t="s">
        <v>1038</v>
      </c>
      <c r="AA1" s="3" t="s">
        <v>1039</v>
      </c>
      <c r="AB1" s="3" t="s">
        <v>1040</v>
      </c>
      <c r="AC1" s="3" t="s">
        <v>1041</v>
      </c>
      <c r="AD1" s="3" t="s">
        <v>1042</v>
      </c>
      <c r="AE1" s="3" t="s">
        <v>1043</v>
      </c>
      <c r="AF1" s="3" t="s">
        <v>1044</v>
      </c>
      <c r="AG1" s="3" t="s">
        <v>1045</v>
      </c>
      <c r="AH1" s="3" t="s">
        <v>1046</v>
      </c>
      <c r="AI1" s="3" t="s">
        <v>1047</v>
      </c>
      <c r="AJ1" s="3" t="s">
        <v>1048</v>
      </c>
      <c r="AK1" s="3" t="s">
        <v>1049</v>
      </c>
      <c r="AL1" s="3" t="s">
        <v>1050</v>
      </c>
      <c r="AM1" s="3" t="s">
        <v>1051</v>
      </c>
      <c r="AN1" s="3" t="s">
        <v>1052</v>
      </c>
      <c r="AO1" s="3" t="s">
        <v>1053</v>
      </c>
      <c r="AP1" s="3" t="s">
        <v>1054</v>
      </c>
      <c r="AQ1" s="3" t="s">
        <v>1055</v>
      </c>
      <c r="AR1" s="3" t="s">
        <v>1056</v>
      </c>
      <c r="AS1" s="3" t="s">
        <v>1057</v>
      </c>
      <c r="AT1" s="3" t="s">
        <v>1058</v>
      </c>
      <c r="AU1" s="3" t="s">
        <v>1059</v>
      </c>
      <c r="AV1" s="3" t="s">
        <v>1060</v>
      </c>
      <c r="AW1" s="3" t="s">
        <v>1061</v>
      </c>
      <c r="AX1" s="3" t="s">
        <v>1062</v>
      </c>
      <c r="AY1" s="3" t="s">
        <v>1063</v>
      </c>
      <c r="AZ1" s="3" t="s">
        <v>1064</v>
      </c>
      <c r="BA1" s="3" t="s">
        <v>1065</v>
      </c>
      <c r="BB1" s="3" t="s">
        <v>1066</v>
      </c>
      <c r="BC1" s="3" t="s">
        <v>1067</v>
      </c>
      <c r="BD1" s="3" t="s">
        <v>1068</v>
      </c>
      <c r="BE1" s="3" t="s">
        <v>1069</v>
      </c>
      <c r="BF1" s="3" t="s">
        <v>1070</v>
      </c>
      <c r="BG1" s="3" t="s">
        <v>1071</v>
      </c>
      <c r="BH1" s="3" t="s">
        <v>1072</v>
      </c>
      <c r="BI1" s="3" t="s">
        <v>1073</v>
      </c>
      <c r="BJ1" s="3" t="s">
        <v>1074</v>
      </c>
      <c r="BK1" s="3" t="s">
        <v>1075</v>
      </c>
      <c r="BL1" s="3" t="s">
        <v>1076</v>
      </c>
      <c r="BM1" s="3" t="s">
        <v>1077</v>
      </c>
      <c r="BN1" s="3" t="s">
        <v>1078</v>
      </c>
      <c r="BO1" s="3" t="s">
        <v>1079</v>
      </c>
      <c r="BP1" s="3" t="s">
        <v>1080</v>
      </c>
      <c r="BQ1" s="3" t="s">
        <v>1081</v>
      </c>
      <c r="BR1" s="3" t="s">
        <v>1082</v>
      </c>
      <c r="BS1" s="3" t="s">
        <v>1083</v>
      </c>
      <c r="BT1" s="3" t="s">
        <v>1084</v>
      </c>
      <c r="BU1" s="3" t="s">
        <v>1085</v>
      </c>
      <c r="BV1" s="3" t="s">
        <v>1086</v>
      </c>
      <c r="BW1" s="3" t="s">
        <v>1087</v>
      </c>
      <c r="BX1" s="3" t="s">
        <v>1088</v>
      </c>
      <c r="BY1" s="3" t="s">
        <v>1089</v>
      </c>
      <c r="BZ1" s="3" t="s">
        <v>1090</v>
      </c>
      <c r="CA1" s="3" t="s">
        <v>1091</v>
      </c>
      <c r="CB1" s="3" t="s">
        <v>1092</v>
      </c>
      <c r="CC1" s="3" t="s">
        <v>1093</v>
      </c>
      <c r="CD1" s="3" t="s">
        <v>1094</v>
      </c>
      <c r="CE1" s="3" t="s">
        <v>1095</v>
      </c>
      <c r="CF1" s="3" t="s">
        <v>1096</v>
      </c>
      <c r="CG1" s="3" t="s">
        <v>1097</v>
      </c>
      <c r="CH1" s="3" t="s">
        <v>1098</v>
      </c>
      <c r="CI1" s="3" t="s">
        <v>1099</v>
      </c>
      <c r="CJ1" s="3" t="s">
        <v>1100</v>
      </c>
      <c r="CK1" s="3" t="s">
        <v>1101</v>
      </c>
      <c r="CL1" s="3" t="s">
        <v>1102</v>
      </c>
      <c r="CM1" s="3" t="s">
        <v>1103</v>
      </c>
      <c r="CN1" s="3" t="s">
        <v>1104</v>
      </c>
      <c r="CO1" s="3" t="s">
        <v>1105</v>
      </c>
      <c r="CP1" s="3" t="s">
        <v>1106</v>
      </c>
      <c r="CQ1" s="3" t="s">
        <v>1107</v>
      </c>
      <c r="CR1" s="3" t="s">
        <v>1108</v>
      </c>
      <c r="CS1" s="3" t="s">
        <v>1109</v>
      </c>
      <c r="CT1" s="3" t="s">
        <v>1110</v>
      </c>
      <c r="CU1" s="3" t="s">
        <v>1111</v>
      </c>
      <c r="CV1" s="3" t="s">
        <v>1112</v>
      </c>
      <c r="CW1" s="3" t="s">
        <v>1113</v>
      </c>
      <c r="CX1" s="3" t="s">
        <v>1114</v>
      </c>
      <c r="CY1" s="3" t="s">
        <v>1115</v>
      </c>
      <c r="CZ1" s="3" t="s">
        <v>1116</v>
      </c>
      <c r="DA1" s="3" t="s">
        <v>1117</v>
      </c>
      <c r="DB1" s="3" t="s">
        <v>1118</v>
      </c>
      <c r="DC1" s="3" t="s">
        <v>1119</v>
      </c>
      <c r="DD1" s="3" t="s">
        <v>1120</v>
      </c>
      <c r="DE1" s="3" t="s">
        <v>1121</v>
      </c>
      <c r="DF1" s="3" t="s">
        <v>1122</v>
      </c>
      <c r="DG1" s="3" t="s">
        <v>1123</v>
      </c>
      <c r="DH1" s="3" t="s">
        <v>1124</v>
      </c>
      <c r="DI1" s="3" t="s">
        <v>1125</v>
      </c>
      <c r="DJ1" s="3" t="s">
        <v>1126</v>
      </c>
      <c r="DK1" s="3" t="s">
        <v>1127</v>
      </c>
      <c r="DL1" s="3" t="s">
        <v>1128</v>
      </c>
      <c r="DM1" s="3" t="s">
        <v>1129</v>
      </c>
      <c r="DN1" s="3" t="s">
        <v>1130</v>
      </c>
      <c r="DO1" s="3" t="s">
        <v>1131</v>
      </c>
      <c r="DP1" s="3" t="s">
        <v>1132</v>
      </c>
      <c r="DQ1" s="3" t="s">
        <v>1133</v>
      </c>
      <c r="DR1" s="3" t="s">
        <v>1134</v>
      </c>
      <c r="DS1" s="3" t="s">
        <v>1135</v>
      </c>
      <c r="DT1" s="3" t="s">
        <v>1136</v>
      </c>
      <c r="DU1" s="3" t="s">
        <v>1137</v>
      </c>
      <c r="DV1" s="3" t="s">
        <v>1138</v>
      </c>
      <c r="DW1" s="3" t="s">
        <v>1139</v>
      </c>
      <c r="DX1" s="3" t="s">
        <v>1140</v>
      </c>
      <c r="DY1" s="3" t="s">
        <v>1141</v>
      </c>
      <c r="DZ1" s="3" t="s">
        <v>1142</v>
      </c>
      <c r="EA1" s="3" t="s">
        <v>1143</v>
      </c>
      <c r="EB1" s="3" t="s">
        <v>1144</v>
      </c>
      <c r="EC1" s="3" t="s">
        <v>1145</v>
      </c>
      <c r="ED1" s="3" t="s">
        <v>1146</v>
      </c>
      <c r="EE1" s="3" t="s">
        <v>1147</v>
      </c>
      <c r="EF1" s="3" t="s">
        <v>1148</v>
      </c>
      <c r="EG1" s="3" t="s">
        <v>1149</v>
      </c>
      <c r="EH1" s="3" t="s">
        <v>1150</v>
      </c>
      <c r="EI1" s="3" t="s">
        <v>1151</v>
      </c>
      <c r="EJ1" s="3" t="s">
        <v>1152</v>
      </c>
      <c r="EK1" s="3" t="s">
        <v>1153</v>
      </c>
      <c r="EL1" s="3" t="s">
        <v>1154</v>
      </c>
      <c r="EM1" s="3" t="s">
        <v>1155</v>
      </c>
      <c r="EN1" s="3" t="s">
        <v>1156</v>
      </c>
      <c r="EO1" s="3" t="s">
        <v>1157</v>
      </c>
      <c r="EP1" s="3" t="s">
        <v>1158</v>
      </c>
      <c r="EQ1" s="3" t="s">
        <v>1159</v>
      </c>
      <c r="ER1" s="3" t="s">
        <v>1160</v>
      </c>
      <c r="ES1" s="3" t="s">
        <v>1161</v>
      </c>
      <c r="ET1" s="3" t="s">
        <v>1162</v>
      </c>
      <c r="EU1" s="3" t="s">
        <v>1163</v>
      </c>
      <c r="EV1" s="3" t="s">
        <v>1164</v>
      </c>
      <c r="EW1" s="3" t="s">
        <v>1165</v>
      </c>
      <c r="EX1" s="3" t="s">
        <v>1166</v>
      </c>
      <c r="EY1" s="3" t="s">
        <v>1167</v>
      </c>
      <c r="EZ1" s="3" t="s">
        <v>1168</v>
      </c>
      <c r="FA1" s="3" t="s">
        <v>1169</v>
      </c>
      <c r="FB1" s="3" t="s">
        <v>1170</v>
      </c>
      <c r="FC1" s="3" t="s">
        <v>1171</v>
      </c>
      <c r="FD1" s="3" t="s">
        <v>1172</v>
      </c>
      <c r="FE1" s="3" t="s">
        <v>1173</v>
      </c>
      <c r="FF1" s="3" t="s">
        <v>1174</v>
      </c>
      <c r="FG1" s="3" t="s">
        <v>1175</v>
      </c>
      <c r="FH1" s="3" t="s">
        <v>1176</v>
      </c>
      <c r="FI1" s="3" t="s">
        <v>1177</v>
      </c>
      <c r="FJ1" s="3" t="s">
        <v>1178</v>
      </c>
      <c r="FK1" s="3" t="s">
        <v>1179</v>
      </c>
      <c r="FL1" s="3" t="s">
        <v>1180</v>
      </c>
      <c r="FM1" s="3" t="s">
        <v>1181</v>
      </c>
      <c r="FN1" s="3" t="s">
        <v>1182</v>
      </c>
      <c r="FO1" s="3" t="s">
        <v>1183</v>
      </c>
      <c r="FP1" s="3" t="s">
        <v>1184</v>
      </c>
      <c r="FQ1" s="3" t="s">
        <v>1185</v>
      </c>
      <c r="FR1" s="3" t="s">
        <v>1186</v>
      </c>
      <c r="FS1" s="3" t="s">
        <v>1187</v>
      </c>
      <c r="FT1" s="3" t="s">
        <v>1188</v>
      </c>
      <c r="FU1" s="3" t="s">
        <v>1189</v>
      </c>
      <c r="FV1" s="3" t="s">
        <v>1190</v>
      </c>
      <c r="FW1" s="3" t="s">
        <v>1191</v>
      </c>
      <c r="FX1" s="3" t="s">
        <v>1192</v>
      </c>
      <c r="FY1" s="3" t="s">
        <v>1193</v>
      </c>
      <c r="FZ1" s="3" t="s">
        <v>1194</v>
      </c>
      <c r="GA1" s="3" t="s">
        <v>1195</v>
      </c>
      <c r="GB1" s="3" t="s">
        <v>1196</v>
      </c>
      <c r="GC1" s="3" t="s">
        <v>1197</v>
      </c>
      <c r="GD1" s="3" t="s">
        <v>1198</v>
      </c>
      <c r="GE1" s="3" t="s">
        <v>1199</v>
      </c>
      <c r="GF1" s="3" t="s">
        <v>1200</v>
      </c>
      <c r="GG1" s="3" t="s">
        <v>1201</v>
      </c>
      <c r="GH1" s="3" t="s">
        <v>1202</v>
      </c>
      <c r="GI1" s="3" t="s">
        <v>1203</v>
      </c>
      <c r="GJ1" s="3" t="s">
        <v>1204</v>
      </c>
      <c r="GK1" s="3" t="s">
        <v>1205</v>
      </c>
      <c r="GL1" s="3" t="s">
        <v>1206</v>
      </c>
      <c r="GM1" s="3" t="s">
        <v>1207</v>
      </c>
      <c r="GN1" s="3" t="s">
        <v>1208</v>
      </c>
      <c r="GO1" s="3" t="s">
        <v>1209</v>
      </c>
      <c r="GP1" s="3" t="s">
        <v>1210</v>
      </c>
      <c r="GQ1" s="3" t="s">
        <v>1211</v>
      </c>
      <c r="GR1" s="3" t="s">
        <v>1212</v>
      </c>
      <c r="GS1" s="3" t="s">
        <v>1213</v>
      </c>
      <c r="GT1" s="3" t="s">
        <v>1214</v>
      </c>
      <c r="GU1" s="3" t="s">
        <v>1215</v>
      </c>
      <c r="GV1" s="3" t="s">
        <v>1216</v>
      </c>
      <c r="GW1" s="3" t="s">
        <v>1217</v>
      </c>
      <c r="GX1" s="3" t="s">
        <v>1218</v>
      </c>
      <c r="GY1" s="3" t="s">
        <v>1219</v>
      </c>
      <c r="GZ1" s="3" t="s">
        <v>1220</v>
      </c>
      <c r="HA1" s="3" t="s">
        <v>1221</v>
      </c>
      <c r="HB1" s="3" t="s">
        <v>1222</v>
      </c>
      <c r="HC1" s="3" t="s">
        <v>1223</v>
      </c>
      <c r="HD1" s="3" t="s">
        <v>1224</v>
      </c>
      <c r="HE1" s="3" t="s">
        <v>1225</v>
      </c>
      <c r="HF1" s="3" t="s">
        <v>1226</v>
      </c>
      <c r="HG1" s="3" t="s">
        <v>1227</v>
      </c>
      <c r="HH1" s="3" t="s">
        <v>1228</v>
      </c>
      <c r="HI1" s="3" t="s">
        <v>1229</v>
      </c>
      <c r="HJ1" s="3" t="s">
        <v>1230</v>
      </c>
      <c r="HK1" s="3" t="s">
        <v>1231</v>
      </c>
      <c r="HL1" s="3" t="s">
        <v>1232</v>
      </c>
      <c r="HM1" s="3" t="s">
        <v>1233</v>
      </c>
      <c r="HN1" s="3" t="s">
        <v>1234</v>
      </c>
      <c r="HO1" s="3" t="s">
        <v>1235</v>
      </c>
      <c r="HP1" s="3" t="s">
        <v>1236</v>
      </c>
      <c r="HQ1" s="3" t="s">
        <v>1237</v>
      </c>
      <c r="HR1" s="3" t="s">
        <v>1238</v>
      </c>
      <c r="HS1" s="3" t="s">
        <v>1239</v>
      </c>
      <c r="HT1" s="3" t="s">
        <v>1240</v>
      </c>
      <c r="HU1" s="3" t="s">
        <v>1241</v>
      </c>
      <c r="HV1" s="3" t="s">
        <v>1242</v>
      </c>
      <c r="HW1" s="3" t="s">
        <v>1243</v>
      </c>
      <c r="HX1" s="3" t="s">
        <v>1244</v>
      </c>
      <c r="HY1" s="3" t="s">
        <v>1245</v>
      </c>
      <c r="HZ1" s="3" t="s">
        <v>1246</v>
      </c>
      <c r="IA1" s="3" t="s">
        <v>1247</v>
      </c>
      <c r="IB1" s="3" t="s">
        <v>1248</v>
      </c>
      <c r="IC1" s="3" t="s">
        <v>1249</v>
      </c>
      <c r="ID1" s="3" t="s">
        <v>1250</v>
      </c>
      <c r="IE1" s="3" t="s">
        <v>1251</v>
      </c>
      <c r="IF1" s="3" t="s">
        <v>1252</v>
      </c>
      <c r="IG1" s="3" t="s">
        <v>1253</v>
      </c>
      <c r="IH1" s="3" t="s">
        <v>1254</v>
      </c>
      <c r="II1" s="3" t="s">
        <v>1255</v>
      </c>
      <c r="IJ1" s="3" t="s">
        <v>1256</v>
      </c>
      <c r="IK1" s="3" t="s">
        <v>1257</v>
      </c>
      <c r="IL1" s="3" t="s">
        <v>1258</v>
      </c>
      <c r="IM1" s="3" t="s">
        <v>1259</v>
      </c>
      <c r="IN1" s="3" t="s">
        <v>1260</v>
      </c>
      <c r="IO1" s="3" t="s">
        <v>1261</v>
      </c>
      <c r="IP1" s="3" t="s">
        <v>1262</v>
      </c>
      <c r="IQ1" s="3" t="s">
        <v>1263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8" t="s">
        <v>337</v>
      </c>
      <c r="S2" s="8" t="s">
        <v>337</v>
      </c>
      <c r="T2" s="8" t="s">
        <v>337</v>
      </c>
      <c r="U2" s="8" t="s">
        <v>337</v>
      </c>
      <c r="V2" s="8" t="s">
        <v>337</v>
      </c>
      <c r="W2" s="8" t="s">
        <v>337</v>
      </c>
      <c r="X2" s="8" t="s">
        <v>337</v>
      </c>
      <c r="Y2" s="8" t="s">
        <v>337</v>
      </c>
      <c r="Z2" s="8" t="s">
        <v>337</v>
      </c>
      <c r="AA2" s="8" t="s">
        <v>337</v>
      </c>
      <c r="AB2" s="8" t="s">
        <v>337</v>
      </c>
      <c r="AC2" s="8" t="s">
        <v>337</v>
      </c>
      <c r="AD2" s="8" t="s">
        <v>337</v>
      </c>
      <c r="AE2" s="8" t="s">
        <v>337</v>
      </c>
      <c r="AF2" s="8" t="s">
        <v>337</v>
      </c>
      <c r="AG2" s="8" t="s">
        <v>337</v>
      </c>
      <c r="AH2" s="8" t="s">
        <v>337</v>
      </c>
      <c r="AI2" s="8" t="s">
        <v>337</v>
      </c>
      <c r="AJ2" s="8" t="s">
        <v>337</v>
      </c>
      <c r="AK2" s="8" t="s">
        <v>337</v>
      </c>
      <c r="AL2" s="8" t="s">
        <v>337</v>
      </c>
      <c r="AM2" s="8" t="s">
        <v>337</v>
      </c>
      <c r="AN2" s="8" t="s">
        <v>337</v>
      </c>
      <c r="AO2" s="8" t="s">
        <v>337</v>
      </c>
      <c r="AP2" s="8" t="s">
        <v>337</v>
      </c>
      <c r="AQ2" s="8" t="s">
        <v>337</v>
      </c>
      <c r="AR2" s="8" t="s">
        <v>337</v>
      </c>
      <c r="AS2" s="8" t="s">
        <v>337</v>
      </c>
      <c r="AT2" s="8" t="s">
        <v>337</v>
      </c>
      <c r="AU2" s="8" t="s">
        <v>337</v>
      </c>
      <c r="AV2" s="8" t="s">
        <v>337</v>
      </c>
      <c r="AW2" s="8" t="s">
        <v>337</v>
      </c>
      <c r="AX2" s="8" t="s">
        <v>337</v>
      </c>
      <c r="AY2" s="8" t="s">
        <v>337</v>
      </c>
      <c r="AZ2" s="8" t="s">
        <v>337</v>
      </c>
      <c r="BA2" s="8" t="s">
        <v>337</v>
      </c>
      <c r="BB2" s="8" t="s">
        <v>337</v>
      </c>
      <c r="BC2" s="8" t="s">
        <v>337</v>
      </c>
      <c r="BD2" s="8" t="s">
        <v>337</v>
      </c>
      <c r="BE2" s="8" t="s">
        <v>337</v>
      </c>
      <c r="BF2" s="8" t="s">
        <v>337</v>
      </c>
      <c r="BG2" s="8" t="s">
        <v>337</v>
      </c>
      <c r="BH2" s="8" t="s">
        <v>337</v>
      </c>
      <c r="BI2" s="8" t="s">
        <v>337</v>
      </c>
      <c r="BJ2" s="8" t="s">
        <v>337</v>
      </c>
      <c r="BK2" s="8" t="s">
        <v>337</v>
      </c>
      <c r="BL2" s="8" t="s">
        <v>337</v>
      </c>
      <c r="BM2" s="8" t="s">
        <v>337</v>
      </c>
      <c r="BN2" s="8" t="s">
        <v>337</v>
      </c>
      <c r="BO2" s="8" t="s">
        <v>337</v>
      </c>
      <c r="BP2" s="8" t="s">
        <v>337</v>
      </c>
      <c r="BQ2" s="8" t="s">
        <v>337</v>
      </c>
      <c r="BR2" s="8" t="s">
        <v>337</v>
      </c>
      <c r="BS2" s="8" t="s">
        <v>337</v>
      </c>
      <c r="BT2" s="8" t="s">
        <v>337</v>
      </c>
      <c r="BU2" s="8" t="s">
        <v>337</v>
      </c>
      <c r="BV2" s="8" t="s">
        <v>337</v>
      </c>
      <c r="BW2" s="8" t="s">
        <v>337</v>
      </c>
      <c r="BX2" s="8" t="s">
        <v>337</v>
      </c>
      <c r="BY2" s="8" t="s">
        <v>337</v>
      </c>
      <c r="BZ2" s="8" t="s">
        <v>337</v>
      </c>
      <c r="CA2" s="8" t="s">
        <v>337</v>
      </c>
      <c r="CB2" s="8" t="s">
        <v>337</v>
      </c>
      <c r="CC2" s="8" t="s">
        <v>337</v>
      </c>
      <c r="CD2" s="8" t="s">
        <v>337</v>
      </c>
      <c r="CE2" s="8" t="s">
        <v>337</v>
      </c>
      <c r="CF2" s="8" t="s">
        <v>337</v>
      </c>
      <c r="CG2" s="8" t="s">
        <v>337</v>
      </c>
      <c r="CH2" s="8" t="s">
        <v>337</v>
      </c>
      <c r="CI2" s="8" t="s">
        <v>337</v>
      </c>
      <c r="CJ2" s="8" t="s">
        <v>337</v>
      </c>
      <c r="CK2" s="8" t="s">
        <v>337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8" t="s">
        <v>337</v>
      </c>
      <c r="FJ2" s="8" t="s">
        <v>337</v>
      </c>
      <c r="FK2" s="8" t="s">
        <v>337</v>
      </c>
      <c r="FL2" s="8" t="s">
        <v>337</v>
      </c>
      <c r="FM2" s="8" t="s">
        <v>337</v>
      </c>
      <c r="FN2" s="8" t="s">
        <v>337</v>
      </c>
      <c r="FO2" s="8" t="s">
        <v>337</v>
      </c>
      <c r="FP2" s="8" t="s">
        <v>337</v>
      </c>
      <c r="FQ2" s="8" t="s">
        <v>337</v>
      </c>
      <c r="FR2" s="8" t="s">
        <v>337</v>
      </c>
      <c r="FS2" s="8" t="s">
        <v>337</v>
      </c>
      <c r="FT2" s="8" t="s">
        <v>337</v>
      </c>
      <c r="FU2" s="8" t="s">
        <v>337</v>
      </c>
      <c r="FV2" s="8" t="s">
        <v>337</v>
      </c>
      <c r="FW2" s="8" t="s">
        <v>337</v>
      </c>
      <c r="FX2" s="8" t="s">
        <v>337</v>
      </c>
      <c r="FY2" s="8" t="s">
        <v>337</v>
      </c>
      <c r="FZ2" s="8" t="s">
        <v>337</v>
      </c>
      <c r="GA2" s="8" t="s">
        <v>337</v>
      </c>
      <c r="GB2" s="8" t="s">
        <v>337</v>
      </c>
      <c r="GC2" s="8" t="s">
        <v>337</v>
      </c>
      <c r="GD2" s="8" t="s">
        <v>337</v>
      </c>
      <c r="GE2" s="8" t="s">
        <v>337</v>
      </c>
      <c r="GF2" s="8" t="s">
        <v>337</v>
      </c>
      <c r="GG2" s="8" t="s">
        <v>337</v>
      </c>
      <c r="GH2" s="8" t="s">
        <v>337</v>
      </c>
      <c r="GI2" s="8" t="s">
        <v>337</v>
      </c>
      <c r="GJ2" s="8" t="s">
        <v>337</v>
      </c>
      <c r="GK2" s="8" t="s">
        <v>337</v>
      </c>
      <c r="GL2" s="8" t="s">
        <v>337</v>
      </c>
      <c r="GM2" s="8" t="s">
        <v>337</v>
      </c>
      <c r="GN2" s="8" t="s">
        <v>337</v>
      </c>
      <c r="GO2" s="8" t="s">
        <v>337</v>
      </c>
      <c r="GP2" s="8" t="s">
        <v>337</v>
      </c>
      <c r="GQ2" s="8" t="s">
        <v>337</v>
      </c>
      <c r="GR2" s="8" t="s">
        <v>337</v>
      </c>
      <c r="GS2" s="8" t="s">
        <v>337</v>
      </c>
      <c r="GT2" s="8" t="s">
        <v>337</v>
      </c>
      <c r="GU2" s="8" t="s">
        <v>337</v>
      </c>
      <c r="GV2" s="8" t="s">
        <v>337</v>
      </c>
      <c r="GW2" s="8" t="s">
        <v>337</v>
      </c>
      <c r="GX2" s="8" t="s">
        <v>337</v>
      </c>
      <c r="GY2" s="8" t="s">
        <v>337</v>
      </c>
      <c r="GZ2" s="8" t="s">
        <v>337</v>
      </c>
      <c r="HA2" s="8" t="s">
        <v>337</v>
      </c>
      <c r="HB2" s="8" t="s">
        <v>337</v>
      </c>
      <c r="HC2" s="8" t="s">
        <v>337</v>
      </c>
      <c r="HD2" s="8" t="s">
        <v>337</v>
      </c>
      <c r="HE2" s="8" t="s">
        <v>337</v>
      </c>
      <c r="HF2" s="8" t="s">
        <v>337</v>
      </c>
      <c r="HG2" s="8" t="s">
        <v>337</v>
      </c>
      <c r="HH2" s="8" t="s">
        <v>337</v>
      </c>
      <c r="HI2" s="8" t="s">
        <v>337</v>
      </c>
      <c r="HJ2" s="8" t="s">
        <v>337</v>
      </c>
      <c r="HK2" s="8" t="s">
        <v>337</v>
      </c>
      <c r="HL2" s="8" t="s">
        <v>337</v>
      </c>
      <c r="HM2" s="8" t="s">
        <v>337</v>
      </c>
      <c r="HN2" s="8" t="s">
        <v>337</v>
      </c>
      <c r="HO2" s="8" t="s">
        <v>337</v>
      </c>
      <c r="HP2" s="8" t="s">
        <v>337</v>
      </c>
      <c r="HQ2" s="8" t="s">
        <v>337</v>
      </c>
      <c r="HR2" s="8" t="s">
        <v>337</v>
      </c>
      <c r="HS2" s="8" t="s">
        <v>337</v>
      </c>
      <c r="HT2" s="8" t="s">
        <v>337</v>
      </c>
      <c r="HU2" s="8" t="s">
        <v>337</v>
      </c>
      <c r="HV2" s="8" t="s">
        <v>337</v>
      </c>
      <c r="HW2" s="8" t="s">
        <v>337</v>
      </c>
      <c r="HX2" s="8" t="s">
        <v>337</v>
      </c>
      <c r="HY2" s="8" t="s">
        <v>337</v>
      </c>
      <c r="HZ2" s="8" t="s">
        <v>337</v>
      </c>
      <c r="IA2" s="8" t="s">
        <v>337</v>
      </c>
      <c r="IB2" s="8" t="s">
        <v>337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338</v>
      </c>
      <c r="S4" s="8" t="s">
        <v>338</v>
      </c>
      <c r="T4" s="8" t="s">
        <v>338</v>
      </c>
      <c r="U4" s="8" t="s">
        <v>338</v>
      </c>
      <c r="V4" s="8" t="s">
        <v>338</v>
      </c>
      <c r="W4" s="8" t="s">
        <v>338</v>
      </c>
      <c r="X4" s="8" t="s">
        <v>338</v>
      </c>
      <c r="Y4" s="8" t="s">
        <v>338</v>
      </c>
      <c r="Z4" s="8" t="s">
        <v>338</v>
      </c>
      <c r="AA4" s="8" t="s">
        <v>338</v>
      </c>
      <c r="AB4" s="8" t="s">
        <v>338</v>
      </c>
      <c r="AC4" s="8" t="s">
        <v>338</v>
      </c>
      <c r="AD4" s="8" t="s">
        <v>338</v>
      </c>
      <c r="AE4" s="8" t="s">
        <v>338</v>
      </c>
      <c r="AF4" s="8" t="s">
        <v>338</v>
      </c>
      <c r="AG4" s="8" t="s">
        <v>338</v>
      </c>
      <c r="AH4" s="8" t="s">
        <v>338</v>
      </c>
      <c r="AI4" s="8" t="s">
        <v>338</v>
      </c>
      <c r="AJ4" s="8" t="s">
        <v>338</v>
      </c>
      <c r="AK4" s="8" t="s">
        <v>338</v>
      </c>
      <c r="AL4" s="8" t="s">
        <v>338</v>
      </c>
      <c r="AM4" s="8" t="s">
        <v>338</v>
      </c>
      <c r="AN4" s="8" t="s">
        <v>338</v>
      </c>
      <c r="AO4" s="8" t="s">
        <v>338</v>
      </c>
      <c r="AP4" s="8" t="s">
        <v>338</v>
      </c>
      <c r="AQ4" s="8" t="s">
        <v>338</v>
      </c>
      <c r="AR4" s="8" t="s">
        <v>338</v>
      </c>
      <c r="AS4" s="8" t="s">
        <v>338</v>
      </c>
      <c r="AT4" s="8" t="s">
        <v>338</v>
      </c>
      <c r="AU4" s="8" t="s">
        <v>338</v>
      </c>
      <c r="AV4" s="8" t="s">
        <v>338</v>
      </c>
      <c r="AW4" s="8" t="s">
        <v>338</v>
      </c>
      <c r="AX4" s="8" t="s">
        <v>338</v>
      </c>
      <c r="AY4" s="8" t="s">
        <v>338</v>
      </c>
      <c r="AZ4" s="8" t="s">
        <v>338</v>
      </c>
      <c r="BA4" s="8" t="s">
        <v>338</v>
      </c>
      <c r="BB4" s="8" t="s">
        <v>338</v>
      </c>
      <c r="BC4" s="8" t="s">
        <v>338</v>
      </c>
      <c r="BD4" s="8" t="s">
        <v>338</v>
      </c>
      <c r="BE4" s="8" t="s">
        <v>338</v>
      </c>
      <c r="BF4" s="8" t="s">
        <v>338</v>
      </c>
      <c r="BG4" s="8" t="s">
        <v>338</v>
      </c>
      <c r="BH4" s="8" t="s">
        <v>338</v>
      </c>
      <c r="BI4" s="8" t="s">
        <v>338</v>
      </c>
      <c r="BJ4" s="8" t="s">
        <v>338</v>
      </c>
      <c r="BK4" s="8" t="s">
        <v>338</v>
      </c>
      <c r="BL4" s="8" t="s">
        <v>338</v>
      </c>
      <c r="BM4" s="8" t="s">
        <v>338</v>
      </c>
      <c r="BN4" s="8" t="s">
        <v>338</v>
      </c>
      <c r="BO4" s="8" t="s">
        <v>338</v>
      </c>
      <c r="BP4" s="8" t="s">
        <v>338</v>
      </c>
      <c r="BQ4" s="8" t="s">
        <v>338</v>
      </c>
      <c r="BR4" s="8" t="s">
        <v>338</v>
      </c>
      <c r="BS4" s="8" t="s">
        <v>338</v>
      </c>
      <c r="BT4" s="8" t="s">
        <v>338</v>
      </c>
      <c r="BU4" s="8" t="s">
        <v>338</v>
      </c>
      <c r="BV4" s="8" t="s">
        <v>338</v>
      </c>
      <c r="BW4" s="8" t="s">
        <v>338</v>
      </c>
      <c r="BX4" s="8" t="s">
        <v>338</v>
      </c>
      <c r="BY4" s="8" t="s">
        <v>338</v>
      </c>
      <c r="BZ4" s="8" t="s">
        <v>338</v>
      </c>
      <c r="CA4" s="8" t="s">
        <v>338</v>
      </c>
      <c r="CB4" s="8" t="s">
        <v>338</v>
      </c>
      <c r="CC4" s="8" t="s">
        <v>338</v>
      </c>
      <c r="CD4" s="8" t="s">
        <v>338</v>
      </c>
      <c r="CE4" s="8" t="s">
        <v>338</v>
      </c>
      <c r="CF4" s="8" t="s">
        <v>338</v>
      </c>
      <c r="CG4" s="8" t="s">
        <v>338</v>
      </c>
      <c r="CH4" s="8" t="s">
        <v>338</v>
      </c>
      <c r="CI4" s="8" t="s">
        <v>338</v>
      </c>
      <c r="CJ4" s="8" t="s">
        <v>338</v>
      </c>
      <c r="CK4" s="8" t="s">
        <v>338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338</v>
      </c>
      <c r="FJ4" s="8" t="s">
        <v>338</v>
      </c>
      <c r="FK4" s="8" t="s">
        <v>338</v>
      </c>
      <c r="FL4" s="8" t="s">
        <v>338</v>
      </c>
      <c r="FM4" s="8" t="s">
        <v>338</v>
      </c>
      <c r="FN4" s="8" t="s">
        <v>338</v>
      </c>
      <c r="FO4" s="8" t="s">
        <v>338</v>
      </c>
      <c r="FP4" s="8" t="s">
        <v>338</v>
      </c>
      <c r="FQ4" s="8" t="s">
        <v>338</v>
      </c>
      <c r="FR4" s="8" t="s">
        <v>338</v>
      </c>
      <c r="FS4" s="8" t="s">
        <v>338</v>
      </c>
      <c r="FT4" s="8" t="s">
        <v>338</v>
      </c>
      <c r="FU4" s="8" t="s">
        <v>338</v>
      </c>
      <c r="FV4" s="8" t="s">
        <v>338</v>
      </c>
      <c r="FW4" s="8" t="s">
        <v>338</v>
      </c>
      <c r="FX4" s="8" t="s">
        <v>338</v>
      </c>
      <c r="FY4" s="8" t="s">
        <v>338</v>
      </c>
      <c r="FZ4" s="8" t="s">
        <v>338</v>
      </c>
      <c r="GA4" s="8" t="s">
        <v>338</v>
      </c>
      <c r="GB4" s="8" t="s">
        <v>338</v>
      </c>
      <c r="GC4" s="8" t="s">
        <v>338</v>
      </c>
      <c r="GD4" s="8" t="s">
        <v>338</v>
      </c>
      <c r="GE4" s="8" t="s">
        <v>338</v>
      </c>
      <c r="GF4" s="8" t="s">
        <v>338</v>
      </c>
      <c r="GG4" s="8" t="s">
        <v>338</v>
      </c>
      <c r="GH4" s="8" t="s">
        <v>338</v>
      </c>
      <c r="GI4" s="8" t="s">
        <v>338</v>
      </c>
      <c r="GJ4" s="8" t="s">
        <v>338</v>
      </c>
      <c r="GK4" s="8" t="s">
        <v>338</v>
      </c>
      <c r="GL4" s="8" t="s">
        <v>338</v>
      </c>
      <c r="GM4" s="8" t="s">
        <v>338</v>
      </c>
      <c r="GN4" s="8" t="s">
        <v>338</v>
      </c>
      <c r="GO4" s="8" t="s">
        <v>338</v>
      </c>
      <c r="GP4" s="8" t="s">
        <v>338</v>
      </c>
      <c r="GQ4" s="8" t="s">
        <v>338</v>
      </c>
      <c r="GR4" s="8" t="s">
        <v>338</v>
      </c>
      <c r="GS4" s="8" t="s">
        <v>338</v>
      </c>
      <c r="GT4" s="8" t="s">
        <v>338</v>
      </c>
      <c r="GU4" s="8" t="s">
        <v>338</v>
      </c>
      <c r="GV4" s="8" t="s">
        <v>338</v>
      </c>
      <c r="GW4" s="8" t="s">
        <v>338</v>
      </c>
      <c r="GX4" s="8" t="s">
        <v>338</v>
      </c>
      <c r="GY4" s="8" t="s">
        <v>338</v>
      </c>
      <c r="GZ4" s="8" t="s">
        <v>338</v>
      </c>
      <c r="HA4" s="8" t="s">
        <v>338</v>
      </c>
      <c r="HB4" s="8" t="s">
        <v>338</v>
      </c>
      <c r="HC4" s="8" t="s">
        <v>338</v>
      </c>
      <c r="HD4" s="8" t="s">
        <v>338</v>
      </c>
      <c r="HE4" s="8" t="s">
        <v>338</v>
      </c>
      <c r="HF4" s="8" t="s">
        <v>338</v>
      </c>
      <c r="HG4" s="8" t="s">
        <v>338</v>
      </c>
      <c r="HH4" s="8" t="s">
        <v>338</v>
      </c>
      <c r="HI4" s="8" t="s">
        <v>338</v>
      </c>
      <c r="HJ4" s="8" t="s">
        <v>338</v>
      </c>
      <c r="HK4" s="8" t="s">
        <v>338</v>
      </c>
      <c r="HL4" s="8" t="s">
        <v>338</v>
      </c>
      <c r="HM4" s="8" t="s">
        <v>338</v>
      </c>
      <c r="HN4" s="8" t="s">
        <v>338</v>
      </c>
      <c r="HO4" s="8" t="s">
        <v>338</v>
      </c>
      <c r="HP4" s="8" t="s">
        <v>338</v>
      </c>
      <c r="HQ4" s="8" t="s">
        <v>338</v>
      </c>
      <c r="HR4" s="8" t="s">
        <v>338</v>
      </c>
      <c r="HS4" s="8" t="s">
        <v>338</v>
      </c>
      <c r="HT4" s="8" t="s">
        <v>338</v>
      </c>
      <c r="HU4" s="8" t="s">
        <v>338</v>
      </c>
      <c r="HV4" s="8" t="s">
        <v>338</v>
      </c>
      <c r="HW4" s="8" t="s">
        <v>338</v>
      </c>
      <c r="HX4" s="8" t="s">
        <v>338</v>
      </c>
      <c r="HY4" s="8" t="s">
        <v>338</v>
      </c>
      <c r="HZ4" s="8" t="s">
        <v>338</v>
      </c>
      <c r="IA4" s="8" t="s">
        <v>338</v>
      </c>
      <c r="IB4" s="8" t="s">
        <v>338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4139</v>
      </c>
      <c r="C5" s="8" t="s">
        <v>4139</v>
      </c>
      <c r="D5" s="8" t="s">
        <v>4139</v>
      </c>
      <c r="E5" s="8" t="s">
        <v>4139</v>
      </c>
      <c r="F5" s="8" t="s">
        <v>4139</v>
      </c>
      <c r="G5" s="8" t="s">
        <v>4139</v>
      </c>
      <c r="H5" s="8" t="s">
        <v>4139</v>
      </c>
      <c r="I5" s="8" t="s">
        <v>4139</v>
      </c>
      <c r="J5" s="8" t="s">
        <v>4139</v>
      </c>
      <c r="K5" s="8" t="s">
        <v>4139</v>
      </c>
      <c r="L5" s="8" t="s">
        <v>4139</v>
      </c>
      <c r="M5" s="8" t="s">
        <v>4139</v>
      </c>
      <c r="N5" s="8" t="s">
        <v>4139</v>
      </c>
      <c r="O5" s="8" t="s">
        <v>4139</v>
      </c>
      <c r="P5" s="8" t="s">
        <v>4139</v>
      </c>
      <c r="Q5" s="8" t="s">
        <v>4139</v>
      </c>
      <c r="R5" s="8" t="s">
        <v>4139</v>
      </c>
      <c r="S5" s="8" t="s">
        <v>4139</v>
      </c>
      <c r="T5" s="8" t="s">
        <v>4139</v>
      </c>
      <c r="U5" s="8" t="s">
        <v>4139</v>
      </c>
      <c r="V5" s="8" t="s">
        <v>4139</v>
      </c>
      <c r="W5" s="8" t="s">
        <v>4139</v>
      </c>
      <c r="X5" s="8" t="s">
        <v>4139</v>
      </c>
      <c r="Y5" s="8" t="s">
        <v>4139</v>
      </c>
      <c r="Z5" s="8" t="s">
        <v>4139</v>
      </c>
      <c r="AA5" s="8" t="s">
        <v>4139</v>
      </c>
      <c r="AB5" s="8" t="s">
        <v>4139</v>
      </c>
      <c r="AC5" s="8" t="s">
        <v>4139</v>
      </c>
      <c r="AD5" s="8" t="s">
        <v>4139</v>
      </c>
      <c r="AE5" s="8" t="s">
        <v>4139</v>
      </c>
      <c r="AF5" s="8" t="s">
        <v>4139</v>
      </c>
      <c r="AG5" s="8" t="s">
        <v>4139</v>
      </c>
      <c r="AH5" s="8" t="s">
        <v>4139</v>
      </c>
      <c r="AI5" s="8" t="s">
        <v>4139</v>
      </c>
      <c r="AJ5" s="8" t="s">
        <v>4139</v>
      </c>
      <c r="AK5" s="8" t="s">
        <v>4139</v>
      </c>
      <c r="AL5" s="8" t="s">
        <v>4139</v>
      </c>
      <c r="AM5" s="8" t="s">
        <v>4139</v>
      </c>
      <c r="AN5" s="8" t="s">
        <v>4139</v>
      </c>
      <c r="AO5" s="8" t="s">
        <v>4139</v>
      </c>
      <c r="AP5" s="8" t="s">
        <v>4139</v>
      </c>
      <c r="AQ5" s="8" t="s">
        <v>4139</v>
      </c>
      <c r="AR5" s="8" t="s">
        <v>4139</v>
      </c>
      <c r="AS5" s="8" t="s">
        <v>4139</v>
      </c>
      <c r="AT5" s="8" t="s">
        <v>4139</v>
      </c>
      <c r="AU5" s="8" t="s">
        <v>4139</v>
      </c>
      <c r="AV5" s="8" t="s">
        <v>4139</v>
      </c>
      <c r="AW5" s="8" t="s">
        <v>4139</v>
      </c>
      <c r="AX5" s="8" t="s">
        <v>4139</v>
      </c>
      <c r="AY5" s="8" t="s">
        <v>4139</v>
      </c>
      <c r="AZ5" s="8" t="s">
        <v>4139</v>
      </c>
      <c r="BA5" s="8" t="s">
        <v>4139</v>
      </c>
      <c r="BB5" s="8" t="s">
        <v>4139</v>
      </c>
      <c r="BC5" s="8" t="s">
        <v>4139</v>
      </c>
      <c r="BD5" s="8" t="s">
        <v>4139</v>
      </c>
      <c r="BE5" s="8" t="s">
        <v>4139</v>
      </c>
      <c r="BF5" s="8" t="s">
        <v>4139</v>
      </c>
      <c r="BG5" s="8" t="s">
        <v>4139</v>
      </c>
      <c r="BH5" s="8" t="s">
        <v>4139</v>
      </c>
      <c r="BI5" s="8" t="s">
        <v>4139</v>
      </c>
      <c r="BJ5" s="8" t="s">
        <v>4139</v>
      </c>
      <c r="BK5" s="8" t="s">
        <v>4139</v>
      </c>
      <c r="BL5" s="8" t="s">
        <v>4139</v>
      </c>
      <c r="BM5" s="8" t="s">
        <v>4139</v>
      </c>
      <c r="BN5" s="8" t="s">
        <v>4139</v>
      </c>
      <c r="BO5" s="8" t="s">
        <v>4139</v>
      </c>
      <c r="BP5" s="8" t="s">
        <v>4139</v>
      </c>
      <c r="BQ5" s="8" t="s">
        <v>4139</v>
      </c>
      <c r="BR5" s="8" t="s">
        <v>4139</v>
      </c>
      <c r="BS5" s="8" t="s">
        <v>4139</v>
      </c>
      <c r="BT5" s="8" t="s">
        <v>4139</v>
      </c>
      <c r="BU5" s="8" t="s">
        <v>4139</v>
      </c>
      <c r="BV5" s="8" t="s">
        <v>4139</v>
      </c>
      <c r="BW5" s="8" t="s">
        <v>4139</v>
      </c>
      <c r="BX5" s="8" t="s">
        <v>4139</v>
      </c>
      <c r="BY5" s="8" t="s">
        <v>4139</v>
      </c>
      <c r="BZ5" s="8" t="s">
        <v>4139</v>
      </c>
      <c r="CA5" s="8" t="s">
        <v>4139</v>
      </c>
      <c r="CB5" s="8" t="s">
        <v>4139</v>
      </c>
      <c r="CC5" s="8" t="s">
        <v>4139</v>
      </c>
      <c r="CD5" s="8" t="s">
        <v>4139</v>
      </c>
      <c r="CE5" s="8" t="s">
        <v>4139</v>
      </c>
      <c r="CF5" s="8" t="s">
        <v>4139</v>
      </c>
      <c r="CG5" s="8" t="s">
        <v>4139</v>
      </c>
      <c r="CH5" s="8" t="s">
        <v>4139</v>
      </c>
      <c r="CI5" s="8" t="s">
        <v>4139</v>
      </c>
      <c r="CJ5" s="8" t="s">
        <v>4139</v>
      </c>
      <c r="CK5" s="8" t="s">
        <v>4139</v>
      </c>
      <c r="CL5" s="8" t="s">
        <v>4139</v>
      </c>
      <c r="CM5" s="8" t="s">
        <v>4139</v>
      </c>
      <c r="CN5" s="8" t="s">
        <v>4139</v>
      </c>
      <c r="CO5" s="8" t="s">
        <v>4139</v>
      </c>
      <c r="CP5" s="8" t="s">
        <v>4139</v>
      </c>
      <c r="CQ5" s="8" t="s">
        <v>4139</v>
      </c>
      <c r="CR5" s="8" t="s">
        <v>4139</v>
      </c>
      <c r="CS5" s="8" t="s">
        <v>4139</v>
      </c>
      <c r="CT5" s="8" t="s">
        <v>4139</v>
      </c>
      <c r="CU5" s="8" t="s">
        <v>4139</v>
      </c>
      <c r="CV5" s="8" t="s">
        <v>4139</v>
      </c>
      <c r="CW5" s="8" t="s">
        <v>4139</v>
      </c>
      <c r="CX5" s="8" t="s">
        <v>4139</v>
      </c>
      <c r="CY5" s="8" t="s">
        <v>4139</v>
      </c>
      <c r="CZ5" s="8" t="s">
        <v>4139</v>
      </c>
      <c r="DA5" s="8" t="s">
        <v>4139</v>
      </c>
      <c r="DB5" s="8" t="s">
        <v>4139</v>
      </c>
      <c r="DC5" s="8" t="s">
        <v>4139</v>
      </c>
      <c r="DD5" s="8" t="s">
        <v>4139</v>
      </c>
      <c r="DE5" s="8" t="s">
        <v>4139</v>
      </c>
      <c r="DF5" s="8" t="s">
        <v>4139</v>
      </c>
      <c r="DG5" s="8" t="s">
        <v>4139</v>
      </c>
      <c r="DH5" s="8" t="s">
        <v>4139</v>
      </c>
      <c r="DI5" s="8" t="s">
        <v>4139</v>
      </c>
      <c r="DJ5" s="8" t="s">
        <v>4139</v>
      </c>
      <c r="DK5" s="8" t="s">
        <v>4139</v>
      </c>
      <c r="DL5" s="8" t="s">
        <v>4139</v>
      </c>
      <c r="DM5" s="8" t="s">
        <v>4139</v>
      </c>
      <c r="DN5" s="8" t="s">
        <v>4139</v>
      </c>
      <c r="DO5" s="8" t="s">
        <v>4139</v>
      </c>
      <c r="DP5" s="8" t="s">
        <v>4139</v>
      </c>
      <c r="DQ5" s="8" t="s">
        <v>4139</v>
      </c>
      <c r="DR5" s="8" t="s">
        <v>4139</v>
      </c>
      <c r="DS5" s="8" t="s">
        <v>4139</v>
      </c>
      <c r="DT5" s="8" t="s">
        <v>4139</v>
      </c>
      <c r="DU5" s="8" t="s">
        <v>4139</v>
      </c>
      <c r="DV5" s="8" t="s">
        <v>4139</v>
      </c>
      <c r="DW5" s="8" t="s">
        <v>4139</v>
      </c>
      <c r="DX5" s="8" t="s">
        <v>4139</v>
      </c>
      <c r="DY5" s="8" t="s">
        <v>4139</v>
      </c>
      <c r="DZ5" s="8" t="s">
        <v>4139</v>
      </c>
      <c r="EA5" s="8" t="s">
        <v>4139</v>
      </c>
      <c r="EB5" s="8" t="s">
        <v>4139</v>
      </c>
      <c r="EC5" s="8" t="s">
        <v>4139</v>
      </c>
      <c r="ED5" s="8" t="s">
        <v>4139</v>
      </c>
      <c r="EE5" s="8" t="s">
        <v>4139</v>
      </c>
      <c r="EF5" s="8" t="s">
        <v>4139</v>
      </c>
      <c r="EG5" s="8" t="s">
        <v>4139</v>
      </c>
      <c r="EH5" s="8" t="s">
        <v>4139</v>
      </c>
      <c r="EI5" s="8" t="s">
        <v>4139</v>
      </c>
      <c r="EJ5" s="8" t="s">
        <v>4139</v>
      </c>
      <c r="EK5" s="8" t="s">
        <v>4139</v>
      </c>
      <c r="EL5" s="8" t="s">
        <v>4139</v>
      </c>
      <c r="EM5" s="8" t="s">
        <v>4139</v>
      </c>
      <c r="EN5" s="8" t="s">
        <v>4139</v>
      </c>
      <c r="EO5" s="8" t="s">
        <v>4139</v>
      </c>
      <c r="EP5" s="8" t="s">
        <v>4139</v>
      </c>
      <c r="EQ5" s="8" t="s">
        <v>4139</v>
      </c>
      <c r="ER5" s="8" t="s">
        <v>4139</v>
      </c>
      <c r="ES5" s="8" t="s">
        <v>4139</v>
      </c>
      <c r="ET5" s="8" t="s">
        <v>4139</v>
      </c>
      <c r="EU5" s="8" t="s">
        <v>4139</v>
      </c>
      <c r="EV5" s="8" t="s">
        <v>4139</v>
      </c>
      <c r="EW5" s="8" t="s">
        <v>4139</v>
      </c>
      <c r="EX5" s="8" t="s">
        <v>4139</v>
      </c>
      <c r="EY5" s="8" t="s">
        <v>4139</v>
      </c>
      <c r="EZ5" s="8" t="s">
        <v>4139</v>
      </c>
      <c r="FA5" s="8" t="s">
        <v>4139</v>
      </c>
      <c r="FB5" s="8" t="s">
        <v>4139</v>
      </c>
      <c r="FC5" s="8" t="s">
        <v>4139</v>
      </c>
      <c r="FD5" s="8" t="s">
        <v>4139</v>
      </c>
      <c r="FE5" s="8" t="s">
        <v>4139</v>
      </c>
      <c r="FF5" s="8" t="s">
        <v>4139</v>
      </c>
      <c r="FG5" s="8" t="s">
        <v>4139</v>
      </c>
      <c r="FH5" s="8" t="s">
        <v>4139</v>
      </c>
      <c r="FI5" s="8" t="s">
        <v>4139</v>
      </c>
      <c r="FJ5" s="8" t="s">
        <v>4139</v>
      </c>
      <c r="FK5" s="8" t="s">
        <v>4139</v>
      </c>
      <c r="FL5" s="8" t="s">
        <v>4139</v>
      </c>
      <c r="FM5" s="8" t="s">
        <v>4139</v>
      </c>
      <c r="FN5" s="8" t="s">
        <v>4139</v>
      </c>
      <c r="FO5" s="8" t="s">
        <v>4139</v>
      </c>
      <c r="FP5" s="8" t="s">
        <v>4139</v>
      </c>
      <c r="FQ5" s="8" t="s">
        <v>4139</v>
      </c>
      <c r="FR5" s="8" t="s">
        <v>4139</v>
      </c>
      <c r="FS5" s="8" t="s">
        <v>4139</v>
      </c>
      <c r="FT5" s="8" t="s">
        <v>4139</v>
      </c>
      <c r="FU5" s="8" t="s">
        <v>4139</v>
      </c>
      <c r="FV5" s="8" t="s">
        <v>4139</v>
      </c>
      <c r="FW5" s="8" t="s">
        <v>4139</v>
      </c>
      <c r="FX5" s="8" t="s">
        <v>4139</v>
      </c>
      <c r="FY5" s="8" t="s">
        <v>4139</v>
      </c>
      <c r="FZ5" s="8" t="s">
        <v>4139</v>
      </c>
      <c r="GA5" s="8" t="s">
        <v>4139</v>
      </c>
      <c r="GB5" s="8" t="s">
        <v>4139</v>
      </c>
      <c r="GC5" s="8" t="s">
        <v>4139</v>
      </c>
      <c r="GD5" s="8" t="s">
        <v>4139</v>
      </c>
      <c r="GE5" s="8" t="s">
        <v>4139</v>
      </c>
      <c r="GF5" s="8" t="s">
        <v>4139</v>
      </c>
      <c r="GG5" s="8" t="s">
        <v>4139</v>
      </c>
      <c r="GH5" s="8" t="s">
        <v>4139</v>
      </c>
      <c r="GI5" s="8" t="s">
        <v>4139</v>
      </c>
      <c r="GJ5" s="8" t="s">
        <v>4139</v>
      </c>
      <c r="GK5" s="8" t="s">
        <v>4139</v>
      </c>
      <c r="GL5" s="8" t="s">
        <v>4139</v>
      </c>
      <c r="GM5" s="8" t="s">
        <v>4139</v>
      </c>
      <c r="GN5" s="8" t="s">
        <v>4139</v>
      </c>
      <c r="GO5" s="8" t="s">
        <v>4139</v>
      </c>
      <c r="GP5" s="8" t="s">
        <v>4139</v>
      </c>
      <c r="GQ5" s="8" t="s">
        <v>4139</v>
      </c>
      <c r="GR5" s="8" t="s">
        <v>4139</v>
      </c>
      <c r="GS5" s="8" t="s">
        <v>4139</v>
      </c>
      <c r="GT5" s="8" t="s">
        <v>4139</v>
      </c>
      <c r="GU5" s="8" t="s">
        <v>4139</v>
      </c>
      <c r="GV5" s="8" t="s">
        <v>4139</v>
      </c>
      <c r="GW5" s="8" t="s">
        <v>4139</v>
      </c>
      <c r="GX5" s="8" t="s">
        <v>4139</v>
      </c>
      <c r="GY5" s="8" t="s">
        <v>4139</v>
      </c>
      <c r="GZ5" s="8" t="s">
        <v>4139</v>
      </c>
      <c r="HA5" s="8" t="s">
        <v>4139</v>
      </c>
      <c r="HB5" s="8" t="s">
        <v>4139</v>
      </c>
      <c r="HC5" s="8" t="s">
        <v>4139</v>
      </c>
      <c r="HD5" s="8" t="s">
        <v>4139</v>
      </c>
      <c r="HE5" s="8" t="s">
        <v>4139</v>
      </c>
      <c r="HF5" s="8" t="s">
        <v>4139</v>
      </c>
      <c r="HG5" s="8" t="s">
        <v>4139</v>
      </c>
      <c r="HH5" s="8" t="s">
        <v>4139</v>
      </c>
      <c r="HI5" s="8" t="s">
        <v>4139</v>
      </c>
      <c r="HJ5" s="8" t="s">
        <v>4139</v>
      </c>
      <c r="HK5" s="8" t="s">
        <v>4139</v>
      </c>
      <c r="HL5" s="8" t="s">
        <v>4139</v>
      </c>
      <c r="HM5" s="8" t="s">
        <v>4139</v>
      </c>
      <c r="HN5" s="8" t="s">
        <v>4139</v>
      </c>
      <c r="HO5" s="8" t="s">
        <v>4139</v>
      </c>
      <c r="HP5" s="8" t="s">
        <v>4139</v>
      </c>
      <c r="HQ5" s="8" t="s">
        <v>4139</v>
      </c>
      <c r="HR5" s="8" t="s">
        <v>4139</v>
      </c>
      <c r="HS5" s="8" t="s">
        <v>4139</v>
      </c>
      <c r="HT5" s="8" t="s">
        <v>4139</v>
      </c>
      <c r="HU5" s="8" t="s">
        <v>4139</v>
      </c>
      <c r="HV5" s="8" t="s">
        <v>4139</v>
      </c>
      <c r="HW5" s="8" t="s">
        <v>4139</v>
      </c>
      <c r="HX5" s="8" t="s">
        <v>4139</v>
      </c>
      <c r="HY5" s="8" t="s">
        <v>4139</v>
      </c>
      <c r="HZ5" s="8" t="s">
        <v>4139</v>
      </c>
      <c r="IA5" s="8" t="s">
        <v>4139</v>
      </c>
      <c r="IB5" s="8" t="s">
        <v>4139</v>
      </c>
      <c r="IC5" s="8" t="s">
        <v>4139</v>
      </c>
      <c r="ID5" s="8" t="s">
        <v>4139</v>
      </c>
      <c r="IE5" s="8" t="s">
        <v>4139</v>
      </c>
      <c r="IF5" s="8" t="s">
        <v>4139</v>
      </c>
      <c r="IG5" s="8" t="s">
        <v>4139</v>
      </c>
      <c r="IH5" s="8" t="s">
        <v>4139</v>
      </c>
      <c r="II5" s="8" t="s">
        <v>4139</v>
      </c>
      <c r="IJ5" s="8" t="s">
        <v>4139</v>
      </c>
      <c r="IK5" s="8" t="s">
        <v>4139</v>
      </c>
      <c r="IL5" s="8" t="s">
        <v>4139</v>
      </c>
      <c r="IM5" s="8" t="s">
        <v>4139</v>
      </c>
      <c r="IN5" s="8" t="s">
        <v>4139</v>
      </c>
      <c r="IO5" s="8" t="s">
        <v>4139</v>
      </c>
      <c r="IP5" s="8" t="s">
        <v>4139</v>
      </c>
      <c r="IQ5" s="8" t="s">
        <v>4139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1264</v>
      </c>
      <c r="C10" s="8" t="s">
        <v>1265</v>
      </c>
      <c r="D10" s="8" t="s">
        <v>1266</v>
      </c>
      <c r="E10" s="8" t="s">
        <v>1267</v>
      </c>
      <c r="F10" s="8" t="s">
        <v>1268</v>
      </c>
      <c r="G10" s="8" t="s">
        <v>1269</v>
      </c>
      <c r="H10" s="8" t="s">
        <v>1270</v>
      </c>
      <c r="I10" s="8" t="s">
        <v>1271</v>
      </c>
      <c r="J10" s="8" t="s">
        <v>1272</v>
      </c>
      <c r="K10" s="8" t="s">
        <v>1273</v>
      </c>
      <c r="L10" s="8" t="s">
        <v>1274</v>
      </c>
      <c r="M10" s="8" t="s">
        <v>1275</v>
      </c>
      <c r="N10" s="8" t="s">
        <v>1276</v>
      </c>
      <c r="O10" s="8" t="s">
        <v>1277</v>
      </c>
      <c r="P10" s="8" t="s">
        <v>1278</v>
      </c>
      <c r="Q10" s="8" t="s">
        <v>1279</v>
      </c>
      <c r="R10" s="8" t="s">
        <v>1280</v>
      </c>
      <c r="S10" s="8" t="s">
        <v>1281</v>
      </c>
      <c r="T10" s="8" t="s">
        <v>1282</v>
      </c>
      <c r="U10" s="8" t="s">
        <v>1283</v>
      </c>
      <c r="V10" s="8" t="s">
        <v>1284</v>
      </c>
      <c r="W10" s="8" t="s">
        <v>1285</v>
      </c>
      <c r="X10" s="8" t="s">
        <v>1286</v>
      </c>
      <c r="Y10" s="8" t="s">
        <v>1287</v>
      </c>
      <c r="Z10" s="8" t="s">
        <v>1288</v>
      </c>
      <c r="AA10" s="8" t="s">
        <v>1289</v>
      </c>
      <c r="AB10" s="8" t="s">
        <v>1290</v>
      </c>
      <c r="AC10" s="8" t="s">
        <v>1291</v>
      </c>
      <c r="AD10" s="8" t="s">
        <v>1292</v>
      </c>
      <c r="AE10" s="8" t="s">
        <v>1293</v>
      </c>
      <c r="AF10" s="8" t="s">
        <v>1294</v>
      </c>
      <c r="AG10" s="8" t="s">
        <v>1295</v>
      </c>
      <c r="AH10" s="8" t="s">
        <v>1296</v>
      </c>
      <c r="AI10" s="8" t="s">
        <v>1297</v>
      </c>
      <c r="AJ10" s="8" t="s">
        <v>1298</v>
      </c>
      <c r="AK10" s="8" t="s">
        <v>1299</v>
      </c>
      <c r="AL10" s="8" t="s">
        <v>1300</v>
      </c>
      <c r="AM10" s="8" t="s">
        <v>1301</v>
      </c>
      <c r="AN10" s="8" t="s">
        <v>1302</v>
      </c>
      <c r="AO10" s="8" t="s">
        <v>1303</v>
      </c>
      <c r="AP10" s="8" t="s">
        <v>1304</v>
      </c>
      <c r="AQ10" s="8" t="s">
        <v>1305</v>
      </c>
      <c r="AR10" s="8" t="s">
        <v>1306</v>
      </c>
      <c r="AS10" s="8" t="s">
        <v>1307</v>
      </c>
      <c r="AT10" s="8" t="s">
        <v>1308</v>
      </c>
      <c r="AU10" s="8" t="s">
        <v>1309</v>
      </c>
      <c r="AV10" s="8" t="s">
        <v>1310</v>
      </c>
      <c r="AW10" s="8" t="s">
        <v>1311</v>
      </c>
      <c r="AX10" s="8" t="s">
        <v>1312</v>
      </c>
      <c r="AY10" s="8" t="s">
        <v>1313</v>
      </c>
      <c r="AZ10" s="8" t="s">
        <v>1314</v>
      </c>
      <c r="BA10" s="8" t="s">
        <v>1315</v>
      </c>
      <c r="BB10" s="8" t="s">
        <v>1316</v>
      </c>
      <c r="BC10" s="8" t="s">
        <v>1317</v>
      </c>
      <c r="BD10" s="8" t="s">
        <v>1318</v>
      </c>
      <c r="BE10" s="8" t="s">
        <v>1319</v>
      </c>
      <c r="BF10" s="8" t="s">
        <v>1320</v>
      </c>
      <c r="BG10" s="8" t="s">
        <v>1321</v>
      </c>
      <c r="BH10" s="8" t="s">
        <v>1322</v>
      </c>
      <c r="BI10" s="8" t="s">
        <v>1323</v>
      </c>
      <c r="BJ10" s="8" t="s">
        <v>1324</v>
      </c>
      <c r="BK10" s="8" t="s">
        <v>1325</v>
      </c>
      <c r="BL10" s="8" t="s">
        <v>1326</v>
      </c>
      <c r="BM10" s="8" t="s">
        <v>1327</v>
      </c>
      <c r="BN10" s="8" t="s">
        <v>1328</v>
      </c>
      <c r="BO10" s="8" t="s">
        <v>1329</v>
      </c>
      <c r="BP10" s="8" t="s">
        <v>1330</v>
      </c>
      <c r="BQ10" s="8" t="s">
        <v>1331</v>
      </c>
      <c r="BR10" s="8" t="s">
        <v>1332</v>
      </c>
      <c r="BS10" s="8" t="s">
        <v>1333</v>
      </c>
      <c r="BT10" s="8" t="s">
        <v>1334</v>
      </c>
      <c r="BU10" s="8" t="s">
        <v>1335</v>
      </c>
      <c r="BV10" s="8" t="s">
        <v>1336</v>
      </c>
      <c r="BW10" s="8" t="s">
        <v>1337</v>
      </c>
      <c r="BX10" s="8" t="s">
        <v>1338</v>
      </c>
      <c r="BY10" s="8" t="s">
        <v>1339</v>
      </c>
      <c r="BZ10" s="8" t="s">
        <v>1340</v>
      </c>
      <c r="CA10" s="8" t="s">
        <v>1341</v>
      </c>
      <c r="CB10" s="8" t="s">
        <v>1342</v>
      </c>
      <c r="CC10" s="8" t="s">
        <v>1343</v>
      </c>
      <c r="CD10" s="8" t="s">
        <v>1344</v>
      </c>
      <c r="CE10" s="8" t="s">
        <v>1345</v>
      </c>
      <c r="CF10" s="8" t="s">
        <v>1346</v>
      </c>
      <c r="CG10" s="8" t="s">
        <v>1347</v>
      </c>
      <c r="CH10" s="8" t="s">
        <v>1348</v>
      </c>
      <c r="CI10" s="8" t="s">
        <v>1349</v>
      </c>
      <c r="CJ10" s="8" t="s">
        <v>1350</v>
      </c>
      <c r="CK10" s="8" t="s">
        <v>1351</v>
      </c>
      <c r="CL10" s="8" t="s">
        <v>1352</v>
      </c>
      <c r="CM10" s="8" t="s">
        <v>1353</v>
      </c>
      <c r="CN10" s="8" t="s">
        <v>1354</v>
      </c>
      <c r="CO10" s="8" t="s">
        <v>1355</v>
      </c>
      <c r="CP10" s="8" t="s">
        <v>1356</v>
      </c>
      <c r="CQ10" s="8" t="s">
        <v>1357</v>
      </c>
      <c r="CR10" s="8" t="s">
        <v>1358</v>
      </c>
      <c r="CS10" s="8" t="s">
        <v>1359</v>
      </c>
      <c r="CT10" s="8" t="s">
        <v>1360</v>
      </c>
      <c r="CU10" s="8" t="s">
        <v>1361</v>
      </c>
      <c r="CV10" s="8" t="s">
        <v>1362</v>
      </c>
      <c r="CW10" s="8" t="s">
        <v>1363</v>
      </c>
      <c r="CX10" s="8" t="s">
        <v>1364</v>
      </c>
      <c r="CY10" s="8" t="s">
        <v>1365</v>
      </c>
      <c r="CZ10" s="8" t="s">
        <v>1366</v>
      </c>
      <c r="DA10" s="8" t="s">
        <v>1367</v>
      </c>
      <c r="DB10" s="8" t="s">
        <v>1368</v>
      </c>
      <c r="DC10" s="8" t="s">
        <v>1369</v>
      </c>
      <c r="DD10" s="8" t="s">
        <v>1370</v>
      </c>
      <c r="DE10" s="8" t="s">
        <v>1371</v>
      </c>
      <c r="DF10" s="8" t="s">
        <v>1372</v>
      </c>
      <c r="DG10" s="8" t="s">
        <v>1373</v>
      </c>
      <c r="DH10" s="8" t="s">
        <v>1374</v>
      </c>
      <c r="DI10" s="8" t="s">
        <v>1375</v>
      </c>
      <c r="DJ10" s="8" t="s">
        <v>1376</v>
      </c>
      <c r="DK10" s="8" t="s">
        <v>1377</v>
      </c>
      <c r="DL10" s="8" t="s">
        <v>1378</v>
      </c>
      <c r="DM10" s="8" t="s">
        <v>1379</v>
      </c>
      <c r="DN10" s="8" t="s">
        <v>1380</v>
      </c>
      <c r="DO10" s="8" t="s">
        <v>1381</v>
      </c>
      <c r="DP10" s="8" t="s">
        <v>1382</v>
      </c>
      <c r="DQ10" s="8" t="s">
        <v>1383</v>
      </c>
      <c r="DR10" s="8" t="s">
        <v>1384</v>
      </c>
      <c r="DS10" s="8" t="s">
        <v>1385</v>
      </c>
      <c r="DT10" s="8" t="s">
        <v>1386</v>
      </c>
      <c r="DU10" s="8" t="s">
        <v>1387</v>
      </c>
      <c r="DV10" s="8" t="s">
        <v>1388</v>
      </c>
      <c r="DW10" s="8" t="s">
        <v>1389</v>
      </c>
      <c r="DX10" s="8" t="s">
        <v>1390</v>
      </c>
      <c r="DY10" s="8" t="s">
        <v>1391</v>
      </c>
      <c r="DZ10" s="8" t="s">
        <v>1392</v>
      </c>
      <c r="EA10" s="8" t="s">
        <v>1393</v>
      </c>
      <c r="EB10" s="8" t="s">
        <v>1394</v>
      </c>
      <c r="EC10" s="8" t="s">
        <v>1395</v>
      </c>
      <c r="ED10" s="8" t="s">
        <v>1396</v>
      </c>
      <c r="EE10" s="8" t="s">
        <v>1397</v>
      </c>
      <c r="EF10" s="8" t="s">
        <v>1398</v>
      </c>
      <c r="EG10" s="8" t="s">
        <v>1399</v>
      </c>
      <c r="EH10" s="8" t="s">
        <v>1400</v>
      </c>
      <c r="EI10" s="8" t="s">
        <v>1401</v>
      </c>
      <c r="EJ10" s="8" t="s">
        <v>1402</v>
      </c>
      <c r="EK10" s="8" t="s">
        <v>1403</v>
      </c>
      <c r="EL10" s="8" t="s">
        <v>1404</v>
      </c>
      <c r="EM10" s="8" t="s">
        <v>1405</v>
      </c>
      <c r="EN10" s="8" t="s">
        <v>1406</v>
      </c>
      <c r="EO10" s="8" t="s">
        <v>1407</v>
      </c>
      <c r="EP10" s="8" t="s">
        <v>1408</v>
      </c>
      <c r="EQ10" s="8" t="s">
        <v>1409</v>
      </c>
      <c r="ER10" s="8" t="s">
        <v>1410</v>
      </c>
      <c r="ES10" s="8" t="s">
        <v>1411</v>
      </c>
      <c r="ET10" s="8" t="s">
        <v>1412</v>
      </c>
      <c r="EU10" s="8" t="s">
        <v>1413</v>
      </c>
      <c r="EV10" s="8" t="s">
        <v>1414</v>
      </c>
      <c r="EW10" s="8" t="s">
        <v>1415</v>
      </c>
      <c r="EX10" s="8" t="s">
        <v>1416</v>
      </c>
      <c r="EY10" s="8" t="s">
        <v>1417</v>
      </c>
      <c r="EZ10" s="8" t="s">
        <v>1418</v>
      </c>
      <c r="FA10" s="8" t="s">
        <v>1419</v>
      </c>
      <c r="FB10" s="8" t="s">
        <v>1420</v>
      </c>
      <c r="FC10" s="8" t="s">
        <v>1421</v>
      </c>
      <c r="FD10" s="8" t="s">
        <v>1422</v>
      </c>
      <c r="FE10" s="8" t="s">
        <v>1423</v>
      </c>
      <c r="FF10" s="8" t="s">
        <v>1424</v>
      </c>
      <c r="FG10" s="8" t="s">
        <v>1425</v>
      </c>
      <c r="FH10" s="8" t="s">
        <v>1426</v>
      </c>
      <c r="FI10" s="8" t="s">
        <v>1427</v>
      </c>
      <c r="FJ10" s="8" t="s">
        <v>1428</v>
      </c>
      <c r="FK10" s="8" t="s">
        <v>1429</v>
      </c>
      <c r="FL10" s="8" t="s">
        <v>1430</v>
      </c>
      <c r="FM10" s="8" t="s">
        <v>1431</v>
      </c>
      <c r="FN10" s="8" t="s">
        <v>1432</v>
      </c>
      <c r="FO10" s="8" t="s">
        <v>1433</v>
      </c>
      <c r="FP10" s="8" t="s">
        <v>1434</v>
      </c>
      <c r="FQ10" s="8" t="s">
        <v>1435</v>
      </c>
      <c r="FR10" s="8" t="s">
        <v>1436</v>
      </c>
      <c r="FS10" s="8" t="s">
        <v>1437</v>
      </c>
      <c r="FT10" s="8" t="s">
        <v>1438</v>
      </c>
      <c r="FU10" s="8" t="s">
        <v>1439</v>
      </c>
      <c r="FV10" s="8" t="s">
        <v>1440</v>
      </c>
      <c r="FW10" s="8" t="s">
        <v>1441</v>
      </c>
      <c r="FX10" s="8" t="s">
        <v>1442</v>
      </c>
      <c r="FY10" s="8" t="s">
        <v>1443</v>
      </c>
      <c r="FZ10" s="8" t="s">
        <v>1444</v>
      </c>
      <c r="GA10" s="8" t="s">
        <v>1445</v>
      </c>
      <c r="GB10" s="8" t="s">
        <v>1446</v>
      </c>
      <c r="GC10" s="8" t="s">
        <v>1447</v>
      </c>
      <c r="GD10" s="8" t="s">
        <v>1448</v>
      </c>
      <c r="GE10" s="8" t="s">
        <v>1449</v>
      </c>
      <c r="GF10" s="8" t="s">
        <v>1450</v>
      </c>
      <c r="GG10" s="8" t="s">
        <v>1451</v>
      </c>
      <c r="GH10" s="8" t="s">
        <v>1452</v>
      </c>
      <c r="GI10" s="8" t="s">
        <v>1453</v>
      </c>
      <c r="GJ10" s="8" t="s">
        <v>1454</v>
      </c>
      <c r="GK10" s="8" t="s">
        <v>1455</v>
      </c>
      <c r="GL10" s="8" t="s">
        <v>1456</v>
      </c>
      <c r="GM10" s="8" t="s">
        <v>1457</v>
      </c>
      <c r="GN10" s="8" t="s">
        <v>1458</v>
      </c>
      <c r="GO10" s="8" t="s">
        <v>1459</v>
      </c>
      <c r="GP10" s="8" t="s">
        <v>1460</v>
      </c>
      <c r="GQ10" s="8" t="s">
        <v>1461</v>
      </c>
      <c r="GR10" s="8" t="s">
        <v>1462</v>
      </c>
      <c r="GS10" s="8" t="s">
        <v>1463</v>
      </c>
      <c r="GT10" s="8" t="s">
        <v>1464</v>
      </c>
      <c r="GU10" s="8" t="s">
        <v>1465</v>
      </c>
      <c r="GV10" s="8" t="s">
        <v>1466</v>
      </c>
      <c r="GW10" s="8" t="s">
        <v>1467</v>
      </c>
      <c r="GX10" s="8" t="s">
        <v>1468</v>
      </c>
      <c r="GY10" s="8" t="s">
        <v>1469</v>
      </c>
      <c r="GZ10" s="8" t="s">
        <v>1470</v>
      </c>
      <c r="HA10" s="8" t="s">
        <v>1471</v>
      </c>
      <c r="HB10" s="8" t="s">
        <v>1472</v>
      </c>
      <c r="HC10" s="8" t="s">
        <v>1473</v>
      </c>
      <c r="HD10" s="8" t="s">
        <v>1474</v>
      </c>
      <c r="HE10" s="8" t="s">
        <v>1475</v>
      </c>
      <c r="HF10" s="8" t="s">
        <v>1476</v>
      </c>
      <c r="HG10" s="8" t="s">
        <v>1477</v>
      </c>
      <c r="HH10" s="8" t="s">
        <v>1478</v>
      </c>
      <c r="HI10" s="8" t="s">
        <v>1479</v>
      </c>
      <c r="HJ10" s="8" t="s">
        <v>1480</v>
      </c>
      <c r="HK10" s="8" t="s">
        <v>1481</v>
      </c>
      <c r="HL10" s="8" t="s">
        <v>1482</v>
      </c>
      <c r="HM10" s="8" t="s">
        <v>1483</v>
      </c>
      <c r="HN10" s="8" t="s">
        <v>1484</v>
      </c>
      <c r="HO10" s="8" t="s">
        <v>1485</v>
      </c>
      <c r="HP10" s="8" t="s">
        <v>1486</v>
      </c>
      <c r="HQ10" s="8" t="s">
        <v>1487</v>
      </c>
      <c r="HR10" s="8" t="s">
        <v>1488</v>
      </c>
      <c r="HS10" s="8" t="s">
        <v>1489</v>
      </c>
      <c r="HT10" s="8" t="s">
        <v>1490</v>
      </c>
      <c r="HU10" s="8" t="s">
        <v>1491</v>
      </c>
      <c r="HV10" s="8" t="s">
        <v>1492</v>
      </c>
      <c r="HW10" s="8" t="s">
        <v>1493</v>
      </c>
      <c r="HX10" s="8" t="s">
        <v>1494</v>
      </c>
      <c r="HY10" s="8" t="s">
        <v>1495</v>
      </c>
      <c r="HZ10" s="8" t="s">
        <v>1496</v>
      </c>
      <c r="IA10" s="8" t="s">
        <v>1497</v>
      </c>
      <c r="IB10" s="8" t="s">
        <v>1498</v>
      </c>
      <c r="IC10" s="8" t="s">
        <v>1499</v>
      </c>
      <c r="ID10" s="8" t="s">
        <v>1500</v>
      </c>
      <c r="IE10" s="8" t="s">
        <v>1501</v>
      </c>
      <c r="IF10" s="8" t="s">
        <v>1502</v>
      </c>
      <c r="IG10" s="8" t="s">
        <v>1503</v>
      </c>
      <c r="IH10" s="8" t="s">
        <v>1504</v>
      </c>
      <c r="II10" s="8" t="s">
        <v>1505</v>
      </c>
      <c r="IJ10" s="8" t="s">
        <v>1506</v>
      </c>
      <c r="IK10" s="8" t="s">
        <v>1507</v>
      </c>
      <c r="IL10" s="8" t="s">
        <v>1508</v>
      </c>
      <c r="IM10" s="8" t="s">
        <v>1509</v>
      </c>
      <c r="IN10" s="8" t="s">
        <v>1510</v>
      </c>
      <c r="IO10" s="8" t="s">
        <v>1511</v>
      </c>
      <c r="IP10" s="8" t="s">
        <v>1512</v>
      </c>
      <c r="IQ10" s="8" t="s">
        <v>1513</v>
      </c>
    </row>
    <row r="11" spans="1:251">
      <c r="A11" s="10">
        <v>42036</v>
      </c>
      <c r="B11" s="9">
        <v>77.438999999999993</v>
      </c>
      <c r="C11" s="9">
        <v>46.534999999999997</v>
      </c>
      <c r="D11" s="9">
        <v>34.061999999999998</v>
      </c>
      <c r="E11" s="9">
        <v>12.473000000000001</v>
      </c>
      <c r="F11" s="9">
        <v>4.798</v>
      </c>
      <c r="G11" s="9">
        <v>3.2909999999999999</v>
      </c>
      <c r="H11" s="9">
        <v>1.506</v>
      </c>
      <c r="I11" s="9">
        <v>66.522000000000006</v>
      </c>
      <c r="J11" s="9">
        <v>17.911999999999999</v>
      </c>
      <c r="K11" s="9">
        <v>48.61</v>
      </c>
      <c r="L11" s="9">
        <v>57.072000000000003</v>
      </c>
      <c r="M11" s="9">
        <v>14.21</v>
      </c>
      <c r="N11" s="9">
        <v>42.860999999999997</v>
      </c>
      <c r="O11" s="9">
        <v>9.4499999999999993</v>
      </c>
      <c r="P11" s="9">
        <v>3.702</v>
      </c>
      <c r="Q11" s="9">
        <v>5.7489999999999997</v>
      </c>
      <c r="R11" s="9">
        <v>92.278999999999996</v>
      </c>
      <c r="S11" s="9">
        <v>91.168000000000006</v>
      </c>
      <c r="T11" s="9">
        <v>93.488</v>
      </c>
      <c r="U11" s="9">
        <v>18.664999999999999</v>
      </c>
      <c r="V11" s="9">
        <v>19.100000000000001</v>
      </c>
      <c r="W11" s="9">
        <v>18.192</v>
      </c>
      <c r="X11" s="9">
        <v>6.9089999999999998</v>
      </c>
      <c r="Y11" s="9">
        <v>4.7469999999999999</v>
      </c>
      <c r="Z11" s="9">
        <v>9.26</v>
      </c>
      <c r="AA11" s="9">
        <v>1.7270000000000001</v>
      </c>
      <c r="AB11" s="9">
        <v>2.2040000000000002</v>
      </c>
      <c r="AC11" s="9">
        <v>1.2090000000000001</v>
      </c>
      <c r="AD11" s="9">
        <v>0.55900000000000005</v>
      </c>
      <c r="AE11" s="9">
        <v>1.073</v>
      </c>
      <c r="AF11" s="9">
        <v>0</v>
      </c>
      <c r="AG11" s="9">
        <v>1.1679999999999999</v>
      </c>
      <c r="AH11" s="9">
        <v>1.131</v>
      </c>
      <c r="AI11" s="9">
        <v>1.2090000000000001</v>
      </c>
      <c r="AJ11" s="9">
        <v>9.2509999999999994</v>
      </c>
      <c r="AK11" s="9">
        <v>9.2420000000000009</v>
      </c>
      <c r="AL11" s="9">
        <v>9.26</v>
      </c>
      <c r="AM11" s="9">
        <v>6.8330000000000002</v>
      </c>
      <c r="AN11" s="9">
        <v>8.0190000000000001</v>
      </c>
      <c r="AO11" s="9">
        <v>5.5449999999999999</v>
      </c>
      <c r="AP11" s="9">
        <v>11.167</v>
      </c>
      <c r="AQ11" s="9">
        <v>10.666</v>
      </c>
      <c r="AR11" s="9">
        <v>11.712</v>
      </c>
      <c r="AS11" s="9">
        <v>3.6429999999999998</v>
      </c>
      <c r="AT11" s="9">
        <v>4.7690000000000001</v>
      </c>
      <c r="AU11" s="9">
        <v>2.419</v>
      </c>
      <c r="AV11" s="9">
        <v>6.9089999999999998</v>
      </c>
      <c r="AW11" s="9">
        <v>9.7460000000000004</v>
      </c>
      <c r="AX11" s="9">
        <v>3.8250000000000002</v>
      </c>
      <c r="AY11" s="9">
        <v>2.9750000000000001</v>
      </c>
      <c r="AZ11" s="9">
        <v>2.633</v>
      </c>
      <c r="BA11" s="9">
        <v>3.3479999999999999</v>
      </c>
      <c r="BB11" s="9">
        <v>4.97</v>
      </c>
      <c r="BC11" s="9">
        <v>1.125</v>
      </c>
      <c r="BD11" s="9">
        <v>9.15</v>
      </c>
      <c r="BE11" s="9">
        <v>6.5720000000000001</v>
      </c>
      <c r="BF11" s="9">
        <v>3.9119999999999999</v>
      </c>
      <c r="BG11" s="9">
        <v>9.4640000000000004</v>
      </c>
      <c r="BH11" s="9">
        <v>4.1230000000000002</v>
      </c>
      <c r="BI11" s="9">
        <v>5.5979999999999999</v>
      </c>
      <c r="BJ11" s="9">
        <v>2.5190000000000001</v>
      </c>
      <c r="BK11" s="9">
        <v>8.5329999999999995</v>
      </c>
      <c r="BL11" s="9">
        <v>9.4060000000000006</v>
      </c>
      <c r="BM11" s="9">
        <v>7.5839999999999996</v>
      </c>
      <c r="BN11" s="9">
        <v>7.7210000000000001</v>
      </c>
      <c r="BO11" s="9">
        <v>8.8320000000000007</v>
      </c>
      <c r="BP11" s="9">
        <v>6.5119999999999996</v>
      </c>
      <c r="BQ11" s="9">
        <v>77.239999999999995</v>
      </c>
      <c r="BR11" s="9">
        <v>88.234999999999999</v>
      </c>
      <c r="BS11" s="9">
        <v>65.286000000000001</v>
      </c>
      <c r="BT11" s="9">
        <v>59.677</v>
      </c>
      <c r="BU11" s="9">
        <v>63.7</v>
      </c>
      <c r="BV11" s="9">
        <v>55.302</v>
      </c>
      <c r="BW11" s="9">
        <v>15.922000000000001</v>
      </c>
      <c r="BX11" s="9">
        <v>22.373000000000001</v>
      </c>
      <c r="BY11" s="9">
        <v>8.9079999999999995</v>
      </c>
      <c r="BZ11" s="9">
        <v>1.6419999999999999</v>
      </c>
      <c r="CA11" s="9">
        <v>2.1619999999999999</v>
      </c>
      <c r="CB11" s="9">
        <v>1.0760000000000001</v>
      </c>
      <c r="CC11" s="9">
        <v>22.76</v>
      </c>
      <c r="CD11" s="9">
        <v>11.765000000000001</v>
      </c>
      <c r="CE11" s="9">
        <v>34.713999999999999</v>
      </c>
      <c r="CF11" s="9">
        <v>19.527000000000001</v>
      </c>
      <c r="CG11" s="9">
        <v>9.3339999999999996</v>
      </c>
      <c r="CH11" s="9">
        <v>30.609000000000002</v>
      </c>
      <c r="CI11" s="9">
        <v>3.2330000000000001</v>
      </c>
      <c r="CJ11" s="9">
        <v>2.431</v>
      </c>
      <c r="CK11" s="9">
        <v>4.1050000000000004</v>
      </c>
      <c r="CL11" s="9">
        <v>170.74</v>
      </c>
      <c r="CM11" s="9">
        <v>95.444000000000003</v>
      </c>
      <c r="CN11" s="9">
        <v>75.296000000000006</v>
      </c>
      <c r="CO11" s="9">
        <v>155.303</v>
      </c>
      <c r="CP11" s="9">
        <v>88.539000000000001</v>
      </c>
      <c r="CQ11" s="9">
        <v>66.763999999999996</v>
      </c>
      <c r="CR11" s="9">
        <v>23.5</v>
      </c>
      <c r="CS11" s="9">
        <v>14.423999999999999</v>
      </c>
      <c r="CT11" s="9">
        <v>9.0749999999999993</v>
      </c>
      <c r="CU11" s="9">
        <v>8.4670000000000005</v>
      </c>
      <c r="CV11" s="9">
        <v>4.5519999999999996</v>
      </c>
      <c r="CW11" s="9">
        <v>3.915</v>
      </c>
      <c r="CX11" s="9">
        <v>33.759</v>
      </c>
      <c r="CY11" s="9">
        <v>19.782</v>
      </c>
      <c r="CZ11" s="9">
        <v>13.977</v>
      </c>
      <c r="DA11" s="9">
        <v>0</v>
      </c>
      <c r="DB11" s="9">
        <v>0</v>
      </c>
      <c r="DC11" s="9">
        <v>0</v>
      </c>
      <c r="DD11" s="9">
        <v>33.759</v>
      </c>
      <c r="DE11" s="9">
        <v>19.782</v>
      </c>
      <c r="DF11" s="9">
        <v>13.977</v>
      </c>
      <c r="DG11" s="9">
        <v>3.8260000000000001</v>
      </c>
      <c r="DH11" s="9">
        <v>1.248</v>
      </c>
      <c r="DI11" s="9">
        <v>2.5790000000000002</v>
      </c>
      <c r="DJ11" s="9">
        <v>14.55</v>
      </c>
      <c r="DK11" s="9">
        <v>8.3219999999999992</v>
      </c>
      <c r="DL11" s="9">
        <v>6.2270000000000003</v>
      </c>
      <c r="DM11" s="9">
        <v>21.841000000000001</v>
      </c>
      <c r="DN11" s="9">
        <v>14.254</v>
      </c>
      <c r="DO11" s="9">
        <v>7.5869999999999997</v>
      </c>
      <c r="DP11" s="9">
        <v>4.3680000000000003</v>
      </c>
      <c r="DQ11" s="9">
        <v>1.9610000000000001</v>
      </c>
      <c r="DR11" s="9">
        <v>2.407</v>
      </c>
      <c r="DS11" s="9">
        <v>19.611999999999998</v>
      </c>
      <c r="DT11" s="9">
        <v>13.628</v>
      </c>
      <c r="DU11" s="9">
        <v>5.9829999999999997</v>
      </c>
      <c r="DV11" s="9">
        <v>4.4020000000000001</v>
      </c>
      <c r="DW11" s="9">
        <v>2.35</v>
      </c>
      <c r="DX11" s="9">
        <v>2.0510000000000002</v>
      </c>
      <c r="DY11" s="9">
        <v>4.0960000000000001</v>
      </c>
      <c r="DZ11" s="9">
        <v>1.772</v>
      </c>
      <c r="EA11" s="9">
        <v>2.3239999999999998</v>
      </c>
      <c r="EB11" s="9">
        <v>4.423</v>
      </c>
      <c r="EC11" s="9">
        <v>1.1579999999999999</v>
      </c>
      <c r="ED11" s="9">
        <v>3.2650000000000001</v>
      </c>
      <c r="EE11" s="9">
        <v>6.8010000000000002</v>
      </c>
      <c r="EF11" s="9">
        <v>3.0630000000000002</v>
      </c>
      <c r="EG11" s="9">
        <v>3.738</v>
      </c>
      <c r="EH11" s="9">
        <v>5.6580000000000004</v>
      </c>
      <c r="EI11" s="9">
        <v>2.0230000000000001</v>
      </c>
      <c r="EJ11" s="9">
        <v>3.6349999999999998</v>
      </c>
      <c r="EK11" s="9">
        <v>15.438000000000001</v>
      </c>
      <c r="EL11" s="9">
        <v>6.9059999999999997</v>
      </c>
      <c r="EM11" s="9">
        <v>8.532</v>
      </c>
      <c r="EN11" s="9">
        <v>130.85499999999999</v>
      </c>
      <c r="EO11" s="9">
        <v>85.608999999999995</v>
      </c>
      <c r="EP11" s="9">
        <v>45.246000000000002</v>
      </c>
      <c r="EQ11" s="9">
        <v>107.476</v>
      </c>
      <c r="ER11" s="9">
        <v>67.495000000000005</v>
      </c>
      <c r="ES11" s="9">
        <v>39.979999999999997</v>
      </c>
      <c r="ET11" s="9">
        <v>21.178999999999998</v>
      </c>
      <c r="EU11" s="9">
        <v>16.536999999999999</v>
      </c>
      <c r="EV11" s="9">
        <v>4.641</v>
      </c>
      <c r="EW11" s="9">
        <v>2.2010000000000001</v>
      </c>
      <c r="EX11" s="9">
        <v>1.577</v>
      </c>
      <c r="EY11" s="9">
        <v>0.624</v>
      </c>
      <c r="EZ11" s="9">
        <v>39.884999999999998</v>
      </c>
      <c r="FA11" s="9">
        <v>9.8350000000000009</v>
      </c>
      <c r="FB11" s="9">
        <v>30.05</v>
      </c>
      <c r="FC11" s="9">
        <v>34.606999999999999</v>
      </c>
      <c r="FD11" s="9">
        <v>8.8109999999999999</v>
      </c>
      <c r="FE11" s="9">
        <v>25.795999999999999</v>
      </c>
      <c r="FF11" s="9">
        <v>5.2779999999999996</v>
      </c>
      <c r="FG11" s="9">
        <v>1.024</v>
      </c>
      <c r="FH11" s="9">
        <v>4.2539999999999996</v>
      </c>
      <c r="FI11" s="9">
        <v>90.957999999999998</v>
      </c>
      <c r="FJ11" s="9">
        <v>92.765000000000001</v>
      </c>
      <c r="FK11" s="9">
        <v>88.668999999999997</v>
      </c>
      <c r="FL11" s="9">
        <v>13.763999999999999</v>
      </c>
      <c r="FM11" s="9">
        <v>15.113</v>
      </c>
      <c r="FN11" s="9">
        <v>12.053000000000001</v>
      </c>
      <c r="FO11" s="9">
        <v>4.9589999999999996</v>
      </c>
      <c r="FP11" s="9">
        <v>4.7690000000000001</v>
      </c>
      <c r="FQ11" s="9">
        <v>5.2</v>
      </c>
      <c r="FR11" s="9">
        <v>19.771999999999998</v>
      </c>
      <c r="FS11" s="9">
        <v>20.725999999999999</v>
      </c>
      <c r="FT11" s="9">
        <v>18.562999999999999</v>
      </c>
      <c r="FU11" s="9">
        <v>0</v>
      </c>
      <c r="FV11" s="9">
        <v>0</v>
      </c>
      <c r="FW11" s="9">
        <v>0</v>
      </c>
      <c r="FX11" s="9">
        <v>19.771999999999998</v>
      </c>
      <c r="FY11" s="9">
        <v>20.725999999999999</v>
      </c>
      <c r="FZ11" s="9">
        <v>18.562999999999999</v>
      </c>
      <c r="GA11" s="9">
        <v>2.2410000000000001</v>
      </c>
      <c r="GB11" s="9">
        <v>1.3069999999999999</v>
      </c>
      <c r="GC11" s="9">
        <v>3.4249999999999998</v>
      </c>
      <c r="GD11" s="9">
        <v>8.5210000000000008</v>
      </c>
      <c r="GE11" s="9">
        <v>8.7200000000000006</v>
      </c>
      <c r="GF11" s="9">
        <v>8.27</v>
      </c>
      <c r="GG11" s="9">
        <v>12.792</v>
      </c>
      <c r="GH11" s="9">
        <v>14.935</v>
      </c>
      <c r="GI11" s="9">
        <v>10.076000000000001</v>
      </c>
      <c r="GJ11" s="9">
        <v>2.5579999999999998</v>
      </c>
      <c r="GK11" s="9">
        <v>2.0550000000000002</v>
      </c>
      <c r="GL11" s="9">
        <v>3.1970000000000001</v>
      </c>
      <c r="GM11" s="9">
        <v>11.486000000000001</v>
      </c>
      <c r="GN11" s="9">
        <v>14.279</v>
      </c>
      <c r="GO11" s="9">
        <v>7.9470000000000001</v>
      </c>
      <c r="GP11" s="9">
        <v>2.5779999999999998</v>
      </c>
      <c r="GQ11" s="9">
        <v>2.4630000000000001</v>
      </c>
      <c r="GR11" s="9">
        <v>2.7240000000000002</v>
      </c>
      <c r="GS11" s="9">
        <v>2.399</v>
      </c>
      <c r="GT11" s="9">
        <v>1.8560000000000001</v>
      </c>
      <c r="GU11" s="9">
        <v>3.0859999999999999</v>
      </c>
      <c r="GV11" s="9">
        <v>2.59</v>
      </c>
      <c r="GW11" s="9">
        <v>1.2130000000000001</v>
      </c>
      <c r="GX11" s="9">
        <v>4.3360000000000003</v>
      </c>
      <c r="GY11" s="9">
        <v>3.9830000000000001</v>
      </c>
      <c r="GZ11" s="9">
        <v>3.2090000000000001</v>
      </c>
      <c r="HA11" s="9">
        <v>4.9649999999999999</v>
      </c>
      <c r="HB11" s="9">
        <v>3.3140000000000001</v>
      </c>
      <c r="HC11" s="9">
        <v>2.12</v>
      </c>
      <c r="HD11" s="9">
        <v>4.827</v>
      </c>
      <c r="HE11" s="9">
        <v>9.0419999999999998</v>
      </c>
      <c r="HF11" s="9">
        <v>7.2350000000000003</v>
      </c>
      <c r="HG11" s="9">
        <v>11.331</v>
      </c>
      <c r="HH11" s="9">
        <v>76.64</v>
      </c>
      <c r="HI11" s="9">
        <v>89.694999999999993</v>
      </c>
      <c r="HJ11" s="9">
        <v>60.091000000000001</v>
      </c>
      <c r="HK11" s="9">
        <v>62.947000000000003</v>
      </c>
      <c r="HL11" s="9">
        <v>70.716999999999999</v>
      </c>
      <c r="HM11" s="9">
        <v>53.097999999999999</v>
      </c>
      <c r="HN11" s="9">
        <v>12.404</v>
      </c>
      <c r="HO11" s="9">
        <v>17.327000000000002</v>
      </c>
      <c r="HP11" s="9">
        <v>6.1639999999999997</v>
      </c>
      <c r="HQ11" s="9">
        <v>1.2889999999999999</v>
      </c>
      <c r="HR11" s="9">
        <v>1.6519999999999999</v>
      </c>
      <c r="HS11" s="9">
        <v>0.82899999999999996</v>
      </c>
      <c r="HT11" s="9">
        <v>23.36</v>
      </c>
      <c r="HU11" s="9">
        <v>10.305</v>
      </c>
      <c r="HV11" s="9">
        <v>39.908999999999999</v>
      </c>
      <c r="HW11" s="9">
        <v>20.268999999999998</v>
      </c>
      <c r="HX11" s="9">
        <v>9.2309999999999999</v>
      </c>
      <c r="HY11" s="9">
        <v>34.259</v>
      </c>
      <c r="HZ11" s="9">
        <v>3.0910000000000002</v>
      </c>
      <c r="IA11" s="9">
        <v>1.073</v>
      </c>
      <c r="IB11" s="9">
        <v>5.65</v>
      </c>
      <c r="IC11" s="9">
        <v>7.7839999999999998</v>
      </c>
      <c r="ID11" s="9">
        <v>5.4320000000000004</v>
      </c>
      <c r="IE11" s="9">
        <v>2.3519999999999999</v>
      </c>
      <c r="IF11" s="9">
        <v>5.7839999999999998</v>
      </c>
      <c r="IG11" s="9">
        <v>4.6050000000000004</v>
      </c>
      <c r="IH11" s="9">
        <v>1.179</v>
      </c>
      <c r="II11" s="9">
        <v>0.39300000000000002</v>
      </c>
      <c r="IJ11" s="9">
        <v>0.39300000000000002</v>
      </c>
      <c r="IK11" s="9">
        <v>0</v>
      </c>
      <c r="IL11" s="9">
        <v>0</v>
      </c>
      <c r="IM11" s="9">
        <v>0</v>
      </c>
      <c r="IN11" s="9">
        <v>0</v>
      </c>
      <c r="IO11" s="9">
        <v>3.28</v>
      </c>
      <c r="IP11" s="9">
        <v>2.722</v>
      </c>
      <c r="IQ11" s="9">
        <v>0.55700000000000005</v>
      </c>
    </row>
    <row r="12" spans="1:251">
      <c r="A12" s="10">
        <v>42401</v>
      </c>
      <c r="B12" s="9">
        <v>78.977999999999994</v>
      </c>
      <c r="C12" s="9">
        <v>35.39</v>
      </c>
      <c r="D12" s="9">
        <v>22.495999999999999</v>
      </c>
      <c r="E12" s="9">
        <v>12.894</v>
      </c>
      <c r="F12" s="9">
        <v>10.106</v>
      </c>
      <c r="G12" s="9">
        <v>6.0430000000000001</v>
      </c>
      <c r="H12" s="9">
        <v>4.0629999999999997</v>
      </c>
      <c r="I12" s="9">
        <v>65.525999999999996</v>
      </c>
      <c r="J12" s="9">
        <v>15.994999999999999</v>
      </c>
      <c r="K12" s="9">
        <v>49.530999999999999</v>
      </c>
      <c r="L12" s="9">
        <v>59.085000000000001</v>
      </c>
      <c r="M12" s="9">
        <v>13.055999999999999</v>
      </c>
      <c r="N12" s="9">
        <v>46.027999999999999</v>
      </c>
      <c r="O12" s="9">
        <v>6.4420000000000002</v>
      </c>
      <c r="P12" s="9">
        <v>2.9390000000000001</v>
      </c>
      <c r="Q12" s="9">
        <v>3.5030000000000001</v>
      </c>
      <c r="R12" s="9">
        <v>91.29</v>
      </c>
      <c r="S12" s="9">
        <v>91.231999999999999</v>
      </c>
      <c r="T12" s="9">
        <v>91.343000000000004</v>
      </c>
      <c r="U12" s="9">
        <v>18.001000000000001</v>
      </c>
      <c r="V12" s="9">
        <v>16.693999999999999</v>
      </c>
      <c r="W12" s="9">
        <v>19.218</v>
      </c>
      <c r="X12" s="9">
        <v>7.7469999999999999</v>
      </c>
      <c r="Y12" s="9">
        <v>9.9719999999999995</v>
      </c>
      <c r="Z12" s="9">
        <v>5.6749999999999998</v>
      </c>
      <c r="AA12" s="9">
        <v>1.982</v>
      </c>
      <c r="AB12" s="9">
        <v>1.6439999999999999</v>
      </c>
      <c r="AC12" s="9">
        <v>2.2970000000000002</v>
      </c>
      <c r="AD12" s="9">
        <v>0.317</v>
      </c>
      <c r="AE12" s="9">
        <v>0.65800000000000003</v>
      </c>
      <c r="AF12" s="9">
        <v>0</v>
      </c>
      <c r="AG12" s="9">
        <v>1.665</v>
      </c>
      <c r="AH12" s="9">
        <v>0.98599999999999999</v>
      </c>
      <c r="AI12" s="9">
        <v>2.2970000000000002</v>
      </c>
      <c r="AJ12" s="9">
        <v>10.079000000000001</v>
      </c>
      <c r="AK12" s="9">
        <v>9.3859999999999992</v>
      </c>
      <c r="AL12" s="9">
        <v>10.725</v>
      </c>
      <c r="AM12" s="9">
        <v>5.6020000000000003</v>
      </c>
      <c r="AN12" s="9">
        <v>5.9480000000000004</v>
      </c>
      <c r="AO12" s="9">
        <v>5.2789999999999999</v>
      </c>
      <c r="AP12" s="9">
        <v>7.44</v>
      </c>
      <c r="AQ12" s="9">
        <v>8.7710000000000008</v>
      </c>
      <c r="AR12" s="9">
        <v>6.202</v>
      </c>
      <c r="AS12" s="9">
        <v>4.37</v>
      </c>
      <c r="AT12" s="9">
        <v>5.46</v>
      </c>
      <c r="AU12" s="9">
        <v>3.3559999999999999</v>
      </c>
      <c r="AV12" s="9">
        <v>9.98</v>
      </c>
      <c r="AW12" s="9">
        <v>13.19</v>
      </c>
      <c r="AX12" s="9">
        <v>6.992</v>
      </c>
      <c r="AY12" s="9">
        <v>2.5339999999999998</v>
      </c>
      <c r="AZ12" s="9">
        <v>2.3580000000000001</v>
      </c>
      <c r="BA12" s="9">
        <v>2.6970000000000001</v>
      </c>
      <c r="BB12" s="9">
        <v>7.7880000000000003</v>
      </c>
      <c r="BC12" s="9">
        <v>2.673</v>
      </c>
      <c r="BD12" s="9">
        <v>12.548</v>
      </c>
      <c r="BE12" s="9">
        <v>3.9769999999999999</v>
      </c>
      <c r="BF12" s="9">
        <v>0.39600000000000002</v>
      </c>
      <c r="BG12" s="9">
        <v>7.3090000000000002</v>
      </c>
      <c r="BH12" s="9">
        <v>1.8420000000000001</v>
      </c>
      <c r="BI12" s="9">
        <v>2.9</v>
      </c>
      <c r="BJ12" s="9">
        <v>0.85699999999999998</v>
      </c>
      <c r="BK12" s="9">
        <v>9.9489999999999998</v>
      </c>
      <c r="BL12" s="9">
        <v>11.840999999999999</v>
      </c>
      <c r="BM12" s="9">
        <v>8.1880000000000006</v>
      </c>
      <c r="BN12" s="9">
        <v>8.7100000000000009</v>
      </c>
      <c r="BO12" s="9">
        <v>8.7680000000000007</v>
      </c>
      <c r="BP12" s="9">
        <v>8.657</v>
      </c>
      <c r="BQ12" s="9">
        <v>76.668999999999997</v>
      </c>
      <c r="BR12" s="9">
        <v>88.185000000000002</v>
      </c>
      <c r="BS12" s="9">
        <v>65.95</v>
      </c>
      <c r="BT12" s="9">
        <v>60.47</v>
      </c>
      <c r="BU12" s="9">
        <v>67.105999999999995</v>
      </c>
      <c r="BV12" s="9">
        <v>54.292999999999999</v>
      </c>
      <c r="BW12" s="9">
        <v>12.601000000000001</v>
      </c>
      <c r="BX12" s="9">
        <v>16.616</v>
      </c>
      <c r="BY12" s="9">
        <v>8.8640000000000008</v>
      </c>
      <c r="BZ12" s="9">
        <v>3.5979999999999999</v>
      </c>
      <c r="CA12" s="9">
        <v>4.4630000000000001</v>
      </c>
      <c r="CB12" s="9">
        <v>2.7930000000000001</v>
      </c>
      <c r="CC12" s="9">
        <v>23.331</v>
      </c>
      <c r="CD12" s="9">
        <v>11.815</v>
      </c>
      <c r="CE12" s="9">
        <v>34.049999999999997</v>
      </c>
      <c r="CF12" s="9">
        <v>21.038</v>
      </c>
      <c r="CG12" s="9">
        <v>9.6440000000000001</v>
      </c>
      <c r="CH12" s="9">
        <v>31.641999999999999</v>
      </c>
      <c r="CI12" s="9">
        <v>2.294</v>
      </c>
      <c r="CJ12" s="9">
        <v>2.1709999999999998</v>
      </c>
      <c r="CK12" s="9">
        <v>2.4079999999999999</v>
      </c>
      <c r="CL12" s="9">
        <v>180.214</v>
      </c>
      <c r="CM12" s="9">
        <v>98.855000000000004</v>
      </c>
      <c r="CN12" s="9">
        <v>81.358999999999995</v>
      </c>
      <c r="CO12" s="9">
        <v>163.37</v>
      </c>
      <c r="CP12" s="9">
        <v>91.417000000000002</v>
      </c>
      <c r="CQ12" s="9">
        <v>71.953999999999994</v>
      </c>
      <c r="CR12" s="9">
        <v>33.292999999999999</v>
      </c>
      <c r="CS12" s="9">
        <v>14.826000000000001</v>
      </c>
      <c r="CT12" s="9">
        <v>18.466999999999999</v>
      </c>
      <c r="CU12" s="9">
        <v>7.7469999999999999</v>
      </c>
      <c r="CV12" s="9">
        <v>4.0259999999999998</v>
      </c>
      <c r="CW12" s="9">
        <v>3.7210000000000001</v>
      </c>
      <c r="CX12" s="9">
        <v>24.983000000000001</v>
      </c>
      <c r="CY12" s="9">
        <v>15.981</v>
      </c>
      <c r="CZ12" s="9">
        <v>9.0020000000000007</v>
      </c>
      <c r="DA12" s="9">
        <v>0</v>
      </c>
      <c r="DB12" s="9">
        <v>0</v>
      </c>
      <c r="DC12" s="9">
        <v>0</v>
      </c>
      <c r="DD12" s="9">
        <v>24.983000000000001</v>
      </c>
      <c r="DE12" s="9">
        <v>15.981</v>
      </c>
      <c r="DF12" s="9">
        <v>9.0020000000000007</v>
      </c>
      <c r="DG12" s="9">
        <v>6.9980000000000002</v>
      </c>
      <c r="DH12" s="9">
        <v>1.357</v>
      </c>
      <c r="DI12" s="9">
        <v>5.641</v>
      </c>
      <c r="DJ12" s="9">
        <v>10.765000000000001</v>
      </c>
      <c r="DK12" s="9">
        <v>8.1839999999999993</v>
      </c>
      <c r="DL12" s="9">
        <v>2.581</v>
      </c>
      <c r="DM12" s="9">
        <v>22.85</v>
      </c>
      <c r="DN12" s="9">
        <v>14.183</v>
      </c>
      <c r="DO12" s="9">
        <v>8.6679999999999993</v>
      </c>
      <c r="DP12" s="9">
        <v>5.0039999999999996</v>
      </c>
      <c r="DQ12" s="9">
        <v>2.1040000000000001</v>
      </c>
      <c r="DR12" s="9">
        <v>2.9009999999999998</v>
      </c>
      <c r="DS12" s="9">
        <v>23.917999999999999</v>
      </c>
      <c r="DT12" s="9">
        <v>15.194000000000001</v>
      </c>
      <c r="DU12" s="9">
        <v>8.7230000000000008</v>
      </c>
      <c r="DV12" s="9">
        <v>2.766</v>
      </c>
      <c r="DW12" s="9">
        <v>1.504</v>
      </c>
      <c r="DX12" s="9">
        <v>1.262</v>
      </c>
      <c r="DY12" s="9">
        <v>3.0169999999999999</v>
      </c>
      <c r="DZ12" s="9">
        <v>0.496</v>
      </c>
      <c r="EA12" s="9">
        <v>2.5209999999999999</v>
      </c>
      <c r="EB12" s="9">
        <v>3.8170000000000002</v>
      </c>
      <c r="EC12" s="9">
        <v>0.71799999999999997</v>
      </c>
      <c r="ED12" s="9">
        <v>3.0990000000000002</v>
      </c>
      <c r="EE12" s="9">
        <v>1.1319999999999999</v>
      </c>
      <c r="EF12" s="9">
        <v>0.48099999999999998</v>
      </c>
      <c r="EG12" s="9">
        <v>0.65100000000000002</v>
      </c>
      <c r="EH12" s="9">
        <v>17.079999999999998</v>
      </c>
      <c r="EI12" s="9">
        <v>12.362</v>
      </c>
      <c r="EJ12" s="9">
        <v>4.718</v>
      </c>
      <c r="EK12" s="9">
        <v>16.843</v>
      </c>
      <c r="EL12" s="9">
        <v>7.4379999999999997</v>
      </c>
      <c r="EM12" s="9">
        <v>9.4049999999999994</v>
      </c>
      <c r="EN12" s="9">
        <v>144.155</v>
      </c>
      <c r="EO12" s="9">
        <v>88.721999999999994</v>
      </c>
      <c r="EP12" s="9">
        <v>55.433</v>
      </c>
      <c r="EQ12" s="9">
        <v>115.22</v>
      </c>
      <c r="ER12" s="9">
        <v>69.751999999999995</v>
      </c>
      <c r="ES12" s="9">
        <v>45.468000000000004</v>
      </c>
      <c r="ET12" s="9">
        <v>25.535</v>
      </c>
      <c r="EU12" s="9">
        <v>17.148</v>
      </c>
      <c r="EV12" s="9">
        <v>8.3870000000000005</v>
      </c>
      <c r="EW12" s="9">
        <v>3.4009999999999998</v>
      </c>
      <c r="EX12" s="9">
        <v>1.8220000000000001</v>
      </c>
      <c r="EY12" s="9">
        <v>1.579</v>
      </c>
      <c r="EZ12" s="9">
        <v>36.058</v>
      </c>
      <c r="FA12" s="9">
        <v>10.132999999999999</v>
      </c>
      <c r="FB12" s="9">
        <v>25.925000000000001</v>
      </c>
      <c r="FC12" s="9">
        <v>31.99</v>
      </c>
      <c r="FD12" s="9">
        <v>9.4969999999999999</v>
      </c>
      <c r="FE12" s="9">
        <v>22.492999999999999</v>
      </c>
      <c r="FF12" s="9">
        <v>4.0679999999999996</v>
      </c>
      <c r="FG12" s="9">
        <v>0.63600000000000001</v>
      </c>
      <c r="FH12" s="9">
        <v>3.4329999999999998</v>
      </c>
      <c r="FI12" s="9">
        <v>90.653999999999996</v>
      </c>
      <c r="FJ12" s="9">
        <v>92.475999999999999</v>
      </c>
      <c r="FK12" s="9">
        <v>88.44</v>
      </c>
      <c r="FL12" s="9">
        <v>18.474</v>
      </c>
      <c r="FM12" s="9">
        <v>14.997</v>
      </c>
      <c r="FN12" s="9">
        <v>22.699000000000002</v>
      </c>
      <c r="FO12" s="9">
        <v>4.2990000000000004</v>
      </c>
      <c r="FP12" s="9">
        <v>4.0720000000000001</v>
      </c>
      <c r="FQ12" s="9">
        <v>4.5730000000000004</v>
      </c>
      <c r="FR12" s="9">
        <v>13.863</v>
      </c>
      <c r="FS12" s="9">
        <v>16.166</v>
      </c>
      <c r="FT12" s="9">
        <v>11.064</v>
      </c>
      <c r="FU12" s="9">
        <v>0</v>
      </c>
      <c r="FV12" s="9">
        <v>0</v>
      </c>
      <c r="FW12" s="9">
        <v>0</v>
      </c>
      <c r="FX12" s="9">
        <v>13.863</v>
      </c>
      <c r="FY12" s="9">
        <v>16.166</v>
      </c>
      <c r="FZ12" s="9">
        <v>11.064</v>
      </c>
      <c r="GA12" s="9">
        <v>3.883</v>
      </c>
      <c r="GB12" s="9">
        <v>1.373</v>
      </c>
      <c r="GC12" s="9">
        <v>6.9329999999999998</v>
      </c>
      <c r="GD12" s="9">
        <v>5.9740000000000002</v>
      </c>
      <c r="GE12" s="9">
        <v>8.2789999999999999</v>
      </c>
      <c r="GF12" s="9">
        <v>3.1720000000000002</v>
      </c>
      <c r="GG12" s="9">
        <v>12.68</v>
      </c>
      <c r="GH12" s="9">
        <v>14.347</v>
      </c>
      <c r="GI12" s="9">
        <v>10.654</v>
      </c>
      <c r="GJ12" s="9">
        <v>2.7770000000000001</v>
      </c>
      <c r="GK12" s="9">
        <v>2.1280000000000001</v>
      </c>
      <c r="GL12" s="9">
        <v>3.5649999999999999</v>
      </c>
      <c r="GM12" s="9">
        <v>13.272</v>
      </c>
      <c r="GN12" s="9">
        <v>15.37</v>
      </c>
      <c r="GO12" s="9">
        <v>10.722</v>
      </c>
      <c r="GP12" s="9">
        <v>1.5349999999999999</v>
      </c>
      <c r="GQ12" s="9">
        <v>1.5209999999999999</v>
      </c>
      <c r="GR12" s="9">
        <v>1.5509999999999999</v>
      </c>
      <c r="GS12" s="9">
        <v>1.6739999999999999</v>
      </c>
      <c r="GT12" s="9">
        <v>0.502</v>
      </c>
      <c r="GU12" s="9">
        <v>3.0979999999999999</v>
      </c>
      <c r="GV12" s="9">
        <v>2.1179999999999999</v>
      </c>
      <c r="GW12" s="9">
        <v>0.72599999999999998</v>
      </c>
      <c r="GX12" s="9">
        <v>3.8090000000000002</v>
      </c>
      <c r="GY12" s="9">
        <v>0.628</v>
      </c>
      <c r="GZ12" s="9">
        <v>0.48699999999999999</v>
      </c>
      <c r="HA12" s="9">
        <v>0.8</v>
      </c>
      <c r="HB12" s="9">
        <v>9.4779999999999998</v>
      </c>
      <c r="HC12" s="9">
        <v>12.505000000000001</v>
      </c>
      <c r="HD12" s="9">
        <v>5.8</v>
      </c>
      <c r="HE12" s="9">
        <v>9.3460000000000001</v>
      </c>
      <c r="HF12" s="9">
        <v>7.524</v>
      </c>
      <c r="HG12" s="9">
        <v>11.56</v>
      </c>
      <c r="HH12" s="9">
        <v>79.991</v>
      </c>
      <c r="HI12" s="9">
        <v>89.75</v>
      </c>
      <c r="HJ12" s="9">
        <v>68.135000000000005</v>
      </c>
      <c r="HK12" s="9">
        <v>63.935000000000002</v>
      </c>
      <c r="HL12" s="9">
        <v>70.56</v>
      </c>
      <c r="HM12" s="9">
        <v>55.884999999999998</v>
      </c>
      <c r="HN12" s="9">
        <v>14.169</v>
      </c>
      <c r="HO12" s="9">
        <v>17.347000000000001</v>
      </c>
      <c r="HP12" s="9">
        <v>10.308</v>
      </c>
      <c r="HQ12" s="9">
        <v>1.887</v>
      </c>
      <c r="HR12" s="9">
        <v>1.843</v>
      </c>
      <c r="HS12" s="9">
        <v>1.9410000000000001</v>
      </c>
      <c r="HT12" s="9">
        <v>20.009</v>
      </c>
      <c r="HU12" s="9">
        <v>10.25</v>
      </c>
      <c r="HV12" s="9">
        <v>31.864999999999998</v>
      </c>
      <c r="HW12" s="9">
        <v>17.751000000000001</v>
      </c>
      <c r="HX12" s="9">
        <v>9.6069999999999993</v>
      </c>
      <c r="HY12" s="9">
        <v>27.646000000000001</v>
      </c>
      <c r="HZ12" s="9">
        <v>2.2570000000000001</v>
      </c>
      <c r="IA12" s="9">
        <v>0.64300000000000002</v>
      </c>
      <c r="IB12" s="9">
        <v>4.2190000000000003</v>
      </c>
      <c r="IC12" s="9">
        <v>7.6440000000000001</v>
      </c>
      <c r="ID12" s="9">
        <v>3.8969999999999998</v>
      </c>
      <c r="IE12" s="9">
        <v>3.7469999999999999</v>
      </c>
      <c r="IF12" s="9">
        <v>5.0759999999999996</v>
      </c>
      <c r="IG12" s="9">
        <v>2.67</v>
      </c>
      <c r="IH12" s="9"/>
      <c r="II12" s="9">
        <v>1.4870000000000001</v>
      </c>
      <c r="IJ12" s="9">
        <v>1.4870000000000001</v>
      </c>
      <c r="IK12" s="9">
        <v>0</v>
      </c>
      <c r="IL12" s="9">
        <v>0</v>
      </c>
      <c r="IM12" s="9">
        <v>0</v>
      </c>
      <c r="IN12" s="9">
        <v>0</v>
      </c>
      <c r="IO12" s="9">
        <v>2.532</v>
      </c>
      <c r="IP12" s="9">
        <v>1.0549999999999999</v>
      </c>
      <c r="IQ12" s="9">
        <v>1.4770000000000001</v>
      </c>
    </row>
    <row r="13" spans="1:251">
      <c r="A13" s="10">
        <v>42767</v>
      </c>
      <c r="B13" s="9">
        <v>76.528999999999996</v>
      </c>
      <c r="C13" s="9">
        <v>32.921999999999997</v>
      </c>
      <c r="D13" s="9">
        <v>18.716000000000001</v>
      </c>
      <c r="E13" s="9">
        <v>14.206</v>
      </c>
      <c r="F13" s="9">
        <v>8.9369999999999994</v>
      </c>
      <c r="G13" s="9">
        <v>5.2640000000000002</v>
      </c>
      <c r="H13" s="9">
        <v>3.673</v>
      </c>
      <c r="I13" s="9">
        <v>63.963999999999999</v>
      </c>
      <c r="J13" s="9">
        <v>15.25</v>
      </c>
      <c r="K13" s="9">
        <v>48.713999999999999</v>
      </c>
      <c r="L13" s="9">
        <v>57.417000000000002</v>
      </c>
      <c r="M13" s="9">
        <v>13.433999999999999</v>
      </c>
      <c r="N13" s="9">
        <v>43.982999999999997</v>
      </c>
      <c r="O13" s="9">
        <v>6.5469999999999997</v>
      </c>
      <c r="P13" s="9">
        <v>1.8160000000000001</v>
      </c>
      <c r="Q13" s="9">
        <v>4.7309999999999999</v>
      </c>
      <c r="R13" s="9">
        <v>87.816999999999993</v>
      </c>
      <c r="S13" s="9">
        <v>86.927000000000007</v>
      </c>
      <c r="T13" s="9">
        <v>88.635999999999996</v>
      </c>
      <c r="U13" s="9">
        <v>16</v>
      </c>
      <c r="V13" s="9">
        <v>18.010999999999999</v>
      </c>
      <c r="W13" s="9">
        <v>14.151</v>
      </c>
      <c r="X13" s="9">
        <v>7.9329999999999998</v>
      </c>
      <c r="Y13" s="9">
        <v>9.0139999999999993</v>
      </c>
      <c r="Z13" s="9">
        <v>6.94</v>
      </c>
      <c r="AA13" s="9">
        <v>1.7689999999999999</v>
      </c>
      <c r="AB13" s="9">
        <v>0.374</v>
      </c>
      <c r="AC13" s="9">
        <v>3.0529999999999999</v>
      </c>
      <c r="AD13" s="9">
        <v>0</v>
      </c>
      <c r="AE13" s="9">
        <v>0</v>
      </c>
      <c r="AF13" s="9">
        <v>0</v>
      </c>
      <c r="AG13" s="9">
        <v>1.7689999999999999</v>
      </c>
      <c r="AH13" s="9">
        <v>0.374</v>
      </c>
      <c r="AI13" s="9">
        <v>3.0529999999999999</v>
      </c>
      <c r="AJ13" s="9">
        <v>10.170999999999999</v>
      </c>
      <c r="AK13" s="9">
        <v>8.2119999999999997</v>
      </c>
      <c r="AL13" s="9">
        <v>11.973000000000001</v>
      </c>
      <c r="AM13" s="9">
        <v>4.6349999999999998</v>
      </c>
      <c r="AN13" s="9">
        <v>5.7889999999999997</v>
      </c>
      <c r="AO13" s="9">
        <v>3.5739999999999998</v>
      </c>
      <c r="AP13" s="9">
        <v>10.066000000000001</v>
      </c>
      <c r="AQ13" s="9">
        <v>11.269</v>
      </c>
      <c r="AR13" s="9">
        <v>8.9610000000000003</v>
      </c>
      <c r="AS13" s="9">
        <v>3.1760000000000002</v>
      </c>
      <c r="AT13" s="9">
        <v>4.3929999999999998</v>
      </c>
      <c r="AU13" s="9">
        <v>2.0579999999999998</v>
      </c>
      <c r="AV13" s="9">
        <v>9.1229999999999993</v>
      </c>
      <c r="AW13" s="9">
        <v>12.340999999999999</v>
      </c>
      <c r="AX13" s="9">
        <v>6.1639999999999997</v>
      </c>
      <c r="AY13" s="9">
        <v>3.2989999999999999</v>
      </c>
      <c r="AZ13" s="9">
        <v>3.8410000000000002</v>
      </c>
      <c r="BA13" s="9">
        <v>2.8</v>
      </c>
      <c r="BB13" s="9">
        <v>5.9610000000000003</v>
      </c>
      <c r="BC13" s="9">
        <v>1.339</v>
      </c>
      <c r="BD13" s="9">
        <v>10.211</v>
      </c>
      <c r="BE13" s="9">
        <v>5.5460000000000003</v>
      </c>
      <c r="BF13" s="9">
        <v>4.7210000000000001</v>
      </c>
      <c r="BG13" s="9">
        <v>6.3049999999999997</v>
      </c>
      <c r="BH13" s="9">
        <v>1.1240000000000001</v>
      </c>
      <c r="BI13" s="9">
        <v>1.2789999999999999</v>
      </c>
      <c r="BJ13" s="9">
        <v>0.98199999999999998</v>
      </c>
      <c r="BK13" s="9">
        <v>9.0109999999999992</v>
      </c>
      <c r="BL13" s="9">
        <v>6.3449999999999998</v>
      </c>
      <c r="BM13" s="9">
        <v>11.462999999999999</v>
      </c>
      <c r="BN13" s="9">
        <v>12.183</v>
      </c>
      <c r="BO13" s="9">
        <v>13.073</v>
      </c>
      <c r="BP13" s="9">
        <v>11.364000000000001</v>
      </c>
      <c r="BQ13" s="9">
        <v>76.715999999999994</v>
      </c>
      <c r="BR13" s="9">
        <v>88.411000000000001</v>
      </c>
      <c r="BS13" s="9">
        <v>65.962999999999994</v>
      </c>
      <c r="BT13" s="9">
        <v>61.478999999999999</v>
      </c>
      <c r="BU13" s="9">
        <v>70.188000000000002</v>
      </c>
      <c r="BV13" s="9">
        <v>53.470999999999997</v>
      </c>
      <c r="BW13" s="9">
        <v>11.984</v>
      </c>
      <c r="BX13" s="9">
        <v>14.223000000000001</v>
      </c>
      <c r="BY13" s="9">
        <v>9.9260000000000002</v>
      </c>
      <c r="BZ13" s="9">
        <v>3.2530000000000001</v>
      </c>
      <c r="CA13" s="9">
        <v>4.0010000000000003</v>
      </c>
      <c r="CB13" s="9">
        <v>2.5659999999999998</v>
      </c>
      <c r="CC13" s="9">
        <v>23.283999999999999</v>
      </c>
      <c r="CD13" s="9">
        <v>11.589</v>
      </c>
      <c r="CE13" s="9">
        <v>34.036999999999999</v>
      </c>
      <c r="CF13" s="9">
        <v>20.901</v>
      </c>
      <c r="CG13" s="9">
        <v>10.209</v>
      </c>
      <c r="CH13" s="9">
        <v>30.731000000000002</v>
      </c>
      <c r="CI13" s="9">
        <v>2.383</v>
      </c>
      <c r="CJ13" s="9">
        <v>1.38</v>
      </c>
      <c r="CK13" s="9">
        <v>3.306</v>
      </c>
      <c r="CL13" s="9">
        <v>182.04499999999999</v>
      </c>
      <c r="CM13" s="9">
        <v>93.546000000000006</v>
      </c>
      <c r="CN13" s="9">
        <v>88.498999999999995</v>
      </c>
      <c r="CO13" s="9">
        <v>166.16800000000001</v>
      </c>
      <c r="CP13" s="9">
        <v>87.573999999999998</v>
      </c>
      <c r="CQ13" s="9">
        <v>78.593999999999994</v>
      </c>
      <c r="CR13" s="9">
        <v>31.983000000000001</v>
      </c>
      <c r="CS13" s="9">
        <v>17.024999999999999</v>
      </c>
      <c r="CT13" s="9">
        <v>14.957000000000001</v>
      </c>
      <c r="CU13" s="9">
        <v>8.468</v>
      </c>
      <c r="CV13" s="9">
        <v>2.919</v>
      </c>
      <c r="CW13" s="9">
        <v>5.5490000000000004</v>
      </c>
      <c r="CX13" s="9">
        <v>29.675000000000001</v>
      </c>
      <c r="CY13" s="9">
        <v>17.780999999999999</v>
      </c>
      <c r="CZ13" s="9">
        <v>11.894</v>
      </c>
      <c r="DA13" s="9">
        <v>0</v>
      </c>
      <c r="DB13" s="9">
        <v>0</v>
      </c>
      <c r="DC13" s="9">
        <v>0</v>
      </c>
      <c r="DD13" s="9">
        <v>29.675000000000001</v>
      </c>
      <c r="DE13" s="9">
        <v>17.780999999999999</v>
      </c>
      <c r="DF13" s="9">
        <v>11.894</v>
      </c>
      <c r="DG13" s="9">
        <v>8.8059999999999992</v>
      </c>
      <c r="DH13" s="9">
        <v>3.9710000000000001</v>
      </c>
      <c r="DI13" s="9">
        <v>4.835</v>
      </c>
      <c r="DJ13" s="9">
        <v>9.8780000000000001</v>
      </c>
      <c r="DK13" s="9">
        <v>6.7629999999999999</v>
      </c>
      <c r="DL13" s="9">
        <v>3.1160000000000001</v>
      </c>
      <c r="DM13" s="9">
        <v>20.113</v>
      </c>
      <c r="DN13" s="9">
        <v>12.243</v>
      </c>
      <c r="DO13" s="9">
        <v>7.87</v>
      </c>
      <c r="DP13" s="9">
        <v>3.895</v>
      </c>
      <c r="DQ13" s="9">
        <v>0.86099999999999999</v>
      </c>
      <c r="DR13" s="9">
        <v>3.0339999999999998</v>
      </c>
      <c r="DS13" s="9">
        <v>25.789000000000001</v>
      </c>
      <c r="DT13" s="9">
        <v>13.811</v>
      </c>
      <c r="DU13" s="9">
        <v>11.978</v>
      </c>
      <c r="DV13" s="9">
        <v>4.6589999999999998</v>
      </c>
      <c r="DW13" s="9">
        <v>2.5270000000000001</v>
      </c>
      <c r="DX13" s="9">
        <v>2.1320000000000001</v>
      </c>
      <c r="DY13" s="9">
        <v>1.552</v>
      </c>
      <c r="DZ13" s="9">
        <v>0.42699999999999999</v>
      </c>
      <c r="EA13" s="9">
        <v>1.125</v>
      </c>
      <c r="EB13" s="9">
        <v>3.7770000000000001</v>
      </c>
      <c r="EC13" s="9">
        <v>1.1399999999999999</v>
      </c>
      <c r="ED13" s="9">
        <v>2.637</v>
      </c>
      <c r="EE13" s="9">
        <v>3.133</v>
      </c>
      <c r="EF13" s="9">
        <v>1.3420000000000001</v>
      </c>
      <c r="EG13" s="9">
        <v>1.79</v>
      </c>
      <c r="EH13" s="9">
        <v>14.44</v>
      </c>
      <c r="EI13" s="9">
        <v>6.7649999999999997</v>
      </c>
      <c r="EJ13" s="9">
        <v>7.6760000000000002</v>
      </c>
      <c r="EK13" s="9">
        <v>15.877000000000001</v>
      </c>
      <c r="EL13" s="9">
        <v>5.9720000000000004</v>
      </c>
      <c r="EM13" s="9">
        <v>9.9049999999999994</v>
      </c>
      <c r="EN13" s="9">
        <v>140.03299999999999</v>
      </c>
      <c r="EO13" s="9">
        <v>79.34</v>
      </c>
      <c r="EP13" s="9">
        <v>60.692999999999998</v>
      </c>
      <c r="EQ13" s="9">
        <v>116.96</v>
      </c>
      <c r="ER13" s="9">
        <v>63.154000000000003</v>
      </c>
      <c r="ES13" s="9">
        <v>53.807000000000002</v>
      </c>
      <c r="ET13" s="9">
        <v>22.056999999999999</v>
      </c>
      <c r="EU13" s="9">
        <v>15.327</v>
      </c>
      <c r="EV13" s="9">
        <v>6.73</v>
      </c>
      <c r="EW13" s="9">
        <v>1.016</v>
      </c>
      <c r="EX13" s="9">
        <v>0.86</v>
      </c>
      <c r="EY13" s="9">
        <v>0.156</v>
      </c>
      <c r="EZ13" s="9">
        <v>42.012</v>
      </c>
      <c r="FA13" s="9">
        <v>14.206</v>
      </c>
      <c r="FB13" s="9">
        <v>27.806000000000001</v>
      </c>
      <c r="FC13" s="9">
        <v>34.582999999999998</v>
      </c>
      <c r="FD13" s="9">
        <v>11.853</v>
      </c>
      <c r="FE13" s="9">
        <v>22.73</v>
      </c>
      <c r="FF13" s="9">
        <v>7.4290000000000003</v>
      </c>
      <c r="FG13" s="9">
        <v>2.3530000000000002</v>
      </c>
      <c r="FH13" s="9">
        <v>5.0750000000000002</v>
      </c>
      <c r="FI13" s="9">
        <v>91.278999999999996</v>
      </c>
      <c r="FJ13" s="9">
        <v>93.616</v>
      </c>
      <c r="FK13" s="9">
        <v>88.808000000000007</v>
      </c>
      <c r="FL13" s="9">
        <v>17.568000000000001</v>
      </c>
      <c r="FM13" s="9">
        <v>18.2</v>
      </c>
      <c r="FN13" s="9">
        <v>16.901</v>
      </c>
      <c r="FO13" s="9">
        <v>4.6509999999999998</v>
      </c>
      <c r="FP13" s="9">
        <v>3.12</v>
      </c>
      <c r="FQ13" s="9">
        <v>6.27</v>
      </c>
      <c r="FR13" s="9">
        <v>16.300999999999998</v>
      </c>
      <c r="FS13" s="9">
        <v>19.007999999999999</v>
      </c>
      <c r="FT13" s="9">
        <v>13.44</v>
      </c>
      <c r="FU13" s="9">
        <v>0</v>
      </c>
      <c r="FV13" s="9">
        <v>0</v>
      </c>
      <c r="FW13" s="9">
        <v>0</v>
      </c>
      <c r="FX13" s="9">
        <v>16.300999999999998</v>
      </c>
      <c r="FY13" s="9">
        <v>19.007999999999999</v>
      </c>
      <c r="FZ13" s="9">
        <v>13.44</v>
      </c>
      <c r="GA13" s="9">
        <v>4.8369999999999997</v>
      </c>
      <c r="GB13" s="9">
        <v>4.2450000000000001</v>
      </c>
      <c r="GC13" s="9">
        <v>5.4630000000000001</v>
      </c>
      <c r="GD13" s="9">
        <v>5.4260000000000002</v>
      </c>
      <c r="GE13" s="9">
        <v>7.2290000000000001</v>
      </c>
      <c r="GF13" s="9">
        <v>3.5209999999999999</v>
      </c>
      <c r="GG13" s="9">
        <v>11.048</v>
      </c>
      <c r="GH13" s="9">
        <v>13.087</v>
      </c>
      <c r="GI13" s="9">
        <v>8.8930000000000007</v>
      </c>
      <c r="GJ13" s="9">
        <v>2.14</v>
      </c>
      <c r="GK13" s="9">
        <v>0.92100000000000004</v>
      </c>
      <c r="GL13" s="9">
        <v>3.4279999999999999</v>
      </c>
      <c r="GM13" s="9">
        <v>14.167</v>
      </c>
      <c r="GN13" s="9">
        <v>14.763999999999999</v>
      </c>
      <c r="GO13" s="9">
        <v>13.535</v>
      </c>
      <c r="GP13" s="9">
        <v>2.5590000000000002</v>
      </c>
      <c r="GQ13" s="9">
        <v>2.7010000000000001</v>
      </c>
      <c r="GR13" s="9">
        <v>2.4089999999999998</v>
      </c>
      <c r="GS13" s="9">
        <v>0.85299999999999998</v>
      </c>
      <c r="GT13" s="9">
        <v>0.45600000000000002</v>
      </c>
      <c r="GU13" s="9">
        <v>1.272</v>
      </c>
      <c r="GV13" s="9">
        <v>2.0750000000000002</v>
      </c>
      <c r="GW13" s="9">
        <v>1.218</v>
      </c>
      <c r="GX13" s="9">
        <v>2.98</v>
      </c>
      <c r="GY13" s="9">
        <v>1.7210000000000001</v>
      </c>
      <c r="GZ13" s="9">
        <v>1.4350000000000001</v>
      </c>
      <c r="HA13" s="9">
        <v>2.0230000000000001</v>
      </c>
      <c r="HB13" s="9">
        <v>7.9320000000000004</v>
      </c>
      <c r="HC13" s="9">
        <v>7.2309999999999999</v>
      </c>
      <c r="HD13" s="9">
        <v>8.673</v>
      </c>
      <c r="HE13" s="9">
        <v>8.7210000000000001</v>
      </c>
      <c r="HF13" s="9">
        <v>6.3840000000000003</v>
      </c>
      <c r="HG13" s="9">
        <v>11.192</v>
      </c>
      <c r="HH13" s="9">
        <v>76.921999999999997</v>
      </c>
      <c r="HI13" s="9">
        <v>84.813999999999993</v>
      </c>
      <c r="HJ13" s="9">
        <v>68.581000000000003</v>
      </c>
      <c r="HK13" s="9">
        <v>64.248000000000005</v>
      </c>
      <c r="HL13" s="9">
        <v>67.510999999999996</v>
      </c>
      <c r="HM13" s="9">
        <v>60.798999999999999</v>
      </c>
      <c r="HN13" s="9">
        <v>12.116</v>
      </c>
      <c r="HO13" s="9">
        <v>16.384</v>
      </c>
      <c r="HP13" s="9">
        <v>7.6050000000000004</v>
      </c>
      <c r="HQ13" s="9">
        <v>0.55800000000000005</v>
      </c>
      <c r="HR13" s="9">
        <v>0.91900000000000004</v>
      </c>
      <c r="HS13" s="9">
        <v>0.17699999999999999</v>
      </c>
      <c r="HT13" s="9">
        <v>23.077999999999999</v>
      </c>
      <c r="HU13" s="9">
        <v>15.186</v>
      </c>
      <c r="HV13" s="9">
        <v>31.419</v>
      </c>
      <c r="HW13" s="9">
        <v>18.997</v>
      </c>
      <c r="HX13" s="9">
        <v>12.67</v>
      </c>
      <c r="HY13" s="9">
        <v>25.684000000000001</v>
      </c>
      <c r="HZ13" s="9">
        <v>4.0810000000000004</v>
      </c>
      <c r="IA13" s="9">
        <v>2.516</v>
      </c>
      <c r="IB13" s="9">
        <v>5.7350000000000003</v>
      </c>
      <c r="IC13" s="9">
        <v>8.3849999999999998</v>
      </c>
      <c r="ID13" s="9">
        <v>5.141</v>
      </c>
      <c r="IE13" s="9">
        <v>3.2440000000000002</v>
      </c>
      <c r="IF13" s="9">
        <v>6.8879999999999999</v>
      </c>
      <c r="IG13" s="9">
        <v>4.3390000000000004</v>
      </c>
      <c r="IH13" s="9">
        <v>2.5489999999999999</v>
      </c>
      <c r="II13" s="9">
        <v>0.76100000000000001</v>
      </c>
      <c r="IJ13" s="9">
        <v>0</v>
      </c>
      <c r="IK13" s="9">
        <v>0.76100000000000001</v>
      </c>
      <c r="IL13" s="9">
        <v>0</v>
      </c>
      <c r="IM13" s="9">
        <v>0</v>
      </c>
      <c r="IN13" s="9">
        <v>0</v>
      </c>
      <c r="IO13" s="9">
        <v>1.8260000000000001</v>
      </c>
      <c r="IP13" s="9">
        <v>1.484</v>
      </c>
      <c r="IQ13" s="9">
        <v>0.34200000000000003</v>
      </c>
    </row>
    <row r="14" spans="1:251">
      <c r="A14" s="10">
        <v>43132</v>
      </c>
      <c r="B14" s="9">
        <v>73.995000000000005</v>
      </c>
      <c r="C14" s="9">
        <v>29.631</v>
      </c>
      <c r="D14" s="9">
        <v>18.945</v>
      </c>
      <c r="E14" s="9">
        <v>10.686</v>
      </c>
      <c r="F14" s="9">
        <v>5.9329999999999998</v>
      </c>
      <c r="G14" s="9">
        <v>3.6080000000000001</v>
      </c>
      <c r="H14" s="9">
        <v>2.3260000000000001</v>
      </c>
      <c r="I14" s="9">
        <v>57.085000000000001</v>
      </c>
      <c r="J14" s="9">
        <v>14.04</v>
      </c>
      <c r="K14" s="9">
        <v>43.045000000000002</v>
      </c>
      <c r="L14" s="9">
        <v>50.604999999999997</v>
      </c>
      <c r="M14" s="9">
        <v>13.010999999999999</v>
      </c>
      <c r="N14" s="9">
        <v>37.594000000000001</v>
      </c>
      <c r="O14" s="9">
        <v>6.48</v>
      </c>
      <c r="P14" s="9">
        <v>1.028</v>
      </c>
      <c r="Q14" s="9">
        <v>5.452</v>
      </c>
      <c r="R14" s="9">
        <v>90.894999999999996</v>
      </c>
      <c r="S14" s="9">
        <v>93.090999999999994</v>
      </c>
      <c r="T14" s="9">
        <v>88.795000000000002</v>
      </c>
      <c r="U14" s="9">
        <v>17.552</v>
      </c>
      <c r="V14" s="9">
        <v>15.87</v>
      </c>
      <c r="W14" s="9">
        <v>19.16</v>
      </c>
      <c r="X14" s="9">
        <v>8.5389999999999997</v>
      </c>
      <c r="Y14" s="9">
        <v>8.6240000000000006</v>
      </c>
      <c r="Z14" s="9">
        <v>8.4580000000000002</v>
      </c>
      <c r="AA14" s="9">
        <v>0.89200000000000002</v>
      </c>
      <c r="AB14" s="9">
        <v>1.5920000000000001</v>
      </c>
      <c r="AC14" s="9">
        <v>0.222</v>
      </c>
      <c r="AD14" s="9">
        <v>0.16800000000000001</v>
      </c>
      <c r="AE14" s="9">
        <v>0.34300000000000003</v>
      </c>
      <c r="AF14" s="9">
        <v>0</v>
      </c>
      <c r="AG14" s="9">
        <v>0.72399999999999998</v>
      </c>
      <c r="AH14" s="9">
        <v>1.2490000000000001</v>
      </c>
      <c r="AI14" s="9">
        <v>0.222</v>
      </c>
      <c r="AJ14" s="9">
        <v>10.212</v>
      </c>
      <c r="AK14" s="9">
        <v>10.554</v>
      </c>
      <c r="AL14" s="9">
        <v>9.8859999999999992</v>
      </c>
      <c r="AM14" s="9">
        <v>4.6340000000000003</v>
      </c>
      <c r="AN14" s="9">
        <v>6.806</v>
      </c>
      <c r="AO14" s="9">
        <v>2.556</v>
      </c>
      <c r="AP14" s="9">
        <v>7.4</v>
      </c>
      <c r="AQ14" s="9">
        <v>7.125</v>
      </c>
      <c r="AR14" s="9">
        <v>7.6639999999999997</v>
      </c>
      <c r="AS14" s="9">
        <v>6.165</v>
      </c>
      <c r="AT14" s="9">
        <v>8.4250000000000007</v>
      </c>
      <c r="AU14" s="9">
        <v>4.0019999999999998</v>
      </c>
      <c r="AV14" s="9">
        <v>9.8010000000000002</v>
      </c>
      <c r="AW14" s="9">
        <v>14.646000000000001</v>
      </c>
      <c r="AX14" s="9">
        <v>5.1660000000000004</v>
      </c>
      <c r="AY14" s="9">
        <v>4.8380000000000001</v>
      </c>
      <c r="AZ14" s="9">
        <v>4.7610000000000001</v>
      </c>
      <c r="BA14" s="9">
        <v>4.9109999999999996</v>
      </c>
      <c r="BB14" s="9">
        <v>5.657</v>
      </c>
      <c r="BC14" s="9">
        <v>1.593</v>
      </c>
      <c r="BD14" s="9">
        <v>9.5449999999999999</v>
      </c>
      <c r="BE14" s="9">
        <v>4.1139999999999999</v>
      </c>
      <c r="BF14" s="9">
        <v>2.7240000000000002</v>
      </c>
      <c r="BG14" s="9">
        <v>5.444</v>
      </c>
      <c r="BH14" s="9">
        <v>0.93</v>
      </c>
      <c r="BI14" s="9">
        <v>1.2509999999999999</v>
      </c>
      <c r="BJ14" s="9">
        <v>0.622</v>
      </c>
      <c r="BK14" s="9">
        <v>10.161</v>
      </c>
      <c r="BL14" s="9">
        <v>9.1210000000000004</v>
      </c>
      <c r="BM14" s="9">
        <v>11.157</v>
      </c>
      <c r="BN14" s="9">
        <v>9.1050000000000004</v>
      </c>
      <c r="BO14" s="9">
        <v>6.9089999999999998</v>
      </c>
      <c r="BP14" s="9">
        <v>11.205</v>
      </c>
      <c r="BQ14" s="9">
        <v>77.569000000000003</v>
      </c>
      <c r="BR14" s="9">
        <v>88.716999999999999</v>
      </c>
      <c r="BS14" s="9">
        <v>66.902000000000001</v>
      </c>
      <c r="BT14" s="9">
        <v>63.594000000000001</v>
      </c>
      <c r="BU14" s="9">
        <v>70.593999999999994</v>
      </c>
      <c r="BV14" s="9">
        <v>56.896000000000001</v>
      </c>
      <c r="BW14" s="9">
        <v>11.643000000000001</v>
      </c>
      <c r="BX14" s="9">
        <v>15.224</v>
      </c>
      <c r="BY14" s="9">
        <v>8.2170000000000005</v>
      </c>
      <c r="BZ14" s="9">
        <v>2.331</v>
      </c>
      <c r="CA14" s="9">
        <v>2.899</v>
      </c>
      <c r="CB14" s="9">
        <v>1.788</v>
      </c>
      <c r="CC14" s="9">
        <v>22.431000000000001</v>
      </c>
      <c r="CD14" s="9">
        <v>11.282999999999999</v>
      </c>
      <c r="CE14" s="9">
        <v>33.097999999999999</v>
      </c>
      <c r="CF14" s="9">
        <v>19.885000000000002</v>
      </c>
      <c r="CG14" s="9">
        <v>10.456</v>
      </c>
      <c r="CH14" s="9">
        <v>28.907</v>
      </c>
      <c r="CI14" s="9">
        <v>2.5459999999999998</v>
      </c>
      <c r="CJ14" s="9">
        <v>0.82599999999999996</v>
      </c>
      <c r="CK14" s="9">
        <v>4.1920000000000002</v>
      </c>
      <c r="CL14" s="9">
        <v>177.24199999999999</v>
      </c>
      <c r="CM14" s="9">
        <v>97.057000000000002</v>
      </c>
      <c r="CN14" s="9">
        <v>80.186000000000007</v>
      </c>
      <c r="CO14" s="9">
        <v>160.982</v>
      </c>
      <c r="CP14" s="9">
        <v>88.251000000000005</v>
      </c>
      <c r="CQ14" s="9">
        <v>72.730999999999995</v>
      </c>
      <c r="CR14" s="9">
        <v>24.79</v>
      </c>
      <c r="CS14" s="9">
        <v>13.081</v>
      </c>
      <c r="CT14" s="9">
        <v>11.709</v>
      </c>
      <c r="CU14" s="9">
        <v>9.4949999999999992</v>
      </c>
      <c r="CV14" s="9">
        <v>4.1399999999999997</v>
      </c>
      <c r="CW14" s="9">
        <v>5.3550000000000004</v>
      </c>
      <c r="CX14" s="9">
        <v>28.65</v>
      </c>
      <c r="CY14" s="9">
        <v>16.917999999999999</v>
      </c>
      <c r="CZ14" s="9">
        <v>11.733000000000001</v>
      </c>
      <c r="DA14" s="9">
        <v>0</v>
      </c>
      <c r="DB14" s="9">
        <v>0</v>
      </c>
      <c r="DC14" s="9">
        <v>0</v>
      </c>
      <c r="DD14" s="9">
        <v>28.65</v>
      </c>
      <c r="DE14" s="9">
        <v>16.917999999999999</v>
      </c>
      <c r="DF14" s="9">
        <v>11.733000000000001</v>
      </c>
      <c r="DG14" s="9">
        <v>6.0880000000000001</v>
      </c>
      <c r="DH14" s="9">
        <v>1.2450000000000001</v>
      </c>
      <c r="DI14" s="9">
        <v>4.8440000000000003</v>
      </c>
      <c r="DJ14" s="9">
        <v>10.385999999999999</v>
      </c>
      <c r="DK14" s="9">
        <v>5.8529999999999998</v>
      </c>
      <c r="DL14" s="9">
        <v>4.5330000000000004</v>
      </c>
      <c r="DM14" s="9">
        <v>15.548</v>
      </c>
      <c r="DN14" s="9">
        <v>11.526999999999999</v>
      </c>
      <c r="DO14" s="9">
        <v>4.0209999999999999</v>
      </c>
      <c r="DP14" s="9">
        <v>6.085</v>
      </c>
      <c r="DQ14" s="9">
        <v>1.879</v>
      </c>
      <c r="DR14" s="9">
        <v>4.2060000000000004</v>
      </c>
      <c r="DS14" s="9">
        <v>23.629000000000001</v>
      </c>
      <c r="DT14" s="9">
        <v>16.018000000000001</v>
      </c>
      <c r="DU14" s="9">
        <v>7.6109999999999998</v>
      </c>
      <c r="DV14" s="9">
        <v>7.2350000000000003</v>
      </c>
      <c r="DW14" s="9">
        <v>3.4460000000000002</v>
      </c>
      <c r="DX14" s="9">
        <v>3.7890000000000001</v>
      </c>
      <c r="DY14" s="9">
        <v>3.2480000000000002</v>
      </c>
      <c r="DZ14" s="9">
        <v>0.50600000000000001</v>
      </c>
      <c r="EA14" s="9">
        <v>2.7429999999999999</v>
      </c>
      <c r="EB14" s="9">
        <v>4.9950000000000001</v>
      </c>
      <c r="EC14" s="9">
        <v>2.948</v>
      </c>
      <c r="ED14" s="9">
        <v>2.0470000000000002</v>
      </c>
      <c r="EE14" s="9">
        <v>2.7050000000000001</v>
      </c>
      <c r="EF14" s="9">
        <v>1.508</v>
      </c>
      <c r="EG14" s="9">
        <v>1.1970000000000001</v>
      </c>
      <c r="EH14" s="9">
        <v>18.126999999999999</v>
      </c>
      <c r="EI14" s="9">
        <v>9.1829999999999998</v>
      </c>
      <c r="EJ14" s="9">
        <v>8.9450000000000003</v>
      </c>
      <c r="EK14" s="9">
        <v>16.260000000000002</v>
      </c>
      <c r="EL14" s="9">
        <v>8.8049999999999997</v>
      </c>
      <c r="EM14" s="9">
        <v>7.4550000000000001</v>
      </c>
      <c r="EN14" s="9">
        <v>138.44499999999999</v>
      </c>
      <c r="EO14" s="9">
        <v>85.852999999999994</v>
      </c>
      <c r="EP14" s="9">
        <v>52.591999999999999</v>
      </c>
      <c r="EQ14" s="9">
        <v>113.742</v>
      </c>
      <c r="ER14" s="9">
        <v>68.025000000000006</v>
      </c>
      <c r="ES14" s="9">
        <v>45.716999999999999</v>
      </c>
      <c r="ET14" s="9">
        <v>21.44</v>
      </c>
      <c r="EU14" s="9">
        <v>15.775</v>
      </c>
      <c r="EV14" s="9">
        <v>5.665</v>
      </c>
      <c r="EW14" s="9">
        <v>3.2629999999999999</v>
      </c>
      <c r="EX14" s="9">
        <v>2.0529999999999999</v>
      </c>
      <c r="EY14" s="9">
        <v>1.2090000000000001</v>
      </c>
      <c r="EZ14" s="9">
        <v>38.798000000000002</v>
      </c>
      <c r="FA14" s="9">
        <v>11.204000000000001</v>
      </c>
      <c r="FB14" s="9">
        <v>27.594000000000001</v>
      </c>
      <c r="FC14" s="9">
        <v>32.674999999999997</v>
      </c>
      <c r="FD14" s="9">
        <v>8.8670000000000009</v>
      </c>
      <c r="FE14" s="9">
        <v>23.808</v>
      </c>
      <c r="FF14" s="9">
        <v>6.1230000000000002</v>
      </c>
      <c r="FG14" s="9">
        <v>2.3359999999999999</v>
      </c>
      <c r="FH14" s="9">
        <v>3.786</v>
      </c>
      <c r="FI14" s="9">
        <v>90.825999999999993</v>
      </c>
      <c r="FJ14" s="9">
        <v>90.927999999999997</v>
      </c>
      <c r="FK14" s="9">
        <v>90.703000000000003</v>
      </c>
      <c r="FL14" s="9">
        <v>13.987</v>
      </c>
      <c r="FM14" s="9">
        <v>13.477</v>
      </c>
      <c r="FN14" s="9">
        <v>14.603</v>
      </c>
      <c r="FO14" s="9">
        <v>5.3570000000000002</v>
      </c>
      <c r="FP14" s="9">
        <v>4.266</v>
      </c>
      <c r="FQ14" s="9">
        <v>6.6779999999999999</v>
      </c>
      <c r="FR14" s="9">
        <v>16.164000000000001</v>
      </c>
      <c r="FS14" s="9">
        <v>17.431000000000001</v>
      </c>
      <c r="FT14" s="9">
        <v>14.632</v>
      </c>
      <c r="FU14" s="9">
        <v>0</v>
      </c>
      <c r="FV14" s="9">
        <v>0</v>
      </c>
      <c r="FW14" s="9">
        <v>0</v>
      </c>
      <c r="FX14" s="9">
        <v>16.164000000000001</v>
      </c>
      <c r="FY14" s="9">
        <v>17.431000000000001</v>
      </c>
      <c r="FZ14" s="9">
        <v>14.632</v>
      </c>
      <c r="GA14" s="9">
        <v>3.4350000000000001</v>
      </c>
      <c r="GB14" s="9">
        <v>1.2829999999999999</v>
      </c>
      <c r="GC14" s="9">
        <v>6.0410000000000004</v>
      </c>
      <c r="GD14" s="9">
        <v>5.86</v>
      </c>
      <c r="GE14" s="9">
        <v>6.03</v>
      </c>
      <c r="GF14" s="9">
        <v>5.6539999999999999</v>
      </c>
      <c r="GG14" s="9">
        <v>8.7720000000000002</v>
      </c>
      <c r="GH14" s="9">
        <v>11.877000000000001</v>
      </c>
      <c r="GI14" s="9">
        <v>5.0140000000000002</v>
      </c>
      <c r="GJ14" s="9">
        <v>3.4329999999999998</v>
      </c>
      <c r="GK14" s="9">
        <v>1.9359999999999999</v>
      </c>
      <c r="GL14" s="9">
        <v>5.2450000000000001</v>
      </c>
      <c r="GM14" s="9">
        <v>13.331</v>
      </c>
      <c r="GN14" s="9">
        <v>16.504000000000001</v>
      </c>
      <c r="GO14" s="9">
        <v>9.4909999999999997</v>
      </c>
      <c r="GP14" s="9">
        <v>4.0819999999999999</v>
      </c>
      <c r="GQ14" s="9">
        <v>3.5510000000000002</v>
      </c>
      <c r="GR14" s="9">
        <v>4.7249999999999996</v>
      </c>
      <c r="GS14" s="9">
        <v>1.833</v>
      </c>
      <c r="GT14" s="9">
        <v>0.52100000000000002</v>
      </c>
      <c r="GU14" s="9">
        <v>3.42</v>
      </c>
      <c r="GV14" s="9">
        <v>2.8180000000000001</v>
      </c>
      <c r="GW14" s="9">
        <v>3.0369999999999999</v>
      </c>
      <c r="GX14" s="9">
        <v>2.5529999999999999</v>
      </c>
      <c r="GY14" s="9">
        <v>1.526</v>
      </c>
      <c r="GZ14" s="9">
        <v>1.554</v>
      </c>
      <c r="HA14" s="9">
        <v>1.4930000000000001</v>
      </c>
      <c r="HB14" s="9">
        <v>10.227</v>
      </c>
      <c r="HC14" s="9">
        <v>9.4610000000000003</v>
      </c>
      <c r="HD14" s="9">
        <v>11.154999999999999</v>
      </c>
      <c r="HE14" s="9">
        <v>9.1739999999999995</v>
      </c>
      <c r="HF14" s="9">
        <v>9.0719999999999992</v>
      </c>
      <c r="HG14" s="9">
        <v>9.2970000000000006</v>
      </c>
      <c r="HH14" s="9">
        <v>78.11</v>
      </c>
      <c r="HI14" s="9">
        <v>88.456999999999994</v>
      </c>
      <c r="HJ14" s="9">
        <v>65.587000000000003</v>
      </c>
      <c r="HK14" s="9">
        <v>64.173000000000002</v>
      </c>
      <c r="HL14" s="9">
        <v>70.087999999999994</v>
      </c>
      <c r="HM14" s="9">
        <v>57.014000000000003</v>
      </c>
      <c r="HN14" s="9">
        <v>12.097</v>
      </c>
      <c r="HO14" s="9">
        <v>16.254000000000001</v>
      </c>
      <c r="HP14" s="9">
        <v>7.0650000000000004</v>
      </c>
      <c r="HQ14" s="9">
        <v>1.841</v>
      </c>
      <c r="HR14" s="9">
        <v>2.1150000000000002</v>
      </c>
      <c r="HS14" s="9">
        <v>1.508</v>
      </c>
      <c r="HT14" s="9">
        <v>21.89</v>
      </c>
      <c r="HU14" s="9">
        <v>11.542999999999999</v>
      </c>
      <c r="HV14" s="9">
        <v>34.412999999999997</v>
      </c>
      <c r="HW14" s="9">
        <v>18.434999999999999</v>
      </c>
      <c r="HX14" s="9">
        <v>9.1359999999999992</v>
      </c>
      <c r="HY14" s="9">
        <v>29.690999999999999</v>
      </c>
      <c r="HZ14" s="9">
        <v>3.4540000000000002</v>
      </c>
      <c r="IA14" s="9">
        <v>2.407</v>
      </c>
      <c r="IB14" s="9">
        <v>4.7220000000000004</v>
      </c>
      <c r="IC14" s="9">
        <v>8.4160000000000004</v>
      </c>
      <c r="ID14" s="9">
        <v>6.4109999999999996</v>
      </c>
      <c r="IE14" s="9">
        <v>2.004</v>
      </c>
      <c r="IF14" s="9">
        <v>6.4279999999999999</v>
      </c>
      <c r="IG14" s="9">
        <v>5.2830000000000004</v>
      </c>
      <c r="IH14" s="9">
        <v>1.145</v>
      </c>
      <c r="II14" s="9">
        <v>0.17499999999999999</v>
      </c>
      <c r="IJ14" s="9">
        <v>0.17499999999999999</v>
      </c>
      <c r="IK14" s="9">
        <v>0</v>
      </c>
      <c r="IL14" s="9">
        <v>0</v>
      </c>
      <c r="IM14" s="9">
        <v>0</v>
      </c>
      <c r="IN14" s="9">
        <v>0</v>
      </c>
      <c r="IO14" s="9">
        <v>2.0289999999999999</v>
      </c>
      <c r="IP14" s="9">
        <v>2.0289999999999999</v>
      </c>
      <c r="IQ14" s="9">
        <v>0</v>
      </c>
    </row>
    <row r="15" spans="1:251">
      <c r="A15" s="10">
        <v>43497</v>
      </c>
      <c r="B15" s="9">
        <v>59.103999999999999</v>
      </c>
      <c r="C15" s="9">
        <v>42.94</v>
      </c>
      <c r="D15" s="9">
        <v>27.006</v>
      </c>
      <c r="E15" s="9">
        <v>15.933999999999999</v>
      </c>
      <c r="F15" s="9">
        <v>7.3680000000000003</v>
      </c>
      <c r="G15" s="9">
        <v>5.5620000000000003</v>
      </c>
      <c r="H15" s="9">
        <v>1.806</v>
      </c>
      <c r="I15" s="9">
        <v>59.314</v>
      </c>
      <c r="J15" s="9">
        <v>13.798999999999999</v>
      </c>
      <c r="K15" s="9">
        <v>45.515999999999998</v>
      </c>
      <c r="L15" s="9">
        <v>49.723999999999997</v>
      </c>
      <c r="M15" s="9">
        <v>12.204000000000001</v>
      </c>
      <c r="N15" s="9">
        <v>37.520000000000003</v>
      </c>
      <c r="O15" s="9">
        <v>9.59</v>
      </c>
      <c r="P15" s="9">
        <v>1.5940000000000001</v>
      </c>
      <c r="Q15" s="9">
        <v>7.9960000000000004</v>
      </c>
      <c r="R15" s="9">
        <v>87.174999999999997</v>
      </c>
      <c r="S15" s="9">
        <v>88.138999999999996</v>
      </c>
      <c r="T15" s="9">
        <v>86.174999999999997</v>
      </c>
      <c r="U15" s="9">
        <v>16.675000000000001</v>
      </c>
      <c r="V15" s="9">
        <v>14.286</v>
      </c>
      <c r="W15" s="9">
        <v>19.152000000000001</v>
      </c>
      <c r="X15" s="9">
        <v>7.1849999999999996</v>
      </c>
      <c r="Y15" s="9">
        <v>8.6920000000000002</v>
      </c>
      <c r="Z15" s="9">
        <v>5.6230000000000002</v>
      </c>
      <c r="AA15" s="9">
        <v>1.915</v>
      </c>
      <c r="AB15" s="9">
        <v>2.367</v>
      </c>
      <c r="AC15" s="9">
        <v>1.4470000000000001</v>
      </c>
      <c r="AD15" s="9">
        <v>0.17599999999999999</v>
      </c>
      <c r="AE15" s="9">
        <v>0.34499999999999997</v>
      </c>
      <c r="AF15" s="9">
        <v>0</v>
      </c>
      <c r="AG15" s="9">
        <v>1.74</v>
      </c>
      <c r="AH15" s="9">
        <v>2.0219999999999998</v>
      </c>
      <c r="AI15" s="9">
        <v>1.4470000000000001</v>
      </c>
      <c r="AJ15" s="9">
        <v>8.7750000000000004</v>
      </c>
      <c r="AK15" s="9">
        <v>8.8130000000000006</v>
      </c>
      <c r="AL15" s="9">
        <v>8.7349999999999994</v>
      </c>
      <c r="AM15" s="9">
        <v>4.9290000000000003</v>
      </c>
      <c r="AN15" s="9">
        <v>6.63</v>
      </c>
      <c r="AO15" s="9">
        <v>3.165</v>
      </c>
      <c r="AP15" s="9">
        <v>7.3319999999999999</v>
      </c>
      <c r="AQ15" s="9">
        <v>8.5670000000000002</v>
      </c>
      <c r="AR15" s="9">
        <v>6.0519999999999996</v>
      </c>
      <c r="AS15" s="9">
        <v>3.6629999999999998</v>
      </c>
      <c r="AT15" s="9">
        <v>4.1989999999999998</v>
      </c>
      <c r="AU15" s="9">
        <v>3.1080000000000001</v>
      </c>
      <c r="AV15" s="9">
        <v>7.9160000000000004</v>
      </c>
      <c r="AW15" s="9">
        <v>10.523999999999999</v>
      </c>
      <c r="AX15" s="9">
        <v>5.2119999999999997</v>
      </c>
      <c r="AY15" s="9">
        <v>2.0569999999999999</v>
      </c>
      <c r="AZ15" s="9">
        <v>0.72099999999999997</v>
      </c>
      <c r="BA15" s="9">
        <v>3.4430000000000001</v>
      </c>
      <c r="BB15" s="9">
        <v>6.2430000000000003</v>
      </c>
      <c r="BC15" s="9">
        <v>4.4589999999999996</v>
      </c>
      <c r="BD15" s="9">
        <v>8.0939999999999994</v>
      </c>
      <c r="BE15" s="9">
        <v>5.6449999999999996</v>
      </c>
      <c r="BF15" s="9">
        <v>1.873</v>
      </c>
      <c r="BG15" s="9">
        <v>9.5570000000000004</v>
      </c>
      <c r="BH15" s="9">
        <v>2.1749999999999998</v>
      </c>
      <c r="BI15" s="9">
        <v>2.1829999999999998</v>
      </c>
      <c r="BJ15" s="9">
        <v>2.1659999999999999</v>
      </c>
      <c r="BK15" s="9">
        <v>12.664</v>
      </c>
      <c r="BL15" s="9">
        <v>14.827999999999999</v>
      </c>
      <c r="BM15" s="9">
        <v>10.42</v>
      </c>
      <c r="BN15" s="9">
        <v>12.824999999999999</v>
      </c>
      <c r="BO15" s="9">
        <v>11.861000000000001</v>
      </c>
      <c r="BP15" s="9">
        <v>13.824999999999999</v>
      </c>
      <c r="BQ15" s="9">
        <v>76.203000000000003</v>
      </c>
      <c r="BR15" s="9">
        <v>89.125</v>
      </c>
      <c r="BS15" s="9">
        <v>62.802</v>
      </c>
      <c r="BT15" s="9">
        <v>56.018999999999998</v>
      </c>
      <c r="BU15" s="9">
        <v>63.459000000000003</v>
      </c>
      <c r="BV15" s="9">
        <v>48.302999999999997</v>
      </c>
      <c r="BW15" s="9">
        <v>17.228000000000002</v>
      </c>
      <c r="BX15" s="9">
        <v>21.283000000000001</v>
      </c>
      <c r="BY15" s="9">
        <v>13.022</v>
      </c>
      <c r="BZ15" s="9">
        <v>2.956</v>
      </c>
      <c r="CA15" s="9">
        <v>4.383</v>
      </c>
      <c r="CB15" s="9">
        <v>1.476</v>
      </c>
      <c r="CC15" s="9">
        <v>23.797000000000001</v>
      </c>
      <c r="CD15" s="9">
        <v>10.875</v>
      </c>
      <c r="CE15" s="9">
        <v>37.198</v>
      </c>
      <c r="CF15" s="9">
        <v>19.95</v>
      </c>
      <c r="CG15" s="9">
        <v>9.6180000000000003</v>
      </c>
      <c r="CH15" s="9">
        <v>30.663</v>
      </c>
      <c r="CI15" s="9">
        <v>3.8479999999999999</v>
      </c>
      <c r="CJ15" s="9">
        <v>1.256</v>
      </c>
      <c r="CK15" s="9">
        <v>6.5350000000000001</v>
      </c>
      <c r="CL15" s="9">
        <v>166.93799999999999</v>
      </c>
      <c r="CM15" s="9">
        <v>88.721999999999994</v>
      </c>
      <c r="CN15" s="9">
        <v>78.215000000000003</v>
      </c>
      <c r="CO15" s="9">
        <v>152.43700000000001</v>
      </c>
      <c r="CP15" s="9">
        <v>79.231999999999999</v>
      </c>
      <c r="CQ15" s="9">
        <v>73.204999999999998</v>
      </c>
      <c r="CR15" s="9">
        <v>23.254000000000001</v>
      </c>
      <c r="CS15" s="9">
        <v>12.423999999999999</v>
      </c>
      <c r="CT15" s="9">
        <v>10.83</v>
      </c>
      <c r="CU15" s="9">
        <v>8.4</v>
      </c>
      <c r="CV15" s="9">
        <v>5.4569999999999999</v>
      </c>
      <c r="CW15" s="9">
        <v>2.9430000000000001</v>
      </c>
      <c r="CX15" s="9">
        <v>25.727</v>
      </c>
      <c r="CY15" s="9">
        <v>14.000999999999999</v>
      </c>
      <c r="CZ15" s="9">
        <v>11.726000000000001</v>
      </c>
      <c r="DA15" s="9">
        <v>0</v>
      </c>
      <c r="DB15" s="9">
        <v>0</v>
      </c>
      <c r="DC15" s="9">
        <v>0</v>
      </c>
      <c r="DD15" s="9">
        <v>25.727</v>
      </c>
      <c r="DE15" s="9">
        <v>14.000999999999999</v>
      </c>
      <c r="DF15" s="9">
        <v>11.726000000000001</v>
      </c>
      <c r="DG15" s="9">
        <v>4.3250000000000002</v>
      </c>
      <c r="DH15" s="9">
        <v>1.9530000000000001</v>
      </c>
      <c r="DI15" s="9">
        <v>2.3719999999999999</v>
      </c>
      <c r="DJ15" s="9">
        <v>5.157</v>
      </c>
      <c r="DK15" s="9">
        <v>3.972</v>
      </c>
      <c r="DL15" s="9">
        <v>1.1850000000000001</v>
      </c>
      <c r="DM15" s="9">
        <v>21.902999999999999</v>
      </c>
      <c r="DN15" s="9">
        <v>12.494</v>
      </c>
      <c r="DO15" s="9">
        <v>9.4090000000000007</v>
      </c>
      <c r="DP15" s="9">
        <v>7.4020000000000001</v>
      </c>
      <c r="DQ15" s="9">
        <v>3.3959999999999999</v>
      </c>
      <c r="DR15" s="9">
        <v>4.0069999999999997</v>
      </c>
      <c r="DS15" s="9">
        <v>22.38</v>
      </c>
      <c r="DT15" s="9">
        <v>10.436999999999999</v>
      </c>
      <c r="DU15" s="9">
        <v>11.944000000000001</v>
      </c>
      <c r="DV15" s="9">
        <v>4.5640000000000001</v>
      </c>
      <c r="DW15" s="9">
        <v>1.9950000000000001</v>
      </c>
      <c r="DX15" s="9">
        <v>2.569</v>
      </c>
      <c r="DY15" s="9">
        <v>3.12</v>
      </c>
      <c r="DZ15" s="9">
        <v>2.0329999999999999</v>
      </c>
      <c r="EA15" s="9">
        <v>1.0880000000000001</v>
      </c>
      <c r="EB15" s="9">
        <v>6.5759999999999996</v>
      </c>
      <c r="EC15" s="9">
        <v>1.601</v>
      </c>
      <c r="ED15" s="9">
        <v>4.976</v>
      </c>
      <c r="EE15" s="9">
        <v>4.2930000000000001</v>
      </c>
      <c r="EF15" s="9">
        <v>1.272</v>
      </c>
      <c r="EG15" s="9">
        <v>3.0209999999999999</v>
      </c>
      <c r="EH15" s="9">
        <v>15.336</v>
      </c>
      <c r="EI15" s="9">
        <v>8.1989999999999998</v>
      </c>
      <c r="EJ15" s="9">
        <v>7.1360000000000001</v>
      </c>
      <c r="EK15" s="9">
        <v>14.500999999999999</v>
      </c>
      <c r="EL15" s="9">
        <v>9.49</v>
      </c>
      <c r="EM15" s="9">
        <v>5.0110000000000001</v>
      </c>
      <c r="EN15" s="9">
        <v>130.77699999999999</v>
      </c>
      <c r="EO15" s="9">
        <v>78.120999999999995</v>
      </c>
      <c r="EP15" s="9">
        <v>52.655999999999999</v>
      </c>
      <c r="EQ15" s="9">
        <v>99.51</v>
      </c>
      <c r="ER15" s="9">
        <v>54.828000000000003</v>
      </c>
      <c r="ES15" s="9">
        <v>44.682000000000002</v>
      </c>
      <c r="ET15" s="9">
        <v>28.007999999999999</v>
      </c>
      <c r="EU15" s="9">
        <v>20.742000000000001</v>
      </c>
      <c r="EV15" s="9">
        <v>7.266</v>
      </c>
      <c r="EW15" s="9">
        <v>3.2589999999999999</v>
      </c>
      <c r="EX15" s="9">
        <v>2.5510000000000002</v>
      </c>
      <c r="EY15" s="9">
        <v>0.70799999999999996</v>
      </c>
      <c r="EZ15" s="9">
        <v>36.161000000000001</v>
      </c>
      <c r="FA15" s="9">
        <v>10.601000000000001</v>
      </c>
      <c r="FB15" s="9">
        <v>25.559000000000001</v>
      </c>
      <c r="FC15" s="9">
        <v>32.273000000000003</v>
      </c>
      <c r="FD15" s="9">
        <v>9.2799999999999994</v>
      </c>
      <c r="FE15" s="9">
        <v>22.992999999999999</v>
      </c>
      <c r="FF15" s="9">
        <v>3.8879999999999999</v>
      </c>
      <c r="FG15" s="9">
        <v>1.321</v>
      </c>
      <c r="FH15" s="9">
        <v>2.5670000000000002</v>
      </c>
      <c r="FI15" s="9">
        <v>91.313999999999993</v>
      </c>
      <c r="FJ15" s="9">
        <v>89.302999999999997</v>
      </c>
      <c r="FK15" s="9">
        <v>93.593999999999994</v>
      </c>
      <c r="FL15" s="9">
        <v>13.929</v>
      </c>
      <c r="FM15" s="9">
        <v>14.003</v>
      </c>
      <c r="FN15" s="9">
        <v>13.846</v>
      </c>
      <c r="FO15" s="9">
        <v>5.032</v>
      </c>
      <c r="FP15" s="9">
        <v>6.1509999999999998</v>
      </c>
      <c r="FQ15" s="9">
        <v>3.7629999999999999</v>
      </c>
      <c r="FR15" s="9">
        <v>15.411</v>
      </c>
      <c r="FS15" s="9">
        <v>15.78</v>
      </c>
      <c r="FT15" s="9">
        <v>14.992000000000001</v>
      </c>
      <c r="FU15" s="9">
        <v>0</v>
      </c>
      <c r="FV15" s="9">
        <v>0</v>
      </c>
      <c r="FW15" s="9">
        <v>0</v>
      </c>
      <c r="FX15" s="9">
        <v>15.411</v>
      </c>
      <c r="FY15" s="9">
        <v>15.78</v>
      </c>
      <c r="FZ15" s="9">
        <v>14.992000000000001</v>
      </c>
      <c r="GA15" s="9">
        <v>2.5910000000000002</v>
      </c>
      <c r="GB15" s="9">
        <v>2.2010000000000001</v>
      </c>
      <c r="GC15" s="9">
        <v>3.032</v>
      </c>
      <c r="GD15" s="9">
        <v>3.089</v>
      </c>
      <c r="GE15" s="9">
        <v>4.4770000000000003</v>
      </c>
      <c r="GF15" s="9">
        <v>1.516</v>
      </c>
      <c r="GG15" s="9">
        <v>13.12</v>
      </c>
      <c r="GH15" s="9">
        <v>14.082000000000001</v>
      </c>
      <c r="GI15" s="9">
        <v>12.029</v>
      </c>
      <c r="GJ15" s="9">
        <v>4.4340000000000002</v>
      </c>
      <c r="GK15" s="9">
        <v>3.827</v>
      </c>
      <c r="GL15" s="9">
        <v>5.1219999999999999</v>
      </c>
      <c r="GM15" s="9">
        <v>13.406000000000001</v>
      </c>
      <c r="GN15" s="9">
        <v>11.763</v>
      </c>
      <c r="GO15" s="9">
        <v>15.271000000000001</v>
      </c>
      <c r="GP15" s="9">
        <v>2.734</v>
      </c>
      <c r="GQ15" s="9">
        <v>2.2490000000000001</v>
      </c>
      <c r="GR15" s="9">
        <v>3.2839999999999998</v>
      </c>
      <c r="GS15" s="9">
        <v>1.869</v>
      </c>
      <c r="GT15" s="9">
        <v>2.2909999999999999</v>
      </c>
      <c r="GU15" s="9">
        <v>1.391</v>
      </c>
      <c r="GV15" s="9">
        <v>3.9390000000000001</v>
      </c>
      <c r="GW15" s="9">
        <v>1.804</v>
      </c>
      <c r="GX15" s="9">
        <v>6.3609999999999998</v>
      </c>
      <c r="GY15" s="9">
        <v>2.5720000000000001</v>
      </c>
      <c r="GZ15" s="9">
        <v>1.4339999999999999</v>
      </c>
      <c r="HA15" s="9">
        <v>3.863</v>
      </c>
      <c r="HB15" s="9">
        <v>9.1859999999999999</v>
      </c>
      <c r="HC15" s="9">
        <v>9.2420000000000009</v>
      </c>
      <c r="HD15" s="9">
        <v>9.1240000000000006</v>
      </c>
      <c r="HE15" s="9">
        <v>8.6859999999999999</v>
      </c>
      <c r="HF15" s="9">
        <v>10.696999999999999</v>
      </c>
      <c r="HG15" s="9">
        <v>6.4059999999999997</v>
      </c>
      <c r="HH15" s="9">
        <v>78.338999999999999</v>
      </c>
      <c r="HI15" s="9">
        <v>88.051000000000002</v>
      </c>
      <c r="HJ15" s="9">
        <v>67.322000000000003</v>
      </c>
      <c r="HK15" s="9">
        <v>59.609000000000002</v>
      </c>
      <c r="HL15" s="9">
        <v>61.796999999999997</v>
      </c>
      <c r="HM15" s="9">
        <v>57.127000000000002</v>
      </c>
      <c r="HN15" s="9">
        <v>16.777999999999999</v>
      </c>
      <c r="HO15" s="9">
        <v>23.378</v>
      </c>
      <c r="HP15" s="9">
        <v>9.2899999999999991</v>
      </c>
      <c r="HQ15" s="9">
        <v>1.952</v>
      </c>
      <c r="HR15" s="9">
        <v>2.8759999999999999</v>
      </c>
      <c r="HS15" s="9">
        <v>0.90500000000000003</v>
      </c>
      <c r="HT15" s="9">
        <v>21.661000000000001</v>
      </c>
      <c r="HU15" s="9">
        <v>11.949</v>
      </c>
      <c r="HV15" s="9">
        <v>32.677999999999997</v>
      </c>
      <c r="HW15" s="9">
        <v>19.332000000000001</v>
      </c>
      <c r="HX15" s="9">
        <v>10.46</v>
      </c>
      <c r="HY15" s="9">
        <v>29.396000000000001</v>
      </c>
      <c r="HZ15" s="9">
        <v>2.3290000000000002</v>
      </c>
      <c r="IA15" s="9">
        <v>1.4890000000000001</v>
      </c>
      <c r="IB15" s="9">
        <v>3.282</v>
      </c>
      <c r="IC15" s="9">
        <v>12.68</v>
      </c>
      <c r="ID15" s="9">
        <v>8.7449999999999992</v>
      </c>
      <c r="IE15" s="9">
        <v>3.9340000000000002</v>
      </c>
      <c r="IF15" s="9">
        <v>10.038</v>
      </c>
      <c r="IG15" s="9">
        <v>7.6440000000000001</v>
      </c>
      <c r="IH15" s="9">
        <v>2.3940000000000001</v>
      </c>
      <c r="II15" s="9">
        <v>0.53400000000000003</v>
      </c>
      <c r="IJ15" s="9">
        <v>0.53400000000000003</v>
      </c>
      <c r="IK15" s="9">
        <v>0</v>
      </c>
      <c r="IL15" s="9">
        <v>0</v>
      </c>
      <c r="IM15" s="9">
        <v>0</v>
      </c>
      <c r="IN15" s="9">
        <v>0</v>
      </c>
      <c r="IO15" s="9">
        <v>3.3730000000000002</v>
      </c>
      <c r="IP15" s="9">
        <v>2.4740000000000002</v>
      </c>
      <c r="IQ15" s="9">
        <v>0.89900000000000002</v>
      </c>
    </row>
    <row r="16" spans="1:251">
      <c r="A16" s="10">
        <v>43862</v>
      </c>
      <c r="B16" s="9">
        <v>61.95</v>
      </c>
      <c r="C16" s="9">
        <v>34.805</v>
      </c>
      <c r="D16" s="9">
        <v>21.321999999999999</v>
      </c>
      <c r="E16" s="9">
        <v>13.483000000000001</v>
      </c>
      <c r="F16" s="9">
        <v>11.337</v>
      </c>
      <c r="G16" s="9">
        <v>6.5830000000000002</v>
      </c>
      <c r="H16" s="9">
        <v>4.7539999999999996</v>
      </c>
      <c r="I16" s="9">
        <v>48.298999999999999</v>
      </c>
      <c r="J16" s="9">
        <v>12.303000000000001</v>
      </c>
      <c r="K16" s="9">
        <v>35.994999999999997</v>
      </c>
      <c r="L16" s="9">
        <v>37.792000000000002</v>
      </c>
      <c r="M16" s="9">
        <v>8.9809999999999999</v>
      </c>
      <c r="N16" s="9">
        <v>28.811</v>
      </c>
      <c r="O16" s="9">
        <v>10.506</v>
      </c>
      <c r="P16" s="9">
        <v>3.3220000000000001</v>
      </c>
      <c r="Q16" s="9">
        <v>7.1849999999999996</v>
      </c>
      <c r="R16" s="9">
        <v>85.257999999999996</v>
      </c>
      <c r="S16" s="9">
        <v>84.582999999999998</v>
      </c>
      <c r="T16" s="9">
        <v>85.983999999999995</v>
      </c>
      <c r="U16" s="9">
        <v>17.273</v>
      </c>
      <c r="V16" s="9">
        <v>18.151</v>
      </c>
      <c r="W16" s="9">
        <v>16.331</v>
      </c>
      <c r="X16" s="9">
        <v>7.2510000000000003</v>
      </c>
      <c r="Y16" s="9">
        <v>7.1980000000000004</v>
      </c>
      <c r="Z16" s="9">
        <v>7.3079999999999998</v>
      </c>
      <c r="AA16" s="9">
        <v>1.379</v>
      </c>
      <c r="AB16" s="9">
        <v>1.0069999999999999</v>
      </c>
      <c r="AC16" s="9">
        <v>1.7789999999999999</v>
      </c>
      <c r="AD16" s="9">
        <v>0.28899999999999998</v>
      </c>
      <c r="AE16" s="9">
        <v>0.55800000000000005</v>
      </c>
      <c r="AF16" s="9">
        <v>0</v>
      </c>
      <c r="AG16" s="9">
        <v>1.0900000000000001</v>
      </c>
      <c r="AH16" s="9">
        <v>0.44900000000000001</v>
      </c>
      <c r="AI16" s="9">
        <v>1.7789999999999999</v>
      </c>
      <c r="AJ16" s="9">
        <v>9.3219999999999992</v>
      </c>
      <c r="AK16" s="9">
        <v>7.4210000000000003</v>
      </c>
      <c r="AL16" s="9">
        <v>11.363</v>
      </c>
      <c r="AM16" s="9">
        <v>4.0419999999999998</v>
      </c>
      <c r="AN16" s="9">
        <v>4.976</v>
      </c>
      <c r="AO16" s="9">
        <v>3.0390000000000001</v>
      </c>
      <c r="AP16" s="9">
        <v>4.76</v>
      </c>
      <c r="AQ16" s="9">
        <v>5.7510000000000003</v>
      </c>
      <c r="AR16" s="9">
        <v>3.6949999999999998</v>
      </c>
      <c r="AS16" s="9">
        <v>3.61</v>
      </c>
      <c r="AT16" s="9">
        <v>6.4080000000000004</v>
      </c>
      <c r="AU16" s="9">
        <v>0.60499999999999998</v>
      </c>
      <c r="AV16" s="9">
        <v>8.9320000000000004</v>
      </c>
      <c r="AW16" s="9">
        <v>11.638</v>
      </c>
      <c r="AX16" s="9">
        <v>6.0259999999999998</v>
      </c>
      <c r="AY16" s="9">
        <v>2.7679999999999998</v>
      </c>
      <c r="AZ16" s="9">
        <v>1.556</v>
      </c>
      <c r="BA16" s="9">
        <v>4.07</v>
      </c>
      <c r="BB16" s="9">
        <v>6.6440000000000001</v>
      </c>
      <c r="BC16" s="9">
        <v>3.8319999999999999</v>
      </c>
      <c r="BD16" s="9">
        <v>9.6649999999999991</v>
      </c>
      <c r="BE16" s="9">
        <v>4.1609999999999996</v>
      </c>
      <c r="BF16" s="9">
        <v>1.8360000000000001</v>
      </c>
      <c r="BG16" s="9">
        <v>6.66</v>
      </c>
      <c r="BH16" s="9">
        <v>1.3180000000000001</v>
      </c>
      <c r="BI16" s="9">
        <v>0.95099999999999996</v>
      </c>
      <c r="BJ16" s="9">
        <v>1.712</v>
      </c>
      <c r="BK16" s="9">
        <v>13.798</v>
      </c>
      <c r="BL16" s="9">
        <v>13.86</v>
      </c>
      <c r="BM16" s="9">
        <v>13.731999999999999</v>
      </c>
      <c r="BN16" s="9">
        <v>14.742000000000001</v>
      </c>
      <c r="BO16" s="9">
        <v>15.417</v>
      </c>
      <c r="BP16" s="9">
        <v>14.016</v>
      </c>
      <c r="BQ16" s="9">
        <v>79.957999999999998</v>
      </c>
      <c r="BR16" s="9">
        <v>90.141999999999996</v>
      </c>
      <c r="BS16" s="9">
        <v>69.018000000000001</v>
      </c>
      <c r="BT16" s="9">
        <v>60.811</v>
      </c>
      <c r="BU16" s="9">
        <v>67.783000000000001</v>
      </c>
      <c r="BV16" s="9">
        <v>53.320999999999998</v>
      </c>
      <c r="BW16" s="9">
        <v>14.443</v>
      </c>
      <c r="BX16" s="9">
        <v>17.084</v>
      </c>
      <c r="BY16" s="9">
        <v>11.605</v>
      </c>
      <c r="BZ16" s="9">
        <v>4.7050000000000001</v>
      </c>
      <c r="CA16" s="9">
        <v>5.2750000000000004</v>
      </c>
      <c r="CB16" s="9">
        <v>4.0919999999999996</v>
      </c>
      <c r="CC16" s="9">
        <v>20.042000000000002</v>
      </c>
      <c r="CD16" s="9">
        <v>9.8580000000000005</v>
      </c>
      <c r="CE16" s="9">
        <v>30.981999999999999</v>
      </c>
      <c r="CF16" s="9">
        <v>15.682</v>
      </c>
      <c r="CG16" s="9">
        <v>7.1959999999999997</v>
      </c>
      <c r="CH16" s="9">
        <v>24.797999999999998</v>
      </c>
      <c r="CI16" s="9">
        <v>4.3600000000000003</v>
      </c>
      <c r="CJ16" s="9">
        <v>2.6619999999999999</v>
      </c>
      <c r="CK16" s="9">
        <v>6.1840000000000002</v>
      </c>
      <c r="CL16" s="9">
        <v>170.48500000000001</v>
      </c>
      <c r="CM16" s="9">
        <v>87.515000000000001</v>
      </c>
      <c r="CN16" s="9">
        <v>82.97</v>
      </c>
      <c r="CO16" s="9">
        <v>152.77699999999999</v>
      </c>
      <c r="CP16" s="9">
        <v>79.650000000000006</v>
      </c>
      <c r="CQ16" s="9">
        <v>73.126999999999995</v>
      </c>
      <c r="CR16" s="9">
        <v>22.690999999999999</v>
      </c>
      <c r="CS16" s="9">
        <v>11.949</v>
      </c>
      <c r="CT16" s="9">
        <v>10.742000000000001</v>
      </c>
      <c r="CU16" s="9">
        <v>11.343999999999999</v>
      </c>
      <c r="CV16" s="9">
        <v>5.726</v>
      </c>
      <c r="CW16" s="9">
        <v>5.6180000000000003</v>
      </c>
      <c r="CX16" s="9">
        <v>29.462</v>
      </c>
      <c r="CY16" s="9">
        <v>17.414000000000001</v>
      </c>
      <c r="CZ16" s="9">
        <v>12.048</v>
      </c>
      <c r="DA16" s="9">
        <v>0</v>
      </c>
      <c r="DB16" s="9">
        <v>0</v>
      </c>
      <c r="DC16" s="9">
        <v>0</v>
      </c>
      <c r="DD16" s="9">
        <v>29.462</v>
      </c>
      <c r="DE16" s="9">
        <v>17.414000000000001</v>
      </c>
      <c r="DF16" s="9">
        <v>12.048</v>
      </c>
      <c r="DG16" s="9">
        <v>3.2679999999999998</v>
      </c>
      <c r="DH16" s="9">
        <v>0.65100000000000002</v>
      </c>
      <c r="DI16" s="9">
        <v>2.617</v>
      </c>
      <c r="DJ16" s="9">
        <v>6.8380000000000001</v>
      </c>
      <c r="DK16" s="9">
        <v>3.3010000000000002</v>
      </c>
      <c r="DL16" s="9">
        <v>3.5379999999999998</v>
      </c>
      <c r="DM16" s="9">
        <v>15.858000000000001</v>
      </c>
      <c r="DN16" s="9">
        <v>11.978</v>
      </c>
      <c r="DO16" s="9">
        <v>3.88</v>
      </c>
      <c r="DP16" s="9">
        <v>6.1180000000000003</v>
      </c>
      <c r="DQ16" s="9">
        <v>4.3600000000000003</v>
      </c>
      <c r="DR16" s="9">
        <v>1.758</v>
      </c>
      <c r="DS16" s="9">
        <v>21.952000000000002</v>
      </c>
      <c r="DT16" s="9">
        <v>9.6989999999999998</v>
      </c>
      <c r="DU16" s="9">
        <v>12.252000000000001</v>
      </c>
      <c r="DV16" s="9">
        <v>5.798</v>
      </c>
      <c r="DW16" s="9">
        <v>1.591</v>
      </c>
      <c r="DX16" s="9">
        <v>4.2069999999999999</v>
      </c>
      <c r="DY16" s="9">
        <v>5.6890000000000001</v>
      </c>
      <c r="DZ16" s="9">
        <v>1.097</v>
      </c>
      <c r="EA16" s="9">
        <v>4.5919999999999996</v>
      </c>
      <c r="EB16" s="9">
        <v>6.48</v>
      </c>
      <c r="EC16" s="9">
        <v>1.7689999999999999</v>
      </c>
      <c r="ED16" s="9">
        <v>4.7110000000000003</v>
      </c>
      <c r="EE16" s="9">
        <v>2.819</v>
      </c>
      <c r="EF16" s="9">
        <v>2.2789999999999999</v>
      </c>
      <c r="EG16" s="9">
        <v>0.53900000000000003</v>
      </c>
      <c r="EH16" s="9">
        <v>14.46</v>
      </c>
      <c r="EI16" s="9">
        <v>7.8339999999999996</v>
      </c>
      <c r="EJ16" s="9">
        <v>6.6260000000000003</v>
      </c>
      <c r="EK16" s="9">
        <v>17.707999999999998</v>
      </c>
      <c r="EL16" s="9">
        <v>7.8650000000000002</v>
      </c>
      <c r="EM16" s="9">
        <v>9.843</v>
      </c>
      <c r="EN16" s="9">
        <v>122.295</v>
      </c>
      <c r="EO16" s="9">
        <v>73.039000000000001</v>
      </c>
      <c r="EP16" s="9">
        <v>49.256</v>
      </c>
      <c r="EQ16" s="9">
        <v>99.381</v>
      </c>
      <c r="ER16" s="9">
        <v>54.619</v>
      </c>
      <c r="ES16" s="9">
        <v>44.762</v>
      </c>
      <c r="ET16" s="9">
        <v>20.292999999999999</v>
      </c>
      <c r="EU16" s="9">
        <v>15.88</v>
      </c>
      <c r="EV16" s="9">
        <v>4.4130000000000003</v>
      </c>
      <c r="EW16" s="9">
        <v>2.621</v>
      </c>
      <c r="EX16" s="9">
        <v>2.54</v>
      </c>
      <c r="EY16" s="9">
        <v>8.1000000000000003E-2</v>
      </c>
      <c r="EZ16" s="9">
        <v>48.189</v>
      </c>
      <c r="FA16" s="9">
        <v>14.476000000000001</v>
      </c>
      <c r="FB16" s="9">
        <v>33.713000000000001</v>
      </c>
      <c r="FC16" s="9">
        <v>40.389000000000003</v>
      </c>
      <c r="FD16" s="9">
        <v>12.01</v>
      </c>
      <c r="FE16" s="9">
        <v>28.378</v>
      </c>
      <c r="FF16" s="9">
        <v>7.8010000000000002</v>
      </c>
      <c r="FG16" s="9">
        <v>2.4660000000000002</v>
      </c>
      <c r="FH16" s="9">
        <v>5.335</v>
      </c>
      <c r="FI16" s="9">
        <v>89.613</v>
      </c>
      <c r="FJ16" s="9">
        <v>91.013000000000005</v>
      </c>
      <c r="FK16" s="9">
        <v>88.137</v>
      </c>
      <c r="FL16" s="9">
        <v>13.31</v>
      </c>
      <c r="FM16" s="9">
        <v>13.654</v>
      </c>
      <c r="FN16" s="9">
        <v>12.946999999999999</v>
      </c>
      <c r="FO16" s="9">
        <v>6.6539999999999999</v>
      </c>
      <c r="FP16" s="9">
        <v>6.5430000000000001</v>
      </c>
      <c r="FQ16" s="9">
        <v>6.7709999999999999</v>
      </c>
      <c r="FR16" s="9">
        <v>17.280999999999999</v>
      </c>
      <c r="FS16" s="9">
        <v>19.899000000000001</v>
      </c>
      <c r="FT16" s="9">
        <v>14.52</v>
      </c>
      <c r="FU16" s="9">
        <v>0</v>
      </c>
      <c r="FV16" s="9">
        <v>0</v>
      </c>
      <c r="FW16" s="9">
        <v>0</v>
      </c>
      <c r="FX16" s="9">
        <v>17.280999999999999</v>
      </c>
      <c r="FY16" s="9">
        <v>19.899000000000001</v>
      </c>
      <c r="FZ16" s="9">
        <v>14.52</v>
      </c>
      <c r="GA16" s="9">
        <v>1.917</v>
      </c>
      <c r="GB16" s="9">
        <v>0.74399999999999999</v>
      </c>
      <c r="GC16" s="9">
        <v>3.1539999999999999</v>
      </c>
      <c r="GD16" s="9">
        <v>4.0110000000000001</v>
      </c>
      <c r="GE16" s="9">
        <v>3.7719999999999998</v>
      </c>
      <c r="GF16" s="9">
        <v>4.2640000000000002</v>
      </c>
      <c r="GG16" s="9">
        <v>9.3019999999999996</v>
      </c>
      <c r="GH16" s="9">
        <v>13.686999999999999</v>
      </c>
      <c r="GI16" s="9">
        <v>4.6769999999999996</v>
      </c>
      <c r="GJ16" s="9">
        <v>3.589</v>
      </c>
      <c r="GK16" s="9">
        <v>4.9820000000000002</v>
      </c>
      <c r="GL16" s="9">
        <v>2.1179999999999999</v>
      </c>
      <c r="GM16" s="9">
        <v>12.875999999999999</v>
      </c>
      <c r="GN16" s="9">
        <v>11.083</v>
      </c>
      <c r="GO16" s="9">
        <v>14.766999999999999</v>
      </c>
      <c r="GP16" s="9">
        <v>3.4009999999999998</v>
      </c>
      <c r="GQ16" s="9">
        <v>1.8180000000000001</v>
      </c>
      <c r="GR16" s="9">
        <v>5.0709999999999997</v>
      </c>
      <c r="GS16" s="9">
        <v>3.3370000000000002</v>
      </c>
      <c r="GT16" s="9">
        <v>1.254</v>
      </c>
      <c r="GU16" s="9">
        <v>5.5339999999999998</v>
      </c>
      <c r="GV16" s="9">
        <v>3.8010000000000002</v>
      </c>
      <c r="GW16" s="9">
        <v>2.0219999999999998</v>
      </c>
      <c r="GX16" s="9">
        <v>5.6779999999999999</v>
      </c>
      <c r="GY16" s="9">
        <v>1.653</v>
      </c>
      <c r="GZ16" s="9">
        <v>2.605</v>
      </c>
      <c r="HA16" s="9">
        <v>0.65</v>
      </c>
      <c r="HB16" s="9">
        <v>8.4819999999999993</v>
      </c>
      <c r="HC16" s="9">
        <v>8.952</v>
      </c>
      <c r="HD16" s="9">
        <v>7.9859999999999998</v>
      </c>
      <c r="HE16" s="9">
        <v>10.387</v>
      </c>
      <c r="HF16" s="9">
        <v>8.9870000000000001</v>
      </c>
      <c r="HG16" s="9">
        <v>11.863</v>
      </c>
      <c r="HH16" s="9">
        <v>71.733999999999995</v>
      </c>
      <c r="HI16" s="9">
        <v>83.459000000000003</v>
      </c>
      <c r="HJ16" s="9">
        <v>59.366999999999997</v>
      </c>
      <c r="HK16" s="9">
        <v>58.293999999999997</v>
      </c>
      <c r="HL16" s="9">
        <v>62.411000000000001</v>
      </c>
      <c r="HM16" s="9">
        <v>53.95</v>
      </c>
      <c r="HN16" s="9">
        <v>11.903</v>
      </c>
      <c r="HO16" s="9">
        <v>18.146000000000001</v>
      </c>
      <c r="HP16" s="9">
        <v>5.3179999999999996</v>
      </c>
      <c r="HQ16" s="9">
        <v>1.5369999999999999</v>
      </c>
      <c r="HR16" s="9">
        <v>2.9020000000000001</v>
      </c>
      <c r="HS16" s="9">
        <v>9.8000000000000004E-2</v>
      </c>
      <c r="HT16" s="9">
        <v>28.265999999999998</v>
      </c>
      <c r="HU16" s="9">
        <v>16.541</v>
      </c>
      <c r="HV16" s="9">
        <v>40.633000000000003</v>
      </c>
      <c r="HW16" s="9">
        <v>23.690999999999999</v>
      </c>
      <c r="HX16" s="9">
        <v>13.724</v>
      </c>
      <c r="HY16" s="9">
        <v>34.203000000000003</v>
      </c>
      <c r="HZ16" s="9">
        <v>4.5759999999999996</v>
      </c>
      <c r="IA16" s="9">
        <v>2.8170000000000002</v>
      </c>
      <c r="IB16" s="9">
        <v>6.43</v>
      </c>
      <c r="IC16" s="9">
        <v>11.942</v>
      </c>
      <c r="ID16" s="9">
        <v>7.2679999999999998</v>
      </c>
      <c r="IE16" s="9">
        <v>4.6740000000000004</v>
      </c>
      <c r="IF16" s="9">
        <v>8.4250000000000007</v>
      </c>
      <c r="IG16" s="9">
        <v>5.2329999999999997</v>
      </c>
      <c r="IH16" s="9">
        <v>3.1920000000000002</v>
      </c>
      <c r="II16" s="9">
        <v>0.09</v>
      </c>
      <c r="IJ16" s="9">
        <v>0</v>
      </c>
      <c r="IK16" s="9">
        <v>0.09</v>
      </c>
      <c r="IL16" s="9">
        <v>0</v>
      </c>
      <c r="IM16" s="9">
        <v>0</v>
      </c>
      <c r="IN16" s="9">
        <v>0</v>
      </c>
      <c r="IO16" s="9">
        <v>5.5019999999999998</v>
      </c>
      <c r="IP16" s="9">
        <v>3.8010000000000002</v>
      </c>
      <c r="IQ16" s="9">
        <v>1.7010000000000001</v>
      </c>
    </row>
    <row r="17" spans="1:251">
      <c r="A17" s="10">
        <v>44228</v>
      </c>
      <c r="B17" s="9">
        <v>85.394000000000005</v>
      </c>
      <c r="C17" s="9">
        <v>47.8</v>
      </c>
      <c r="D17" s="9">
        <v>37.052999999999997</v>
      </c>
      <c r="E17" s="9">
        <v>10.747</v>
      </c>
      <c r="F17" s="9">
        <v>4.601</v>
      </c>
      <c r="G17" s="9">
        <v>2.9</v>
      </c>
      <c r="H17" s="9">
        <v>1.7010000000000001</v>
      </c>
      <c r="I17" s="9">
        <v>56.677</v>
      </c>
      <c r="J17" s="9">
        <v>20.16</v>
      </c>
      <c r="K17" s="9">
        <v>36.517000000000003</v>
      </c>
      <c r="L17" s="9">
        <v>48.262999999999998</v>
      </c>
      <c r="M17" s="9">
        <v>15.879</v>
      </c>
      <c r="N17" s="9">
        <v>32.384</v>
      </c>
      <c r="O17" s="9">
        <v>8.4139999999999997</v>
      </c>
      <c r="P17" s="9">
        <v>4.2809999999999997</v>
      </c>
      <c r="Q17" s="9">
        <v>4.133</v>
      </c>
      <c r="R17" s="9">
        <v>90.744</v>
      </c>
      <c r="S17" s="9">
        <v>90.064999999999998</v>
      </c>
      <c r="T17" s="9">
        <v>91.57</v>
      </c>
      <c r="U17" s="9">
        <v>19.27</v>
      </c>
      <c r="V17" s="9">
        <v>18.161999999999999</v>
      </c>
      <c r="W17" s="9">
        <v>20.617000000000001</v>
      </c>
      <c r="X17" s="9">
        <v>5.9189999999999996</v>
      </c>
      <c r="Y17" s="9">
        <v>7.0919999999999996</v>
      </c>
      <c r="Z17" s="9">
        <v>4.4950000000000001</v>
      </c>
      <c r="AA17" s="9">
        <v>1.1000000000000001</v>
      </c>
      <c r="AB17" s="9">
        <v>1.3140000000000001</v>
      </c>
      <c r="AC17" s="9">
        <v>0.84099999999999997</v>
      </c>
      <c r="AD17" s="9">
        <v>0</v>
      </c>
      <c r="AE17" s="9">
        <v>0</v>
      </c>
      <c r="AF17" s="9">
        <v>0</v>
      </c>
      <c r="AG17" s="9">
        <v>1.1000000000000001</v>
      </c>
      <c r="AH17" s="9">
        <v>1.3140000000000001</v>
      </c>
      <c r="AI17" s="9">
        <v>0.84099999999999997</v>
      </c>
      <c r="AJ17" s="9">
        <v>13.164</v>
      </c>
      <c r="AK17" s="9">
        <v>12.968</v>
      </c>
      <c r="AL17" s="9">
        <v>13.401999999999999</v>
      </c>
      <c r="AM17" s="9">
        <v>4.6890000000000001</v>
      </c>
      <c r="AN17" s="9">
        <v>5.0250000000000004</v>
      </c>
      <c r="AO17" s="9">
        <v>4.2809999999999997</v>
      </c>
      <c r="AP17" s="9">
        <v>8.4830000000000005</v>
      </c>
      <c r="AQ17" s="9">
        <v>12.134</v>
      </c>
      <c r="AR17" s="9">
        <v>4.0469999999999997</v>
      </c>
      <c r="AS17" s="9">
        <v>4.819</v>
      </c>
      <c r="AT17" s="9">
        <v>6.5209999999999999</v>
      </c>
      <c r="AU17" s="9">
        <v>2.7519999999999998</v>
      </c>
      <c r="AV17" s="9">
        <v>9.6590000000000007</v>
      </c>
      <c r="AW17" s="9">
        <v>11.760999999999999</v>
      </c>
      <c r="AX17" s="9">
        <v>7.1059999999999999</v>
      </c>
      <c r="AY17" s="9">
        <v>3.1389999999999998</v>
      </c>
      <c r="AZ17" s="9">
        <v>2.9910000000000001</v>
      </c>
      <c r="BA17" s="9">
        <v>3.32</v>
      </c>
      <c r="BB17" s="9">
        <v>4.68</v>
      </c>
      <c r="BC17" s="9">
        <v>1.016</v>
      </c>
      <c r="BD17" s="9">
        <v>9.1300000000000008</v>
      </c>
      <c r="BE17" s="9">
        <v>4.9809999999999999</v>
      </c>
      <c r="BF17" s="9">
        <v>1.3660000000000001</v>
      </c>
      <c r="BG17" s="9">
        <v>9.3719999999999999</v>
      </c>
      <c r="BH17" s="9">
        <v>1.7</v>
      </c>
      <c r="BI17" s="9">
        <v>2.0880000000000001</v>
      </c>
      <c r="BJ17" s="9">
        <v>1.2290000000000001</v>
      </c>
      <c r="BK17" s="9">
        <v>9.141</v>
      </c>
      <c r="BL17" s="9">
        <v>7.6289999999999996</v>
      </c>
      <c r="BM17" s="9">
        <v>10.978</v>
      </c>
      <c r="BN17" s="9">
        <v>9.2560000000000002</v>
      </c>
      <c r="BO17" s="9">
        <v>9.9350000000000005</v>
      </c>
      <c r="BP17" s="9">
        <v>8.43</v>
      </c>
      <c r="BQ17" s="9">
        <v>80.953999999999994</v>
      </c>
      <c r="BR17" s="9">
        <v>87.647999999999996</v>
      </c>
      <c r="BS17" s="9">
        <v>72.820999999999998</v>
      </c>
      <c r="BT17" s="9">
        <v>63.344000000000001</v>
      </c>
      <c r="BU17" s="9">
        <v>63.168999999999997</v>
      </c>
      <c r="BV17" s="9">
        <v>63.557000000000002</v>
      </c>
      <c r="BW17" s="9">
        <v>16.062999999999999</v>
      </c>
      <c r="BX17" s="9">
        <v>22.702000000000002</v>
      </c>
      <c r="BY17" s="9">
        <v>7.9989999999999997</v>
      </c>
      <c r="BZ17" s="9">
        <v>1.546</v>
      </c>
      <c r="CA17" s="9">
        <v>1.7769999999999999</v>
      </c>
      <c r="CB17" s="9">
        <v>1.266</v>
      </c>
      <c r="CC17" s="9">
        <v>19.045999999999999</v>
      </c>
      <c r="CD17" s="9">
        <v>12.352</v>
      </c>
      <c r="CE17" s="9">
        <v>27.178999999999998</v>
      </c>
      <c r="CF17" s="9">
        <v>16.219000000000001</v>
      </c>
      <c r="CG17" s="9">
        <v>9.7289999999999992</v>
      </c>
      <c r="CH17" s="9">
        <v>24.102</v>
      </c>
      <c r="CI17" s="9">
        <v>2.8279999999999998</v>
      </c>
      <c r="CJ17" s="9">
        <v>2.6230000000000002</v>
      </c>
      <c r="CK17" s="9">
        <v>3.0760000000000001</v>
      </c>
      <c r="CL17" s="9">
        <v>220.28299999999999</v>
      </c>
      <c r="CM17" s="9">
        <v>120.602</v>
      </c>
      <c r="CN17" s="9">
        <v>99.680999999999997</v>
      </c>
      <c r="CO17" s="9">
        <v>202.702</v>
      </c>
      <c r="CP17" s="9">
        <v>110.438</v>
      </c>
      <c r="CQ17" s="9">
        <v>92.263999999999996</v>
      </c>
      <c r="CR17" s="9">
        <v>37.262</v>
      </c>
      <c r="CS17" s="9">
        <v>21.617000000000001</v>
      </c>
      <c r="CT17" s="9">
        <v>15.644</v>
      </c>
      <c r="CU17" s="9">
        <v>10.983000000000001</v>
      </c>
      <c r="CV17" s="9">
        <v>6.6470000000000002</v>
      </c>
      <c r="CW17" s="9">
        <v>4.3360000000000003</v>
      </c>
      <c r="CX17" s="9">
        <v>29.952000000000002</v>
      </c>
      <c r="CY17" s="9">
        <v>16.079000000000001</v>
      </c>
      <c r="CZ17" s="9">
        <v>13.872999999999999</v>
      </c>
      <c r="DA17" s="9">
        <v>0</v>
      </c>
      <c r="DB17" s="9">
        <v>0</v>
      </c>
      <c r="DC17" s="9">
        <v>0</v>
      </c>
      <c r="DD17" s="9">
        <v>29.952000000000002</v>
      </c>
      <c r="DE17" s="9">
        <v>16.079000000000001</v>
      </c>
      <c r="DF17" s="9">
        <v>13.872999999999999</v>
      </c>
      <c r="DG17" s="9">
        <v>9.8949999999999996</v>
      </c>
      <c r="DH17" s="9">
        <v>3.9279999999999999</v>
      </c>
      <c r="DI17" s="9">
        <v>5.968</v>
      </c>
      <c r="DJ17" s="9">
        <v>10.667</v>
      </c>
      <c r="DK17" s="9">
        <v>4.8230000000000004</v>
      </c>
      <c r="DL17" s="9">
        <v>5.8440000000000003</v>
      </c>
      <c r="DM17" s="9">
        <v>27.911999999999999</v>
      </c>
      <c r="DN17" s="9">
        <v>19.399000000000001</v>
      </c>
      <c r="DO17" s="9">
        <v>8.5129999999999999</v>
      </c>
      <c r="DP17" s="9">
        <v>4.5960000000000001</v>
      </c>
      <c r="DQ17" s="9">
        <v>1.7689999999999999</v>
      </c>
      <c r="DR17" s="9">
        <v>2.827</v>
      </c>
      <c r="DS17" s="9">
        <v>30.928999999999998</v>
      </c>
      <c r="DT17" s="9">
        <v>19.210999999999999</v>
      </c>
      <c r="DU17" s="9">
        <v>11.718</v>
      </c>
      <c r="DV17" s="9">
        <v>7.2110000000000003</v>
      </c>
      <c r="DW17" s="9">
        <v>1.887</v>
      </c>
      <c r="DX17" s="9">
        <v>5.3239999999999998</v>
      </c>
      <c r="DY17" s="9">
        <v>3.661</v>
      </c>
      <c r="DZ17" s="9">
        <v>1.153</v>
      </c>
      <c r="EA17" s="9">
        <v>2.5089999999999999</v>
      </c>
      <c r="EB17" s="9">
        <v>5.47</v>
      </c>
      <c r="EC17" s="9">
        <v>1.77</v>
      </c>
      <c r="ED17" s="9">
        <v>3.7010000000000001</v>
      </c>
      <c r="EE17" s="9">
        <v>2.0529999999999999</v>
      </c>
      <c r="EF17" s="9">
        <v>0.66500000000000004</v>
      </c>
      <c r="EG17" s="9">
        <v>1.387</v>
      </c>
      <c r="EH17" s="9">
        <v>22.11</v>
      </c>
      <c r="EI17" s="9">
        <v>11.491</v>
      </c>
      <c r="EJ17" s="9">
        <v>10.619</v>
      </c>
      <c r="EK17" s="9">
        <v>17.581</v>
      </c>
      <c r="EL17" s="9">
        <v>10.164</v>
      </c>
      <c r="EM17" s="9">
        <v>7.4169999999999998</v>
      </c>
      <c r="EN17" s="9">
        <v>171.88200000000001</v>
      </c>
      <c r="EO17" s="9">
        <v>102.583</v>
      </c>
      <c r="EP17" s="9">
        <v>69.299000000000007</v>
      </c>
      <c r="EQ17" s="9">
        <v>132.523</v>
      </c>
      <c r="ER17" s="9">
        <v>73.866</v>
      </c>
      <c r="ES17" s="9">
        <v>58.656999999999996</v>
      </c>
      <c r="ET17" s="9">
        <v>32.762999999999998</v>
      </c>
      <c r="EU17" s="9">
        <v>24.44</v>
      </c>
      <c r="EV17" s="9">
        <v>8.3230000000000004</v>
      </c>
      <c r="EW17" s="9">
        <v>6.5960000000000001</v>
      </c>
      <c r="EX17" s="9">
        <v>4.2779999999999996</v>
      </c>
      <c r="EY17" s="9">
        <v>2.3180000000000001</v>
      </c>
      <c r="EZ17" s="9">
        <v>48.401000000000003</v>
      </c>
      <c r="FA17" s="9">
        <v>18.018999999999998</v>
      </c>
      <c r="FB17" s="9">
        <v>30.382000000000001</v>
      </c>
      <c r="FC17" s="9">
        <v>43.665999999999997</v>
      </c>
      <c r="FD17" s="9">
        <v>15.974</v>
      </c>
      <c r="FE17" s="9">
        <v>27.693000000000001</v>
      </c>
      <c r="FF17" s="9">
        <v>4.734</v>
      </c>
      <c r="FG17" s="9">
        <v>2.0449999999999999</v>
      </c>
      <c r="FH17" s="9">
        <v>2.6890000000000001</v>
      </c>
      <c r="FI17" s="9">
        <v>92.019000000000005</v>
      </c>
      <c r="FJ17" s="9">
        <v>91.572000000000003</v>
      </c>
      <c r="FK17" s="9">
        <v>92.558999999999997</v>
      </c>
      <c r="FL17" s="9">
        <v>16.914999999999999</v>
      </c>
      <c r="FM17" s="9">
        <v>17.923999999999999</v>
      </c>
      <c r="FN17" s="9">
        <v>15.695</v>
      </c>
      <c r="FO17" s="9">
        <v>4.9859999999999998</v>
      </c>
      <c r="FP17" s="9">
        <v>5.5119999999999996</v>
      </c>
      <c r="FQ17" s="9">
        <v>4.3490000000000002</v>
      </c>
      <c r="FR17" s="9">
        <v>13.597</v>
      </c>
      <c r="FS17" s="9">
        <v>13.332000000000001</v>
      </c>
      <c r="FT17" s="9">
        <v>13.917</v>
      </c>
      <c r="FU17" s="9">
        <v>0</v>
      </c>
      <c r="FV17" s="9">
        <v>0</v>
      </c>
      <c r="FW17" s="9">
        <v>0</v>
      </c>
      <c r="FX17" s="9">
        <v>13.597</v>
      </c>
      <c r="FY17" s="9">
        <v>13.332000000000001</v>
      </c>
      <c r="FZ17" s="9">
        <v>13.917</v>
      </c>
      <c r="GA17" s="9">
        <v>4.492</v>
      </c>
      <c r="GB17" s="9">
        <v>3.2570000000000001</v>
      </c>
      <c r="GC17" s="9">
        <v>5.9870000000000001</v>
      </c>
      <c r="GD17" s="9">
        <v>4.843</v>
      </c>
      <c r="GE17" s="9">
        <v>3.9990000000000001</v>
      </c>
      <c r="GF17" s="9">
        <v>5.8630000000000004</v>
      </c>
      <c r="GG17" s="9">
        <v>12.670999999999999</v>
      </c>
      <c r="GH17" s="9">
        <v>16.085000000000001</v>
      </c>
      <c r="GI17" s="9">
        <v>8.5410000000000004</v>
      </c>
      <c r="GJ17" s="9">
        <v>2.0870000000000002</v>
      </c>
      <c r="GK17" s="9">
        <v>1.4670000000000001</v>
      </c>
      <c r="GL17" s="9">
        <v>2.8359999999999999</v>
      </c>
      <c r="GM17" s="9">
        <v>14.04</v>
      </c>
      <c r="GN17" s="9">
        <v>15.929</v>
      </c>
      <c r="GO17" s="9">
        <v>11.755000000000001</v>
      </c>
      <c r="GP17" s="9">
        <v>3.274</v>
      </c>
      <c r="GQ17" s="9">
        <v>1.5649999999999999</v>
      </c>
      <c r="GR17" s="9">
        <v>5.3410000000000002</v>
      </c>
      <c r="GS17" s="9">
        <v>1.6619999999999999</v>
      </c>
      <c r="GT17" s="9">
        <v>0.95599999999999996</v>
      </c>
      <c r="GU17" s="9">
        <v>2.5169999999999999</v>
      </c>
      <c r="GV17" s="9">
        <v>2.4830000000000001</v>
      </c>
      <c r="GW17" s="9">
        <v>1.4670000000000001</v>
      </c>
      <c r="GX17" s="9">
        <v>3.7130000000000001</v>
      </c>
      <c r="GY17" s="9">
        <v>0.93200000000000005</v>
      </c>
      <c r="GZ17" s="9">
        <v>0.55200000000000005</v>
      </c>
      <c r="HA17" s="9">
        <v>1.3919999999999999</v>
      </c>
      <c r="HB17" s="9">
        <v>10.037000000000001</v>
      </c>
      <c r="HC17" s="9">
        <v>9.5280000000000005</v>
      </c>
      <c r="HD17" s="9">
        <v>10.653</v>
      </c>
      <c r="HE17" s="9">
        <v>7.9809999999999999</v>
      </c>
      <c r="HF17" s="9">
        <v>8.4280000000000008</v>
      </c>
      <c r="HG17" s="9">
        <v>7.4409999999999998</v>
      </c>
      <c r="HH17" s="9">
        <v>78.028000000000006</v>
      </c>
      <c r="HI17" s="9">
        <v>85.058999999999997</v>
      </c>
      <c r="HJ17" s="9">
        <v>69.521000000000001</v>
      </c>
      <c r="HK17" s="9">
        <v>60.16</v>
      </c>
      <c r="HL17" s="9">
        <v>61.247999999999998</v>
      </c>
      <c r="HM17" s="9">
        <v>58.844999999999999</v>
      </c>
      <c r="HN17" s="9">
        <v>14.872999999999999</v>
      </c>
      <c r="HO17" s="9">
        <v>20.265000000000001</v>
      </c>
      <c r="HP17" s="9">
        <v>8.35</v>
      </c>
      <c r="HQ17" s="9">
        <v>2.9940000000000002</v>
      </c>
      <c r="HR17" s="9">
        <v>3.5470000000000002</v>
      </c>
      <c r="HS17" s="9">
        <v>2.3260000000000001</v>
      </c>
      <c r="HT17" s="9">
        <v>21.972000000000001</v>
      </c>
      <c r="HU17" s="9">
        <v>14.941000000000001</v>
      </c>
      <c r="HV17" s="9">
        <v>30.478999999999999</v>
      </c>
      <c r="HW17" s="9">
        <v>19.823</v>
      </c>
      <c r="HX17" s="9">
        <v>13.244999999999999</v>
      </c>
      <c r="HY17" s="9">
        <v>27.782</v>
      </c>
      <c r="HZ17" s="9">
        <v>2.149</v>
      </c>
      <c r="IA17" s="9">
        <v>1.696</v>
      </c>
      <c r="IB17" s="9">
        <v>2.698</v>
      </c>
      <c r="IC17" s="9">
        <v>13.987</v>
      </c>
      <c r="ID17" s="9">
        <v>7.8470000000000004</v>
      </c>
      <c r="IE17" s="9">
        <v>6.14</v>
      </c>
      <c r="IF17" s="9">
        <v>11.411</v>
      </c>
      <c r="IG17" s="9">
        <v>7.2960000000000003</v>
      </c>
      <c r="IH17" s="9"/>
      <c r="II17" s="9">
        <v>1.2150000000000001</v>
      </c>
      <c r="IJ17" s="9">
        <v>0.998</v>
      </c>
      <c r="IK17" s="9">
        <v>0.217</v>
      </c>
      <c r="IL17" s="9">
        <v>0</v>
      </c>
      <c r="IM17" s="9">
        <v>0</v>
      </c>
      <c r="IN17" s="9">
        <v>0</v>
      </c>
      <c r="IO17" s="9">
        <v>5.2530000000000001</v>
      </c>
      <c r="IP17" s="9">
        <v>3.4289999999999998</v>
      </c>
      <c r="IQ17" s="9">
        <v>1.823</v>
      </c>
    </row>
    <row r="18" spans="1:251">
      <c r="A18" s="10">
        <v>44593</v>
      </c>
      <c r="B18" s="9">
        <v>53.218000000000004</v>
      </c>
      <c r="C18" s="9">
        <v>31.187999999999999</v>
      </c>
      <c r="D18" s="9">
        <v>20.844000000000001</v>
      </c>
      <c r="E18" s="9">
        <v>10.343999999999999</v>
      </c>
      <c r="F18" s="9">
        <v>10.234</v>
      </c>
      <c r="G18" s="9">
        <v>7.4249999999999998</v>
      </c>
      <c r="H18" s="9">
        <v>2.8090000000000002</v>
      </c>
      <c r="I18" s="9">
        <v>50.503999999999998</v>
      </c>
      <c r="J18" s="9">
        <v>13.981</v>
      </c>
      <c r="K18" s="9">
        <v>36.523000000000003</v>
      </c>
      <c r="L18" s="9">
        <v>41.415999999999997</v>
      </c>
      <c r="M18" s="9">
        <v>12.558</v>
      </c>
      <c r="N18" s="9">
        <v>28.856999999999999</v>
      </c>
      <c r="O18" s="9">
        <v>9.0879999999999992</v>
      </c>
      <c r="P18" s="9">
        <v>1.4219999999999999</v>
      </c>
      <c r="Q18" s="9">
        <v>7.6660000000000004</v>
      </c>
      <c r="R18" s="9">
        <v>85.022999999999996</v>
      </c>
      <c r="S18" s="9">
        <v>82.715999999999994</v>
      </c>
      <c r="T18" s="9">
        <v>87.332999999999998</v>
      </c>
      <c r="U18" s="9">
        <v>12.476000000000001</v>
      </c>
      <c r="V18" s="9">
        <v>12.803000000000001</v>
      </c>
      <c r="W18" s="9">
        <v>12.148999999999999</v>
      </c>
      <c r="X18" s="9">
        <v>7.1539999999999999</v>
      </c>
      <c r="Y18" s="9">
        <v>7.0679999999999996</v>
      </c>
      <c r="Z18" s="9">
        <v>7.2389999999999999</v>
      </c>
      <c r="AA18" s="9">
        <v>1.18</v>
      </c>
      <c r="AB18" s="9">
        <v>0.60599999999999998</v>
      </c>
      <c r="AC18" s="9">
        <v>1.754</v>
      </c>
      <c r="AD18" s="9">
        <v>0.33200000000000002</v>
      </c>
      <c r="AE18" s="9">
        <v>0</v>
      </c>
      <c r="AF18" s="9">
        <v>0.66500000000000004</v>
      </c>
      <c r="AG18" s="9">
        <v>0.84799999999999998</v>
      </c>
      <c r="AH18" s="9">
        <v>0.60599999999999998</v>
      </c>
      <c r="AI18" s="9">
        <v>1.089</v>
      </c>
      <c r="AJ18" s="9">
        <v>9.0879999999999992</v>
      </c>
      <c r="AK18" s="9">
        <v>7.24</v>
      </c>
      <c r="AL18" s="9">
        <v>10.938000000000001</v>
      </c>
      <c r="AM18" s="9">
        <v>4.7149999999999999</v>
      </c>
      <c r="AN18" s="9">
        <v>4.2240000000000002</v>
      </c>
      <c r="AO18" s="9">
        <v>5.2069999999999999</v>
      </c>
      <c r="AP18" s="9">
        <v>5.19</v>
      </c>
      <c r="AQ18" s="9">
        <v>6.1890000000000001</v>
      </c>
      <c r="AR18" s="9">
        <v>4.1900000000000004</v>
      </c>
      <c r="AS18" s="9">
        <v>6.8579999999999997</v>
      </c>
      <c r="AT18" s="9">
        <v>7.343</v>
      </c>
      <c r="AU18" s="9">
        <v>6.3730000000000002</v>
      </c>
      <c r="AV18" s="9">
        <v>11.276999999999999</v>
      </c>
      <c r="AW18" s="9">
        <v>13.106999999999999</v>
      </c>
      <c r="AX18" s="9">
        <v>9.4450000000000003</v>
      </c>
      <c r="AY18" s="9">
        <v>3.0529999999999999</v>
      </c>
      <c r="AZ18" s="9">
        <v>3.1880000000000002</v>
      </c>
      <c r="BA18" s="9">
        <v>2.9180000000000001</v>
      </c>
      <c r="BB18" s="9">
        <v>4.6550000000000002</v>
      </c>
      <c r="BC18" s="9">
        <v>2.3519999999999999</v>
      </c>
      <c r="BD18" s="9">
        <v>6.96</v>
      </c>
      <c r="BE18" s="9">
        <v>3.762</v>
      </c>
      <c r="BF18" s="9">
        <v>0.57299999999999995</v>
      </c>
      <c r="BG18" s="9">
        <v>6.9530000000000003</v>
      </c>
      <c r="BH18" s="9">
        <v>0.84699999999999998</v>
      </c>
      <c r="BI18" s="9">
        <v>1.2270000000000001</v>
      </c>
      <c r="BJ18" s="9">
        <v>0.46700000000000003</v>
      </c>
      <c r="BK18" s="9">
        <v>14.769</v>
      </c>
      <c r="BL18" s="9">
        <v>16.797000000000001</v>
      </c>
      <c r="BM18" s="9">
        <v>12.739000000000001</v>
      </c>
      <c r="BN18" s="9">
        <v>14.977</v>
      </c>
      <c r="BO18" s="9">
        <v>17.283999999999999</v>
      </c>
      <c r="BP18" s="9">
        <v>12.667</v>
      </c>
      <c r="BQ18" s="9">
        <v>75.471999999999994</v>
      </c>
      <c r="BR18" s="9">
        <v>86.427000000000007</v>
      </c>
      <c r="BS18" s="9">
        <v>64.504000000000005</v>
      </c>
      <c r="BT18" s="9">
        <v>55.354999999999997</v>
      </c>
      <c r="BU18" s="9">
        <v>58.984000000000002</v>
      </c>
      <c r="BV18" s="9">
        <v>51.720999999999997</v>
      </c>
      <c r="BW18" s="9">
        <v>15.147</v>
      </c>
      <c r="BX18" s="9">
        <v>20.234999999999999</v>
      </c>
      <c r="BY18" s="9">
        <v>10.053000000000001</v>
      </c>
      <c r="BZ18" s="9">
        <v>4.97</v>
      </c>
      <c r="CA18" s="9">
        <v>7.2080000000000002</v>
      </c>
      <c r="CB18" s="9">
        <v>2.73</v>
      </c>
      <c r="CC18" s="9">
        <v>24.527999999999999</v>
      </c>
      <c r="CD18" s="9">
        <v>13.573</v>
      </c>
      <c r="CE18" s="9">
        <v>35.496000000000002</v>
      </c>
      <c r="CF18" s="9">
        <v>20.114000000000001</v>
      </c>
      <c r="CG18" s="9">
        <v>12.192</v>
      </c>
      <c r="CH18" s="9">
        <v>28.045000000000002</v>
      </c>
      <c r="CI18" s="9">
        <v>4.4139999999999997</v>
      </c>
      <c r="CJ18" s="9">
        <v>1.381</v>
      </c>
      <c r="CK18" s="9">
        <v>7.45</v>
      </c>
      <c r="CL18" s="9">
        <v>136.10599999999999</v>
      </c>
      <c r="CM18" s="9">
        <v>69.656000000000006</v>
      </c>
      <c r="CN18" s="9">
        <v>66.45</v>
      </c>
      <c r="CO18" s="9">
        <v>118.52</v>
      </c>
      <c r="CP18" s="9">
        <v>60.96</v>
      </c>
      <c r="CQ18" s="9">
        <v>57.56</v>
      </c>
      <c r="CR18" s="9">
        <v>14.635</v>
      </c>
      <c r="CS18" s="9">
        <v>6.52</v>
      </c>
      <c r="CT18" s="9">
        <v>8.1150000000000002</v>
      </c>
      <c r="CU18" s="9">
        <v>7.4550000000000001</v>
      </c>
      <c r="CV18" s="9">
        <v>2.21</v>
      </c>
      <c r="CW18" s="9">
        <v>5.2450000000000001</v>
      </c>
      <c r="CX18" s="9">
        <v>18.341000000000001</v>
      </c>
      <c r="CY18" s="9">
        <v>11.548999999999999</v>
      </c>
      <c r="CZ18" s="9">
        <v>6.7910000000000004</v>
      </c>
      <c r="DA18" s="9">
        <v>0</v>
      </c>
      <c r="DB18" s="9">
        <v>0</v>
      </c>
      <c r="DC18" s="9">
        <v>0</v>
      </c>
      <c r="DD18" s="9">
        <v>18.341000000000001</v>
      </c>
      <c r="DE18" s="9">
        <v>11.548999999999999</v>
      </c>
      <c r="DF18" s="9">
        <v>6.7910000000000004</v>
      </c>
      <c r="DG18" s="9">
        <v>4.3289999999999997</v>
      </c>
      <c r="DH18" s="9">
        <v>1.387</v>
      </c>
      <c r="DI18" s="9">
        <v>2.9420000000000002</v>
      </c>
      <c r="DJ18" s="9">
        <v>4.577</v>
      </c>
      <c r="DK18" s="9">
        <v>2.2170000000000001</v>
      </c>
      <c r="DL18" s="9">
        <v>2.36</v>
      </c>
      <c r="DM18" s="9">
        <v>10.73</v>
      </c>
      <c r="DN18" s="9">
        <v>6.0119999999999996</v>
      </c>
      <c r="DO18" s="9">
        <v>4.7169999999999996</v>
      </c>
      <c r="DP18" s="9">
        <v>2.9860000000000002</v>
      </c>
      <c r="DQ18" s="9">
        <v>2.0110000000000001</v>
      </c>
      <c r="DR18" s="9">
        <v>0.97599999999999998</v>
      </c>
      <c r="DS18" s="9">
        <v>18.437000000000001</v>
      </c>
      <c r="DT18" s="9">
        <v>11.34</v>
      </c>
      <c r="DU18" s="9">
        <v>7.0960000000000001</v>
      </c>
      <c r="DV18" s="9">
        <v>4.9139999999999997</v>
      </c>
      <c r="DW18" s="9">
        <v>1.9510000000000001</v>
      </c>
      <c r="DX18" s="9">
        <v>2.964</v>
      </c>
      <c r="DY18" s="9">
        <v>6.8860000000000001</v>
      </c>
      <c r="DZ18" s="9">
        <v>3.4740000000000002</v>
      </c>
      <c r="EA18" s="9">
        <v>3.4119999999999999</v>
      </c>
      <c r="EB18" s="9">
        <v>4.62</v>
      </c>
      <c r="EC18" s="9">
        <v>0.72299999999999998</v>
      </c>
      <c r="ED18" s="9">
        <v>3.8969999999999998</v>
      </c>
      <c r="EE18" s="9">
        <v>1.056</v>
      </c>
      <c r="EF18" s="9">
        <v>0.64100000000000001</v>
      </c>
      <c r="EG18" s="9">
        <v>0.41499999999999998</v>
      </c>
      <c r="EH18" s="9">
        <v>19.553999999999998</v>
      </c>
      <c r="EI18" s="9">
        <v>10.925000000000001</v>
      </c>
      <c r="EJ18" s="9">
        <v>8.6289999999999996</v>
      </c>
      <c r="EK18" s="9">
        <v>17.585999999999999</v>
      </c>
      <c r="EL18" s="9">
        <v>8.6959999999999997</v>
      </c>
      <c r="EM18" s="9">
        <v>8.89</v>
      </c>
      <c r="EN18" s="9">
        <v>102.602</v>
      </c>
      <c r="EO18" s="9">
        <v>57.412999999999997</v>
      </c>
      <c r="EP18" s="9">
        <v>45.189</v>
      </c>
      <c r="EQ18" s="9">
        <v>79.350999999999999</v>
      </c>
      <c r="ER18" s="9">
        <v>40.728999999999999</v>
      </c>
      <c r="ES18" s="9">
        <v>38.622999999999998</v>
      </c>
      <c r="ET18" s="9">
        <v>17.474</v>
      </c>
      <c r="EU18" s="9">
        <v>12.766999999999999</v>
      </c>
      <c r="EV18" s="9">
        <v>4.7069999999999999</v>
      </c>
      <c r="EW18" s="9">
        <v>5.7770000000000001</v>
      </c>
      <c r="EX18" s="9">
        <v>3.9180000000000001</v>
      </c>
      <c r="EY18" s="9">
        <v>1.859</v>
      </c>
      <c r="EZ18" s="9">
        <v>33.503999999999998</v>
      </c>
      <c r="FA18" s="9">
        <v>12.243</v>
      </c>
      <c r="FB18" s="9">
        <v>21.260999999999999</v>
      </c>
      <c r="FC18" s="9">
        <v>28.393000000000001</v>
      </c>
      <c r="FD18" s="9">
        <v>11.26</v>
      </c>
      <c r="FE18" s="9">
        <v>17.132000000000001</v>
      </c>
      <c r="FF18" s="9">
        <v>5.1109999999999998</v>
      </c>
      <c r="FG18" s="9">
        <v>0.98299999999999998</v>
      </c>
      <c r="FH18" s="9">
        <v>4.1280000000000001</v>
      </c>
      <c r="FI18" s="9">
        <v>87.078999999999994</v>
      </c>
      <c r="FJ18" s="9">
        <v>87.516000000000005</v>
      </c>
      <c r="FK18" s="9">
        <v>86.620999999999995</v>
      </c>
      <c r="FL18" s="9">
        <v>10.753</v>
      </c>
      <c r="FM18" s="9">
        <v>9.3610000000000007</v>
      </c>
      <c r="FN18" s="9">
        <v>12.212</v>
      </c>
      <c r="FO18" s="9">
        <v>5.4770000000000003</v>
      </c>
      <c r="FP18" s="9">
        <v>3.1720000000000002</v>
      </c>
      <c r="FQ18" s="9">
        <v>7.8929999999999998</v>
      </c>
      <c r="FR18" s="9">
        <v>13.475</v>
      </c>
      <c r="FS18" s="9">
        <v>16.581</v>
      </c>
      <c r="FT18" s="9">
        <v>10.220000000000001</v>
      </c>
      <c r="FU18" s="9">
        <v>0</v>
      </c>
      <c r="FV18" s="9">
        <v>0</v>
      </c>
      <c r="FW18" s="9">
        <v>0</v>
      </c>
      <c r="FX18" s="9">
        <v>13.475</v>
      </c>
      <c r="FY18" s="9">
        <v>16.581</v>
      </c>
      <c r="FZ18" s="9">
        <v>10.220000000000001</v>
      </c>
      <c r="GA18" s="9">
        <v>3.18</v>
      </c>
      <c r="GB18" s="9">
        <v>1.9910000000000001</v>
      </c>
      <c r="GC18" s="9">
        <v>4.4269999999999996</v>
      </c>
      <c r="GD18" s="9">
        <v>3.363</v>
      </c>
      <c r="GE18" s="9">
        <v>3.1829999999999998</v>
      </c>
      <c r="GF18" s="9">
        <v>3.552</v>
      </c>
      <c r="GG18" s="9">
        <v>7.883</v>
      </c>
      <c r="GH18" s="9">
        <v>8.6310000000000002</v>
      </c>
      <c r="GI18" s="9">
        <v>7.0990000000000002</v>
      </c>
      <c r="GJ18" s="9">
        <v>2.194</v>
      </c>
      <c r="GK18" s="9">
        <v>2.887</v>
      </c>
      <c r="GL18" s="9">
        <v>1.468</v>
      </c>
      <c r="GM18" s="9">
        <v>13.545999999999999</v>
      </c>
      <c r="GN18" s="9">
        <v>16.28</v>
      </c>
      <c r="GO18" s="9">
        <v>10.679</v>
      </c>
      <c r="GP18" s="9">
        <v>3.6110000000000002</v>
      </c>
      <c r="GQ18" s="9">
        <v>2.8010000000000002</v>
      </c>
      <c r="GR18" s="9">
        <v>4.46</v>
      </c>
      <c r="GS18" s="9">
        <v>5.0599999999999996</v>
      </c>
      <c r="GT18" s="9">
        <v>4.9870000000000001</v>
      </c>
      <c r="GU18" s="9">
        <v>5.1349999999999998</v>
      </c>
      <c r="GV18" s="9">
        <v>3.3940000000000001</v>
      </c>
      <c r="GW18" s="9">
        <v>1.038</v>
      </c>
      <c r="GX18" s="9">
        <v>5.8650000000000002</v>
      </c>
      <c r="GY18" s="9">
        <v>0.77600000000000002</v>
      </c>
      <c r="GZ18" s="9">
        <v>0.92</v>
      </c>
      <c r="HA18" s="9">
        <v>0.625</v>
      </c>
      <c r="HB18" s="9">
        <v>14.367000000000001</v>
      </c>
      <c r="HC18" s="9">
        <v>15.685</v>
      </c>
      <c r="HD18" s="9">
        <v>12.984999999999999</v>
      </c>
      <c r="HE18" s="9">
        <v>12.920999999999999</v>
      </c>
      <c r="HF18" s="9">
        <v>12.484</v>
      </c>
      <c r="HG18" s="9">
        <v>13.379</v>
      </c>
      <c r="HH18" s="9">
        <v>75.384</v>
      </c>
      <c r="HI18" s="9">
        <v>82.424000000000007</v>
      </c>
      <c r="HJ18" s="9">
        <v>68.004999999999995</v>
      </c>
      <c r="HK18" s="9">
        <v>58.301000000000002</v>
      </c>
      <c r="HL18" s="9">
        <v>58.470999999999997</v>
      </c>
      <c r="HM18" s="9">
        <v>58.122999999999998</v>
      </c>
      <c r="HN18" s="9">
        <v>12.839</v>
      </c>
      <c r="HO18" s="9">
        <v>18.327999999999999</v>
      </c>
      <c r="HP18" s="9">
        <v>7.0839999999999996</v>
      </c>
      <c r="HQ18" s="9">
        <v>4.2439999999999998</v>
      </c>
      <c r="HR18" s="9">
        <v>5.6239999999999997</v>
      </c>
      <c r="HS18" s="9">
        <v>2.798</v>
      </c>
      <c r="HT18" s="9">
        <v>24.616</v>
      </c>
      <c r="HU18" s="9">
        <v>17.576000000000001</v>
      </c>
      <c r="HV18" s="9">
        <v>31.995000000000001</v>
      </c>
      <c r="HW18" s="9">
        <v>20.861000000000001</v>
      </c>
      <c r="HX18" s="9">
        <v>16.164999999999999</v>
      </c>
      <c r="HY18" s="9">
        <v>25.782</v>
      </c>
      <c r="HZ18" s="9">
        <v>3.7549999999999999</v>
      </c>
      <c r="IA18" s="9">
        <v>1.411</v>
      </c>
      <c r="IB18" s="9">
        <v>6.2130000000000001</v>
      </c>
      <c r="IC18" s="9">
        <v>14.987</v>
      </c>
      <c r="ID18" s="9">
        <v>8.6440000000000001</v>
      </c>
      <c r="IE18" s="9">
        <v>6.343</v>
      </c>
      <c r="IF18" s="9">
        <v>10.667999999999999</v>
      </c>
      <c r="IG18" s="9">
        <v>5.0990000000000002</v>
      </c>
      <c r="IH18" s="9">
        <v>5.569</v>
      </c>
      <c r="II18" s="9">
        <v>1.19</v>
      </c>
      <c r="IJ18" s="9">
        <v>0.39400000000000002</v>
      </c>
      <c r="IK18" s="9">
        <v>0.79600000000000004</v>
      </c>
      <c r="IL18" s="9">
        <v>0.105</v>
      </c>
      <c r="IM18" s="9">
        <v>0.105</v>
      </c>
      <c r="IN18" s="9">
        <v>0</v>
      </c>
      <c r="IO18" s="9">
        <v>4.157</v>
      </c>
      <c r="IP18" s="9">
        <v>2.9020000000000001</v>
      </c>
      <c r="IQ18" s="9">
        <v>1.2549999999999999</v>
      </c>
    </row>
    <row r="19" spans="1:251">
      <c r="A19" s="10">
        <v>44958</v>
      </c>
      <c r="B19" s="9">
        <v>48.05</v>
      </c>
      <c r="C19" s="9">
        <v>27.934999999999999</v>
      </c>
      <c r="D19" s="9">
        <v>19.756</v>
      </c>
      <c r="E19" s="9">
        <v>8.1790000000000003</v>
      </c>
      <c r="F19" s="9">
        <v>13.086</v>
      </c>
      <c r="G19" s="9">
        <v>8.1340000000000003</v>
      </c>
      <c r="H19" s="9">
        <v>4.952</v>
      </c>
      <c r="I19" s="9">
        <v>37.656999999999996</v>
      </c>
      <c r="J19" s="9">
        <v>12.273</v>
      </c>
      <c r="K19" s="9">
        <v>25.384</v>
      </c>
      <c r="L19" s="9">
        <v>33.316000000000003</v>
      </c>
      <c r="M19" s="9">
        <v>12.273</v>
      </c>
      <c r="N19" s="9">
        <v>21.042999999999999</v>
      </c>
      <c r="O19" s="9">
        <v>4.3410000000000002</v>
      </c>
      <c r="P19" s="9">
        <v>0</v>
      </c>
      <c r="Q19" s="9">
        <v>4.3410000000000002</v>
      </c>
      <c r="R19" s="9">
        <v>82.26</v>
      </c>
      <c r="S19" s="9">
        <v>81.281999999999996</v>
      </c>
      <c r="T19" s="9">
        <v>83.251000000000005</v>
      </c>
      <c r="U19" s="9">
        <v>9.8680000000000003</v>
      </c>
      <c r="V19" s="9">
        <v>9.9949999999999992</v>
      </c>
      <c r="W19" s="9">
        <v>9.74</v>
      </c>
      <c r="X19" s="9">
        <v>5.9189999999999996</v>
      </c>
      <c r="Y19" s="9">
        <v>7.1289999999999996</v>
      </c>
      <c r="Z19" s="9">
        <v>4.6929999999999996</v>
      </c>
      <c r="AA19" s="9">
        <v>1.1140000000000001</v>
      </c>
      <c r="AB19" s="9">
        <v>1.4950000000000001</v>
      </c>
      <c r="AC19" s="9">
        <v>0.72699999999999998</v>
      </c>
      <c r="AD19" s="9">
        <v>0</v>
      </c>
      <c r="AE19" s="9">
        <v>0</v>
      </c>
      <c r="AF19" s="9">
        <v>0</v>
      </c>
      <c r="AG19" s="9">
        <v>1.1140000000000001</v>
      </c>
      <c r="AH19" s="9">
        <v>1.4950000000000001</v>
      </c>
      <c r="AI19" s="9">
        <v>0.72699999999999998</v>
      </c>
      <c r="AJ19" s="9">
        <v>8.19</v>
      </c>
      <c r="AK19" s="9">
        <v>6.3849999999999998</v>
      </c>
      <c r="AL19" s="9">
        <v>10.02</v>
      </c>
      <c r="AM19" s="9">
        <v>1.337</v>
      </c>
      <c r="AN19" s="9">
        <v>1.42</v>
      </c>
      <c r="AO19" s="9">
        <v>1.2529999999999999</v>
      </c>
      <c r="AP19" s="9">
        <v>4.1109999999999998</v>
      </c>
      <c r="AQ19" s="9">
        <v>5.63</v>
      </c>
      <c r="AR19" s="9">
        <v>2.5710000000000002</v>
      </c>
      <c r="AS19" s="9">
        <v>7.16</v>
      </c>
      <c r="AT19" s="9">
        <v>5.4050000000000002</v>
      </c>
      <c r="AU19" s="9">
        <v>8.9380000000000006</v>
      </c>
      <c r="AV19" s="9">
        <v>11.061999999999999</v>
      </c>
      <c r="AW19" s="9">
        <v>17.64</v>
      </c>
      <c r="AX19" s="9">
        <v>4.3970000000000002</v>
      </c>
      <c r="AY19" s="9">
        <v>3.0979999999999999</v>
      </c>
      <c r="AZ19" s="9">
        <v>2.9769999999999999</v>
      </c>
      <c r="BA19" s="9">
        <v>3.2210000000000001</v>
      </c>
      <c r="BB19" s="9">
        <v>5.3490000000000002</v>
      </c>
      <c r="BC19" s="9">
        <v>0.34899999999999998</v>
      </c>
      <c r="BD19" s="9">
        <v>10.414999999999999</v>
      </c>
      <c r="BE19" s="9">
        <v>6.8810000000000002</v>
      </c>
      <c r="BF19" s="9">
        <v>2.5219999999999998</v>
      </c>
      <c r="BG19" s="9">
        <v>11.298999999999999</v>
      </c>
      <c r="BH19" s="9">
        <v>1.756</v>
      </c>
      <c r="BI19" s="9">
        <v>1.915</v>
      </c>
      <c r="BJ19" s="9">
        <v>1.595</v>
      </c>
      <c r="BK19" s="9">
        <v>16.414000000000001</v>
      </c>
      <c r="BL19" s="9">
        <v>18.420000000000002</v>
      </c>
      <c r="BM19" s="9">
        <v>14.382</v>
      </c>
      <c r="BN19" s="9">
        <v>17.739999999999998</v>
      </c>
      <c r="BO19" s="9">
        <v>18.718</v>
      </c>
      <c r="BP19" s="9">
        <v>16.748999999999999</v>
      </c>
      <c r="BQ19" s="9">
        <v>78.394000000000005</v>
      </c>
      <c r="BR19" s="9">
        <v>86.01</v>
      </c>
      <c r="BS19" s="9">
        <v>70.676000000000002</v>
      </c>
      <c r="BT19" s="9">
        <v>54.857999999999997</v>
      </c>
      <c r="BU19" s="9">
        <v>54.218000000000004</v>
      </c>
      <c r="BV19" s="9">
        <v>55.508000000000003</v>
      </c>
      <c r="BW19" s="9">
        <v>16.027999999999999</v>
      </c>
      <c r="BX19" s="9">
        <v>22.521000000000001</v>
      </c>
      <c r="BY19" s="9">
        <v>9.4480000000000004</v>
      </c>
      <c r="BZ19" s="9">
        <v>7.508</v>
      </c>
      <c r="CA19" s="9">
        <v>9.2720000000000002</v>
      </c>
      <c r="CB19" s="9">
        <v>5.7210000000000001</v>
      </c>
      <c r="CC19" s="9">
        <v>21.606000000000002</v>
      </c>
      <c r="CD19" s="9">
        <v>13.99</v>
      </c>
      <c r="CE19" s="9">
        <v>29.324000000000002</v>
      </c>
      <c r="CF19" s="9">
        <v>19.114999999999998</v>
      </c>
      <c r="CG19" s="9">
        <v>13.99</v>
      </c>
      <c r="CH19" s="9">
        <v>24.309000000000001</v>
      </c>
      <c r="CI19" s="9">
        <v>2.4910000000000001</v>
      </c>
      <c r="CJ19" s="9">
        <v>0</v>
      </c>
      <c r="CK19" s="9">
        <v>5.0149999999999997</v>
      </c>
      <c r="CL19" s="9">
        <v>135.46600000000001</v>
      </c>
      <c r="CM19" s="9">
        <v>71.42</v>
      </c>
      <c r="CN19" s="9">
        <v>64.046000000000006</v>
      </c>
      <c r="CO19" s="9">
        <v>110.265</v>
      </c>
      <c r="CP19" s="9">
        <v>58.345999999999997</v>
      </c>
      <c r="CQ19" s="9">
        <v>51.918999999999997</v>
      </c>
      <c r="CR19" s="9">
        <v>15.244</v>
      </c>
      <c r="CS19" s="9">
        <v>7.968</v>
      </c>
      <c r="CT19" s="9">
        <v>7.2750000000000004</v>
      </c>
      <c r="CU19" s="9">
        <v>8.2089999999999996</v>
      </c>
      <c r="CV19" s="9">
        <v>4.2709999999999999</v>
      </c>
      <c r="CW19" s="9">
        <v>3.9380000000000002</v>
      </c>
      <c r="CX19" s="9">
        <v>13.092000000000001</v>
      </c>
      <c r="CY19" s="9">
        <v>8.093</v>
      </c>
      <c r="CZ19" s="9">
        <v>4.9989999999999997</v>
      </c>
      <c r="DA19" s="9">
        <v>0</v>
      </c>
      <c r="DB19" s="9">
        <v>0</v>
      </c>
      <c r="DC19" s="9">
        <v>0</v>
      </c>
      <c r="DD19" s="9">
        <v>13.092000000000001</v>
      </c>
      <c r="DE19" s="9">
        <v>8.093</v>
      </c>
      <c r="DF19" s="9">
        <v>4.9989999999999997</v>
      </c>
      <c r="DG19" s="9">
        <v>2.7869999999999999</v>
      </c>
      <c r="DH19" s="9">
        <v>0.34399999999999997</v>
      </c>
      <c r="DI19" s="9">
        <v>2.4430000000000001</v>
      </c>
      <c r="DJ19" s="9">
        <v>3.9889999999999999</v>
      </c>
      <c r="DK19" s="9">
        <v>3.8519999999999999</v>
      </c>
      <c r="DL19" s="9">
        <v>0.13600000000000001</v>
      </c>
      <c r="DM19" s="9">
        <v>10.069000000000001</v>
      </c>
      <c r="DN19" s="9">
        <v>5.0469999999999997</v>
      </c>
      <c r="DO19" s="9">
        <v>5.0229999999999997</v>
      </c>
      <c r="DP19" s="9">
        <v>3.8980000000000001</v>
      </c>
      <c r="DQ19" s="9">
        <v>3.8980000000000001</v>
      </c>
      <c r="DR19" s="9">
        <v>0</v>
      </c>
      <c r="DS19" s="9">
        <v>20.344000000000001</v>
      </c>
      <c r="DT19" s="9">
        <v>8.3529999999999998</v>
      </c>
      <c r="DU19" s="9">
        <v>11.991</v>
      </c>
      <c r="DV19" s="9">
        <v>4.0670000000000002</v>
      </c>
      <c r="DW19" s="9">
        <v>1.9430000000000001</v>
      </c>
      <c r="DX19" s="9">
        <v>2.1240000000000001</v>
      </c>
      <c r="DY19" s="9">
        <v>2.6150000000000002</v>
      </c>
      <c r="DZ19" s="9">
        <v>0.12</v>
      </c>
      <c r="EA19" s="9">
        <v>2.4950000000000001</v>
      </c>
      <c r="EB19" s="9">
        <v>2.7639999999999998</v>
      </c>
      <c r="EC19" s="9">
        <v>1.181</v>
      </c>
      <c r="ED19" s="9">
        <v>1.583</v>
      </c>
      <c r="EE19" s="9">
        <v>2.3610000000000002</v>
      </c>
      <c r="EF19" s="9">
        <v>0.92100000000000004</v>
      </c>
      <c r="EG19" s="9">
        <v>1.44</v>
      </c>
      <c r="EH19" s="9">
        <v>20.826000000000001</v>
      </c>
      <c r="EI19" s="9">
        <v>12.355</v>
      </c>
      <c r="EJ19" s="9">
        <v>8.4710000000000001</v>
      </c>
      <c r="EK19" s="9">
        <v>25.202000000000002</v>
      </c>
      <c r="EL19" s="9">
        <v>13.074</v>
      </c>
      <c r="EM19" s="9">
        <v>12.127000000000001</v>
      </c>
      <c r="EN19" s="9">
        <v>97.590999999999994</v>
      </c>
      <c r="EO19" s="9">
        <v>59.756999999999998</v>
      </c>
      <c r="EP19" s="9">
        <v>37.834000000000003</v>
      </c>
      <c r="EQ19" s="9">
        <v>71.694999999999993</v>
      </c>
      <c r="ER19" s="9">
        <v>42.256</v>
      </c>
      <c r="ES19" s="9">
        <v>29.439</v>
      </c>
      <c r="ET19" s="9">
        <v>18.216999999999999</v>
      </c>
      <c r="EU19" s="9">
        <v>12.254</v>
      </c>
      <c r="EV19" s="9">
        <v>5.9630000000000001</v>
      </c>
      <c r="EW19" s="9">
        <v>7.6779999999999999</v>
      </c>
      <c r="EX19" s="9">
        <v>5.2460000000000004</v>
      </c>
      <c r="EY19" s="9">
        <v>2.4319999999999999</v>
      </c>
      <c r="EZ19" s="9">
        <v>37.875</v>
      </c>
      <c r="FA19" s="9">
        <v>11.663</v>
      </c>
      <c r="FB19" s="9">
        <v>26.212</v>
      </c>
      <c r="FC19" s="9">
        <v>30.425000000000001</v>
      </c>
      <c r="FD19" s="9">
        <v>9.8160000000000007</v>
      </c>
      <c r="FE19" s="9">
        <v>20.609000000000002</v>
      </c>
      <c r="FF19" s="9">
        <v>7.45</v>
      </c>
      <c r="FG19" s="9">
        <v>1.8480000000000001</v>
      </c>
      <c r="FH19" s="9">
        <v>5.6029999999999998</v>
      </c>
      <c r="FI19" s="9">
        <v>81.396000000000001</v>
      </c>
      <c r="FJ19" s="9">
        <v>81.694000000000003</v>
      </c>
      <c r="FK19" s="9">
        <v>81.064999999999998</v>
      </c>
      <c r="FL19" s="9">
        <v>11.253</v>
      </c>
      <c r="FM19" s="9">
        <v>11.157</v>
      </c>
      <c r="FN19" s="9">
        <v>11.36</v>
      </c>
      <c r="FO19" s="9">
        <v>6.06</v>
      </c>
      <c r="FP19" s="9">
        <v>5.98</v>
      </c>
      <c r="FQ19" s="9">
        <v>6.149</v>
      </c>
      <c r="FR19" s="9">
        <v>9.6649999999999991</v>
      </c>
      <c r="FS19" s="9">
        <v>11.331</v>
      </c>
      <c r="FT19" s="9">
        <v>7.806</v>
      </c>
      <c r="FU19" s="9">
        <v>0</v>
      </c>
      <c r="FV19" s="9">
        <v>0</v>
      </c>
      <c r="FW19" s="9">
        <v>0</v>
      </c>
      <c r="FX19" s="9">
        <v>9.6649999999999991</v>
      </c>
      <c r="FY19" s="9">
        <v>11.331</v>
      </c>
      <c r="FZ19" s="9">
        <v>7.806</v>
      </c>
      <c r="GA19" s="9">
        <v>2.0569999999999999</v>
      </c>
      <c r="GB19" s="9">
        <v>0.48199999999999998</v>
      </c>
      <c r="GC19" s="9">
        <v>3.8140000000000001</v>
      </c>
      <c r="GD19" s="9">
        <v>2.944</v>
      </c>
      <c r="GE19" s="9">
        <v>5.3940000000000001</v>
      </c>
      <c r="GF19" s="9">
        <v>0.21299999999999999</v>
      </c>
      <c r="GG19" s="9">
        <v>7.4329999999999998</v>
      </c>
      <c r="GH19" s="9">
        <v>7.0670000000000002</v>
      </c>
      <c r="GI19" s="9">
        <v>7.8419999999999996</v>
      </c>
      <c r="GJ19" s="9">
        <v>2.8769999999999998</v>
      </c>
      <c r="GK19" s="9">
        <v>5.4580000000000002</v>
      </c>
      <c r="GL19" s="9">
        <v>0</v>
      </c>
      <c r="GM19" s="9">
        <v>15.018000000000001</v>
      </c>
      <c r="GN19" s="9">
        <v>11.695</v>
      </c>
      <c r="GO19" s="9">
        <v>18.722999999999999</v>
      </c>
      <c r="GP19" s="9">
        <v>3.0019999999999998</v>
      </c>
      <c r="GQ19" s="9">
        <v>2.72</v>
      </c>
      <c r="GR19" s="9">
        <v>3.3159999999999998</v>
      </c>
      <c r="GS19" s="9">
        <v>1.93</v>
      </c>
      <c r="GT19" s="9">
        <v>0.16800000000000001</v>
      </c>
      <c r="GU19" s="9">
        <v>3.8959999999999999</v>
      </c>
      <c r="GV19" s="9">
        <v>2.0409999999999999</v>
      </c>
      <c r="GW19" s="9">
        <v>1.653</v>
      </c>
      <c r="GX19" s="9">
        <v>2.472</v>
      </c>
      <c r="GY19" s="9">
        <v>1.7430000000000001</v>
      </c>
      <c r="GZ19" s="9">
        <v>1.29</v>
      </c>
      <c r="HA19" s="9">
        <v>2.2480000000000002</v>
      </c>
      <c r="HB19" s="9">
        <v>15.374000000000001</v>
      </c>
      <c r="HC19" s="9">
        <v>17.298999999999999</v>
      </c>
      <c r="HD19" s="9">
        <v>13.226000000000001</v>
      </c>
      <c r="HE19" s="9">
        <v>18.603999999999999</v>
      </c>
      <c r="HF19" s="9">
        <v>18.306000000000001</v>
      </c>
      <c r="HG19" s="9">
        <v>18.934999999999999</v>
      </c>
      <c r="HH19" s="9">
        <v>72.040999999999997</v>
      </c>
      <c r="HI19" s="9">
        <v>83.668999999999997</v>
      </c>
      <c r="HJ19" s="9">
        <v>59.073</v>
      </c>
      <c r="HK19" s="9">
        <v>52.924999999999997</v>
      </c>
      <c r="HL19" s="9">
        <v>59.165999999999997</v>
      </c>
      <c r="HM19" s="9">
        <v>45.965000000000003</v>
      </c>
      <c r="HN19" s="9">
        <v>13.448</v>
      </c>
      <c r="HO19" s="9">
        <v>17.158000000000001</v>
      </c>
      <c r="HP19" s="9">
        <v>9.3109999999999999</v>
      </c>
      <c r="HQ19" s="9">
        <v>5.6680000000000001</v>
      </c>
      <c r="HR19" s="9">
        <v>7.3460000000000001</v>
      </c>
      <c r="HS19" s="9">
        <v>3.7970000000000002</v>
      </c>
      <c r="HT19" s="9">
        <v>27.959</v>
      </c>
      <c r="HU19" s="9">
        <v>16.331</v>
      </c>
      <c r="HV19" s="9">
        <v>40.927</v>
      </c>
      <c r="HW19" s="9">
        <v>22.459</v>
      </c>
      <c r="HX19" s="9">
        <v>13.744</v>
      </c>
      <c r="HY19" s="9">
        <v>32.179000000000002</v>
      </c>
      <c r="HZ19" s="9">
        <v>5.5</v>
      </c>
      <c r="IA19" s="9">
        <v>2.5870000000000002</v>
      </c>
      <c r="IB19" s="9">
        <v>8.7479999999999993</v>
      </c>
      <c r="IC19" s="9">
        <v>9.5909999999999993</v>
      </c>
      <c r="ID19" s="9">
        <v>5.8479999999999999</v>
      </c>
      <c r="IE19" s="9">
        <v>3.7429999999999999</v>
      </c>
      <c r="IF19" s="9">
        <v>7.0389999999999997</v>
      </c>
      <c r="IG19" s="9">
        <v>4.665</v>
      </c>
      <c r="IH19" s="9">
        <v>2.3740000000000001</v>
      </c>
      <c r="II19" s="9">
        <v>0.56699999999999995</v>
      </c>
      <c r="IJ19" s="9">
        <v>0.56699999999999995</v>
      </c>
      <c r="IK19" s="9">
        <v>0</v>
      </c>
      <c r="IL19" s="9">
        <v>0</v>
      </c>
      <c r="IM19" s="9">
        <v>0</v>
      </c>
      <c r="IN19" s="9">
        <v>0</v>
      </c>
      <c r="IO19" s="9">
        <v>3.032</v>
      </c>
      <c r="IP19" s="9">
        <v>2.379</v>
      </c>
      <c r="IQ19" s="9">
        <v>0.65300000000000002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1514</v>
      </c>
      <c r="C1" s="3" t="s">
        <v>1515</v>
      </c>
      <c r="D1" s="3" t="s">
        <v>1516</v>
      </c>
      <c r="E1" s="3" t="s">
        <v>1517</v>
      </c>
      <c r="F1" s="3" t="s">
        <v>1518</v>
      </c>
      <c r="G1" s="3" t="s">
        <v>1519</v>
      </c>
      <c r="H1" s="3" t="s">
        <v>1520</v>
      </c>
      <c r="I1" s="3" t="s">
        <v>1521</v>
      </c>
      <c r="J1" s="3" t="s">
        <v>1522</v>
      </c>
      <c r="K1" s="3" t="s">
        <v>1523</v>
      </c>
      <c r="L1" s="3" t="s">
        <v>1524</v>
      </c>
      <c r="M1" s="3" t="s">
        <v>1525</v>
      </c>
      <c r="N1" s="3" t="s">
        <v>1526</v>
      </c>
      <c r="O1" s="3" t="s">
        <v>1527</v>
      </c>
      <c r="P1" s="3" t="s">
        <v>1528</v>
      </c>
      <c r="Q1" s="3" t="s">
        <v>1529</v>
      </c>
      <c r="R1" s="3" t="s">
        <v>1530</v>
      </c>
      <c r="S1" s="3" t="s">
        <v>1531</v>
      </c>
      <c r="T1" s="3" t="s">
        <v>1532</v>
      </c>
      <c r="U1" s="3" t="s">
        <v>1533</v>
      </c>
      <c r="V1" s="3" t="s">
        <v>1534</v>
      </c>
      <c r="W1" s="3" t="s">
        <v>1535</v>
      </c>
      <c r="X1" s="3" t="s">
        <v>1536</v>
      </c>
      <c r="Y1" s="3" t="s">
        <v>1537</v>
      </c>
      <c r="Z1" s="3" t="s">
        <v>1538</v>
      </c>
      <c r="AA1" s="3" t="s">
        <v>1539</v>
      </c>
      <c r="AB1" s="3" t="s">
        <v>1540</v>
      </c>
      <c r="AC1" s="3" t="s">
        <v>1541</v>
      </c>
      <c r="AD1" s="3" t="s">
        <v>1542</v>
      </c>
      <c r="AE1" s="3" t="s">
        <v>1543</v>
      </c>
      <c r="AF1" s="3" t="s">
        <v>1544</v>
      </c>
      <c r="AG1" s="3" t="s">
        <v>1545</v>
      </c>
      <c r="AH1" s="3" t="s">
        <v>1546</v>
      </c>
      <c r="AI1" s="3" t="s">
        <v>1547</v>
      </c>
      <c r="AJ1" s="3" t="s">
        <v>1548</v>
      </c>
      <c r="AK1" s="3" t="s">
        <v>1549</v>
      </c>
      <c r="AL1" s="3" t="s">
        <v>1550</v>
      </c>
      <c r="AM1" s="3" t="s">
        <v>1551</v>
      </c>
      <c r="AN1" s="3" t="s">
        <v>1552</v>
      </c>
      <c r="AO1" s="3" t="s">
        <v>1553</v>
      </c>
      <c r="AP1" s="3" t="s">
        <v>1554</v>
      </c>
      <c r="AQ1" s="3" t="s">
        <v>1555</v>
      </c>
      <c r="AR1" s="3" t="s">
        <v>1556</v>
      </c>
      <c r="AS1" s="3" t="s">
        <v>1557</v>
      </c>
      <c r="AT1" s="3" t="s">
        <v>1558</v>
      </c>
      <c r="AU1" s="3" t="s">
        <v>1559</v>
      </c>
      <c r="AV1" s="3" t="s">
        <v>1560</v>
      </c>
      <c r="AW1" s="3" t="s">
        <v>1561</v>
      </c>
      <c r="AX1" s="3" t="s">
        <v>1562</v>
      </c>
      <c r="AY1" s="3" t="s">
        <v>1563</v>
      </c>
      <c r="AZ1" s="3" t="s">
        <v>1564</v>
      </c>
      <c r="BA1" s="3" t="s">
        <v>1565</v>
      </c>
      <c r="BB1" s="3" t="s">
        <v>1566</v>
      </c>
      <c r="BC1" s="3" t="s">
        <v>1567</v>
      </c>
      <c r="BD1" s="3" t="s">
        <v>1568</v>
      </c>
      <c r="BE1" s="3" t="s">
        <v>1569</v>
      </c>
      <c r="BF1" s="3" t="s">
        <v>1570</v>
      </c>
      <c r="BG1" s="3" t="s">
        <v>1571</v>
      </c>
      <c r="BH1" s="3" t="s">
        <v>1572</v>
      </c>
      <c r="BI1" s="3" t="s">
        <v>1573</v>
      </c>
      <c r="BJ1" s="3" t="s">
        <v>1574</v>
      </c>
      <c r="BK1" s="3" t="s">
        <v>1575</v>
      </c>
      <c r="BL1" s="3" t="s">
        <v>1576</v>
      </c>
      <c r="BM1" s="3" t="s">
        <v>1577</v>
      </c>
      <c r="BN1" s="3" t="s">
        <v>1578</v>
      </c>
      <c r="BO1" s="3" t="s">
        <v>1579</v>
      </c>
      <c r="BP1" s="3" t="s">
        <v>1580</v>
      </c>
      <c r="BQ1" s="3" t="s">
        <v>1581</v>
      </c>
      <c r="BR1" s="3" t="s">
        <v>1582</v>
      </c>
      <c r="BS1" s="3" t="s">
        <v>1583</v>
      </c>
      <c r="BT1" s="3" t="s">
        <v>1584</v>
      </c>
      <c r="BU1" s="3" t="s">
        <v>1585</v>
      </c>
      <c r="BV1" s="3" t="s">
        <v>1586</v>
      </c>
      <c r="BW1" s="3" t="s">
        <v>1587</v>
      </c>
      <c r="BX1" s="3" t="s">
        <v>1588</v>
      </c>
      <c r="BY1" s="3" t="s">
        <v>1589</v>
      </c>
      <c r="BZ1" s="3" t="s">
        <v>1590</v>
      </c>
      <c r="CA1" s="3" t="s">
        <v>1591</v>
      </c>
      <c r="CB1" s="3" t="s">
        <v>1592</v>
      </c>
      <c r="CC1" s="3" t="s">
        <v>1593</v>
      </c>
      <c r="CD1" s="3" t="s">
        <v>1594</v>
      </c>
      <c r="CE1" s="3" t="s">
        <v>1595</v>
      </c>
      <c r="CF1" s="3" t="s">
        <v>1596</v>
      </c>
      <c r="CG1" s="3" t="s">
        <v>1597</v>
      </c>
      <c r="CH1" s="3" t="s">
        <v>1598</v>
      </c>
      <c r="CI1" s="3" t="s">
        <v>1599</v>
      </c>
      <c r="CJ1" s="3" t="s">
        <v>1600</v>
      </c>
      <c r="CK1" s="3" t="s">
        <v>1601</v>
      </c>
      <c r="CL1" s="3" t="s">
        <v>1602</v>
      </c>
      <c r="CM1" s="3" t="s">
        <v>1603</v>
      </c>
      <c r="CN1" s="3" t="s">
        <v>1604</v>
      </c>
      <c r="CO1" s="3" t="s">
        <v>1605</v>
      </c>
      <c r="CP1" s="3" t="s">
        <v>1606</v>
      </c>
      <c r="CQ1" s="3" t="s">
        <v>1607</v>
      </c>
      <c r="CR1" s="3" t="s">
        <v>1608</v>
      </c>
      <c r="CS1" s="3" t="s">
        <v>1609</v>
      </c>
      <c r="CT1" s="3" t="s">
        <v>1610</v>
      </c>
      <c r="CU1" s="3" t="s">
        <v>1611</v>
      </c>
      <c r="CV1" s="3" t="s">
        <v>1612</v>
      </c>
      <c r="CW1" s="3" t="s">
        <v>1613</v>
      </c>
      <c r="CX1" s="3" t="s">
        <v>1614</v>
      </c>
      <c r="CY1" s="3" t="s">
        <v>1615</v>
      </c>
      <c r="CZ1" s="3" t="s">
        <v>1616</v>
      </c>
      <c r="DA1" s="3" t="s">
        <v>1617</v>
      </c>
      <c r="DB1" s="3" t="s">
        <v>1618</v>
      </c>
      <c r="DC1" s="3" t="s">
        <v>1619</v>
      </c>
      <c r="DD1" s="3" t="s">
        <v>1620</v>
      </c>
      <c r="DE1" s="3" t="s">
        <v>1621</v>
      </c>
      <c r="DF1" s="3" t="s">
        <v>1622</v>
      </c>
      <c r="DG1" s="3" t="s">
        <v>1623</v>
      </c>
      <c r="DH1" s="3" t="s">
        <v>1624</v>
      </c>
      <c r="DI1" s="3" t="s">
        <v>1625</v>
      </c>
      <c r="DJ1" s="3" t="s">
        <v>1626</v>
      </c>
      <c r="DK1" s="3" t="s">
        <v>1627</v>
      </c>
      <c r="DL1" s="3" t="s">
        <v>1628</v>
      </c>
      <c r="DM1" s="3" t="s">
        <v>1629</v>
      </c>
      <c r="DN1" s="3" t="s">
        <v>1630</v>
      </c>
      <c r="DO1" s="3" t="s">
        <v>1631</v>
      </c>
      <c r="DP1" s="3" t="s">
        <v>1632</v>
      </c>
      <c r="DQ1" s="3" t="s">
        <v>1633</v>
      </c>
      <c r="DR1" s="3" t="s">
        <v>1634</v>
      </c>
      <c r="DS1" s="3" t="s">
        <v>1635</v>
      </c>
      <c r="DT1" s="3" t="s">
        <v>1636</v>
      </c>
      <c r="DU1" s="3" t="s">
        <v>1637</v>
      </c>
      <c r="DV1" s="3" t="s">
        <v>1638</v>
      </c>
      <c r="DW1" s="3" t="s">
        <v>1639</v>
      </c>
      <c r="DX1" s="3" t="s">
        <v>1640</v>
      </c>
      <c r="DY1" s="3" t="s">
        <v>1641</v>
      </c>
      <c r="DZ1" s="3" t="s">
        <v>1642</v>
      </c>
      <c r="EA1" s="3" t="s">
        <v>1643</v>
      </c>
      <c r="EB1" s="3" t="s">
        <v>1644</v>
      </c>
      <c r="EC1" s="3" t="s">
        <v>1645</v>
      </c>
      <c r="ED1" s="3" t="s">
        <v>1646</v>
      </c>
      <c r="EE1" s="3" t="s">
        <v>1647</v>
      </c>
      <c r="EF1" s="3" t="s">
        <v>1648</v>
      </c>
      <c r="EG1" s="3" t="s">
        <v>1649</v>
      </c>
      <c r="EH1" s="3" t="s">
        <v>1650</v>
      </c>
      <c r="EI1" s="3" t="s">
        <v>1651</v>
      </c>
      <c r="EJ1" s="3" t="s">
        <v>1652</v>
      </c>
      <c r="EK1" s="3" t="s">
        <v>1653</v>
      </c>
      <c r="EL1" s="3" t="s">
        <v>1654</v>
      </c>
      <c r="EM1" s="3" t="s">
        <v>1655</v>
      </c>
      <c r="EN1" s="3" t="s">
        <v>1656</v>
      </c>
      <c r="EO1" s="3" t="s">
        <v>1657</v>
      </c>
      <c r="EP1" s="3" t="s">
        <v>1658</v>
      </c>
      <c r="EQ1" s="3" t="s">
        <v>1659</v>
      </c>
      <c r="ER1" s="3" t="s">
        <v>1660</v>
      </c>
      <c r="ES1" s="3" t="s">
        <v>1661</v>
      </c>
      <c r="ET1" s="3" t="s">
        <v>1662</v>
      </c>
      <c r="EU1" s="3" t="s">
        <v>1663</v>
      </c>
      <c r="EV1" s="3" t="s">
        <v>1664</v>
      </c>
      <c r="EW1" s="3" t="s">
        <v>1665</v>
      </c>
      <c r="EX1" s="3" t="s">
        <v>1666</v>
      </c>
      <c r="EY1" s="3" t="s">
        <v>1667</v>
      </c>
      <c r="EZ1" s="3" t="s">
        <v>1668</v>
      </c>
      <c r="FA1" s="3" t="s">
        <v>1669</v>
      </c>
      <c r="FB1" s="3" t="s">
        <v>1670</v>
      </c>
      <c r="FC1" s="3" t="s">
        <v>1671</v>
      </c>
      <c r="FD1" s="3" t="s">
        <v>1672</v>
      </c>
      <c r="FE1" s="3" t="s">
        <v>1673</v>
      </c>
      <c r="FF1" s="3" t="s">
        <v>1674</v>
      </c>
      <c r="FG1" s="3" t="s">
        <v>1675</v>
      </c>
      <c r="FH1" s="3" t="s">
        <v>1676</v>
      </c>
      <c r="FI1" s="3" t="s">
        <v>1677</v>
      </c>
      <c r="FJ1" s="3" t="s">
        <v>1678</v>
      </c>
      <c r="FK1" s="3" t="s">
        <v>1679</v>
      </c>
      <c r="FL1" s="3" t="s">
        <v>1680</v>
      </c>
      <c r="FM1" s="3" t="s">
        <v>1681</v>
      </c>
      <c r="FN1" s="3" t="s">
        <v>1682</v>
      </c>
      <c r="FO1" s="3" t="s">
        <v>1683</v>
      </c>
      <c r="FP1" s="3" t="s">
        <v>1684</v>
      </c>
      <c r="FQ1" s="3" t="s">
        <v>1685</v>
      </c>
      <c r="FR1" s="3" t="s">
        <v>1686</v>
      </c>
      <c r="FS1" s="3" t="s">
        <v>1687</v>
      </c>
      <c r="FT1" s="3" t="s">
        <v>1688</v>
      </c>
      <c r="FU1" s="3" t="s">
        <v>1689</v>
      </c>
      <c r="FV1" s="3" t="s">
        <v>1690</v>
      </c>
      <c r="FW1" s="3" t="s">
        <v>1691</v>
      </c>
      <c r="FX1" s="3" t="s">
        <v>1692</v>
      </c>
      <c r="FY1" s="3" t="s">
        <v>1693</v>
      </c>
      <c r="FZ1" s="3" t="s">
        <v>1694</v>
      </c>
      <c r="GA1" s="3" t="s">
        <v>1695</v>
      </c>
      <c r="GB1" s="3" t="s">
        <v>1696</v>
      </c>
      <c r="GC1" s="3" t="s">
        <v>1697</v>
      </c>
      <c r="GD1" s="3" t="s">
        <v>1698</v>
      </c>
      <c r="GE1" s="3" t="s">
        <v>1699</v>
      </c>
      <c r="GF1" s="3" t="s">
        <v>1700</v>
      </c>
      <c r="GG1" s="3" t="s">
        <v>1701</v>
      </c>
      <c r="GH1" s="3" t="s">
        <v>1702</v>
      </c>
      <c r="GI1" s="3" t="s">
        <v>1703</v>
      </c>
      <c r="GJ1" s="3" t="s">
        <v>1704</v>
      </c>
      <c r="GK1" s="3" t="s">
        <v>1705</v>
      </c>
      <c r="GL1" s="3" t="s">
        <v>1706</v>
      </c>
      <c r="GM1" s="3" t="s">
        <v>1707</v>
      </c>
      <c r="GN1" s="3" t="s">
        <v>1708</v>
      </c>
      <c r="GO1" s="3" t="s">
        <v>1709</v>
      </c>
      <c r="GP1" s="3" t="s">
        <v>1710</v>
      </c>
      <c r="GQ1" s="3" t="s">
        <v>1711</v>
      </c>
      <c r="GR1" s="3" t="s">
        <v>1712</v>
      </c>
      <c r="GS1" s="3" t="s">
        <v>1713</v>
      </c>
      <c r="GT1" s="3" t="s">
        <v>1714</v>
      </c>
      <c r="GU1" s="3" t="s">
        <v>1715</v>
      </c>
      <c r="GV1" s="3" t="s">
        <v>1716</v>
      </c>
      <c r="GW1" s="3" t="s">
        <v>1717</v>
      </c>
      <c r="GX1" s="3" t="s">
        <v>1718</v>
      </c>
      <c r="GY1" s="3" t="s">
        <v>1719</v>
      </c>
      <c r="GZ1" s="3" t="s">
        <v>1720</v>
      </c>
      <c r="HA1" s="3" t="s">
        <v>1721</v>
      </c>
      <c r="HB1" s="3" t="s">
        <v>1722</v>
      </c>
      <c r="HC1" s="3" t="s">
        <v>1723</v>
      </c>
      <c r="HD1" s="3" t="s">
        <v>1724</v>
      </c>
      <c r="HE1" s="3" t="s">
        <v>1725</v>
      </c>
      <c r="HF1" s="3" t="s">
        <v>1726</v>
      </c>
      <c r="HG1" s="3" t="s">
        <v>1727</v>
      </c>
      <c r="HH1" s="3" t="s">
        <v>1728</v>
      </c>
      <c r="HI1" s="3" t="s">
        <v>1729</v>
      </c>
      <c r="HJ1" s="3" t="s">
        <v>1730</v>
      </c>
      <c r="HK1" s="3" t="s">
        <v>1731</v>
      </c>
      <c r="HL1" s="3" t="s">
        <v>1732</v>
      </c>
      <c r="HM1" s="3" t="s">
        <v>1733</v>
      </c>
      <c r="HN1" s="3" t="s">
        <v>1734</v>
      </c>
      <c r="HO1" s="3" t="s">
        <v>1735</v>
      </c>
      <c r="HP1" s="3" t="s">
        <v>1736</v>
      </c>
      <c r="HQ1" s="3" t="s">
        <v>1737</v>
      </c>
      <c r="HR1" s="3" t="s">
        <v>1738</v>
      </c>
      <c r="HS1" s="3" t="s">
        <v>1739</v>
      </c>
      <c r="HT1" s="3" t="s">
        <v>1740</v>
      </c>
      <c r="HU1" s="3" t="s">
        <v>1741</v>
      </c>
      <c r="HV1" s="3" t="s">
        <v>1742</v>
      </c>
      <c r="HW1" s="3" t="s">
        <v>1743</v>
      </c>
      <c r="HX1" s="3" t="s">
        <v>1744</v>
      </c>
      <c r="HY1" s="3" t="s">
        <v>1745</v>
      </c>
      <c r="HZ1" s="3" t="s">
        <v>1746</v>
      </c>
      <c r="IA1" s="3" t="s">
        <v>1747</v>
      </c>
      <c r="IB1" s="3" t="s">
        <v>1748</v>
      </c>
      <c r="IC1" s="3" t="s">
        <v>1749</v>
      </c>
      <c r="ID1" s="3" t="s">
        <v>1750</v>
      </c>
      <c r="IE1" s="3" t="s">
        <v>1751</v>
      </c>
      <c r="IF1" s="3" t="s">
        <v>1752</v>
      </c>
      <c r="IG1" s="3" t="s">
        <v>1753</v>
      </c>
      <c r="IH1" s="3" t="s">
        <v>1754</v>
      </c>
      <c r="II1" s="3" t="s">
        <v>1755</v>
      </c>
      <c r="IJ1" s="3" t="s">
        <v>1756</v>
      </c>
      <c r="IK1" s="3" t="s">
        <v>1757</v>
      </c>
      <c r="IL1" s="3" t="s">
        <v>1758</v>
      </c>
      <c r="IM1" s="3" t="s">
        <v>1759</v>
      </c>
      <c r="IN1" s="3" t="s">
        <v>1760</v>
      </c>
      <c r="IO1" s="3" t="s">
        <v>1761</v>
      </c>
      <c r="IP1" s="3" t="s">
        <v>1762</v>
      </c>
      <c r="IQ1" s="3" t="s">
        <v>1763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8" t="s">
        <v>337</v>
      </c>
      <c r="BK2" s="8" t="s">
        <v>337</v>
      </c>
      <c r="BL2" s="8" t="s">
        <v>337</v>
      </c>
      <c r="BM2" s="8" t="s">
        <v>337</v>
      </c>
      <c r="BN2" s="8" t="s">
        <v>337</v>
      </c>
      <c r="BO2" s="8" t="s">
        <v>337</v>
      </c>
      <c r="BP2" s="8" t="s">
        <v>337</v>
      </c>
      <c r="BQ2" s="8" t="s">
        <v>337</v>
      </c>
      <c r="BR2" s="8" t="s">
        <v>337</v>
      </c>
      <c r="BS2" s="8" t="s">
        <v>337</v>
      </c>
      <c r="BT2" s="8" t="s">
        <v>337</v>
      </c>
      <c r="BU2" s="8" t="s">
        <v>337</v>
      </c>
      <c r="BV2" s="8" t="s">
        <v>337</v>
      </c>
      <c r="BW2" s="8" t="s">
        <v>337</v>
      </c>
      <c r="BX2" s="8" t="s">
        <v>337</v>
      </c>
      <c r="BY2" s="8" t="s">
        <v>337</v>
      </c>
      <c r="BZ2" s="8" t="s">
        <v>337</v>
      </c>
      <c r="CA2" s="8" t="s">
        <v>337</v>
      </c>
      <c r="CB2" s="8" t="s">
        <v>337</v>
      </c>
      <c r="CC2" s="8" t="s">
        <v>337</v>
      </c>
      <c r="CD2" s="8" t="s">
        <v>337</v>
      </c>
      <c r="CE2" s="8" t="s">
        <v>337</v>
      </c>
      <c r="CF2" s="8" t="s">
        <v>337</v>
      </c>
      <c r="CG2" s="8" t="s">
        <v>337</v>
      </c>
      <c r="CH2" s="8" t="s">
        <v>337</v>
      </c>
      <c r="CI2" s="8" t="s">
        <v>337</v>
      </c>
      <c r="CJ2" s="8" t="s">
        <v>337</v>
      </c>
      <c r="CK2" s="8" t="s">
        <v>337</v>
      </c>
      <c r="CL2" s="8" t="s">
        <v>337</v>
      </c>
      <c r="CM2" s="8" t="s">
        <v>337</v>
      </c>
      <c r="CN2" s="8" t="s">
        <v>337</v>
      </c>
      <c r="CO2" s="8" t="s">
        <v>337</v>
      </c>
      <c r="CP2" s="8" t="s">
        <v>337</v>
      </c>
      <c r="CQ2" s="8" t="s">
        <v>337</v>
      </c>
      <c r="CR2" s="8" t="s">
        <v>337</v>
      </c>
      <c r="CS2" s="8" t="s">
        <v>337</v>
      </c>
      <c r="CT2" s="8" t="s">
        <v>337</v>
      </c>
      <c r="CU2" s="8" t="s">
        <v>337</v>
      </c>
      <c r="CV2" s="8" t="s">
        <v>337</v>
      </c>
      <c r="CW2" s="8" t="s">
        <v>337</v>
      </c>
      <c r="CX2" s="8" t="s">
        <v>337</v>
      </c>
      <c r="CY2" s="8" t="s">
        <v>337</v>
      </c>
      <c r="CZ2" s="8" t="s">
        <v>337</v>
      </c>
      <c r="DA2" s="8" t="s">
        <v>337</v>
      </c>
      <c r="DB2" s="8" t="s">
        <v>337</v>
      </c>
      <c r="DC2" s="8" t="s">
        <v>337</v>
      </c>
      <c r="DD2" s="8" t="s">
        <v>337</v>
      </c>
      <c r="DE2" s="8" t="s">
        <v>337</v>
      </c>
      <c r="DF2" s="8" t="s">
        <v>337</v>
      </c>
      <c r="DG2" s="8" t="s">
        <v>337</v>
      </c>
      <c r="DH2" s="8" t="s">
        <v>337</v>
      </c>
      <c r="DI2" s="8" t="s">
        <v>337</v>
      </c>
      <c r="DJ2" s="8" t="s">
        <v>337</v>
      </c>
      <c r="DK2" s="8" t="s">
        <v>337</v>
      </c>
      <c r="DL2" s="8" t="s">
        <v>337</v>
      </c>
      <c r="DM2" s="8" t="s">
        <v>337</v>
      </c>
      <c r="DN2" s="8" t="s">
        <v>337</v>
      </c>
      <c r="DO2" s="8" t="s">
        <v>337</v>
      </c>
      <c r="DP2" s="8" t="s">
        <v>337</v>
      </c>
      <c r="DQ2" s="8" t="s">
        <v>337</v>
      </c>
      <c r="DR2" s="8" t="s">
        <v>337</v>
      </c>
      <c r="DS2" s="8" t="s">
        <v>337</v>
      </c>
      <c r="DT2" s="8" t="s">
        <v>337</v>
      </c>
      <c r="DU2" s="8" t="s">
        <v>337</v>
      </c>
      <c r="DV2" s="8" t="s">
        <v>337</v>
      </c>
      <c r="DW2" s="8" t="s">
        <v>337</v>
      </c>
      <c r="DX2" s="8" t="s">
        <v>337</v>
      </c>
      <c r="DY2" s="8" t="s">
        <v>337</v>
      </c>
      <c r="DZ2" s="8" t="s">
        <v>337</v>
      </c>
      <c r="EA2" s="8" t="s">
        <v>337</v>
      </c>
      <c r="EB2" s="8" t="s">
        <v>337</v>
      </c>
      <c r="EC2" s="8" t="s">
        <v>337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8" t="s">
        <v>337</v>
      </c>
      <c r="HB2" s="8" t="s">
        <v>337</v>
      </c>
      <c r="HC2" s="8" t="s">
        <v>337</v>
      </c>
      <c r="HD2" s="8" t="s">
        <v>337</v>
      </c>
      <c r="HE2" s="8" t="s">
        <v>337</v>
      </c>
      <c r="HF2" s="8" t="s">
        <v>337</v>
      </c>
      <c r="HG2" s="8" t="s">
        <v>337</v>
      </c>
      <c r="HH2" s="8" t="s">
        <v>337</v>
      </c>
      <c r="HI2" s="8" t="s">
        <v>337</v>
      </c>
      <c r="HJ2" s="8" t="s">
        <v>337</v>
      </c>
      <c r="HK2" s="8" t="s">
        <v>337</v>
      </c>
      <c r="HL2" s="8" t="s">
        <v>337</v>
      </c>
      <c r="HM2" s="8" t="s">
        <v>337</v>
      </c>
      <c r="HN2" s="8" t="s">
        <v>337</v>
      </c>
      <c r="HO2" s="8" t="s">
        <v>337</v>
      </c>
      <c r="HP2" s="8" t="s">
        <v>337</v>
      </c>
      <c r="HQ2" s="8" t="s">
        <v>337</v>
      </c>
      <c r="HR2" s="8" t="s">
        <v>337</v>
      </c>
      <c r="HS2" s="8" t="s">
        <v>337</v>
      </c>
      <c r="HT2" s="8" t="s">
        <v>337</v>
      </c>
      <c r="HU2" s="8" t="s">
        <v>337</v>
      </c>
      <c r="HV2" s="8" t="s">
        <v>337</v>
      </c>
      <c r="HW2" s="8" t="s">
        <v>337</v>
      </c>
      <c r="HX2" s="8" t="s">
        <v>337</v>
      </c>
      <c r="HY2" s="8" t="s">
        <v>337</v>
      </c>
      <c r="HZ2" s="8" t="s">
        <v>337</v>
      </c>
      <c r="IA2" s="8" t="s">
        <v>337</v>
      </c>
      <c r="IB2" s="8" t="s">
        <v>337</v>
      </c>
      <c r="IC2" s="8" t="s">
        <v>337</v>
      </c>
      <c r="ID2" s="8" t="s">
        <v>337</v>
      </c>
      <c r="IE2" s="8" t="s">
        <v>337</v>
      </c>
      <c r="IF2" s="8" t="s">
        <v>337</v>
      </c>
      <c r="IG2" s="8" t="s">
        <v>337</v>
      </c>
      <c r="IH2" s="8" t="s">
        <v>337</v>
      </c>
      <c r="II2" s="8" t="s">
        <v>337</v>
      </c>
      <c r="IJ2" s="8" t="s">
        <v>337</v>
      </c>
      <c r="IK2" s="8" t="s">
        <v>337</v>
      </c>
      <c r="IL2" s="8" t="s">
        <v>337</v>
      </c>
      <c r="IM2" s="8" t="s">
        <v>337</v>
      </c>
      <c r="IN2" s="8" t="s">
        <v>337</v>
      </c>
      <c r="IO2" s="8" t="s">
        <v>337</v>
      </c>
      <c r="IP2" s="8" t="s">
        <v>337</v>
      </c>
      <c r="IQ2" s="8" t="s">
        <v>337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338</v>
      </c>
      <c r="BK4" s="8" t="s">
        <v>338</v>
      </c>
      <c r="BL4" s="8" t="s">
        <v>338</v>
      </c>
      <c r="BM4" s="8" t="s">
        <v>338</v>
      </c>
      <c r="BN4" s="8" t="s">
        <v>338</v>
      </c>
      <c r="BO4" s="8" t="s">
        <v>338</v>
      </c>
      <c r="BP4" s="8" t="s">
        <v>338</v>
      </c>
      <c r="BQ4" s="8" t="s">
        <v>338</v>
      </c>
      <c r="BR4" s="8" t="s">
        <v>338</v>
      </c>
      <c r="BS4" s="8" t="s">
        <v>338</v>
      </c>
      <c r="BT4" s="8" t="s">
        <v>338</v>
      </c>
      <c r="BU4" s="8" t="s">
        <v>338</v>
      </c>
      <c r="BV4" s="8" t="s">
        <v>338</v>
      </c>
      <c r="BW4" s="8" t="s">
        <v>338</v>
      </c>
      <c r="BX4" s="8" t="s">
        <v>338</v>
      </c>
      <c r="BY4" s="8" t="s">
        <v>338</v>
      </c>
      <c r="BZ4" s="8" t="s">
        <v>338</v>
      </c>
      <c r="CA4" s="8" t="s">
        <v>338</v>
      </c>
      <c r="CB4" s="8" t="s">
        <v>338</v>
      </c>
      <c r="CC4" s="8" t="s">
        <v>338</v>
      </c>
      <c r="CD4" s="8" t="s">
        <v>338</v>
      </c>
      <c r="CE4" s="8" t="s">
        <v>338</v>
      </c>
      <c r="CF4" s="8" t="s">
        <v>338</v>
      </c>
      <c r="CG4" s="8" t="s">
        <v>338</v>
      </c>
      <c r="CH4" s="8" t="s">
        <v>338</v>
      </c>
      <c r="CI4" s="8" t="s">
        <v>338</v>
      </c>
      <c r="CJ4" s="8" t="s">
        <v>338</v>
      </c>
      <c r="CK4" s="8" t="s">
        <v>338</v>
      </c>
      <c r="CL4" s="8" t="s">
        <v>338</v>
      </c>
      <c r="CM4" s="8" t="s">
        <v>338</v>
      </c>
      <c r="CN4" s="8" t="s">
        <v>338</v>
      </c>
      <c r="CO4" s="8" t="s">
        <v>338</v>
      </c>
      <c r="CP4" s="8" t="s">
        <v>338</v>
      </c>
      <c r="CQ4" s="8" t="s">
        <v>338</v>
      </c>
      <c r="CR4" s="8" t="s">
        <v>338</v>
      </c>
      <c r="CS4" s="8" t="s">
        <v>338</v>
      </c>
      <c r="CT4" s="8" t="s">
        <v>338</v>
      </c>
      <c r="CU4" s="8" t="s">
        <v>338</v>
      </c>
      <c r="CV4" s="8" t="s">
        <v>338</v>
      </c>
      <c r="CW4" s="8" t="s">
        <v>338</v>
      </c>
      <c r="CX4" s="8" t="s">
        <v>338</v>
      </c>
      <c r="CY4" s="8" t="s">
        <v>338</v>
      </c>
      <c r="CZ4" s="8" t="s">
        <v>338</v>
      </c>
      <c r="DA4" s="8" t="s">
        <v>338</v>
      </c>
      <c r="DB4" s="8" t="s">
        <v>338</v>
      </c>
      <c r="DC4" s="8" t="s">
        <v>338</v>
      </c>
      <c r="DD4" s="8" t="s">
        <v>338</v>
      </c>
      <c r="DE4" s="8" t="s">
        <v>338</v>
      </c>
      <c r="DF4" s="8" t="s">
        <v>338</v>
      </c>
      <c r="DG4" s="8" t="s">
        <v>338</v>
      </c>
      <c r="DH4" s="8" t="s">
        <v>338</v>
      </c>
      <c r="DI4" s="8" t="s">
        <v>338</v>
      </c>
      <c r="DJ4" s="8" t="s">
        <v>338</v>
      </c>
      <c r="DK4" s="8" t="s">
        <v>338</v>
      </c>
      <c r="DL4" s="8" t="s">
        <v>338</v>
      </c>
      <c r="DM4" s="8" t="s">
        <v>338</v>
      </c>
      <c r="DN4" s="8" t="s">
        <v>338</v>
      </c>
      <c r="DO4" s="8" t="s">
        <v>338</v>
      </c>
      <c r="DP4" s="8" t="s">
        <v>338</v>
      </c>
      <c r="DQ4" s="8" t="s">
        <v>338</v>
      </c>
      <c r="DR4" s="8" t="s">
        <v>338</v>
      </c>
      <c r="DS4" s="8" t="s">
        <v>338</v>
      </c>
      <c r="DT4" s="8" t="s">
        <v>338</v>
      </c>
      <c r="DU4" s="8" t="s">
        <v>338</v>
      </c>
      <c r="DV4" s="8" t="s">
        <v>338</v>
      </c>
      <c r="DW4" s="8" t="s">
        <v>338</v>
      </c>
      <c r="DX4" s="8" t="s">
        <v>338</v>
      </c>
      <c r="DY4" s="8" t="s">
        <v>338</v>
      </c>
      <c r="DZ4" s="8" t="s">
        <v>338</v>
      </c>
      <c r="EA4" s="8" t="s">
        <v>338</v>
      </c>
      <c r="EB4" s="8" t="s">
        <v>338</v>
      </c>
      <c r="EC4" s="8" t="s">
        <v>338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338</v>
      </c>
      <c r="HB4" s="8" t="s">
        <v>338</v>
      </c>
      <c r="HC4" s="8" t="s">
        <v>338</v>
      </c>
      <c r="HD4" s="8" t="s">
        <v>338</v>
      </c>
      <c r="HE4" s="8" t="s">
        <v>338</v>
      </c>
      <c r="HF4" s="8" t="s">
        <v>338</v>
      </c>
      <c r="HG4" s="8" t="s">
        <v>338</v>
      </c>
      <c r="HH4" s="8" t="s">
        <v>338</v>
      </c>
      <c r="HI4" s="8" t="s">
        <v>338</v>
      </c>
      <c r="HJ4" s="8" t="s">
        <v>338</v>
      </c>
      <c r="HK4" s="8" t="s">
        <v>338</v>
      </c>
      <c r="HL4" s="8" t="s">
        <v>338</v>
      </c>
      <c r="HM4" s="8" t="s">
        <v>338</v>
      </c>
      <c r="HN4" s="8" t="s">
        <v>338</v>
      </c>
      <c r="HO4" s="8" t="s">
        <v>338</v>
      </c>
      <c r="HP4" s="8" t="s">
        <v>338</v>
      </c>
      <c r="HQ4" s="8" t="s">
        <v>338</v>
      </c>
      <c r="HR4" s="8" t="s">
        <v>338</v>
      </c>
      <c r="HS4" s="8" t="s">
        <v>338</v>
      </c>
      <c r="HT4" s="8" t="s">
        <v>338</v>
      </c>
      <c r="HU4" s="8" t="s">
        <v>338</v>
      </c>
      <c r="HV4" s="8" t="s">
        <v>338</v>
      </c>
      <c r="HW4" s="8" t="s">
        <v>338</v>
      </c>
      <c r="HX4" s="8" t="s">
        <v>338</v>
      </c>
      <c r="HY4" s="8" t="s">
        <v>338</v>
      </c>
      <c r="HZ4" s="8" t="s">
        <v>338</v>
      </c>
      <c r="IA4" s="8" t="s">
        <v>338</v>
      </c>
      <c r="IB4" s="8" t="s">
        <v>338</v>
      </c>
      <c r="IC4" s="8" t="s">
        <v>338</v>
      </c>
      <c r="ID4" s="8" t="s">
        <v>338</v>
      </c>
      <c r="IE4" s="8" t="s">
        <v>338</v>
      </c>
      <c r="IF4" s="8" t="s">
        <v>338</v>
      </c>
      <c r="IG4" s="8" t="s">
        <v>338</v>
      </c>
      <c r="IH4" s="8" t="s">
        <v>338</v>
      </c>
      <c r="II4" s="8" t="s">
        <v>338</v>
      </c>
      <c r="IJ4" s="8" t="s">
        <v>338</v>
      </c>
      <c r="IK4" s="8" t="s">
        <v>338</v>
      </c>
      <c r="IL4" s="8" t="s">
        <v>338</v>
      </c>
      <c r="IM4" s="8" t="s">
        <v>338</v>
      </c>
      <c r="IN4" s="8" t="s">
        <v>338</v>
      </c>
      <c r="IO4" s="8" t="s">
        <v>338</v>
      </c>
      <c r="IP4" s="8" t="s">
        <v>338</v>
      </c>
      <c r="IQ4" s="8" t="s">
        <v>338</v>
      </c>
    </row>
    <row r="5" spans="1:251">
      <c r="A5" s="4" t="s">
        <v>253</v>
      </c>
      <c r="B5" s="8" t="s">
        <v>4139</v>
      </c>
      <c r="C5" s="8" t="s">
        <v>4139</v>
      </c>
      <c r="D5" s="8" t="s">
        <v>4139</v>
      </c>
      <c r="E5" s="8" t="s">
        <v>4139</v>
      </c>
      <c r="F5" s="8" t="s">
        <v>4139</v>
      </c>
      <c r="G5" s="8" t="s">
        <v>4139</v>
      </c>
      <c r="H5" s="8" t="s">
        <v>4139</v>
      </c>
      <c r="I5" s="8" t="s">
        <v>4139</v>
      </c>
      <c r="J5" s="8" t="s">
        <v>4139</v>
      </c>
      <c r="K5" s="8" t="s">
        <v>4139</v>
      </c>
      <c r="L5" s="8" t="s">
        <v>4139</v>
      </c>
      <c r="M5" s="8" t="s">
        <v>4139</v>
      </c>
      <c r="N5" s="8" t="s">
        <v>4139</v>
      </c>
      <c r="O5" s="8" t="s">
        <v>4139</v>
      </c>
      <c r="P5" s="8" t="s">
        <v>4139</v>
      </c>
      <c r="Q5" s="8" t="s">
        <v>4139</v>
      </c>
      <c r="R5" s="8" t="s">
        <v>4139</v>
      </c>
      <c r="S5" s="8" t="s">
        <v>4139</v>
      </c>
      <c r="T5" s="8" t="s">
        <v>4139</v>
      </c>
      <c r="U5" s="8" t="s">
        <v>4139</v>
      </c>
      <c r="V5" s="8" t="s">
        <v>4139</v>
      </c>
      <c r="W5" s="8" t="s">
        <v>4139</v>
      </c>
      <c r="X5" s="8" t="s">
        <v>4139</v>
      </c>
      <c r="Y5" s="8" t="s">
        <v>4139</v>
      </c>
      <c r="Z5" s="8" t="s">
        <v>4139</v>
      </c>
      <c r="AA5" s="8" t="s">
        <v>4139</v>
      </c>
      <c r="AB5" s="8" t="s">
        <v>4139</v>
      </c>
      <c r="AC5" s="8" t="s">
        <v>4139</v>
      </c>
      <c r="AD5" s="8" t="s">
        <v>4139</v>
      </c>
      <c r="AE5" s="8" t="s">
        <v>4139</v>
      </c>
      <c r="AF5" s="8" t="s">
        <v>4139</v>
      </c>
      <c r="AG5" s="8" t="s">
        <v>4139</v>
      </c>
      <c r="AH5" s="8" t="s">
        <v>4139</v>
      </c>
      <c r="AI5" s="8" t="s">
        <v>4139</v>
      </c>
      <c r="AJ5" s="8" t="s">
        <v>4139</v>
      </c>
      <c r="AK5" s="8" t="s">
        <v>4139</v>
      </c>
      <c r="AL5" s="8" t="s">
        <v>4139</v>
      </c>
      <c r="AM5" s="8" t="s">
        <v>4139</v>
      </c>
      <c r="AN5" s="8" t="s">
        <v>4139</v>
      </c>
      <c r="AO5" s="8" t="s">
        <v>4139</v>
      </c>
      <c r="AP5" s="8" t="s">
        <v>4139</v>
      </c>
      <c r="AQ5" s="8" t="s">
        <v>4139</v>
      </c>
      <c r="AR5" s="8" t="s">
        <v>4139</v>
      </c>
      <c r="AS5" s="8" t="s">
        <v>4139</v>
      </c>
      <c r="AT5" s="8" t="s">
        <v>4139</v>
      </c>
      <c r="AU5" s="8" t="s">
        <v>4139</v>
      </c>
      <c r="AV5" s="8" t="s">
        <v>4139</v>
      </c>
      <c r="AW5" s="8" t="s">
        <v>4139</v>
      </c>
      <c r="AX5" s="8" t="s">
        <v>4139</v>
      </c>
      <c r="AY5" s="8" t="s">
        <v>4139</v>
      </c>
      <c r="AZ5" s="8" t="s">
        <v>4139</v>
      </c>
      <c r="BA5" s="8" t="s">
        <v>4139</v>
      </c>
      <c r="BB5" s="8" t="s">
        <v>4139</v>
      </c>
      <c r="BC5" s="8" t="s">
        <v>4139</v>
      </c>
      <c r="BD5" s="8" t="s">
        <v>4139</v>
      </c>
      <c r="BE5" s="8" t="s">
        <v>4139</v>
      </c>
      <c r="BF5" s="8" t="s">
        <v>4139</v>
      </c>
      <c r="BG5" s="8" t="s">
        <v>4139</v>
      </c>
      <c r="BH5" s="8" t="s">
        <v>4139</v>
      </c>
      <c r="BI5" s="8" t="s">
        <v>4139</v>
      </c>
      <c r="BJ5" s="8" t="s">
        <v>4139</v>
      </c>
      <c r="BK5" s="8" t="s">
        <v>4139</v>
      </c>
      <c r="BL5" s="8" t="s">
        <v>4139</v>
      </c>
      <c r="BM5" s="8" t="s">
        <v>4139</v>
      </c>
      <c r="BN5" s="8" t="s">
        <v>4139</v>
      </c>
      <c r="BO5" s="8" t="s">
        <v>4139</v>
      </c>
      <c r="BP5" s="8" t="s">
        <v>4139</v>
      </c>
      <c r="BQ5" s="8" t="s">
        <v>4139</v>
      </c>
      <c r="BR5" s="8" t="s">
        <v>4139</v>
      </c>
      <c r="BS5" s="8" t="s">
        <v>4139</v>
      </c>
      <c r="BT5" s="8" t="s">
        <v>4139</v>
      </c>
      <c r="BU5" s="8" t="s">
        <v>4139</v>
      </c>
      <c r="BV5" s="8" t="s">
        <v>4139</v>
      </c>
      <c r="BW5" s="8" t="s">
        <v>4139</v>
      </c>
      <c r="BX5" s="8" t="s">
        <v>4139</v>
      </c>
      <c r="BY5" s="8" t="s">
        <v>4139</v>
      </c>
      <c r="BZ5" s="8" t="s">
        <v>4139</v>
      </c>
      <c r="CA5" s="8" t="s">
        <v>4139</v>
      </c>
      <c r="CB5" s="8" t="s">
        <v>4139</v>
      </c>
      <c r="CC5" s="8" t="s">
        <v>4139</v>
      </c>
      <c r="CD5" s="8" t="s">
        <v>4139</v>
      </c>
      <c r="CE5" s="8" t="s">
        <v>4139</v>
      </c>
      <c r="CF5" s="8" t="s">
        <v>4139</v>
      </c>
      <c r="CG5" s="8" t="s">
        <v>4139</v>
      </c>
      <c r="CH5" s="8" t="s">
        <v>4139</v>
      </c>
      <c r="CI5" s="8" t="s">
        <v>4139</v>
      </c>
      <c r="CJ5" s="8" t="s">
        <v>4139</v>
      </c>
      <c r="CK5" s="8" t="s">
        <v>4139</v>
      </c>
      <c r="CL5" s="8" t="s">
        <v>4139</v>
      </c>
      <c r="CM5" s="8" t="s">
        <v>4139</v>
      </c>
      <c r="CN5" s="8" t="s">
        <v>4139</v>
      </c>
      <c r="CO5" s="8" t="s">
        <v>4139</v>
      </c>
      <c r="CP5" s="8" t="s">
        <v>4139</v>
      </c>
      <c r="CQ5" s="8" t="s">
        <v>4139</v>
      </c>
      <c r="CR5" s="8" t="s">
        <v>4139</v>
      </c>
      <c r="CS5" s="8" t="s">
        <v>4139</v>
      </c>
      <c r="CT5" s="8" t="s">
        <v>4139</v>
      </c>
      <c r="CU5" s="8" t="s">
        <v>4139</v>
      </c>
      <c r="CV5" s="8" t="s">
        <v>4139</v>
      </c>
      <c r="CW5" s="8" t="s">
        <v>4139</v>
      </c>
      <c r="CX5" s="8" t="s">
        <v>4139</v>
      </c>
      <c r="CY5" s="8" t="s">
        <v>4139</v>
      </c>
      <c r="CZ5" s="8" t="s">
        <v>4139</v>
      </c>
      <c r="DA5" s="8" t="s">
        <v>4139</v>
      </c>
      <c r="DB5" s="8" t="s">
        <v>4139</v>
      </c>
      <c r="DC5" s="8" t="s">
        <v>4139</v>
      </c>
      <c r="DD5" s="8" t="s">
        <v>4139</v>
      </c>
      <c r="DE5" s="8" t="s">
        <v>4139</v>
      </c>
      <c r="DF5" s="8" t="s">
        <v>4139</v>
      </c>
      <c r="DG5" s="8" t="s">
        <v>4139</v>
      </c>
      <c r="DH5" s="8" t="s">
        <v>4139</v>
      </c>
      <c r="DI5" s="8" t="s">
        <v>4139</v>
      </c>
      <c r="DJ5" s="8" t="s">
        <v>4139</v>
      </c>
      <c r="DK5" s="8" t="s">
        <v>4139</v>
      </c>
      <c r="DL5" s="8" t="s">
        <v>4139</v>
      </c>
      <c r="DM5" s="8" t="s">
        <v>4139</v>
      </c>
      <c r="DN5" s="8" t="s">
        <v>4139</v>
      </c>
      <c r="DO5" s="8" t="s">
        <v>4139</v>
      </c>
      <c r="DP5" s="8" t="s">
        <v>4139</v>
      </c>
      <c r="DQ5" s="8" t="s">
        <v>4139</v>
      </c>
      <c r="DR5" s="8" t="s">
        <v>4139</v>
      </c>
      <c r="DS5" s="8" t="s">
        <v>4139</v>
      </c>
      <c r="DT5" s="8" t="s">
        <v>4139</v>
      </c>
      <c r="DU5" s="8" t="s">
        <v>4139</v>
      </c>
      <c r="DV5" s="8" t="s">
        <v>4139</v>
      </c>
      <c r="DW5" s="8" t="s">
        <v>4139</v>
      </c>
      <c r="DX5" s="8" t="s">
        <v>4139</v>
      </c>
      <c r="DY5" s="8" t="s">
        <v>4139</v>
      </c>
      <c r="DZ5" s="8" t="s">
        <v>4139</v>
      </c>
      <c r="EA5" s="8" t="s">
        <v>4139</v>
      </c>
      <c r="EB5" s="8" t="s">
        <v>4139</v>
      </c>
      <c r="EC5" s="8" t="s">
        <v>4139</v>
      </c>
      <c r="ED5" s="8" t="s">
        <v>4139</v>
      </c>
      <c r="EE5" s="8" t="s">
        <v>4139</v>
      </c>
      <c r="EF5" s="8" t="s">
        <v>4139</v>
      </c>
      <c r="EG5" s="8" t="s">
        <v>4139</v>
      </c>
      <c r="EH5" s="8" t="s">
        <v>4139</v>
      </c>
      <c r="EI5" s="8" t="s">
        <v>4139</v>
      </c>
      <c r="EJ5" s="8" t="s">
        <v>4139</v>
      </c>
      <c r="EK5" s="8" t="s">
        <v>4139</v>
      </c>
      <c r="EL5" s="8" t="s">
        <v>4139</v>
      </c>
      <c r="EM5" s="8" t="s">
        <v>4139</v>
      </c>
      <c r="EN5" s="8" t="s">
        <v>4139</v>
      </c>
      <c r="EO5" s="8" t="s">
        <v>4139</v>
      </c>
      <c r="EP5" s="8" t="s">
        <v>4139</v>
      </c>
      <c r="EQ5" s="8" t="s">
        <v>4139</v>
      </c>
      <c r="ER5" s="8" t="s">
        <v>4139</v>
      </c>
      <c r="ES5" s="8" t="s">
        <v>4139</v>
      </c>
      <c r="ET5" s="8" t="s">
        <v>4139</v>
      </c>
      <c r="EU5" s="8" t="s">
        <v>4139</v>
      </c>
      <c r="EV5" s="8" t="s">
        <v>4139</v>
      </c>
      <c r="EW5" s="8" t="s">
        <v>4139</v>
      </c>
      <c r="EX5" s="8" t="s">
        <v>4139</v>
      </c>
      <c r="EY5" s="8" t="s">
        <v>4139</v>
      </c>
      <c r="EZ5" s="8" t="s">
        <v>4139</v>
      </c>
      <c r="FA5" s="8" t="s">
        <v>4139</v>
      </c>
      <c r="FB5" s="8" t="s">
        <v>4139</v>
      </c>
      <c r="FC5" s="8" t="s">
        <v>4139</v>
      </c>
      <c r="FD5" s="8" t="s">
        <v>4139</v>
      </c>
      <c r="FE5" s="8" t="s">
        <v>4139</v>
      </c>
      <c r="FF5" s="8" t="s">
        <v>4139</v>
      </c>
      <c r="FG5" s="8" t="s">
        <v>4139</v>
      </c>
      <c r="FH5" s="8" t="s">
        <v>4139</v>
      </c>
      <c r="FI5" s="8" t="s">
        <v>4139</v>
      </c>
      <c r="FJ5" s="8" t="s">
        <v>4139</v>
      </c>
      <c r="FK5" s="8" t="s">
        <v>4139</v>
      </c>
      <c r="FL5" s="8" t="s">
        <v>4139</v>
      </c>
      <c r="FM5" s="8" t="s">
        <v>4139</v>
      </c>
      <c r="FN5" s="8" t="s">
        <v>4139</v>
      </c>
      <c r="FO5" s="8" t="s">
        <v>4139</v>
      </c>
      <c r="FP5" s="8" t="s">
        <v>4139</v>
      </c>
      <c r="FQ5" s="8" t="s">
        <v>4139</v>
      </c>
      <c r="FR5" s="8" t="s">
        <v>4139</v>
      </c>
      <c r="FS5" s="8" t="s">
        <v>4139</v>
      </c>
      <c r="FT5" s="8" t="s">
        <v>4139</v>
      </c>
      <c r="FU5" s="8" t="s">
        <v>4139</v>
      </c>
      <c r="FV5" s="8" t="s">
        <v>4139</v>
      </c>
      <c r="FW5" s="8" t="s">
        <v>4139</v>
      </c>
      <c r="FX5" s="8" t="s">
        <v>4139</v>
      </c>
      <c r="FY5" s="8" t="s">
        <v>4139</v>
      </c>
      <c r="FZ5" s="8" t="s">
        <v>4139</v>
      </c>
      <c r="GA5" s="8" t="s">
        <v>4139</v>
      </c>
      <c r="GB5" s="8" t="s">
        <v>4139</v>
      </c>
      <c r="GC5" s="8" t="s">
        <v>4139</v>
      </c>
      <c r="GD5" s="8" t="s">
        <v>4139</v>
      </c>
      <c r="GE5" s="8" t="s">
        <v>4139</v>
      </c>
      <c r="GF5" s="8" t="s">
        <v>4139</v>
      </c>
      <c r="GG5" s="8" t="s">
        <v>4139</v>
      </c>
      <c r="GH5" s="8" t="s">
        <v>4139</v>
      </c>
      <c r="GI5" s="8" t="s">
        <v>4139</v>
      </c>
      <c r="GJ5" s="8" t="s">
        <v>4139</v>
      </c>
      <c r="GK5" s="8" t="s">
        <v>4139</v>
      </c>
      <c r="GL5" s="8" t="s">
        <v>4139</v>
      </c>
      <c r="GM5" s="8" t="s">
        <v>4139</v>
      </c>
      <c r="GN5" s="8" t="s">
        <v>4139</v>
      </c>
      <c r="GO5" s="8" t="s">
        <v>4139</v>
      </c>
      <c r="GP5" s="8" t="s">
        <v>4139</v>
      </c>
      <c r="GQ5" s="8" t="s">
        <v>4139</v>
      </c>
      <c r="GR5" s="8" t="s">
        <v>4139</v>
      </c>
      <c r="GS5" s="8" t="s">
        <v>4139</v>
      </c>
      <c r="GT5" s="8" t="s">
        <v>4139</v>
      </c>
      <c r="GU5" s="8" t="s">
        <v>4139</v>
      </c>
      <c r="GV5" s="8" t="s">
        <v>4139</v>
      </c>
      <c r="GW5" s="8" t="s">
        <v>4139</v>
      </c>
      <c r="GX5" s="8" t="s">
        <v>4139</v>
      </c>
      <c r="GY5" s="8" t="s">
        <v>4139</v>
      </c>
      <c r="GZ5" s="8" t="s">
        <v>4139</v>
      </c>
      <c r="HA5" s="8" t="s">
        <v>4139</v>
      </c>
      <c r="HB5" s="8" t="s">
        <v>4139</v>
      </c>
      <c r="HC5" s="8" t="s">
        <v>4139</v>
      </c>
      <c r="HD5" s="8" t="s">
        <v>4139</v>
      </c>
      <c r="HE5" s="8" t="s">
        <v>4139</v>
      </c>
      <c r="HF5" s="8" t="s">
        <v>4139</v>
      </c>
      <c r="HG5" s="8" t="s">
        <v>4139</v>
      </c>
      <c r="HH5" s="8" t="s">
        <v>4139</v>
      </c>
      <c r="HI5" s="8" t="s">
        <v>4139</v>
      </c>
      <c r="HJ5" s="8" t="s">
        <v>4139</v>
      </c>
      <c r="HK5" s="8" t="s">
        <v>4139</v>
      </c>
      <c r="HL5" s="8" t="s">
        <v>4139</v>
      </c>
      <c r="HM5" s="8" t="s">
        <v>4139</v>
      </c>
      <c r="HN5" s="8" t="s">
        <v>4139</v>
      </c>
      <c r="HO5" s="8" t="s">
        <v>4139</v>
      </c>
      <c r="HP5" s="8" t="s">
        <v>4139</v>
      </c>
      <c r="HQ5" s="8" t="s">
        <v>4139</v>
      </c>
      <c r="HR5" s="8" t="s">
        <v>4139</v>
      </c>
      <c r="HS5" s="8" t="s">
        <v>4139</v>
      </c>
      <c r="HT5" s="8" t="s">
        <v>4139</v>
      </c>
      <c r="HU5" s="8" t="s">
        <v>4139</v>
      </c>
      <c r="HV5" s="8" t="s">
        <v>4139</v>
      </c>
      <c r="HW5" s="8" t="s">
        <v>4139</v>
      </c>
      <c r="HX5" s="8" t="s">
        <v>4139</v>
      </c>
      <c r="HY5" s="8" t="s">
        <v>4139</v>
      </c>
      <c r="HZ5" s="8" t="s">
        <v>4139</v>
      </c>
      <c r="IA5" s="8" t="s">
        <v>4139</v>
      </c>
      <c r="IB5" s="8" t="s">
        <v>4139</v>
      </c>
      <c r="IC5" s="8" t="s">
        <v>4139</v>
      </c>
      <c r="ID5" s="8" t="s">
        <v>4139</v>
      </c>
      <c r="IE5" s="8" t="s">
        <v>4139</v>
      </c>
      <c r="IF5" s="8" t="s">
        <v>4139</v>
      </c>
      <c r="IG5" s="8" t="s">
        <v>4139</v>
      </c>
      <c r="IH5" s="8" t="s">
        <v>4139</v>
      </c>
      <c r="II5" s="8" t="s">
        <v>4139</v>
      </c>
      <c r="IJ5" s="8" t="s">
        <v>4139</v>
      </c>
      <c r="IK5" s="8" t="s">
        <v>4139</v>
      </c>
      <c r="IL5" s="8" t="s">
        <v>4139</v>
      </c>
      <c r="IM5" s="8" t="s">
        <v>4139</v>
      </c>
      <c r="IN5" s="8" t="s">
        <v>4139</v>
      </c>
      <c r="IO5" s="8" t="s">
        <v>4139</v>
      </c>
      <c r="IP5" s="8" t="s">
        <v>4139</v>
      </c>
      <c r="IQ5" s="8" t="s">
        <v>4139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1764</v>
      </c>
      <c r="C10" s="8" t="s">
        <v>1765</v>
      </c>
      <c r="D10" s="8" t="s">
        <v>1766</v>
      </c>
      <c r="E10" s="8" t="s">
        <v>1767</v>
      </c>
      <c r="F10" s="8" t="s">
        <v>1768</v>
      </c>
      <c r="G10" s="8" t="s">
        <v>1769</v>
      </c>
      <c r="H10" s="8" t="s">
        <v>1770</v>
      </c>
      <c r="I10" s="8" t="s">
        <v>1771</v>
      </c>
      <c r="J10" s="8" t="s">
        <v>1772</v>
      </c>
      <c r="K10" s="8" t="s">
        <v>1773</v>
      </c>
      <c r="L10" s="8" t="s">
        <v>1774</v>
      </c>
      <c r="M10" s="8" t="s">
        <v>1775</v>
      </c>
      <c r="N10" s="8" t="s">
        <v>1776</v>
      </c>
      <c r="O10" s="8" t="s">
        <v>1777</v>
      </c>
      <c r="P10" s="8" t="s">
        <v>1778</v>
      </c>
      <c r="Q10" s="8" t="s">
        <v>1779</v>
      </c>
      <c r="R10" s="8" t="s">
        <v>1780</v>
      </c>
      <c r="S10" s="8" t="s">
        <v>1781</v>
      </c>
      <c r="T10" s="8" t="s">
        <v>1782</v>
      </c>
      <c r="U10" s="8" t="s">
        <v>1783</v>
      </c>
      <c r="V10" s="8" t="s">
        <v>1784</v>
      </c>
      <c r="W10" s="8" t="s">
        <v>1785</v>
      </c>
      <c r="X10" s="8" t="s">
        <v>1786</v>
      </c>
      <c r="Y10" s="8" t="s">
        <v>1787</v>
      </c>
      <c r="Z10" s="8" t="s">
        <v>1788</v>
      </c>
      <c r="AA10" s="8" t="s">
        <v>1789</v>
      </c>
      <c r="AB10" s="8" t="s">
        <v>1790</v>
      </c>
      <c r="AC10" s="8" t="s">
        <v>1791</v>
      </c>
      <c r="AD10" s="8" t="s">
        <v>1792</v>
      </c>
      <c r="AE10" s="8" t="s">
        <v>1793</v>
      </c>
      <c r="AF10" s="8" t="s">
        <v>1794</v>
      </c>
      <c r="AG10" s="8" t="s">
        <v>1795</v>
      </c>
      <c r="AH10" s="8" t="s">
        <v>1796</v>
      </c>
      <c r="AI10" s="8" t="s">
        <v>1797</v>
      </c>
      <c r="AJ10" s="8" t="s">
        <v>1798</v>
      </c>
      <c r="AK10" s="8" t="s">
        <v>1799</v>
      </c>
      <c r="AL10" s="8" t="s">
        <v>1800</v>
      </c>
      <c r="AM10" s="8" t="s">
        <v>1801</v>
      </c>
      <c r="AN10" s="8" t="s">
        <v>1802</v>
      </c>
      <c r="AO10" s="8" t="s">
        <v>1803</v>
      </c>
      <c r="AP10" s="8" t="s">
        <v>1804</v>
      </c>
      <c r="AQ10" s="8" t="s">
        <v>1805</v>
      </c>
      <c r="AR10" s="8" t="s">
        <v>1806</v>
      </c>
      <c r="AS10" s="8" t="s">
        <v>1807</v>
      </c>
      <c r="AT10" s="8" t="s">
        <v>1808</v>
      </c>
      <c r="AU10" s="8" t="s">
        <v>1809</v>
      </c>
      <c r="AV10" s="8" t="s">
        <v>1810</v>
      </c>
      <c r="AW10" s="8" t="s">
        <v>1811</v>
      </c>
      <c r="AX10" s="8" t="s">
        <v>1812</v>
      </c>
      <c r="AY10" s="8" t="s">
        <v>1813</v>
      </c>
      <c r="AZ10" s="8" t="s">
        <v>1814</v>
      </c>
      <c r="BA10" s="8" t="s">
        <v>1815</v>
      </c>
      <c r="BB10" s="8" t="s">
        <v>1816</v>
      </c>
      <c r="BC10" s="8" t="s">
        <v>1817</v>
      </c>
      <c r="BD10" s="8" t="s">
        <v>1818</v>
      </c>
      <c r="BE10" s="8" t="s">
        <v>1819</v>
      </c>
      <c r="BF10" s="8" t="s">
        <v>1820</v>
      </c>
      <c r="BG10" s="8" t="s">
        <v>1821</v>
      </c>
      <c r="BH10" s="8" t="s">
        <v>1822</v>
      </c>
      <c r="BI10" s="8" t="s">
        <v>1823</v>
      </c>
      <c r="BJ10" s="8" t="s">
        <v>1824</v>
      </c>
      <c r="BK10" s="8" t="s">
        <v>1825</v>
      </c>
      <c r="BL10" s="8" t="s">
        <v>1826</v>
      </c>
      <c r="BM10" s="8" t="s">
        <v>1827</v>
      </c>
      <c r="BN10" s="8" t="s">
        <v>1828</v>
      </c>
      <c r="BO10" s="8" t="s">
        <v>1829</v>
      </c>
      <c r="BP10" s="8" t="s">
        <v>1830</v>
      </c>
      <c r="BQ10" s="8" t="s">
        <v>1831</v>
      </c>
      <c r="BR10" s="8" t="s">
        <v>1832</v>
      </c>
      <c r="BS10" s="8" t="s">
        <v>1833</v>
      </c>
      <c r="BT10" s="8" t="s">
        <v>1834</v>
      </c>
      <c r="BU10" s="8" t="s">
        <v>1835</v>
      </c>
      <c r="BV10" s="8" t="s">
        <v>1836</v>
      </c>
      <c r="BW10" s="8" t="s">
        <v>1837</v>
      </c>
      <c r="BX10" s="8" t="s">
        <v>1838</v>
      </c>
      <c r="BY10" s="8" t="s">
        <v>1839</v>
      </c>
      <c r="BZ10" s="8" t="s">
        <v>1840</v>
      </c>
      <c r="CA10" s="8" t="s">
        <v>1841</v>
      </c>
      <c r="CB10" s="8" t="s">
        <v>1842</v>
      </c>
      <c r="CC10" s="8" t="s">
        <v>1843</v>
      </c>
      <c r="CD10" s="8" t="s">
        <v>1844</v>
      </c>
      <c r="CE10" s="8" t="s">
        <v>1845</v>
      </c>
      <c r="CF10" s="8" t="s">
        <v>1846</v>
      </c>
      <c r="CG10" s="8" t="s">
        <v>1847</v>
      </c>
      <c r="CH10" s="8" t="s">
        <v>1848</v>
      </c>
      <c r="CI10" s="8" t="s">
        <v>1849</v>
      </c>
      <c r="CJ10" s="8" t="s">
        <v>1850</v>
      </c>
      <c r="CK10" s="8" t="s">
        <v>1851</v>
      </c>
      <c r="CL10" s="8" t="s">
        <v>1852</v>
      </c>
      <c r="CM10" s="8" t="s">
        <v>1853</v>
      </c>
      <c r="CN10" s="8" t="s">
        <v>1854</v>
      </c>
      <c r="CO10" s="8" t="s">
        <v>1855</v>
      </c>
      <c r="CP10" s="8" t="s">
        <v>1856</v>
      </c>
      <c r="CQ10" s="8" t="s">
        <v>1857</v>
      </c>
      <c r="CR10" s="8" t="s">
        <v>1858</v>
      </c>
      <c r="CS10" s="8" t="s">
        <v>1859</v>
      </c>
      <c r="CT10" s="8" t="s">
        <v>1860</v>
      </c>
      <c r="CU10" s="8" t="s">
        <v>1861</v>
      </c>
      <c r="CV10" s="8" t="s">
        <v>1862</v>
      </c>
      <c r="CW10" s="8" t="s">
        <v>1863</v>
      </c>
      <c r="CX10" s="8" t="s">
        <v>1864</v>
      </c>
      <c r="CY10" s="8" t="s">
        <v>1865</v>
      </c>
      <c r="CZ10" s="8" t="s">
        <v>1866</v>
      </c>
      <c r="DA10" s="8" t="s">
        <v>1867</v>
      </c>
      <c r="DB10" s="8" t="s">
        <v>1868</v>
      </c>
      <c r="DC10" s="8" t="s">
        <v>1869</v>
      </c>
      <c r="DD10" s="8" t="s">
        <v>1870</v>
      </c>
      <c r="DE10" s="8" t="s">
        <v>1871</v>
      </c>
      <c r="DF10" s="8" t="s">
        <v>1872</v>
      </c>
      <c r="DG10" s="8" t="s">
        <v>1873</v>
      </c>
      <c r="DH10" s="8" t="s">
        <v>1874</v>
      </c>
      <c r="DI10" s="8" t="s">
        <v>1875</v>
      </c>
      <c r="DJ10" s="8" t="s">
        <v>1876</v>
      </c>
      <c r="DK10" s="8" t="s">
        <v>1877</v>
      </c>
      <c r="DL10" s="8" t="s">
        <v>1878</v>
      </c>
      <c r="DM10" s="8" t="s">
        <v>1879</v>
      </c>
      <c r="DN10" s="8" t="s">
        <v>1880</v>
      </c>
      <c r="DO10" s="8" t="s">
        <v>1881</v>
      </c>
      <c r="DP10" s="8" t="s">
        <v>1882</v>
      </c>
      <c r="DQ10" s="8" t="s">
        <v>1883</v>
      </c>
      <c r="DR10" s="8" t="s">
        <v>1884</v>
      </c>
      <c r="DS10" s="8" t="s">
        <v>1885</v>
      </c>
      <c r="DT10" s="8" t="s">
        <v>1886</v>
      </c>
      <c r="DU10" s="8" t="s">
        <v>1887</v>
      </c>
      <c r="DV10" s="8" t="s">
        <v>1888</v>
      </c>
      <c r="DW10" s="8" t="s">
        <v>1889</v>
      </c>
      <c r="DX10" s="8" t="s">
        <v>1890</v>
      </c>
      <c r="DY10" s="8" t="s">
        <v>1891</v>
      </c>
      <c r="DZ10" s="8" t="s">
        <v>1892</v>
      </c>
      <c r="EA10" s="8" t="s">
        <v>1893</v>
      </c>
      <c r="EB10" s="8" t="s">
        <v>1894</v>
      </c>
      <c r="EC10" s="8" t="s">
        <v>1895</v>
      </c>
      <c r="ED10" s="8" t="s">
        <v>1896</v>
      </c>
      <c r="EE10" s="8" t="s">
        <v>1897</v>
      </c>
      <c r="EF10" s="8" t="s">
        <v>1898</v>
      </c>
      <c r="EG10" s="8" t="s">
        <v>1899</v>
      </c>
      <c r="EH10" s="8" t="s">
        <v>1900</v>
      </c>
      <c r="EI10" s="8" t="s">
        <v>1901</v>
      </c>
      <c r="EJ10" s="8" t="s">
        <v>1902</v>
      </c>
      <c r="EK10" s="8" t="s">
        <v>1903</v>
      </c>
      <c r="EL10" s="8" t="s">
        <v>1904</v>
      </c>
      <c r="EM10" s="8" t="s">
        <v>1905</v>
      </c>
      <c r="EN10" s="8" t="s">
        <v>1906</v>
      </c>
      <c r="EO10" s="8" t="s">
        <v>1907</v>
      </c>
      <c r="EP10" s="8" t="s">
        <v>1908</v>
      </c>
      <c r="EQ10" s="8" t="s">
        <v>1909</v>
      </c>
      <c r="ER10" s="8" t="s">
        <v>1910</v>
      </c>
      <c r="ES10" s="8" t="s">
        <v>1911</v>
      </c>
      <c r="ET10" s="8" t="s">
        <v>1912</v>
      </c>
      <c r="EU10" s="8" t="s">
        <v>1913</v>
      </c>
      <c r="EV10" s="8" t="s">
        <v>1914</v>
      </c>
      <c r="EW10" s="8" t="s">
        <v>1915</v>
      </c>
      <c r="EX10" s="8" t="s">
        <v>1916</v>
      </c>
      <c r="EY10" s="8" t="s">
        <v>1917</v>
      </c>
      <c r="EZ10" s="8" t="s">
        <v>1918</v>
      </c>
      <c r="FA10" s="8" t="s">
        <v>1919</v>
      </c>
      <c r="FB10" s="8" t="s">
        <v>1920</v>
      </c>
      <c r="FC10" s="8" t="s">
        <v>1921</v>
      </c>
      <c r="FD10" s="8" t="s">
        <v>1922</v>
      </c>
      <c r="FE10" s="8" t="s">
        <v>1923</v>
      </c>
      <c r="FF10" s="8" t="s">
        <v>1924</v>
      </c>
      <c r="FG10" s="8" t="s">
        <v>1925</v>
      </c>
      <c r="FH10" s="8" t="s">
        <v>1926</v>
      </c>
      <c r="FI10" s="8" t="s">
        <v>1927</v>
      </c>
      <c r="FJ10" s="8" t="s">
        <v>1928</v>
      </c>
      <c r="FK10" s="8" t="s">
        <v>1929</v>
      </c>
      <c r="FL10" s="8" t="s">
        <v>1930</v>
      </c>
      <c r="FM10" s="8" t="s">
        <v>1931</v>
      </c>
      <c r="FN10" s="8" t="s">
        <v>1932</v>
      </c>
      <c r="FO10" s="8" t="s">
        <v>1933</v>
      </c>
      <c r="FP10" s="8" t="s">
        <v>1934</v>
      </c>
      <c r="FQ10" s="8" t="s">
        <v>1935</v>
      </c>
      <c r="FR10" s="8" t="s">
        <v>1936</v>
      </c>
      <c r="FS10" s="8" t="s">
        <v>1937</v>
      </c>
      <c r="FT10" s="8" t="s">
        <v>1938</v>
      </c>
      <c r="FU10" s="8" t="s">
        <v>1939</v>
      </c>
      <c r="FV10" s="8" t="s">
        <v>1940</v>
      </c>
      <c r="FW10" s="8" t="s">
        <v>1941</v>
      </c>
      <c r="FX10" s="8" t="s">
        <v>1942</v>
      </c>
      <c r="FY10" s="8" t="s">
        <v>1943</v>
      </c>
      <c r="FZ10" s="8" t="s">
        <v>1944</v>
      </c>
      <c r="GA10" s="8" t="s">
        <v>1945</v>
      </c>
      <c r="GB10" s="8" t="s">
        <v>1946</v>
      </c>
      <c r="GC10" s="8" t="s">
        <v>1947</v>
      </c>
      <c r="GD10" s="8" t="s">
        <v>1948</v>
      </c>
      <c r="GE10" s="8" t="s">
        <v>1949</v>
      </c>
      <c r="GF10" s="8" t="s">
        <v>1950</v>
      </c>
      <c r="GG10" s="8" t="s">
        <v>1951</v>
      </c>
      <c r="GH10" s="8" t="s">
        <v>1952</v>
      </c>
      <c r="GI10" s="8" t="s">
        <v>1953</v>
      </c>
      <c r="GJ10" s="8" t="s">
        <v>1954</v>
      </c>
      <c r="GK10" s="8" t="s">
        <v>1955</v>
      </c>
      <c r="GL10" s="8" t="s">
        <v>1956</v>
      </c>
      <c r="GM10" s="8" t="s">
        <v>1957</v>
      </c>
      <c r="GN10" s="8" t="s">
        <v>1958</v>
      </c>
      <c r="GO10" s="8" t="s">
        <v>1959</v>
      </c>
      <c r="GP10" s="8" t="s">
        <v>1960</v>
      </c>
      <c r="GQ10" s="8" t="s">
        <v>1961</v>
      </c>
      <c r="GR10" s="8" t="s">
        <v>1962</v>
      </c>
      <c r="GS10" s="8" t="s">
        <v>1963</v>
      </c>
      <c r="GT10" s="8" t="s">
        <v>1964</v>
      </c>
      <c r="GU10" s="8" t="s">
        <v>1965</v>
      </c>
      <c r="GV10" s="8" t="s">
        <v>1966</v>
      </c>
      <c r="GW10" s="8" t="s">
        <v>1967</v>
      </c>
      <c r="GX10" s="8" t="s">
        <v>1968</v>
      </c>
      <c r="GY10" s="8" t="s">
        <v>1969</v>
      </c>
      <c r="GZ10" s="8" t="s">
        <v>1970</v>
      </c>
      <c r="HA10" s="8" t="s">
        <v>1971</v>
      </c>
      <c r="HB10" s="8" t="s">
        <v>1972</v>
      </c>
      <c r="HC10" s="8" t="s">
        <v>1973</v>
      </c>
      <c r="HD10" s="8" t="s">
        <v>1974</v>
      </c>
      <c r="HE10" s="8" t="s">
        <v>1975</v>
      </c>
      <c r="HF10" s="8" t="s">
        <v>1976</v>
      </c>
      <c r="HG10" s="8" t="s">
        <v>1977</v>
      </c>
      <c r="HH10" s="8" t="s">
        <v>1978</v>
      </c>
      <c r="HI10" s="8" t="s">
        <v>1979</v>
      </c>
      <c r="HJ10" s="8" t="s">
        <v>1980</v>
      </c>
      <c r="HK10" s="8" t="s">
        <v>1981</v>
      </c>
      <c r="HL10" s="8" t="s">
        <v>1982</v>
      </c>
      <c r="HM10" s="8" t="s">
        <v>1983</v>
      </c>
      <c r="HN10" s="8" t="s">
        <v>1984</v>
      </c>
      <c r="HO10" s="8" t="s">
        <v>1985</v>
      </c>
      <c r="HP10" s="8" t="s">
        <v>1986</v>
      </c>
      <c r="HQ10" s="8" t="s">
        <v>1987</v>
      </c>
      <c r="HR10" s="8" t="s">
        <v>1988</v>
      </c>
      <c r="HS10" s="8" t="s">
        <v>1989</v>
      </c>
      <c r="HT10" s="8" t="s">
        <v>1990</v>
      </c>
      <c r="HU10" s="8" t="s">
        <v>1991</v>
      </c>
      <c r="HV10" s="8" t="s">
        <v>1992</v>
      </c>
      <c r="HW10" s="8" t="s">
        <v>1993</v>
      </c>
      <c r="HX10" s="8" t="s">
        <v>1994</v>
      </c>
      <c r="HY10" s="8" t="s">
        <v>1995</v>
      </c>
      <c r="HZ10" s="8" t="s">
        <v>1996</v>
      </c>
      <c r="IA10" s="8" t="s">
        <v>1997</v>
      </c>
      <c r="IB10" s="8" t="s">
        <v>1998</v>
      </c>
      <c r="IC10" s="8" t="s">
        <v>1999</v>
      </c>
      <c r="ID10" s="8" t="s">
        <v>2000</v>
      </c>
      <c r="IE10" s="8" t="s">
        <v>2001</v>
      </c>
      <c r="IF10" s="8" t="s">
        <v>2002</v>
      </c>
      <c r="IG10" s="8" t="s">
        <v>2003</v>
      </c>
      <c r="IH10" s="8" t="s">
        <v>2004</v>
      </c>
      <c r="II10" s="8" t="s">
        <v>2005</v>
      </c>
      <c r="IJ10" s="8" t="s">
        <v>2006</v>
      </c>
      <c r="IK10" s="8" t="s">
        <v>2007</v>
      </c>
      <c r="IL10" s="8" t="s">
        <v>2008</v>
      </c>
      <c r="IM10" s="8" t="s">
        <v>2009</v>
      </c>
      <c r="IN10" s="8" t="s">
        <v>2010</v>
      </c>
      <c r="IO10" s="8" t="s">
        <v>2011</v>
      </c>
      <c r="IP10" s="8" t="s">
        <v>2012</v>
      </c>
      <c r="IQ10" s="8" t="s">
        <v>2013</v>
      </c>
    </row>
    <row r="11" spans="1:251">
      <c r="A11" s="10">
        <v>42036</v>
      </c>
      <c r="B11" s="9">
        <v>0</v>
      </c>
      <c r="C11" s="9">
        <v>0</v>
      </c>
      <c r="D11" s="9">
        <v>0</v>
      </c>
      <c r="E11" s="9">
        <v>3.28</v>
      </c>
      <c r="F11" s="9">
        <v>2.722</v>
      </c>
      <c r="G11" s="9">
        <v>0.55700000000000005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1.1890000000000001</v>
      </c>
      <c r="O11" s="9">
        <v>0.96199999999999997</v>
      </c>
      <c r="P11" s="9">
        <v>0.22700000000000001</v>
      </c>
      <c r="Q11" s="9">
        <v>0</v>
      </c>
      <c r="R11" s="9">
        <v>0</v>
      </c>
      <c r="S11" s="9">
        <v>0</v>
      </c>
      <c r="T11" s="9">
        <v>0.39500000000000002</v>
      </c>
      <c r="U11" s="9">
        <v>0</v>
      </c>
      <c r="V11" s="9">
        <v>0.39500000000000002</v>
      </c>
      <c r="W11" s="9">
        <v>0</v>
      </c>
      <c r="X11" s="9">
        <v>0</v>
      </c>
      <c r="Y11" s="9">
        <v>0</v>
      </c>
      <c r="Z11" s="9">
        <v>0.20699999999999999</v>
      </c>
      <c r="AA11" s="9">
        <v>0.20699999999999999</v>
      </c>
      <c r="AB11" s="9">
        <v>0</v>
      </c>
      <c r="AC11" s="9">
        <v>0</v>
      </c>
      <c r="AD11" s="9">
        <v>0</v>
      </c>
      <c r="AE11" s="9">
        <v>0</v>
      </c>
      <c r="AF11" s="9">
        <v>0</v>
      </c>
      <c r="AG11" s="9">
        <v>0</v>
      </c>
      <c r="AH11" s="9">
        <v>0</v>
      </c>
      <c r="AI11" s="9">
        <v>0.32</v>
      </c>
      <c r="AJ11" s="9">
        <v>0.32</v>
      </c>
      <c r="AK11" s="9">
        <v>0</v>
      </c>
      <c r="AL11" s="9">
        <v>2</v>
      </c>
      <c r="AM11" s="9">
        <v>0.82699999999999996</v>
      </c>
      <c r="AN11" s="9">
        <v>1.173</v>
      </c>
      <c r="AO11" s="9">
        <v>3.0950000000000002</v>
      </c>
      <c r="AP11" s="9">
        <v>2.5779999999999998</v>
      </c>
      <c r="AQ11" s="9">
        <v>0.51700000000000002</v>
      </c>
      <c r="AR11" s="9">
        <v>2.3450000000000002</v>
      </c>
      <c r="AS11" s="9">
        <v>1.829</v>
      </c>
      <c r="AT11" s="9">
        <v>0.51700000000000002</v>
      </c>
      <c r="AU11" s="9">
        <v>0.75</v>
      </c>
      <c r="AV11" s="9">
        <v>0.75</v>
      </c>
      <c r="AW11" s="9">
        <v>0</v>
      </c>
      <c r="AX11" s="9">
        <v>0</v>
      </c>
      <c r="AY11" s="9">
        <v>0</v>
      </c>
      <c r="AZ11" s="9">
        <v>0</v>
      </c>
      <c r="BA11" s="9">
        <v>4.6890000000000001</v>
      </c>
      <c r="BB11" s="9">
        <v>2.8540000000000001</v>
      </c>
      <c r="BC11" s="9">
        <v>1.835</v>
      </c>
      <c r="BD11" s="9">
        <v>3.4710000000000001</v>
      </c>
      <c r="BE11" s="9">
        <v>2.3109999999999999</v>
      </c>
      <c r="BF11" s="9">
        <v>1.1599999999999999</v>
      </c>
      <c r="BG11" s="9">
        <v>1.218</v>
      </c>
      <c r="BH11" s="9">
        <v>0.54300000000000004</v>
      </c>
      <c r="BI11" s="9">
        <v>0.67500000000000004</v>
      </c>
      <c r="BJ11" s="9">
        <v>74.308999999999997</v>
      </c>
      <c r="BK11" s="9">
        <v>84.781999999999996</v>
      </c>
      <c r="BL11" s="9">
        <v>50.121000000000002</v>
      </c>
      <c r="BM11" s="9">
        <v>5.0540000000000003</v>
      </c>
      <c r="BN11" s="9">
        <v>7.242</v>
      </c>
      <c r="BO11" s="9">
        <v>0</v>
      </c>
      <c r="BP11" s="9">
        <v>0</v>
      </c>
      <c r="BQ11" s="9">
        <v>0</v>
      </c>
      <c r="BR11" s="9">
        <v>0</v>
      </c>
      <c r="BS11" s="9">
        <v>42.136000000000003</v>
      </c>
      <c r="BT11" s="9">
        <v>50.12</v>
      </c>
      <c r="BU11" s="9">
        <v>23.699000000000002</v>
      </c>
      <c r="BV11" s="9">
        <v>0</v>
      </c>
      <c r="BW11" s="9">
        <v>0</v>
      </c>
      <c r="BX11" s="9">
        <v>0</v>
      </c>
      <c r="BY11" s="9">
        <v>42.136000000000003</v>
      </c>
      <c r="BZ11" s="9">
        <v>50.12</v>
      </c>
      <c r="CA11" s="9">
        <v>23.699000000000002</v>
      </c>
      <c r="CB11" s="9">
        <v>0</v>
      </c>
      <c r="CC11" s="9">
        <v>0</v>
      </c>
      <c r="CD11" s="9">
        <v>0</v>
      </c>
      <c r="CE11" s="9">
        <v>0</v>
      </c>
      <c r="CF11" s="9">
        <v>0</v>
      </c>
      <c r="CG11" s="9">
        <v>0</v>
      </c>
      <c r="CH11" s="9">
        <v>15.28</v>
      </c>
      <c r="CI11" s="9">
        <v>17.719000000000001</v>
      </c>
      <c r="CJ11" s="9">
        <v>9.6470000000000002</v>
      </c>
      <c r="CK11" s="9">
        <v>0</v>
      </c>
      <c r="CL11" s="9">
        <v>0</v>
      </c>
      <c r="CM11" s="9">
        <v>0</v>
      </c>
      <c r="CN11" s="9">
        <v>5.069</v>
      </c>
      <c r="CO11" s="9">
        <v>0</v>
      </c>
      <c r="CP11" s="9">
        <v>16.776</v>
      </c>
      <c r="CQ11" s="9">
        <v>0</v>
      </c>
      <c r="CR11" s="9">
        <v>0</v>
      </c>
      <c r="CS11" s="9">
        <v>0</v>
      </c>
      <c r="CT11" s="9">
        <v>2.657</v>
      </c>
      <c r="CU11" s="9">
        <v>3.8079999999999998</v>
      </c>
      <c r="CV11" s="9">
        <v>0</v>
      </c>
      <c r="CW11" s="9">
        <v>0</v>
      </c>
      <c r="CX11" s="9">
        <v>0</v>
      </c>
      <c r="CY11" s="9">
        <v>0</v>
      </c>
      <c r="CZ11" s="9">
        <v>0</v>
      </c>
      <c r="DA11" s="9">
        <v>0</v>
      </c>
      <c r="DB11" s="9">
        <v>0</v>
      </c>
      <c r="DC11" s="9">
        <v>4.1130000000000004</v>
      </c>
      <c r="DD11" s="9">
        <v>5.8940000000000001</v>
      </c>
      <c r="DE11" s="9">
        <v>0</v>
      </c>
      <c r="DF11" s="9">
        <v>25.690999999999999</v>
      </c>
      <c r="DG11" s="9">
        <v>15.218</v>
      </c>
      <c r="DH11" s="9">
        <v>49.878999999999998</v>
      </c>
      <c r="DI11" s="9">
        <v>39.764000000000003</v>
      </c>
      <c r="DJ11" s="9">
        <v>47.466000000000001</v>
      </c>
      <c r="DK11" s="9">
        <v>21.975999999999999</v>
      </c>
      <c r="DL11" s="9">
        <v>30.132999999999999</v>
      </c>
      <c r="DM11" s="9">
        <v>33.664000000000001</v>
      </c>
      <c r="DN11" s="9">
        <v>21.975999999999999</v>
      </c>
      <c r="DO11" s="9">
        <v>9.6319999999999997</v>
      </c>
      <c r="DP11" s="9">
        <v>13.802</v>
      </c>
      <c r="DQ11" s="9">
        <v>0</v>
      </c>
      <c r="DR11" s="9">
        <v>0</v>
      </c>
      <c r="DS11" s="9">
        <v>0</v>
      </c>
      <c r="DT11" s="9">
        <v>0</v>
      </c>
      <c r="DU11" s="9">
        <v>60.235999999999997</v>
      </c>
      <c r="DV11" s="9">
        <v>52.533999999999999</v>
      </c>
      <c r="DW11" s="9">
        <v>78.024000000000001</v>
      </c>
      <c r="DX11" s="9">
        <v>44.591999999999999</v>
      </c>
      <c r="DY11" s="9">
        <v>42.543999999999997</v>
      </c>
      <c r="DZ11" s="9">
        <v>49.322000000000003</v>
      </c>
      <c r="EA11" s="9">
        <v>15.644</v>
      </c>
      <c r="EB11" s="9">
        <v>9.99</v>
      </c>
      <c r="EC11" s="9">
        <v>28.701000000000001</v>
      </c>
      <c r="ED11" s="9">
        <v>234.63300000000001</v>
      </c>
      <c r="EE11" s="9">
        <v>125.26600000000001</v>
      </c>
      <c r="EF11" s="9">
        <v>109.367</v>
      </c>
      <c r="EG11" s="9">
        <v>211.273</v>
      </c>
      <c r="EH11" s="9">
        <v>114.889</v>
      </c>
      <c r="EI11" s="9">
        <v>96.384</v>
      </c>
      <c r="EJ11" s="9">
        <v>42.055999999999997</v>
      </c>
      <c r="EK11" s="9">
        <v>23.358000000000001</v>
      </c>
      <c r="EL11" s="9">
        <v>18.698</v>
      </c>
      <c r="EM11" s="9">
        <v>13.978999999999999</v>
      </c>
      <c r="EN11" s="9">
        <v>5.7320000000000002</v>
      </c>
      <c r="EO11" s="9">
        <v>8.2469999999999999</v>
      </c>
      <c r="EP11" s="9">
        <v>19.219000000000001</v>
      </c>
      <c r="EQ11" s="9">
        <v>11.265000000000001</v>
      </c>
      <c r="ER11" s="9">
        <v>7.9539999999999997</v>
      </c>
      <c r="ES11" s="9">
        <v>1.788</v>
      </c>
      <c r="ET11" s="9">
        <v>1.367</v>
      </c>
      <c r="EU11" s="9">
        <v>0.42099999999999999</v>
      </c>
      <c r="EV11" s="9">
        <v>17.431000000000001</v>
      </c>
      <c r="EW11" s="9">
        <v>9.8979999999999997</v>
      </c>
      <c r="EX11" s="9">
        <v>7.5330000000000004</v>
      </c>
      <c r="EY11" s="9">
        <v>20.85</v>
      </c>
      <c r="EZ11" s="9">
        <v>11.374000000000001</v>
      </c>
      <c r="FA11" s="9">
        <v>9.4760000000000009</v>
      </c>
      <c r="FB11" s="9">
        <v>16.928999999999998</v>
      </c>
      <c r="FC11" s="9">
        <v>12.215</v>
      </c>
      <c r="FD11" s="9">
        <v>4.7140000000000004</v>
      </c>
      <c r="FE11" s="9">
        <v>16.452999999999999</v>
      </c>
      <c r="FF11" s="9">
        <v>9.8230000000000004</v>
      </c>
      <c r="FG11" s="9">
        <v>6.63</v>
      </c>
      <c r="FH11" s="9">
        <v>9.5299999999999994</v>
      </c>
      <c r="FI11" s="9">
        <v>6.55</v>
      </c>
      <c r="FJ11" s="9">
        <v>2.98</v>
      </c>
      <c r="FK11" s="9">
        <v>16.036000000000001</v>
      </c>
      <c r="FL11" s="9">
        <v>11.945</v>
      </c>
      <c r="FM11" s="9">
        <v>4.0910000000000002</v>
      </c>
      <c r="FN11" s="9">
        <v>6.4660000000000002</v>
      </c>
      <c r="FO11" s="9">
        <v>2.806</v>
      </c>
      <c r="FP11" s="9">
        <v>3.66</v>
      </c>
      <c r="FQ11" s="9">
        <v>14.164</v>
      </c>
      <c r="FR11" s="9">
        <v>2.0979999999999999</v>
      </c>
      <c r="FS11" s="9">
        <v>12.066000000000001</v>
      </c>
      <c r="FT11" s="9">
        <v>8.1430000000000007</v>
      </c>
      <c r="FU11" s="9">
        <v>1.831</v>
      </c>
      <c r="FV11" s="9">
        <v>6.3120000000000003</v>
      </c>
      <c r="FW11" s="9">
        <v>11.956</v>
      </c>
      <c r="FX11" s="9">
        <v>7.4939999999999998</v>
      </c>
      <c r="FY11" s="9">
        <v>4.4619999999999997</v>
      </c>
      <c r="FZ11" s="9">
        <v>15.492000000000001</v>
      </c>
      <c r="GA11" s="9">
        <v>8.3970000000000002</v>
      </c>
      <c r="GB11" s="9">
        <v>7.0949999999999998</v>
      </c>
      <c r="GC11" s="9">
        <v>23.36</v>
      </c>
      <c r="GD11" s="9">
        <v>10.377000000000001</v>
      </c>
      <c r="GE11" s="9">
        <v>12.983000000000001</v>
      </c>
      <c r="GF11" s="9">
        <v>163.405</v>
      </c>
      <c r="GG11" s="9">
        <v>101.44499999999999</v>
      </c>
      <c r="GH11" s="9">
        <v>61.959000000000003</v>
      </c>
      <c r="GI11" s="9">
        <v>128.23099999999999</v>
      </c>
      <c r="GJ11" s="9">
        <v>77.328000000000003</v>
      </c>
      <c r="GK11" s="9">
        <v>50.902999999999999</v>
      </c>
      <c r="GL11" s="9">
        <v>33.643999999999998</v>
      </c>
      <c r="GM11" s="9">
        <v>23.236999999999998</v>
      </c>
      <c r="GN11" s="9">
        <v>10.407</v>
      </c>
      <c r="GO11" s="9">
        <v>1.53</v>
      </c>
      <c r="GP11" s="9">
        <v>0.88</v>
      </c>
      <c r="GQ11" s="9">
        <v>0.64900000000000002</v>
      </c>
      <c r="GR11" s="9">
        <v>71.227999999999994</v>
      </c>
      <c r="GS11" s="9">
        <v>23.821000000000002</v>
      </c>
      <c r="GT11" s="9">
        <v>47.406999999999996</v>
      </c>
      <c r="GU11" s="9">
        <v>62.098999999999997</v>
      </c>
      <c r="GV11" s="9">
        <v>19.422000000000001</v>
      </c>
      <c r="GW11" s="9">
        <v>42.677</v>
      </c>
      <c r="GX11" s="9">
        <v>9.1289999999999996</v>
      </c>
      <c r="GY11" s="9">
        <v>4.3979999999999997</v>
      </c>
      <c r="GZ11" s="9">
        <v>4.7309999999999999</v>
      </c>
      <c r="HA11" s="9">
        <v>90.043999999999997</v>
      </c>
      <c r="HB11" s="9">
        <v>91.715999999999994</v>
      </c>
      <c r="HC11" s="9">
        <v>88.129000000000005</v>
      </c>
      <c r="HD11" s="9">
        <v>17.923999999999999</v>
      </c>
      <c r="HE11" s="9">
        <v>18.646999999999998</v>
      </c>
      <c r="HF11" s="9">
        <v>17.097000000000001</v>
      </c>
      <c r="HG11" s="9">
        <v>5.9580000000000002</v>
      </c>
      <c r="HH11" s="9">
        <v>4.5759999999999996</v>
      </c>
      <c r="HI11" s="9">
        <v>7.54</v>
      </c>
      <c r="HJ11" s="9">
        <v>8.1910000000000007</v>
      </c>
      <c r="HK11" s="9">
        <v>8.9930000000000003</v>
      </c>
      <c r="HL11" s="9">
        <v>7.2729999999999997</v>
      </c>
      <c r="HM11" s="9">
        <v>0.76200000000000001</v>
      </c>
      <c r="HN11" s="9">
        <v>1.091</v>
      </c>
      <c r="HO11" s="9">
        <v>0.38500000000000001</v>
      </c>
      <c r="HP11" s="9">
        <v>7.4290000000000003</v>
      </c>
      <c r="HQ11" s="9">
        <v>7.9020000000000001</v>
      </c>
      <c r="HR11" s="9">
        <v>6.8879999999999999</v>
      </c>
      <c r="HS11" s="9">
        <v>8.8859999999999992</v>
      </c>
      <c r="HT11" s="9">
        <v>9.08</v>
      </c>
      <c r="HU11" s="9">
        <v>8.6639999999999997</v>
      </c>
      <c r="HV11" s="9">
        <v>7.2149999999999999</v>
      </c>
      <c r="HW11" s="9">
        <v>9.7520000000000007</v>
      </c>
      <c r="HX11" s="9">
        <v>4.3099999999999996</v>
      </c>
      <c r="HY11" s="9">
        <v>7.0119999999999996</v>
      </c>
      <c r="HZ11" s="9">
        <v>7.8410000000000002</v>
      </c>
      <c r="IA11" s="9">
        <v>6.0620000000000003</v>
      </c>
      <c r="IB11" s="9">
        <v>4.0609999999999999</v>
      </c>
      <c r="IC11" s="9">
        <v>5.2290000000000001</v>
      </c>
      <c r="ID11" s="9">
        <v>2.7240000000000002</v>
      </c>
      <c r="IE11" s="9">
        <v>6.835</v>
      </c>
      <c r="IF11" s="9">
        <v>9.5359999999999996</v>
      </c>
      <c r="IG11" s="9">
        <v>3.7410000000000001</v>
      </c>
      <c r="IH11" s="9">
        <v>2.7559999999999998</v>
      </c>
      <c r="II11" s="9">
        <v>2.2400000000000002</v>
      </c>
      <c r="IJ11" s="9">
        <v>3.347</v>
      </c>
      <c r="IK11" s="9">
        <v>6.0369999999999999</v>
      </c>
      <c r="IL11" s="9">
        <v>1.675</v>
      </c>
      <c r="IM11" s="9">
        <v>11.032999999999999</v>
      </c>
      <c r="IN11" s="9">
        <v>3.4710000000000001</v>
      </c>
      <c r="IO11" s="9">
        <v>1.462</v>
      </c>
      <c r="IP11" s="9">
        <v>5.7720000000000002</v>
      </c>
      <c r="IQ11" s="9">
        <v>5.0960000000000001</v>
      </c>
    </row>
    <row r="12" spans="1:251">
      <c r="A12" s="10">
        <v>42401</v>
      </c>
      <c r="B12" s="9">
        <v>0</v>
      </c>
      <c r="C12" s="9">
        <v>0</v>
      </c>
      <c r="D12" s="9">
        <v>0</v>
      </c>
      <c r="E12" s="9">
        <v>2.532</v>
      </c>
      <c r="F12" s="9">
        <v>1.0549999999999999</v>
      </c>
      <c r="G12" s="9">
        <v>1.4770000000000001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9">
        <v>0.52500000000000002</v>
      </c>
      <c r="O12" s="9">
        <v>0.128</v>
      </c>
      <c r="P12" s="9">
        <v>0.39700000000000002</v>
      </c>
      <c r="Q12" s="9">
        <v>0</v>
      </c>
      <c r="R12" s="9">
        <v>0</v>
      </c>
      <c r="S12" s="9">
        <v>0</v>
      </c>
      <c r="T12" s="9">
        <v>0.317</v>
      </c>
      <c r="U12" s="9">
        <v>0</v>
      </c>
      <c r="V12" s="9">
        <v>0.317</v>
      </c>
      <c r="W12" s="9">
        <v>0</v>
      </c>
      <c r="X12" s="9">
        <v>0</v>
      </c>
      <c r="Y12" s="9">
        <v>0</v>
      </c>
      <c r="Z12" s="9">
        <v>0.215</v>
      </c>
      <c r="AA12" s="9">
        <v>0</v>
      </c>
      <c r="AB12" s="9">
        <v>0.215</v>
      </c>
      <c r="AC12" s="9">
        <v>0</v>
      </c>
      <c r="AD12" s="9">
        <v>0</v>
      </c>
      <c r="AE12" s="9">
        <v>0</v>
      </c>
      <c r="AF12" s="9">
        <v>0</v>
      </c>
      <c r="AG12" s="9">
        <v>0</v>
      </c>
      <c r="AH12" s="9">
        <v>0</v>
      </c>
      <c r="AI12" s="9">
        <v>0</v>
      </c>
      <c r="AJ12" s="9">
        <v>0</v>
      </c>
      <c r="AK12" s="9">
        <v>0</v>
      </c>
      <c r="AL12" s="9">
        <v>2.5680000000000001</v>
      </c>
      <c r="AM12" s="9">
        <v>1.228</v>
      </c>
      <c r="AN12" s="9">
        <v>1.341</v>
      </c>
      <c r="AO12" s="9">
        <v>3.4049999999999998</v>
      </c>
      <c r="AP12" s="9">
        <v>2.016</v>
      </c>
      <c r="AQ12" s="9">
        <v>1.3879999999999999</v>
      </c>
      <c r="AR12" s="9">
        <v>3.2480000000000002</v>
      </c>
      <c r="AS12" s="9">
        <v>2.016</v>
      </c>
      <c r="AT12" s="9">
        <v>1.232</v>
      </c>
      <c r="AU12" s="9">
        <v>0.157</v>
      </c>
      <c r="AV12" s="9">
        <v>0</v>
      </c>
      <c r="AW12" s="9">
        <v>0.157</v>
      </c>
      <c r="AX12" s="9">
        <v>0</v>
      </c>
      <c r="AY12" s="9">
        <v>0</v>
      </c>
      <c r="AZ12" s="9">
        <v>0</v>
      </c>
      <c r="BA12" s="9">
        <v>4.24</v>
      </c>
      <c r="BB12" s="9">
        <v>1.881</v>
      </c>
      <c r="BC12" s="9">
        <v>2.359</v>
      </c>
      <c r="BD12" s="9">
        <v>2.5619999999999998</v>
      </c>
      <c r="BE12" s="9">
        <v>1.179</v>
      </c>
      <c r="BF12" s="9">
        <v>1.383</v>
      </c>
      <c r="BG12" s="9">
        <v>1.6779999999999999</v>
      </c>
      <c r="BH12" s="9">
        <v>0.70199999999999996</v>
      </c>
      <c r="BI12" s="9">
        <v>0.97599999999999998</v>
      </c>
      <c r="BJ12" s="9">
        <v>66.403000000000006</v>
      </c>
      <c r="BK12" s="9">
        <v>68.498999999999995</v>
      </c>
      <c r="BL12" s="9">
        <v>64.221999999999994</v>
      </c>
      <c r="BM12" s="9">
        <v>19.449000000000002</v>
      </c>
      <c r="BN12" s="9">
        <v>38.148000000000003</v>
      </c>
      <c r="BO12" s="9">
        <v>0</v>
      </c>
      <c r="BP12" s="9">
        <v>0</v>
      </c>
      <c r="BQ12" s="9">
        <v>0</v>
      </c>
      <c r="BR12" s="9">
        <v>0</v>
      </c>
      <c r="BS12" s="9">
        <v>33.125</v>
      </c>
      <c r="BT12" s="9">
        <v>27.073</v>
      </c>
      <c r="BU12" s="9">
        <v>39.420999999999999</v>
      </c>
      <c r="BV12" s="9">
        <v>0</v>
      </c>
      <c r="BW12" s="9">
        <v>0</v>
      </c>
      <c r="BX12" s="9">
        <v>0</v>
      </c>
      <c r="BY12" s="9">
        <v>33.125</v>
      </c>
      <c r="BZ12" s="9">
        <v>27.073</v>
      </c>
      <c r="CA12" s="9">
        <v>39.420999999999999</v>
      </c>
      <c r="CB12" s="9">
        <v>0</v>
      </c>
      <c r="CC12" s="9">
        <v>0</v>
      </c>
      <c r="CD12" s="9">
        <v>0</v>
      </c>
      <c r="CE12" s="9">
        <v>0</v>
      </c>
      <c r="CF12" s="9">
        <v>0</v>
      </c>
      <c r="CG12" s="9">
        <v>0</v>
      </c>
      <c r="CH12" s="9">
        <v>6.8689999999999998</v>
      </c>
      <c r="CI12" s="9">
        <v>3.2789999999999999</v>
      </c>
      <c r="CJ12" s="9">
        <v>10.603999999999999</v>
      </c>
      <c r="CK12" s="9">
        <v>0</v>
      </c>
      <c r="CL12" s="9">
        <v>0</v>
      </c>
      <c r="CM12" s="9">
        <v>0</v>
      </c>
      <c r="CN12" s="9">
        <v>4.1520000000000001</v>
      </c>
      <c r="CO12" s="9">
        <v>0</v>
      </c>
      <c r="CP12" s="9">
        <v>8.4710000000000001</v>
      </c>
      <c r="CQ12" s="9">
        <v>0</v>
      </c>
      <c r="CR12" s="9">
        <v>0</v>
      </c>
      <c r="CS12" s="9">
        <v>0</v>
      </c>
      <c r="CT12" s="9">
        <v>2.8069999999999999</v>
      </c>
      <c r="CU12" s="9">
        <v>0</v>
      </c>
      <c r="CV12" s="9">
        <v>5.726</v>
      </c>
      <c r="CW12" s="9">
        <v>0</v>
      </c>
      <c r="CX12" s="9">
        <v>0</v>
      </c>
      <c r="CY12" s="9">
        <v>0</v>
      </c>
      <c r="CZ12" s="9">
        <v>0</v>
      </c>
      <c r="DA12" s="9">
        <v>0</v>
      </c>
      <c r="DB12" s="9">
        <v>0</v>
      </c>
      <c r="DC12" s="9">
        <v>0</v>
      </c>
      <c r="DD12" s="9">
        <v>0</v>
      </c>
      <c r="DE12" s="9">
        <v>0</v>
      </c>
      <c r="DF12" s="9">
        <v>33.597000000000001</v>
      </c>
      <c r="DG12" s="9">
        <v>31.501000000000001</v>
      </c>
      <c r="DH12" s="9">
        <v>35.777999999999999</v>
      </c>
      <c r="DI12" s="9">
        <v>44.54</v>
      </c>
      <c r="DJ12" s="9">
        <v>51.735999999999997</v>
      </c>
      <c r="DK12" s="9">
        <v>37.055999999999997</v>
      </c>
      <c r="DL12" s="9">
        <v>42.491999999999997</v>
      </c>
      <c r="DM12" s="9">
        <v>51.735999999999997</v>
      </c>
      <c r="DN12" s="9">
        <v>32.878</v>
      </c>
      <c r="DO12" s="9">
        <v>2.048</v>
      </c>
      <c r="DP12" s="9">
        <v>0</v>
      </c>
      <c r="DQ12" s="9">
        <v>4.1779999999999999</v>
      </c>
      <c r="DR12" s="9">
        <v>0</v>
      </c>
      <c r="DS12" s="9">
        <v>0</v>
      </c>
      <c r="DT12" s="9">
        <v>0</v>
      </c>
      <c r="DU12" s="9">
        <v>55.46</v>
      </c>
      <c r="DV12" s="9">
        <v>48.264000000000003</v>
      </c>
      <c r="DW12" s="9">
        <v>62.944000000000003</v>
      </c>
      <c r="DX12" s="9">
        <v>33.51</v>
      </c>
      <c r="DY12" s="9">
        <v>30.248000000000001</v>
      </c>
      <c r="DZ12" s="9">
        <v>36.902000000000001</v>
      </c>
      <c r="EA12" s="9">
        <v>21.95</v>
      </c>
      <c r="EB12" s="9">
        <v>18.015999999999998</v>
      </c>
      <c r="EC12" s="9">
        <v>26.042000000000002</v>
      </c>
      <c r="ED12" s="9">
        <v>209.06800000000001</v>
      </c>
      <c r="EE12" s="9">
        <v>108.19499999999999</v>
      </c>
      <c r="EF12" s="9">
        <v>100.873</v>
      </c>
      <c r="EG12" s="9">
        <v>186.42099999999999</v>
      </c>
      <c r="EH12" s="9">
        <v>96.629000000000005</v>
      </c>
      <c r="EI12" s="9">
        <v>89.792000000000002</v>
      </c>
      <c r="EJ12" s="9">
        <v>34.572000000000003</v>
      </c>
      <c r="EK12" s="9">
        <v>14.284000000000001</v>
      </c>
      <c r="EL12" s="9">
        <v>20.288</v>
      </c>
      <c r="EM12" s="9">
        <v>13.531000000000001</v>
      </c>
      <c r="EN12" s="9">
        <v>8.2119999999999997</v>
      </c>
      <c r="EO12" s="9">
        <v>5.319</v>
      </c>
      <c r="EP12" s="9">
        <v>12.375999999999999</v>
      </c>
      <c r="EQ12" s="9">
        <v>8.3520000000000003</v>
      </c>
      <c r="ER12" s="9">
        <v>4.024</v>
      </c>
      <c r="ES12" s="9">
        <v>1.9890000000000001</v>
      </c>
      <c r="ET12" s="9">
        <v>1.363</v>
      </c>
      <c r="EU12" s="9">
        <v>0.627</v>
      </c>
      <c r="EV12" s="9">
        <v>10.387</v>
      </c>
      <c r="EW12" s="9">
        <v>6.99</v>
      </c>
      <c r="EX12" s="9">
        <v>3.3969999999999998</v>
      </c>
      <c r="EY12" s="9">
        <v>26.337</v>
      </c>
      <c r="EZ12" s="9">
        <v>16.5</v>
      </c>
      <c r="FA12" s="9">
        <v>9.8369999999999997</v>
      </c>
      <c r="FB12" s="9">
        <v>9.9440000000000008</v>
      </c>
      <c r="FC12" s="9">
        <v>6.1340000000000003</v>
      </c>
      <c r="FD12" s="9">
        <v>3.81</v>
      </c>
      <c r="FE12" s="9">
        <v>16.283000000000001</v>
      </c>
      <c r="FF12" s="9">
        <v>8.2210000000000001</v>
      </c>
      <c r="FG12" s="9">
        <v>8.0619999999999994</v>
      </c>
      <c r="FH12" s="9">
        <v>6.9050000000000002</v>
      </c>
      <c r="FI12" s="9">
        <v>3.742</v>
      </c>
      <c r="FJ12" s="9">
        <v>3.1629999999999998</v>
      </c>
      <c r="FK12" s="9">
        <v>21.404</v>
      </c>
      <c r="FL12" s="9">
        <v>13.198</v>
      </c>
      <c r="FM12" s="9">
        <v>8.2059999999999995</v>
      </c>
      <c r="FN12" s="9">
        <v>5.3979999999999997</v>
      </c>
      <c r="FO12" s="9">
        <v>2.3210000000000002</v>
      </c>
      <c r="FP12" s="9">
        <v>3.077</v>
      </c>
      <c r="FQ12" s="9">
        <v>10.159000000000001</v>
      </c>
      <c r="FR12" s="9">
        <v>2.6589999999999998</v>
      </c>
      <c r="FS12" s="9">
        <v>7.5</v>
      </c>
      <c r="FT12" s="9">
        <v>4.3630000000000004</v>
      </c>
      <c r="FU12" s="9">
        <v>0.71799999999999997</v>
      </c>
      <c r="FV12" s="9">
        <v>3.645</v>
      </c>
      <c r="FW12" s="9">
        <v>3.6459999999999999</v>
      </c>
      <c r="FX12" s="9">
        <v>2.3530000000000002</v>
      </c>
      <c r="FY12" s="9">
        <v>1.2929999999999999</v>
      </c>
      <c r="FZ12" s="9">
        <v>21.501999999999999</v>
      </c>
      <c r="GA12" s="9">
        <v>9.9350000000000005</v>
      </c>
      <c r="GB12" s="9">
        <v>11.567</v>
      </c>
      <c r="GC12" s="9">
        <v>22.648</v>
      </c>
      <c r="GD12" s="9">
        <v>11.566000000000001</v>
      </c>
      <c r="GE12" s="9">
        <v>11.081</v>
      </c>
      <c r="GF12" s="9">
        <v>146.892</v>
      </c>
      <c r="GG12" s="9">
        <v>85.552999999999997</v>
      </c>
      <c r="GH12" s="9">
        <v>61.338999999999999</v>
      </c>
      <c r="GI12" s="9">
        <v>113.88200000000001</v>
      </c>
      <c r="GJ12" s="9">
        <v>66.766999999999996</v>
      </c>
      <c r="GK12" s="9">
        <v>47.115000000000002</v>
      </c>
      <c r="GL12" s="9">
        <v>28.135999999999999</v>
      </c>
      <c r="GM12" s="9">
        <v>16.279</v>
      </c>
      <c r="GN12" s="9">
        <v>11.856999999999999</v>
      </c>
      <c r="GO12" s="9">
        <v>4.8730000000000002</v>
      </c>
      <c r="GP12" s="9">
        <v>2.5070000000000001</v>
      </c>
      <c r="GQ12" s="9">
        <v>2.367</v>
      </c>
      <c r="GR12" s="9">
        <v>62.177</v>
      </c>
      <c r="GS12" s="9">
        <v>22.643000000000001</v>
      </c>
      <c r="GT12" s="9">
        <v>39.533999999999999</v>
      </c>
      <c r="GU12" s="9">
        <v>56.357999999999997</v>
      </c>
      <c r="GV12" s="9">
        <v>21.978000000000002</v>
      </c>
      <c r="GW12" s="9">
        <v>34.380000000000003</v>
      </c>
      <c r="GX12" s="9">
        <v>5.819</v>
      </c>
      <c r="GY12" s="9">
        <v>0.66500000000000004</v>
      </c>
      <c r="GZ12" s="9">
        <v>5.1539999999999999</v>
      </c>
      <c r="HA12" s="9">
        <v>89.167000000000002</v>
      </c>
      <c r="HB12" s="9">
        <v>89.31</v>
      </c>
      <c r="HC12" s="9">
        <v>89.015000000000001</v>
      </c>
      <c r="HD12" s="9">
        <v>16.536000000000001</v>
      </c>
      <c r="HE12" s="9">
        <v>13.202</v>
      </c>
      <c r="HF12" s="9">
        <v>20.113</v>
      </c>
      <c r="HG12" s="9">
        <v>6.4720000000000004</v>
      </c>
      <c r="HH12" s="9">
        <v>7.59</v>
      </c>
      <c r="HI12" s="9">
        <v>5.2729999999999997</v>
      </c>
      <c r="HJ12" s="9">
        <v>5.92</v>
      </c>
      <c r="HK12" s="9">
        <v>7.72</v>
      </c>
      <c r="HL12" s="9">
        <v>3.9889999999999999</v>
      </c>
      <c r="HM12" s="9">
        <v>0.95099999999999996</v>
      </c>
      <c r="HN12" s="9">
        <v>1.2589999999999999</v>
      </c>
      <c r="HO12" s="9">
        <v>0.621</v>
      </c>
      <c r="HP12" s="9">
        <v>4.968</v>
      </c>
      <c r="HQ12" s="9">
        <v>6.46</v>
      </c>
      <c r="HR12" s="9">
        <v>3.3679999999999999</v>
      </c>
      <c r="HS12" s="9">
        <v>12.597</v>
      </c>
      <c r="HT12" s="9">
        <v>15.25</v>
      </c>
      <c r="HU12" s="9">
        <v>9.7520000000000007</v>
      </c>
      <c r="HV12" s="9">
        <v>4.7560000000000002</v>
      </c>
      <c r="HW12" s="9">
        <v>5.6689999999999996</v>
      </c>
      <c r="HX12" s="9">
        <v>3.7770000000000001</v>
      </c>
      <c r="HY12" s="9">
        <v>7.7880000000000003</v>
      </c>
      <c r="HZ12" s="9">
        <v>7.5979999999999999</v>
      </c>
      <c r="IA12" s="9">
        <v>7.992</v>
      </c>
      <c r="IB12" s="9">
        <v>3.3029999999999999</v>
      </c>
      <c r="IC12" s="9">
        <v>3.4590000000000001</v>
      </c>
      <c r="ID12" s="9">
        <v>3.1349999999999998</v>
      </c>
      <c r="IE12" s="9">
        <v>10.238</v>
      </c>
      <c r="IF12" s="9">
        <v>12.198</v>
      </c>
      <c r="IG12" s="9">
        <v>8.1349999999999998</v>
      </c>
      <c r="IH12" s="9">
        <v>2.5819999999999999</v>
      </c>
      <c r="II12" s="9">
        <v>2.145</v>
      </c>
      <c r="IJ12" s="9">
        <v>3.0510000000000002</v>
      </c>
      <c r="IK12" s="9">
        <v>4.859</v>
      </c>
      <c r="IL12" s="9">
        <v>2.4569999999999999</v>
      </c>
      <c r="IM12" s="9">
        <v>7.4349999999999996</v>
      </c>
      <c r="IN12" s="9">
        <v>2.0870000000000002</v>
      </c>
      <c r="IO12" s="9">
        <v>0.66400000000000003</v>
      </c>
      <c r="IP12" s="9">
        <v>3.613</v>
      </c>
      <c r="IQ12" s="9">
        <v>1.744</v>
      </c>
    </row>
    <row r="13" spans="1:251">
      <c r="A13" s="10">
        <v>42767</v>
      </c>
      <c r="B13" s="9">
        <v>0</v>
      </c>
      <c r="C13" s="9">
        <v>0</v>
      </c>
      <c r="D13" s="9">
        <v>0</v>
      </c>
      <c r="E13" s="9">
        <v>1.8260000000000001</v>
      </c>
      <c r="F13" s="9">
        <v>1.484</v>
      </c>
      <c r="G13" s="9">
        <v>0.34200000000000003</v>
      </c>
      <c r="H13" s="9">
        <v>0.27900000000000003</v>
      </c>
      <c r="I13" s="9">
        <v>0.27900000000000003</v>
      </c>
      <c r="J13" s="9">
        <v>0</v>
      </c>
      <c r="K13" s="9">
        <v>0.47099999999999997</v>
      </c>
      <c r="L13" s="9">
        <v>0.47099999999999997</v>
      </c>
      <c r="M13" s="9">
        <v>0</v>
      </c>
      <c r="N13" s="9">
        <v>1.5640000000000001</v>
      </c>
      <c r="O13" s="9">
        <v>0.67500000000000004</v>
      </c>
      <c r="P13" s="9">
        <v>0.88900000000000001</v>
      </c>
      <c r="Q13" s="9">
        <v>0.37</v>
      </c>
      <c r="R13" s="9">
        <v>0.37</v>
      </c>
      <c r="S13" s="9">
        <v>0</v>
      </c>
      <c r="T13" s="9">
        <v>0.91</v>
      </c>
      <c r="U13" s="9">
        <v>0.91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  <c r="AD13" s="9">
        <v>0</v>
      </c>
      <c r="AE13" s="9">
        <v>0</v>
      </c>
      <c r="AF13" s="9">
        <v>0</v>
      </c>
      <c r="AG13" s="9">
        <v>0</v>
      </c>
      <c r="AH13" s="9">
        <v>0</v>
      </c>
      <c r="AI13" s="9">
        <v>0.70699999999999996</v>
      </c>
      <c r="AJ13" s="9">
        <v>0.15</v>
      </c>
      <c r="AK13" s="9">
        <v>0.55700000000000005</v>
      </c>
      <c r="AL13" s="9">
        <v>1.496</v>
      </c>
      <c r="AM13" s="9">
        <v>0.80200000000000005</v>
      </c>
      <c r="AN13" s="9">
        <v>0.69499999999999995</v>
      </c>
      <c r="AO13" s="9">
        <v>3.8279999999999998</v>
      </c>
      <c r="AP13" s="9">
        <v>2.9390000000000001</v>
      </c>
      <c r="AQ13" s="9">
        <v>0.88900000000000001</v>
      </c>
      <c r="AR13" s="9">
        <v>2.976</v>
      </c>
      <c r="AS13" s="9">
        <v>2.5649999999999999</v>
      </c>
      <c r="AT13" s="9">
        <v>0.41099999999999998</v>
      </c>
      <c r="AU13" s="9">
        <v>0.85299999999999998</v>
      </c>
      <c r="AV13" s="9">
        <v>0.374</v>
      </c>
      <c r="AW13" s="9">
        <v>0.47799999999999998</v>
      </c>
      <c r="AX13" s="9">
        <v>0</v>
      </c>
      <c r="AY13" s="9">
        <v>0</v>
      </c>
      <c r="AZ13" s="9">
        <v>0</v>
      </c>
      <c r="BA13" s="9">
        <v>4.556</v>
      </c>
      <c r="BB13" s="9">
        <v>2.202</v>
      </c>
      <c r="BC13" s="9"/>
      <c r="BD13" s="9">
        <v>2.4249999999999998</v>
      </c>
      <c r="BE13" s="9">
        <v>0.96299999999999997</v>
      </c>
      <c r="BF13" s="9">
        <v>1.462</v>
      </c>
      <c r="BG13" s="9">
        <v>2.1309999999999998</v>
      </c>
      <c r="BH13" s="9">
        <v>1.2390000000000001</v>
      </c>
      <c r="BI13" s="9">
        <v>0.89300000000000002</v>
      </c>
      <c r="BJ13" s="9">
        <v>82.153000000000006</v>
      </c>
      <c r="BK13" s="9">
        <v>84.403000000000006</v>
      </c>
      <c r="BL13" s="9">
        <v>78.587000000000003</v>
      </c>
      <c r="BM13" s="9">
        <v>9.08</v>
      </c>
      <c r="BN13" s="9">
        <v>0</v>
      </c>
      <c r="BO13" s="9">
        <v>23.469000000000001</v>
      </c>
      <c r="BP13" s="9">
        <v>0</v>
      </c>
      <c r="BQ13" s="9">
        <v>0</v>
      </c>
      <c r="BR13" s="9">
        <v>0</v>
      </c>
      <c r="BS13" s="9">
        <v>21.774999999999999</v>
      </c>
      <c r="BT13" s="9">
        <v>28.866</v>
      </c>
      <c r="BU13" s="9">
        <v>10.537000000000001</v>
      </c>
      <c r="BV13" s="9">
        <v>0</v>
      </c>
      <c r="BW13" s="9">
        <v>0</v>
      </c>
      <c r="BX13" s="9">
        <v>0</v>
      </c>
      <c r="BY13" s="9">
        <v>21.774999999999999</v>
      </c>
      <c r="BZ13" s="9">
        <v>28.866</v>
      </c>
      <c r="CA13" s="9">
        <v>10.537000000000001</v>
      </c>
      <c r="CB13" s="9">
        <v>3.323</v>
      </c>
      <c r="CC13" s="9">
        <v>5.42</v>
      </c>
      <c r="CD13" s="9">
        <v>0</v>
      </c>
      <c r="CE13" s="9">
        <v>5.6150000000000002</v>
      </c>
      <c r="CF13" s="9">
        <v>9.1579999999999995</v>
      </c>
      <c r="CG13" s="9">
        <v>0</v>
      </c>
      <c r="CH13" s="9">
        <v>18.657</v>
      </c>
      <c r="CI13" s="9">
        <v>13.135</v>
      </c>
      <c r="CJ13" s="9">
        <v>27.408999999999999</v>
      </c>
      <c r="CK13" s="9">
        <v>4.4119999999999999</v>
      </c>
      <c r="CL13" s="9">
        <v>7.1959999999999997</v>
      </c>
      <c r="CM13" s="9">
        <v>0</v>
      </c>
      <c r="CN13" s="9">
        <v>10.859</v>
      </c>
      <c r="CO13" s="9">
        <v>17.710999999999999</v>
      </c>
      <c r="CP13" s="9">
        <v>0</v>
      </c>
      <c r="CQ13" s="9">
        <v>0</v>
      </c>
      <c r="CR13" s="9">
        <v>0</v>
      </c>
      <c r="CS13" s="9">
        <v>0</v>
      </c>
      <c r="CT13" s="9">
        <v>0</v>
      </c>
      <c r="CU13" s="9">
        <v>0</v>
      </c>
      <c r="CV13" s="9">
        <v>0</v>
      </c>
      <c r="CW13" s="9">
        <v>0</v>
      </c>
      <c r="CX13" s="9">
        <v>0</v>
      </c>
      <c r="CY13" s="9">
        <v>0</v>
      </c>
      <c r="CZ13" s="9">
        <v>0</v>
      </c>
      <c r="DA13" s="9">
        <v>0</v>
      </c>
      <c r="DB13" s="9">
        <v>0</v>
      </c>
      <c r="DC13" s="9">
        <v>8.4320000000000004</v>
      </c>
      <c r="DD13" s="9">
        <v>2.9169999999999998</v>
      </c>
      <c r="DE13" s="9">
        <v>17.170999999999999</v>
      </c>
      <c r="DF13" s="9">
        <v>17.847000000000001</v>
      </c>
      <c r="DG13" s="9">
        <v>15.597</v>
      </c>
      <c r="DH13" s="9">
        <v>21.413</v>
      </c>
      <c r="DI13" s="9">
        <v>45.658999999999999</v>
      </c>
      <c r="DJ13" s="9">
        <v>57.174999999999997</v>
      </c>
      <c r="DK13" s="9">
        <v>27.408999999999999</v>
      </c>
      <c r="DL13" s="9">
        <v>35.491</v>
      </c>
      <c r="DM13" s="9">
        <v>49.896999999999998</v>
      </c>
      <c r="DN13" s="9">
        <v>12.66</v>
      </c>
      <c r="DO13" s="9">
        <v>10.169</v>
      </c>
      <c r="DP13" s="9">
        <v>7.2779999999999996</v>
      </c>
      <c r="DQ13" s="9">
        <v>14.749000000000001</v>
      </c>
      <c r="DR13" s="9">
        <v>0</v>
      </c>
      <c r="DS13" s="9">
        <v>0</v>
      </c>
      <c r="DT13" s="9">
        <v>0</v>
      </c>
      <c r="DU13" s="9">
        <v>54.341000000000001</v>
      </c>
      <c r="DV13" s="9">
        <v>42.825000000000003</v>
      </c>
      <c r="DW13" s="9">
        <v>72.590999999999994</v>
      </c>
      <c r="DX13" s="9">
        <v>28.920999999999999</v>
      </c>
      <c r="DY13" s="9">
        <v>18.731000000000002</v>
      </c>
      <c r="DZ13" s="9">
        <v>45.07</v>
      </c>
      <c r="EA13" s="9">
        <v>25.42</v>
      </c>
      <c r="EB13" s="9">
        <v>24.094000000000001</v>
      </c>
      <c r="EC13" s="9">
        <v>27.521000000000001</v>
      </c>
      <c r="ED13" s="9">
        <v>203.345</v>
      </c>
      <c r="EE13" s="9">
        <v>106.874</v>
      </c>
      <c r="EF13" s="9">
        <v>96.471000000000004</v>
      </c>
      <c r="EG13" s="9">
        <v>176.57499999999999</v>
      </c>
      <c r="EH13" s="9">
        <v>95.441999999999993</v>
      </c>
      <c r="EI13" s="9">
        <v>81.132000000000005</v>
      </c>
      <c r="EJ13" s="9">
        <v>23.606000000000002</v>
      </c>
      <c r="EK13" s="9">
        <v>16.571000000000002</v>
      </c>
      <c r="EL13" s="9">
        <v>7.0350000000000001</v>
      </c>
      <c r="EM13" s="9">
        <v>9.9030000000000005</v>
      </c>
      <c r="EN13" s="9">
        <v>5.4989999999999997</v>
      </c>
      <c r="EO13" s="9">
        <v>4.4039999999999999</v>
      </c>
      <c r="EP13" s="9">
        <v>13.766999999999999</v>
      </c>
      <c r="EQ13" s="9">
        <v>6.8520000000000003</v>
      </c>
      <c r="ER13" s="9">
        <v>6.9139999999999997</v>
      </c>
      <c r="ES13" s="9">
        <v>3.0710000000000002</v>
      </c>
      <c r="ET13" s="9">
        <v>2.1389999999999998</v>
      </c>
      <c r="EU13" s="9">
        <v>0.93200000000000005</v>
      </c>
      <c r="EV13" s="9">
        <v>10.696</v>
      </c>
      <c r="EW13" s="9">
        <v>4.7140000000000004</v>
      </c>
      <c r="EX13" s="9">
        <v>5.9820000000000002</v>
      </c>
      <c r="EY13" s="9">
        <v>27.541</v>
      </c>
      <c r="EZ13" s="9">
        <v>14.22</v>
      </c>
      <c r="FA13" s="9">
        <v>13.321</v>
      </c>
      <c r="FB13" s="9">
        <v>13.28</v>
      </c>
      <c r="FC13" s="9">
        <v>7.1790000000000003</v>
      </c>
      <c r="FD13" s="9">
        <v>6.101</v>
      </c>
      <c r="FE13" s="9">
        <v>11.925000000000001</v>
      </c>
      <c r="FF13" s="9">
        <v>5.609</v>
      </c>
      <c r="FG13" s="9">
        <v>6.3159999999999998</v>
      </c>
      <c r="FH13" s="9">
        <v>7.0890000000000004</v>
      </c>
      <c r="FI13" s="9">
        <v>4.5579999999999998</v>
      </c>
      <c r="FJ13" s="9">
        <v>2.5310000000000001</v>
      </c>
      <c r="FK13" s="9">
        <v>25.138999999999999</v>
      </c>
      <c r="FL13" s="9">
        <v>16.829000000000001</v>
      </c>
      <c r="FM13" s="9">
        <v>8.31</v>
      </c>
      <c r="FN13" s="9">
        <v>4.4450000000000003</v>
      </c>
      <c r="FO13" s="9">
        <v>2.1240000000000001</v>
      </c>
      <c r="FP13" s="9">
        <v>2.3210000000000002</v>
      </c>
      <c r="FQ13" s="9">
        <v>11.263999999999999</v>
      </c>
      <c r="FR13" s="9">
        <v>2.0089999999999999</v>
      </c>
      <c r="FS13" s="9">
        <v>9.2550000000000008</v>
      </c>
      <c r="FT13" s="9">
        <v>6.9560000000000004</v>
      </c>
      <c r="FU13" s="9">
        <v>2.1850000000000001</v>
      </c>
      <c r="FV13" s="9">
        <v>4.7709999999999999</v>
      </c>
      <c r="FW13" s="9">
        <v>2.4700000000000002</v>
      </c>
      <c r="FX13" s="9">
        <v>0.53200000000000003</v>
      </c>
      <c r="FY13" s="9">
        <v>1.9379999999999999</v>
      </c>
      <c r="FZ13" s="9">
        <v>19.192</v>
      </c>
      <c r="GA13" s="9">
        <v>11.275</v>
      </c>
      <c r="GB13" s="9">
        <v>7.9169999999999998</v>
      </c>
      <c r="GC13" s="9">
        <v>26.77</v>
      </c>
      <c r="GD13" s="9">
        <v>11.432</v>
      </c>
      <c r="GE13" s="9">
        <v>15.339</v>
      </c>
      <c r="GF13" s="9">
        <v>129.05699999999999</v>
      </c>
      <c r="GG13" s="9">
        <v>75.376000000000005</v>
      </c>
      <c r="GH13" s="9">
        <v>53.680999999999997</v>
      </c>
      <c r="GI13" s="9">
        <v>99.057000000000002</v>
      </c>
      <c r="GJ13" s="9">
        <v>58.04</v>
      </c>
      <c r="GK13" s="9">
        <v>41.017000000000003</v>
      </c>
      <c r="GL13" s="9">
        <v>25.725000000000001</v>
      </c>
      <c r="GM13" s="9">
        <v>15.571999999999999</v>
      </c>
      <c r="GN13" s="9">
        <v>10.151999999999999</v>
      </c>
      <c r="GO13" s="9">
        <v>4.2750000000000004</v>
      </c>
      <c r="GP13" s="9">
        <v>1.764</v>
      </c>
      <c r="GQ13" s="9">
        <v>2.512</v>
      </c>
      <c r="GR13" s="9">
        <v>74.287999999999997</v>
      </c>
      <c r="GS13" s="9">
        <v>31.498000000000001</v>
      </c>
      <c r="GT13" s="9">
        <v>42.79</v>
      </c>
      <c r="GU13" s="9">
        <v>68.024000000000001</v>
      </c>
      <c r="GV13" s="9">
        <v>29.3</v>
      </c>
      <c r="GW13" s="9">
        <v>38.723999999999997</v>
      </c>
      <c r="GX13" s="9">
        <v>6.2640000000000002</v>
      </c>
      <c r="GY13" s="9">
        <v>2.198</v>
      </c>
      <c r="GZ13" s="9">
        <v>4.0659999999999998</v>
      </c>
      <c r="HA13" s="9">
        <v>86.834999999999994</v>
      </c>
      <c r="HB13" s="9">
        <v>89.304000000000002</v>
      </c>
      <c r="HC13" s="9">
        <v>84.1</v>
      </c>
      <c r="HD13" s="9">
        <v>11.609</v>
      </c>
      <c r="HE13" s="9">
        <v>15.505000000000001</v>
      </c>
      <c r="HF13" s="9">
        <v>7.2930000000000001</v>
      </c>
      <c r="HG13" s="9">
        <v>4.87</v>
      </c>
      <c r="HH13" s="9">
        <v>5.1449999999999996</v>
      </c>
      <c r="HI13" s="9">
        <v>4.5650000000000004</v>
      </c>
      <c r="HJ13" s="9">
        <v>6.77</v>
      </c>
      <c r="HK13" s="9">
        <v>6.4119999999999999</v>
      </c>
      <c r="HL13" s="9">
        <v>7.1669999999999998</v>
      </c>
      <c r="HM13" s="9">
        <v>1.51</v>
      </c>
      <c r="HN13" s="9">
        <v>2.0009999999999999</v>
      </c>
      <c r="HO13" s="9">
        <v>0.96599999999999997</v>
      </c>
      <c r="HP13" s="9">
        <v>5.26</v>
      </c>
      <c r="HQ13" s="9">
        <v>4.41</v>
      </c>
      <c r="HR13" s="9">
        <v>6.2009999999999996</v>
      </c>
      <c r="HS13" s="9">
        <v>13.544</v>
      </c>
      <c r="HT13" s="9">
        <v>13.305</v>
      </c>
      <c r="HU13" s="9">
        <v>13.808</v>
      </c>
      <c r="HV13" s="9">
        <v>6.5309999999999997</v>
      </c>
      <c r="HW13" s="9">
        <v>6.718</v>
      </c>
      <c r="HX13" s="9">
        <v>6.3239999999999998</v>
      </c>
      <c r="HY13" s="9">
        <v>5.8650000000000002</v>
      </c>
      <c r="HZ13" s="9">
        <v>5.2480000000000002</v>
      </c>
      <c r="IA13" s="9">
        <v>6.5469999999999997</v>
      </c>
      <c r="IB13" s="9">
        <v>3.4860000000000002</v>
      </c>
      <c r="IC13" s="9">
        <v>4.2649999999999997</v>
      </c>
      <c r="ID13" s="9">
        <v>2.6230000000000002</v>
      </c>
      <c r="IE13" s="9">
        <v>12.363</v>
      </c>
      <c r="IF13" s="9">
        <v>15.747</v>
      </c>
      <c r="IG13" s="9">
        <v>8.6140000000000008</v>
      </c>
      <c r="IH13" s="9">
        <v>2.1859999999999999</v>
      </c>
      <c r="II13" s="9">
        <v>1.9870000000000001</v>
      </c>
      <c r="IJ13" s="9">
        <v>2.4060000000000001</v>
      </c>
      <c r="IK13" s="9">
        <v>5.5389999999999997</v>
      </c>
      <c r="IL13" s="9">
        <v>1.88</v>
      </c>
      <c r="IM13" s="9">
        <v>9.593</v>
      </c>
      <c r="IN13" s="9">
        <v>3.4209999999999998</v>
      </c>
      <c r="IO13" s="9">
        <v>2.044</v>
      </c>
      <c r="IP13" s="9">
        <v>4.9450000000000003</v>
      </c>
      <c r="IQ13" s="9">
        <v>1.2150000000000001</v>
      </c>
    </row>
    <row r="14" spans="1:251">
      <c r="A14" s="10">
        <v>43132</v>
      </c>
      <c r="B14" s="9">
        <v>0</v>
      </c>
      <c r="C14" s="9">
        <v>0</v>
      </c>
      <c r="D14" s="9">
        <v>0</v>
      </c>
      <c r="E14" s="9">
        <v>2.0289999999999999</v>
      </c>
      <c r="F14" s="9">
        <v>2.0289999999999999</v>
      </c>
      <c r="G14" s="9">
        <v>0</v>
      </c>
      <c r="H14" s="9">
        <v>0</v>
      </c>
      <c r="I14" s="9">
        <v>0</v>
      </c>
      <c r="J14" s="9">
        <v>0</v>
      </c>
      <c r="K14" s="9">
        <v>1.66</v>
      </c>
      <c r="L14" s="9">
        <v>1.137</v>
      </c>
      <c r="M14" s="9">
        <v>0.52300000000000002</v>
      </c>
      <c r="N14" s="9">
        <v>1.869</v>
      </c>
      <c r="O14" s="9">
        <v>1.4990000000000001</v>
      </c>
      <c r="P14" s="9">
        <v>0.37</v>
      </c>
      <c r="Q14" s="9">
        <v>0</v>
      </c>
      <c r="R14" s="9">
        <v>0</v>
      </c>
      <c r="S14" s="9">
        <v>0</v>
      </c>
      <c r="T14" s="9">
        <v>0.216</v>
      </c>
      <c r="U14" s="9">
        <v>0</v>
      </c>
      <c r="V14" s="9">
        <v>0.216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  <c r="AD14" s="9">
        <v>0</v>
      </c>
      <c r="AE14" s="9">
        <v>0</v>
      </c>
      <c r="AF14" s="9">
        <v>0</v>
      </c>
      <c r="AG14" s="9">
        <v>0</v>
      </c>
      <c r="AH14" s="9">
        <v>0</v>
      </c>
      <c r="AI14" s="9">
        <v>0.48</v>
      </c>
      <c r="AJ14" s="9">
        <v>0.443</v>
      </c>
      <c r="AK14" s="9">
        <v>3.6999999999999998E-2</v>
      </c>
      <c r="AL14" s="9">
        <v>1.9870000000000001</v>
      </c>
      <c r="AM14" s="9">
        <v>1.129</v>
      </c>
      <c r="AN14" s="9">
        <v>0.85899999999999999</v>
      </c>
      <c r="AO14" s="9">
        <v>4.0519999999999996</v>
      </c>
      <c r="AP14" s="9">
        <v>2.9289999999999998</v>
      </c>
      <c r="AQ14" s="9">
        <v>1.123</v>
      </c>
      <c r="AR14" s="9">
        <v>3.72</v>
      </c>
      <c r="AS14" s="9">
        <v>2.597</v>
      </c>
      <c r="AT14" s="9">
        <v>1.123</v>
      </c>
      <c r="AU14" s="9">
        <v>0.33200000000000002</v>
      </c>
      <c r="AV14" s="9">
        <v>0.33200000000000002</v>
      </c>
      <c r="AW14" s="9">
        <v>0</v>
      </c>
      <c r="AX14" s="9">
        <v>0</v>
      </c>
      <c r="AY14" s="9">
        <v>0</v>
      </c>
      <c r="AZ14" s="9">
        <v>0</v>
      </c>
      <c r="BA14" s="9">
        <v>4.3630000000000004</v>
      </c>
      <c r="BB14" s="9">
        <v>3.4820000000000002</v>
      </c>
      <c r="BC14" s="9">
        <v>0.88100000000000001</v>
      </c>
      <c r="BD14" s="9">
        <v>3.6150000000000002</v>
      </c>
      <c r="BE14" s="9">
        <v>3.246</v>
      </c>
      <c r="BF14" s="9">
        <v>0.37</v>
      </c>
      <c r="BG14" s="9">
        <v>0.748</v>
      </c>
      <c r="BH14" s="9">
        <v>0.23699999999999999</v>
      </c>
      <c r="BI14" s="9">
        <v>0.51100000000000001</v>
      </c>
      <c r="BJ14" s="9">
        <v>76.385000000000005</v>
      </c>
      <c r="BK14" s="9">
        <v>82.397999999999996</v>
      </c>
      <c r="BL14" s="9">
        <v>57.148000000000003</v>
      </c>
      <c r="BM14" s="9">
        <v>2.0750000000000002</v>
      </c>
      <c r="BN14" s="9">
        <v>2.7240000000000002</v>
      </c>
      <c r="BO14" s="9">
        <v>0</v>
      </c>
      <c r="BP14" s="9">
        <v>0</v>
      </c>
      <c r="BQ14" s="9">
        <v>0</v>
      </c>
      <c r="BR14" s="9">
        <v>0</v>
      </c>
      <c r="BS14" s="9">
        <v>24.106000000000002</v>
      </c>
      <c r="BT14" s="9">
        <v>31.641999999999999</v>
      </c>
      <c r="BU14" s="9">
        <v>0</v>
      </c>
      <c r="BV14" s="9">
        <v>0</v>
      </c>
      <c r="BW14" s="9">
        <v>0</v>
      </c>
      <c r="BX14" s="9">
        <v>0</v>
      </c>
      <c r="BY14" s="9">
        <v>24.106000000000002</v>
      </c>
      <c r="BZ14" s="9">
        <v>31.641999999999999</v>
      </c>
      <c r="CA14" s="9">
        <v>0</v>
      </c>
      <c r="CB14" s="9">
        <v>0</v>
      </c>
      <c r="CC14" s="9">
        <v>0</v>
      </c>
      <c r="CD14" s="9">
        <v>0</v>
      </c>
      <c r="CE14" s="9">
        <v>19.722000000000001</v>
      </c>
      <c r="CF14" s="9">
        <v>17.728000000000002</v>
      </c>
      <c r="CG14" s="9">
        <v>26.099</v>
      </c>
      <c r="CH14" s="9">
        <v>22.21</v>
      </c>
      <c r="CI14" s="9">
        <v>23.388000000000002</v>
      </c>
      <c r="CJ14" s="9">
        <v>18.443999999999999</v>
      </c>
      <c r="CK14" s="9">
        <v>0</v>
      </c>
      <c r="CL14" s="9">
        <v>0</v>
      </c>
      <c r="CM14" s="9">
        <v>0</v>
      </c>
      <c r="CN14" s="9">
        <v>2.5649999999999999</v>
      </c>
      <c r="CO14" s="9">
        <v>0</v>
      </c>
      <c r="CP14" s="9">
        <v>10.77</v>
      </c>
      <c r="CQ14" s="9">
        <v>0</v>
      </c>
      <c r="CR14" s="9">
        <v>0</v>
      </c>
      <c r="CS14" s="9">
        <v>0</v>
      </c>
      <c r="CT14" s="9">
        <v>0</v>
      </c>
      <c r="CU14" s="9">
        <v>0</v>
      </c>
      <c r="CV14" s="9">
        <v>0</v>
      </c>
      <c r="CW14" s="9">
        <v>0</v>
      </c>
      <c r="CX14" s="9">
        <v>0</v>
      </c>
      <c r="CY14" s="9">
        <v>0</v>
      </c>
      <c r="CZ14" s="9">
        <v>0</v>
      </c>
      <c r="DA14" s="9">
        <v>0</v>
      </c>
      <c r="DB14" s="9">
        <v>0</v>
      </c>
      <c r="DC14" s="9">
        <v>5.7060000000000004</v>
      </c>
      <c r="DD14" s="9">
        <v>6.9169999999999998</v>
      </c>
      <c r="DE14" s="9">
        <v>1.835</v>
      </c>
      <c r="DF14" s="9">
        <v>23.614999999999998</v>
      </c>
      <c r="DG14" s="9">
        <v>17.602</v>
      </c>
      <c r="DH14" s="9">
        <v>42.851999999999997</v>
      </c>
      <c r="DI14" s="9">
        <v>48.154000000000003</v>
      </c>
      <c r="DJ14" s="9">
        <v>45.686</v>
      </c>
      <c r="DK14" s="9">
        <v>56.046999999999997</v>
      </c>
      <c r="DL14" s="9">
        <v>44.203000000000003</v>
      </c>
      <c r="DM14" s="9">
        <v>40.5</v>
      </c>
      <c r="DN14" s="9">
        <v>56.046999999999997</v>
      </c>
      <c r="DO14" s="9">
        <v>3.9510000000000001</v>
      </c>
      <c r="DP14" s="9">
        <v>5.1859999999999999</v>
      </c>
      <c r="DQ14" s="9">
        <v>0</v>
      </c>
      <c r="DR14" s="9">
        <v>0</v>
      </c>
      <c r="DS14" s="9">
        <v>0</v>
      </c>
      <c r="DT14" s="9">
        <v>0</v>
      </c>
      <c r="DU14" s="9">
        <v>51.845999999999997</v>
      </c>
      <c r="DV14" s="9">
        <v>54.314</v>
      </c>
      <c r="DW14" s="9">
        <v>43.953000000000003</v>
      </c>
      <c r="DX14" s="9">
        <v>42.96</v>
      </c>
      <c r="DY14" s="9">
        <v>50.624000000000002</v>
      </c>
      <c r="DZ14" s="9">
        <v>18.443999999999999</v>
      </c>
      <c r="EA14" s="9">
        <v>8.8859999999999992</v>
      </c>
      <c r="EB14" s="9">
        <v>3.69</v>
      </c>
      <c r="EC14" s="9">
        <v>25.507999999999999</v>
      </c>
      <c r="ED14" s="9">
        <v>203.625</v>
      </c>
      <c r="EE14" s="9">
        <v>110.744</v>
      </c>
      <c r="EF14" s="9">
        <v>92.881</v>
      </c>
      <c r="EG14" s="9">
        <v>181.28899999999999</v>
      </c>
      <c r="EH14" s="9">
        <v>101.702</v>
      </c>
      <c r="EI14" s="9">
        <v>79.587000000000003</v>
      </c>
      <c r="EJ14" s="9">
        <v>31.021999999999998</v>
      </c>
      <c r="EK14" s="9">
        <v>16.747</v>
      </c>
      <c r="EL14" s="9">
        <v>14.275</v>
      </c>
      <c r="EM14" s="9">
        <v>10.791</v>
      </c>
      <c r="EN14" s="9">
        <v>5.7679999999999998</v>
      </c>
      <c r="EO14" s="9">
        <v>5.0229999999999997</v>
      </c>
      <c r="EP14" s="9">
        <v>11.119</v>
      </c>
      <c r="EQ14" s="9">
        <v>5.1120000000000001</v>
      </c>
      <c r="ER14" s="9">
        <v>6.0069999999999997</v>
      </c>
      <c r="ES14" s="9">
        <v>1.401</v>
      </c>
      <c r="ET14" s="9">
        <v>0</v>
      </c>
      <c r="EU14" s="9">
        <v>1.401</v>
      </c>
      <c r="EV14" s="9">
        <v>9.718</v>
      </c>
      <c r="EW14" s="9">
        <v>5.1120000000000001</v>
      </c>
      <c r="EX14" s="9">
        <v>4.6059999999999999</v>
      </c>
      <c r="EY14" s="9">
        <v>21.300999999999998</v>
      </c>
      <c r="EZ14" s="9">
        <v>10.298999999999999</v>
      </c>
      <c r="FA14" s="9">
        <v>11.002000000000001</v>
      </c>
      <c r="FB14" s="9">
        <v>13.753</v>
      </c>
      <c r="FC14" s="9">
        <v>8.3659999999999997</v>
      </c>
      <c r="FD14" s="9">
        <v>5.3869999999999996</v>
      </c>
      <c r="FE14" s="9">
        <v>17.042999999999999</v>
      </c>
      <c r="FF14" s="9">
        <v>10.416</v>
      </c>
      <c r="FG14" s="9">
        <v>6.6269999999999998</v>
      </c>
      <c r="FH14" s="9">
        <v>11.69</v>
      </c>
      <c r="FI14" s="9">
        <v>6.41</v>
      </c>
      <c r="FJ14" s="9">
        <v>5.28</v>
      </c>
      <c r="FK14" s="9">
        <v>22.616</v>
      </c>
      <c r="FL14" s="9">
        <v>17.84</v>
      </c>
      <c r="FM14" s="9">
        <v>4.7759999999999998</v>
      </c>
      <c r="FN14" s="9">
        <v>6.032</v>
      </c>
      <c r="FO14" s="9">
        <v>3.32</v>
      </c>
      <c r="FP14" s="9">
        <v>2.7120000000000002</v>
      </c>
      <c r="FQ14" s="9">
        <v>8.923</v>
      </c>
      <c r="FR14" s="9">
        <v>1.865</v>
      </c>
      <c r="FS14" s="9">
        <v>7.0570000000000004</v>
      </c>
      <c r="FT14" s="9">
        <v>4.8090000000000002</v>
      </c>
      <c r="FU14" s="9">
        <v>3.331</v>
      </c>
      <c r="FV14" s="9">
        <v>1.4790000000000001</v>
      </c>
      <c r="FW14" s="9">
        <v>2</v>
      </c>
      <c r="FX14" s="9">
        <v>0.998</v>
      </c>
      <c r="FY14" s="9">
        <v>1.002</v>
      </c>
      <c r="FZ14" s="9">
        <v>20.190000000000001</v>
      </c>
      <c r="GA14" s="9">
        <v>11.231999999999999</v>
      </c>
      <c r="GB14" s="9">
        <v>8.9580000000000002</v>
      </c>
      <c r="GC14" s="9">
        <v>22.335000000000001</v>
      </c>
      <c r="GD14" s="9">
        <v>9.0419999999999998</v>
      </c>
      <c r="GE14" s="9">
        <v>13.294</v>
      </c>
      <c r="GF14" s="9">
        <v>142.62899999999999</v>
      </c>
      <c r="GG14" s="9">
        <v>85.856999999999999</v>
      </c>
      <c r="GH14" s="9">
        <v>56.771999999999998</v>
      </c>
      <c r="GI14" s="9">
        <v>110.128</v>
      </c>
      <c r="GJ14" s="9">
        <v>66.423000000000002</v>
      </c>
      <c r="GK14" s="9">
        <v>43.704999999999998</v>
      </c>
      <c r="GL14" s="9">
        <v>25.978999999999999</v>
      </c>
      <c r="GM14" s="9">
        <v>15.504</v>
      </c>
      <c r="GN14" s="9">
        <v>10.474</v>
      </c>
      <c r="GO14" s="9">
        <v>6.5229999999999997</v>
      </c>
      <c r="GP14" s="9">
        <v>3.93</v>
      </c>
      <c r="GQ14" s="9">
        <v>2.593</v>
      </c>
      <c r="GR14" s="9">
        <v>60.994999999999997</v>
      </c>
      <c r="GS14" s="9">
        <v>24.887</v>
      </c>
      <c r="GT14" s="9">
        <v>36.107999999999997</v>
      </c>
      <c r="GU14" s="9">
        <v>54.601999999999997</v>
      </c>
      <c r="GV14" s="9">
        <v>24.326000000000001</v>
      </c>
      <c r="GW14" s="9">
        <v>30.276</v>
      </c>
      <c r="GX14" s="9">
        <v>6.3940000000000001</v>
      </c>
      <c r="GY14" s="9">
        <v>0.56200000000000006</v>
      </c>
      <c r="GZ14" s="9">
        <v>5.8319999999999999</v>
      </c>
      <c r="HA14" s="9">
        <v>89.031000000000006</v>
      </c>
      <c r="HB14" s="9">
        <v>91.834999999999994</v>
      </c>
      <c r="HC14" s="9">
        <v>85.686999999999998</v>
      </c>
      <c r="HD14" s="9">
        <v>15.234999999999999</v>
      </c>
      <c r="HE14" s="9">
        <v>15.122</v>
      </c>
      <c r="HF14" s="9">
        <v>15.369</v>
      </c>
      <c r="HG14" s="9">
        <v>5.3</v>
      </c>
      <c r="HH14" s="9">
        <v>5.2080000000000002</v>
      </c>
      <c r="HI14" s="9">
        <v>5.4080000000000004</v>
      </c>
      <c r="HJ14" s="9">
        <v>5.4610000000000003</v>
      </c>
      <c r="HK14" s="9">
        <v>4.6159999999999997</v>
      </c>
      <c r="HL14" s="9">
        <v>6.468</v>
      </c>
      <c r="HM14" s="9">
        <v>0.68799999999999994</v>
      </c>
      <c r="HN14" s="9">
        <v>0</v>
      </c>
      <c r="HO14" s="9">
        <v>1.5089999999999999</v>
      </c>
      <c r="HP14" s="9">
        <v>4.7729999999999997</v>
      </c>
      <c r="HQ14" s="9">
        <v>4.6159999999999997</v>
      </c>
      <c r="HR14" s="9">
        <v>4.9589999999999996</v>
      </c>
      <c r="HS14" s="9">
        <v>10.461</v>
      </c>
      <c r="HT14" s="9">
        <v>9.2989999999999995</v>
      </c>
      <c r="HU14" s="9">
        <v>11.845000000000001</v>
      </c>
      <c r="HV14" s="9">
        <v>6.7539999999999996</v>
      </c>
      <c r="HW14" s="9">
        <v>7.5540000000000003</v>
      </c>
      <c r="HX14" s="9">
        <v>5.8</v>
      </c>
      <c r="HY14" s="9">
        <v>8.3699999999999992</v>
      </c>
      <c r="HZ14" s="9">
        <v>9.4049999999999994</v>
      </c>
      <c r="IA14" s="9">
        <v>7.1349999999999998</v>
      </c>
      <c r="IB14" s="9">
        <v>5.7409999999999997</v>
      </c>
      <c r="IC14" s="9">
        <v>5.7880000000000003</v>
      </c>
      <c r="ID14" s="9">
        <v>5.6849999999999996</v>
      </c>
      <c r="IE14" s="9">
        <v>11.106999999999999</v>
      </c>
      <c r="IF14" s="9">
        <v>16.109000000000002</v>
      </c>
      <c r="IG14" s="9">
        <v>5.1420000000000003</v>
      </c>
      <c r="IH14" s="9">
        <v>2.9620000000000002</v>
      </c>
      <c r="II14" s="9">
        <v>2.9980000000000002</v>
      </c>
      <c r="IJ14" s="9">
        <v>2.92</v>
      </c>
      <c r="IK14" s="9">
        <v>4.3819999999999997</v>
      </c>
      <c r="IL14" s="9">
        <v>1.6839999999999999</v>
      </c>
      <c r="IM14" s="9">
        <v>7.5979999999999999</v>
      </c>
      <c r="IN14" s="9">
        <v>2.3620000000000001</v>
      </c>
      <c r="IO14" s="9">
        <v>3.008</v>
      </c>
      <c r="IP14" s="9">
        <v>1.5920000000000001</v>
      </c>
      <c r="IQ14" s="9">
        <v>0.98199999999999998</v>
      </c>
    </row>
    <row r="15" spans="1:251">
      <c r="A15" s="10">
        <v>43497</v>
      </c>
      <c r="B15" s="9">
        <v>0</v>
      </c>
      <c r="C15" s="9">
        <v>0</v>
      </c>
      <c r="D15" s="9">
        <v>0</v>
      </c>
      <c r="E15" s="9">
        <v>3.3730000000000002</v>
      </c>
      <c r="F15" s="9">
        <v>2.4740000000000002</v>
      </c>
      <c r="G15" s="9">
        <v>0.89900000000000002</v>
      </c>
      <c r="H15" s="9">
        <v>0.86699999999999999</v>
      </c>
      <c r="I15" s="9">
        <v>0.86699999999999999</v>
      </c>
      <c r="J15" s="9">
        <v>0</v>
      </c>
      <c r="K15" s="9">
        <v>1.0860000000000001</v>
      </c>
      <c r="L15" s="9">
        <v>1.0860000000000001</v>
      </c>
      <c r="M15" s="9">
        <v>0</v>
      </c>
      <c r="N15" s="9">
        <v>1.0109999999999999</v>
      </c>
      <c r="O15" s="9">
        <v>1.0109999999999999</v>
      </c>
      <c r="P15" s="9">
        <v>0</v>
      </c>
      <c r="Q15" s="9">
        <v>0</v>
      </c>
      <c r="R15" s="9">
        <v>0</v>
      </c>
      <c r="S15" s="9">
        <v>0</v>
      </c>
      <c r="T15" s="9">
        <v>0.45300000000000001</v>
      </c>
      <c r="U15" s="9">
        <v>0.45300000000000001</v>
      </c>
      <c r="V15" s="9">
        <v>0</v>
      </c>
      <c r="W15" s="9">
        <v>0</v>
      </c>
      <c r="X15" s="9">
        <v>0</v>
      </c>
      <c r="Y15" s="9">
        <v>0</v>
      </c>
      <c r="Z15" s="9">
        <v>0.47599999999999998</v>
      </c>
      <c r="AA15" s="9">
        <v>0.47599999999999998</v>
      </c>
      <c r="AB15" s="9">
        <v>0</v>
      </c>
      <c r="AC15" s="9">
        <v>0.216</v>
      </c>
      <c r="AD15" s="9">
        <v>0</v>
      </c>
      <c r="AE15" s="9">
        <v>0.216</v>
      </c>
      <c r="AF15" s="9">
        <v>0</v>
      </c>
      <c r="AG15" s="9">
        <v>0</v>
      </c>
      <c r="AH15" s="9">
        <v>0</v>
      </c>
      <c r="AI15" s="9">
        <v>2.0230000000000001</v>
      </c>
      <c r="AJ15" s="9">
        <v>0.74399999999999999</v>
      </c>
      <c r="AK15" s="9">
        <v>1.2789999999999999</v>
      </c>
      <c r="AL15" s="9">
        <v>2.6419999999999999</v>
      </c>
      <c r="AM15" s="9">
        <v>1.101</v>
      </c>
      <c r="AN15" s="9">
        <v>1.5409999999999999</v>
      </c>
      <c r="AO15" s="9">
        <v>7.5529999999999999</v>
      </c>
      <c r="AP15" s="9">
        <v>5.9219999999999997</v>
      </c>
      <c r="AQ15" s="9">
        <v>1.631</v>
      </c>
      <c r="AR15" s="9">
        <v>6.5449999999999999</v>
      </c>
      <c r="AS15" s="9">
        <v>5.13</v>
      </c>
      <c r="AT15" s="9">
        <v>1.415</v>
      </c>
      <c r="AU15" s="9">
        <v>1.008</v>
      </c>
      <c r="AV15" s="9">
        <v>0.79200000000000004</v>
      </c>
      <c r="AW15" s="9">
        <v>0.216</v>
      </c>
      <c r="AX15" s="9">
        <v>0</v>
      </c>
      <c r="AY15" s="9">
        <v>0</v>
      </c>
      <c r="AZ15" s="9">
        <v>0</v>
      </c>
      <c r="BA15" s="9">
        <v>5.1269999999999998</v>
      </c>
      <c r="BB15" s="9">
        <v>2.823</v>
      </c>
      <c r="BC15" s="9">
        <v>2.3029999999999999</v>
      </c>
      <c r="BD15" s="9">
        <v>2.1509999999999998</v>
      </c>
      <c r="BE15" s="9">
        <v>2.1509999999999998</v>
      </c>
      <c r="BF15" s="9">
        <v>0</v>
      </c>
      <c r="BG15" s="9">
        <v>2.976</v>
      </c>
      <c r="BH15" s="9">
        <v>0.67200000000000004</v>
      </c>
      <c r="BI15" s="9">
        <v>2.3029999999999999</v>
      </c>
      <c r="BJ15" s="9">
        <v>79.165999999999997</v>
      </c>
      <c r="BK15" s="9">
        <v>87.409000000000006</v>
      </c>
      <c r="BL15" s="9">
        <v>60.844000000000001</v>
      </c>
      <c r="BM15" s="9">
        <v>4.2080000000000002</v>
      </c>
      <c r="BN15" s="9">
        <v>6.101</v>
      </c>
      <c r="BO15" s="9">
        <v>0</v>
      </c>
      <c r="BP15" s="9">
        <v>0</v>
      </c>
      <c r="BQ15" s="9">
        <v>0</v>
      </c>
      <c r="BR15" s="9">
        <v>0</v>
      </c>
      <c r="BS15" s="9">
        <v>26.600999999999999</v>
      </c>
      <c r="BT15" s="9">
        <v>28.292000000000002</v>
      </c>
      <c r="BU15" s="9">
        <v>22.841000000000001</v>
      </c>
      <c r="BV15" s="9">
        <v>0</v>
      </c>
      <c r="BW15" s="9">
        <v>0</v>
      </c>
      <c r="BX15" s="9">
        <v>0</v>
      </c>
      <c r="BY15" s="9">
        <v>26.600999999999999</v>
      </c>
      <c r="BZ15" s="9">
        <v>28.292000000000002</v>
      </c>
      <c r="CA15" s="9">
        <v>22.841000000000001</v>
      </c>
      <c r="CB15" s="9">
        <v>6.8360000000000003</v>
      </c>
      <c r="CC15" s="9">
        <v>9.9109999999999996</v>
      </c>
      <c r="CD15" s="9">
        <v>0</v>
      </c>
      <c r="CE15" s="9">
        <v>8.5649999999999995</v>
      </c>
      <c r="CF15" s="9">
        <v>12.417999999999999</v>
      </c>
      <c r="CG15" s="9">
        <v>0</v>
      </c>
      <c r="CH15" s="9">
        <v>7.9710000000000001</v>
      </c>
      <c r="CI15" s="9">
        <v>11.558</v>
      </c>
      <c r="CJ15" s="9">
        <v>0</v>
      </c>
      <c r="CK15" s="9">
        <v>0</v>
      </c>
      <c r="CL15" s="9">
        <v>0</v>
      </c>
      <c r="CM15" s="9">
        <v>0</v>
      </c>
      <c r="CN15" s="9">
        <v>3.5760000000000001</v>
      </c>
      <c r="CO15" s="9">
        <v>5.1849999999999996</v>
      </c>
      <c r="CP15" s="9">
        <v>0</v>
      </c>
      <c r="CQ15" s="9">
        <v>0</v>
      </c>
      <c r="CR15" s="9">
        <v>0</v>
      </c>
      <c r="CS15" s="9">
        <v>0</v>
      </c>
      <c r="CT15" s="9">
        <v>3.7519999999999998</v>
      </c>
      <c r="CU15" s="9">
        <v>5.44</v>
      </c>
      <c r="CV15" s="9">
        <v>0</v>
      </c>
      <c r="CW15" s="9">
        <v>1.7030000000000001</v>
      </c>
      <c r="CX15" s="9">
        <v>0</v>
      </c>
      <c r="CY15" s="9">
        <v>5.4880000000000004</v>
      </c>
      <c r="CZ15" s="9">
        <v>0</v>
      </c>
      <c r="DA15" s="9">
        <v>0</v>
      </c>
      <c r="DB15" s="9">
        <v>0</v>
      </c>
      <c r="DC15" s="9">
        <v>15.954000000000001</v>
      </c>
      <c r="DD15" s="9">
        <v>8.5039999999999996</v>
      </c>
      <c r="DE15" s="9">
        <v>32.514000000000003</v>
      </c>
      <c r="DF15" s="9">
        <v>20.834</v>
      </c>
      <c r="DG15" s="9">
        <v>12.590999999999999</v>
      </c>
      <c r="DH15" s="9">
        <v>39.155999999999999</v>
      </c>
      <c r="DI15" s="9">
        <v>59.567999999999998</v>
      </c>
      <c r="DJ15" s="9">
        <v>67.716999999999999</v>
      </c>
      <c r="DK15" s="9">
        <v>41.454999999999998</v>
      </c>
      <c r="DL15" s="9">
        <v>51.618000000000002</v>
      </c>
      <c r="DM15" s="9">
        <v>58.66</v>
      </c>
      <c r="DN15" s="9">
        <v>35.966999999999999</v>
      </c>
      <c r="DO15" s="9">
        <v>7.9489999999999998</v>
      </c>
      <c r="DP15" s="9">
        <v>9.0570000000000004</v>
      </c>
      <c r="DQ15" s="9">
        <v>5.4880000000000004</v>
      </c>
      <c r="DR15" s="9">
        <v>0</v>
      </c>
      <c r="DS15" s="9">
        <v>0</v>
      </c>
      <c r="DT15" s="9">
        <v>0</v>
      </c>
      <c r="DU15" s="9">
        <v>40.432000000000002</v>
      </c>
      <c r="DV15" s="9">
        <v>32.283000000000001</v>
      </c>
      <c r="DW15" s="9">
        <v>58.545000000000002</v>
      </c>
      <c r="DX15" s="9">
        <v>16.963000000000001</v>
      </c>
      <c r="DY15" s="9">
        <v>24.594999999999999</v>
      </c>
      <c r="DZ15" s="9">
        <v>0</v>
      </c>
      <c r="EA15" s="9">
        <v>23.469000000000001</v>
      </c>
      <c r="EB15" s="9">
        <v>7.6890000000000001</v>
      </c>
      <c r="EC15" s="9">
        <v>58.545000000000002</v>
      </c>
      <c r="ED15" s="9">
        <v>183.892</v>
      </c>
      <c r="EE15" s="9">
        <v>98.644000000000005</v>
      </c>
      <c r="EF15" s="9">
        <v>85.248000000000005</v>
      </c>
      <c r="EG15" s="9">
        <v>156.05799999999999</v>
      </c>
      <c r="EH15" s="9">
        <v>85.152000000000001</v>
      </c>
      <c r="EI15" s="9">
        <v>70.906999999999996</v>
      </c>
      <c r="EJ15" s="9">
        <v>24.262</v>
      </c>
      <c r="EK15" s="9">
        <v>10.298</v>
      </c>
      <c r="EL15" s="9">
        <v>13.964</v>
      </c>
      <c r="EM15" s="9">
        <v>8.2560000000000002</v>
      </c>
      <c r="EN15" s="9">
        <v>6.6059999999999999</v>
      </c>
      <c r="EO15" s="9">
        <v>1.65</v>
      </c>
      <c r="EP15" s="9">
        <v>9.0470000000000006</v>
      </c>
      <c r="EQ15" s="9">
        <v>4.6349999999999998</v>
      </c>
      <c r="ER15" s="9">
        <v>4.4119999999999999</v>
      </c>
      <c r="ES15" s="9">
        <v>0.57799999999999996</v>
      </c>
      <c r="ET15" s="9">
        <v>0</v>
      </c>
      <c r="EU15" s="9">
        <v>0.57799999999999996</v>
      </c>
      <c r="EV15" s="9">
        <v>8.4689999999999994</v>
      </c>
      <c r="EW15" s="9">
        <v>4.6349999999999998</v>
      </c>
      <c r="EX15" s="9">
        <v>3.8340000000000001</v>
      </c>
      <c r="EY15" s="9">
        <v>21.606000000000002</v>
      </c>
      <c r="EZ15" s="9">
        <v>10.763</v>
      </c>
      <c r="FA15" s="9">
        <v>10.843</v>
      </c>
      <c r="FB15" s="9">
        <v>8.7989999999999995</v>
      </c>
      <c r="FC15" s="9">
        <v>6.8220000000000001</v>
      </c>
      <c r="FD15" s="9">
        <v>1.976</v>
      </c>
      <c r="FE15" s="9">
        <v>14.817</v>
      </c>
      <c r="FF15" s="9">
        <v>9.4320000000000004</v>
      </c>
      <c r="FG15" s="9">
        <v>5.3849999999999998</v>
      </c>
      <c r="FH15" s="9">
        <v>8.8960000000000008</v>
      </c>
      <c r="FI15" s="9">
        <v>3.4860000000000002</v>
      </c>
      <c r="FJ15" s="9">
        <v>5.41</v>
      </c>
      <c r="FK15" s="9">
        <v>16.911999999999999</v>
      </c>
      <c r="FL15" s="9">
        <v>10.476000000000001</v>
      </c>
      <c r="FM15" s="9">
        <v>6.4349999999999996</v>
      </c>
      <c r="FN15" s="9">
        <v>4.2759999999999998</v>
      </c>
      <c r="FO15" s="9">
        <v>2.6509999999999998</v>
      </c>
      <c r="FP15" s="9">
        <v>1.6240000000000001</v>
      </c>
      <c r="FQ15" s="9">
        <v>9.6039999999999992</v>
      </c>
      <c r="FR15" s="9">
        <v>5.5039999999999996</v>
      </c>
      <c r="FS15" s="9">
        <v>4.0999999999999996</v>
      </c>
      <c r="FT15" s="9">
        <v>6.9379999999999997</v>
      </c>
      <c r="FU15" s="9">
        <v>1.1579999999999999</v>
      </c>
      <c r="FV15" s="9">
        <v>5.78</v>
      </c>
      <c r="FW15" s="9">
        <v>2.1749999999999998</v>
      </c>
      <c r="FX15" s="9">
        <v>0.48299999999999998</v>
      </c>
      <c r="FY15" s="9">
        <v>1.6910000000000001</v>
      </c>
      <c r="FZ15" s="9">
        <v>20.472000000000001</v>
      </c>
      <c r="GA15" s="9">
        <v>12.836</v>
      </c>
      <c r="GB15" s="9">
        <v>7.6360000000000001</v>
      </c>
      <c r="GC15" s="9">
        <v>27.834</v>
      </c>
      <c r="GD15" s="9">
        <v>13.493</v>
      </c>
      <c r="GE15" s="9">
        <v>14.340999999999999</v>
      </c>
      <c r="GF15" s="9">
        <v>122.944</v>
      </c>
      <c r="GG15" s="9">
        <v>78.977999999999994</v>
      </c>
      <c r="GH15" s="9">
        <v>43.966000000000001</v>
      </c>
      <c r="GI15" s="9">
        <v>90.698999999999998</v>
      </c>
      <c r="GJ15" s="9">
        <v>55.851999999999997</v>
      </c>
      <c r="GK15" s="9">
        <v>34.847999999999999</v>
      </c>
      <c r="GL15" s="9">
        <v>26.556999999999999</v>
      </c>
      <c r="GM15" s="9">
        <v>18.555</v>
      </c>
      <c r="GN15" s="9">
        <v>8.0030000000000001</v>
      </c>
      <c r="GO15" s="9">
        <v>5.6879999999999997</v>
      </c>
      <c r="GP15" s="9">
        <v>4.5720000000000001</v>
      </c>
      <c r="GQ15" s="9">
        <v>1.1160000000000001</v>
      </c>
      <c r="GR15" s="9">
        <v>60.948</v>
      </c>
      <c r="GS15" s="9">
        <v>19.666</v>
      </c>
      <c r="GT15" s="9">
        <v>41.280999999999999</v>
      </c>
      <c r="GU15" s="9">
        <v>55.966999999999999</v>
      </c>
      <c r="GV15" s="9">
        <v>19.134</v>
      </c>
      <c r="GW15" s="9">
        <v>36.832999999999998</v>
      </c>
      <c r="GX15" s="9">
        <v>4.9800000000000004</v>
      </c>
      <c r="GY15" s="9">
        <v>0.53200000000000003</v>
      </c>
      <c r="GZ15" s="9">
        <v>4.4480000000000004</v>
      </c>
      <c r="HA15" s="9">
        <v>84.864000000000004</v>
      </c>
      <c r="HB15" s="9">
        <v>86.322000000000003</v>
      </c>
      <c r="HC15" s="9">
        <v>83.177000000000007</v>
      </c>
      <c r="HD15" s="9">
        <v>13.194000000000001</v>
      </c>
      <c r="HE15" s="9">
        <v>10.44</v>
      </c>
      <c r="HF15" s="9">
        <v>16.38</v>
      </c>
      <c r="HG15" s="9">
        <v>4.49</v>
      </c>
      <c r="HH15" s="9">
        <v>6.6970000000000001</v>
      </c>
      <c r="HI15" s="9">
        <v>1.9350000000000001</v>
      </c>
      <c r="HJ15" s="9">
        <v>4.92</v>
      </c>
      <c r="HK15" s="9">
        <v>4.6980000000000004</v>
      </c>
      <c r="HL15" s="9">
        <v>5.1760000000000002</v>
      </c>
      <c r="HM15" s="9">
        <v>0.314</v>
      </c>
      <c r="HN15" s="9">
        <v>0</v>
      </c>
      <c r="HO15" s="9">
        <v>0.67800000000000005</v>
      </c>
      <c r="HP15" s="9">
        <v>4.6050000000000004</v>
      </c>
      <c r="HQ15" s="9">
        <v>4.6980000000000004</v>
      </c>
      <c r="HR15" s="9">
        <v>4.4980000000000002</v>
      </c>
      <c r="HS15" s="9">
        <v>11.749000000000001</v>
      </c>
      <c r="HT15" s="9">
        <v>10.911</v>
      </c>
      <c r="HU15" s="9">
        <v>12.72</v>
      </c>
      <c r="HV15" s="9">
        <v>4.7850000000000001</v>
      </c>
      <c r="HW15" s="9">
        <v>6.9160000000000004</v>
      </c>
      <c r="HX15" s="9">
        <v>2.3180000000000001</v>
      </c>
      <c r="HY15" s="9">
        <v>8.0570000000000004</v>
      </c>
      <c r="HZ15" s="9">
        <v>9.5619999999999994</v>
      </c>
      <c r="IA15" s="9">
        <v>6.3159999999999998</v>
      </c>
      <c r="IB15" s="9">
        <v>4.8369999999999997</v>
      </c>
      <c r="IC15" s="9">
        <v>3.5339999999999998</v>
      </c>
      <c r="ID15" s="9">
        <v>6.3460000000000001</v>
      </c>
      <c r="IE15" s="9">
        <v>9.1969999999999992</v>
      </c>
      <c r="IF15" s="9">
        <v>10.62</v>
      </c>
      <c r="IG15" s="9">
        <v>7.5490000000000004</v>
      </c>
      <c r="IH15" s="9">
        <v>2.3250000000000002</v>
      </c>
      <c r="II15" s="9">
        <v>2.6880000000000002</v>
      </c>
      <c r="IJ15" s="9">
        <v>1.905</v>
      </c>
      <c r="IK15" s="9">
        <v>5.2229999999999999</v>
      </c>
      <c r="IL15" s="9">
        <v>5.58</v>
      </c>
      <c r="IM15" s="9">
        <v>4.8099999999999996</v>
      </c>
      <c r="IN15" s="9">
        <v>3.7730000000000001</v>
      </c>
      <c r="IO15" s="9">
        <v>1.1739999999999999</v>
      </c>
      <c r="IP15" s="9">
        <v>6.78</v>
      </c>
      <c r="IQ15" s="9">
        <v>1.1830000000000001</v>
      </c>
    </row>
    <row r="16" spans="1:251">
      <c r="A16" s="10">
        <v>43862</v>
      </c>
      <c r="B16" s="9">
        <v>0</v>
      </c>
      <c r="C16" s="9">
        <v>0</v>
      </c>
      <c r="D16" s="9">
        <v>0</v>
      </c>
      <c r="E16" s="9">
        <v>5.5019999999999998</v>
      </c>
      <c r="F16" s="9">
        <v>3.8010000000000002</v>
      </c>
      <c r="G16" s="9">
        <v>1.7010000000000001</v>
      </c>
      <c r="H16" s="9">
        <v>0.64200000000000002</v>
      </c>
      <c r="I16" s="9">
        <v>0.64200000000000002</v>
      </c>
      <c r="J16" s="9">
        <v>0</v>
      </c>
      <c r="K16" s="9">
        <v>0.161</v>
      </c>
      <c r="L16" s="9">
        <v>0.161</v>
      </c>
      <c r="M16" s="9">
        <v>0</v>
      </c>
      <c r="N16" s="9">
        <v>0.42199999999999999</v>
      </c>
      <c r="O16" s="9">
        <v>0.42199999999999999</v>
      </c>
      <c r="P16" s="9">
        <v>0</v>
      </c>
      <c r="Q16" s="9">
        <v>0</v>
      </c>
      <c r="R16" s="9">
        <v>0</v>
      </c>
      <c r="S16" s="9">
        <v>0</v>
      </c>
      <c r="T16" s="9">
        <v>0.25</v>
      </c>
      <c r="U16" s="9">
        <v>0</v>
      </c>
      <c r="V16" s="9">
        <v>0.25</v>
      </c>
      <c r="W16" s="9">
        <v>9.5000000000000001E-2</v>
      </c>
      <c r="X16" s="9">
        <v>0</v>
      </c>
      <c r="Y16" s="9">
        <v>9.5000000000000001E-2</v>
      </c>
      <c r="Z16" s="9">
        <v>0.53700000000000003</v>
      </c>
      <c r="AA16" s="9">
        <v>0</v>
      </c>
      <c r="AB16" s="9">
        <v>0.53700000000000003</v>
      </c>
      <c r="AC16" s="9">
        <v>0</v>
      </c>
      <c r="AD16" s="9">
        <v>0</v>
      </c>
      <c r="AE16" s="9">
        <v>0</v>
      </c>
      <c r="AF16" s="9">
        <v>0.20799999999999999</v>
      </c>
      <c r="AG16" s="9">
        <v>0.20799999999999999</v>
      </c>
      <c r="AH16" s="9">
        <v>0</v>
      </c>
      <c r="AI16" s="9">
        <v>0.51800000000000002</v>
      </c>
      <c r="AJ16" s="9">
        <v>0</v>
      </c>
      <c r="AK16" s="9">
        <v>0.51800000000000002</v>
      </c>
      <c r="AL16" s="9">
        <v>3.5169999999999999</v>
      </c>
      <c r="AM16" s="9">
        <v>2.0350000000000001</v>
      </c>
      <c r="AN16" s="9">
        <v>1.4810000000000001</v>
      </c>
      <c r="AO16" s="9">
        <v>5.5880000000000001</v>
      </c>
      <c r="AP16" s="9">
        <v>3.77</v>
      </c>
      <c r="AQ16" s="9">
        <v>1.8180000000000001</v>
      </c>
      <c r="AR16" s="9">
        <v>4.0469999999999997</v>
      </c>
      <c r="AS16" s="9">
        <v>2.2280000000000002</v>
      </c>
      <c r="AT16" s="9">
        <v>1.8180000000000001</v>
      </c>
      <c r="AU16" s="9">
        <v>0.92500000000000004</v>
      </c>
      <c r="AV16" s="9">
        <v>0.92500000000000004</v>
      </c>
      <c r="AW16" s="9">
        <v>0</v>
      </c>
      <c r="AX16" s="9">
        <v>0.61699999999999999</v>
      </c>
      <c r="AY16" s="9">
        <v>0.61699999999999999</v>
      </c>
      <c r="AZ16" s="9">
        <v>0</v>
      </c>
      <c r="BA16" s="9">
        <v>6.3529999999999998</v>
      </c>
      <c r="BB16" s="9">
        <v>3.4980000000000002</v>
      </c>
      <c r="BC16" s="9">
        <v>2.8559999999999999</v>
      </c>
      <c r="BD16" s="9">
        <v>3.78</v>
      </c>
      <c r="BE16" s="9">
        <v>2.5379999999999998</v>
      </c>
      <c r="BF16" s="9">
        <v>1.2430000000000001</v>
      </c>
      <c r="BG16" s="9">
        <v>2.573</v>
      </c>
      <c r="BH16" s="9">
        <v>0.96</v>
      </c>
      <c r="BI16" s="9">
        <v>1.613</v>
      </c>
      <c r="BJ16" s="9">
        <v>70.551000000000002</v>
      </c>
      <c r="BK16" s="9">
        <v>71.995999999999995</v>
      </c>
      <c r="BL16" s="9">
        <v>68.305000000000007</v>
      </c>
      <c r="BM16" s="9">
        <v>0.75700000000000001</v>
      </c>
      <c r="BN16" s="9">
        <v>0</v>
      </c>
      <c r="BO16" s="9">
        <v>1.9330000000000001</v>
      </c>
      <c r="BP16" s="9">
        <v>0</v>
      </c>
      <c r="BQ16" s="9">
        <v>0</v>
      </c>
      <c r="BR16" s="9">
        <v>0</v>
      </c>
      <c r="BS16" s="9">
        <v>46.076999999999998</v>
      </c>
      <c r="BT16" s="9">
        <v>52.3</v>
      </c>
      <c r="BU16" s="9">
        <v>36.401000000000003</v>
      </c>
      <c r="BV16" s="9">
        <v>0</v>
      </c>
      <c r="BW16" s="9">
        <v>0</v>
      </c>
      <c r="BX16" s="9">
        <v>0</v>
      </c>
      <c r="BY16" s="9">
        <v>46.076999999999998</v>
      </c>
      <c r="BZ16" s="9">
        <v>52.3</v>
      </c>
      <c r="CA16" s="9">
        <v>36.401000000000003</v>
      </c>
      <c r="CB16" s="9">
        <v>5.3730000000000002</v>
      </c>
      <c r="CC16" s="9">
        <v>8.8290000000000006</v>
      </c>
      <c r="CD16" s="9">
        <v>0</v>
      </c>
      <c r="CE16" s="9">
        <v>1.3440000000000001</v>
      </c>
      <c r="CF16" s="9">
        <v>2.2080000000000002</v>
      </c>
      <c r="CG16" s="9">
        <v>0</v>
      </c>
      <c r="CH16" s="9">
        <v>3.5310000000000001</v>
      </c>
      <c r="CI16" s="9">
        <v>5.8010000000000002</v>
      </c>
      <c r="CJ16" s="9">
        <v>0</v>
      </c>
      <c r="CK16" s="9">
        <v>0</v>
      </c>
      <c r="CL16" s="9">
        <v>0</v>
      </c>
      <c r="CM16" s="9">
        <v>0</v>
      </c>
      <c r="CN16" s="9">
        <v>2.097</v>
      </c>
      <c r="CO16" s="9">
        <v>0</v>
      </c>
      <c r="CP16" s="9">
        <v>5.3579999999999997</v>
      </c>
      <c r="CQ16" s="9">
        <v>0.79300000000000004</v>
      </c>
      <c r="CR16" s="9">
        <v>0</v>
      </c>
      <c r="CS16" s="9">
        <v>2.0270000000000001</v>
      </c>
      <c r="CT16" s="9">
        <v>4.4980000000000002</v>
      </c>
      <c r="CU16" s="9">
        <v>0</v>
      </c>
      <c r="CV16" s="9">
        <v>11.493</v>
      </c>
      <c r="CW16" s="9">
        <v>0</v>
      </c>
      <c r="CX16" s="9">
        <v>0</v>
      </c>
      <c r="CY16" s="9">
        <v>0</v>
      </c>
      <c r="CZ16" s="9">
        <v>1.7390000000000001</v>
      </c>
      <c r="DA16" s="9">
        <v>2.8580000000000001</v>
      </c>
      <c r="DB16" s="9">
        <v>0</v>
      </c>
      <c r="DC16" s="9">
        <v>4.3419999999999996</v>
      </c>
      <c r="DD16" s="9">
        <v>0</v>
      </c>
      <c r="DE16" s="9">
        <v>11.093</v>
      </c>
      <c r="DF16" s="9">
        <v>29.449000000000002</v>
      </c>
      <c r="DG16" s="9">
        <v>28.004000000000001</v>
      </c>
      <c r="DH16" s="9">
        <v>31.695</v>
      </c>
      <c r="DI16" s="9">
        <v>46.795999999999999</v>
      </c>
      <c r="DJ16" s="9">
        <v>51.871000000000002</v>
      </c>
      <c r="DK16" s="9">
        <v>38.904000000000003</v>
      </c>
      <c r="DL16" s="9">
        <v>33.884999999999998</v>
      </c>
      <c r="DM16" s="9">
        <v>30.658000000000001</v>
      </c>
      <c r="DN16" s="9">
        <v>38.904000000000003</v>
      </c>
      <c r="DO16" s="9">
        <v>7.7469999999999999</v>
      </c>
      <c r="DP16" s="9">
        <v>12.728999999999999</v>
      </c>
      <c r="DQ16" s="9">
        <v>0</v>
      </c>
      <c r="DR16" s="9">
        <v>5.1630000000000003</v>
      </c>
      <c r="DS16" s="9">
        <v>8.484</v>
      </c>
      <c r="DT16" s="9">
        <v>0</v>
      </c>
      <c r="DU16" s="9">
        <v>53.204000000000001</v>
      </c>
      <c r="DV16" s="9">
        <v>48.128999999999998</v>
      </c>
      <c r="DW16" s="9">
        <v>61.095999999999997</v>
      </c>
      <c r="DX16" s="9">
        <v>31.657</v>
      </c>
      <c r="DY16" s="9">
        <v>34.917000000000002</v>
      </c>
      <c r="DZ16" s="9">
        <v>26.587</v>
      </c>
      <c r="EA16" s="9">
        <v>21.547000000000001</v>
      </c>
      <c r="EB16" s="9">
        <v>13.212</v>
      </c>
      <c r="EC16" s="9">
        <v>34.509</v>
      </c>
      <c r="ED16" s="9">
        <v>193.88499999999999</v>
      </c>
      <c r="EE16" s="9">
        <v>105.82</v>
      </c>
      <c r="EF16" s="9">
        <v>88.063999999999993</v>
      </c>
      <c r="EG16" s="9">
        <v>161.59399999999999</v>
      </c>
      <c r="EH16" s="9">
        <v>89.100999999999999</v>
      </c>
      <c r="EI16" s="9">
        <v>72.492999999999995</v>
      </c>
      <c r="EJ16" s="9">
        <v>28.452000000000002</v>
      </c>
      <c r="EK16" s="9">
        <v>13.992000000000001</v>
      </c>
      <c r="EL16" s="9">
        <v>14.46</v>
      </c>
      <c r="EM16" s="9">
        <v>12.71</v>
      </c>
      <c r="EN16" s="9">
        <v>4.9489999999999998</v>
      </c>
      <c r="EO16" s="9">
        <v>7.7610000000000001</v>
      </c>
      <c r="EP16" s="9">
        <v>15.765000000000001</v>
      </c>
      <c r="EQ16" s="9">
        <v>8.9580000000000002</v>
      </c>
      <c r="ER16" s="9">
        <v>6.8070000000000004</v>
      </c>
      <c r="ES16" s="9">
        <v>0.85399999999999998</v>
      </c>
      <c r="ET16" s="9">
        <v>0.36299999999999999</v>
      </c>
      <c r="EU16" s="9">
        <v>0.49099999999999999</v>
      </c>
      <c r="EV16" s="9">
        <v>14.911</v>
      </c>
      <c r="EW16" s="9">
        <v>8.5950000000000006</v>
      </c>
      <c r="EX16" s="9">
        <v>6.3159999999999998</v>
      </c>
      <c r="EY16" s="9">
        <v>20.917000000000002</v>
      </c>
      <c r="EZ16" s="9">
        <v>10.071999999999999</v>
      </c>
      <c r="FA16" s="9">
        <v>10.845000000000001</v>
      </c>
      <c r="FB16" s="9">
        <v>12.156000000000001</v>
      </c>
      <c r="FC16" s="9">
        <v>7.4059999999999997</v>
      </c>
      <c r="FD16" s="9">
        <v>4.7489999999999997</v>
      </c>
      <c r="FE16" s="9">
        <v>10.724</v>
      </c>
      <c r="FF16" s="9">
        <v>7.992</v>
      </c>
      <c r="FG16" s="9">
        <v>2.7320000000000002</v>
      </c>
      <c r="FH16" s="9">
        <v>8.734</v>
      </c>
      <c r="FI16" s="9">
        <v>7.5759999999999996</v>
      </c>
      <c r="FJ16" s="9">
        <v>1.1579999999999999</v>
      </c>
      <c r="FK16" s="9">
        <v>14.569000000000001</v>
      </c>
      <c r="FL16" s="9">
        <v>9.6989999999999998</v>
      </c>
      <c r="FM16" s="9">
        <v>4.87</v>
      </c>
      <c r="FN16" s="9">
        <v>4.1360000000000001</v>
      </c>
      <c r="FO16" s="9">
        <v>1.9359999999999999</v>
      </c>
      <c r="FP16" s="9">
        <v>2.2000000000000002</v>
      </c>
      <c r="FQ16" s="9">
        <v>9.8059999999999992</v>
      </c>
      <c r="FR16" s="9">
        <v>3.0150000000000001</v>
      </c>
      <c r="FS16" s="9">
        <v>6.7910000000000004</v>
      </c>
      <c r="FT16" s="9">
        <v>4.3970000000000002</v>
      </c>
      <c r="FU16" s="9">
        <v>1.504</v>
      </c>
      <c r="FV16" s="9">
        <v>2.8929999999999998</v>
      </c>
      <c r="FW16" s="9">
        <v>0.84899999999999998</v>
      </c>
      <c r="FX16" s="9">
        <v>0.45500000000000002</v>
      </c>
      <c r="FY16" s="9">
        <v>0.39400000000000002</v>
      </c>
      <c r="FZ16" s="9">
        <v>18.38</v>
      </c>
      <c r="GA16" s="9">
        <v>11.545999999999999</v>
      </c>
      <c r="GB16" s="9">
        <v>6.8339999999999996</v>
      </c>
      <c r="GC16" s="9">
        <v>32.29</v>
      </c>
      <c r="GD16" s="9">
        <v>16.719000000000001</v>
      </c>
      <c r="GE16" s="9">
        <v>15.571</v>
      </c>
      <c r="GF16" s="9">
        <v>136.23099999999999</v>
      </c>
      <c r="GG16" s="9">
        <v>84.239000000000004</v>
      </c>
      <c r="GH16" s="9">
        <v>51.991999999999997</v>
      </c>
      <c r="GI16" s="9">
        <v>104.47799999999999</v>
      </c>
      <c r="GJ16" s="9">
        <v>63.292999999999999</v>
      </c>
      <c r="GK16" s="9">
        <v>41.185000000000002</v>
      </c>
      <c r="GL16" s="9">
        <v>27.562000000000001</v>
      </c>
      <c r="GM16" s="9">
        <v>18.821000000000002</v>
      </c>
      <c r="GN16" s="9">
        <v>8.7420000000000009</v>
      </c>
      <c r="GO16" s="9">
        <v>4.1900000000000004</v>
      </c>
      <c r="GP16" s="9">
        <v>2.125</v>
      </c>
      <c r="GQ16" s="9">
        <v>2.0649999999999999</v>
      </c>
      <c r="GR16" s="9">
        <v>57.654000000000003</v>
      </c>
      <c r="GS16" s="9">
        <v>21.581</v>
      </c>
      <c r="GT16" s="9">
        <v>36.072000000000003</v>
      </c>
      <c r="GU16" s="9">
        <v>51.594999999999999</v>
      </c>
      <c r="GV16" s="9">
        <v>20.277999999999999</v>
      </c>
      <c r="GW16" s="9">
        <v>31.317</v>
      </c>
      <c r="GX16" s="9">
        <v>6.0579999999999998</v>
      </c>
      <c r="GY16" s="9">
        <v>1.3029999999999999</v>
      </c>
      <c r="GZ16" s="9">
        <v>4.7549999999999999</v>
      </c>
      <c r="HA16" s="9">
        <v>83.346000000000004</v>
      </c>
      <c r="HB16" s="9">
        <v>84.2</v>
      </c>
      <c r="HC16" s="9">
        <v>82.317999999999998</v>
      </c>
      <c r="HD16" s="9">
        <v>14.675000000000001</v>
      </c>
      <c r="HE16" s="9">
        <v>13.223000000000001</v>
      </c>
      <c r="HF16" s="9">
        <v>16.419</v>
      </c>
      <c r="HG16" s="9">
        <v>6.5549999999999997</v>
      </c>
      <c r="HH16" s="9">
        <v>4.6769999999999996</v>
      </c>
      <c r="HI16" s="9">
        <v>8.8119999999999994</v>
      </c>
      <c r="HJ16" s="9">
        <v>8.1310000000000002</v>
      </c>
      <c r="HK16" s="9">
        <v>8.4649999999999999</v>
      </c>
      <c r="HL16" s="9">
        <v>7.73</v>
      </c>
      <c r="HM16" s="9">
        <v>0.441</v>
      </c>
      <c r="HN16" s="9">
        <v>0.34300000000000003</v>
      </c>
      <c r="HO16" s="9">
        <v>0.55800000000000005</v>
      </c>
      <c r="HP16" s="9">
        <v>7.6909999999999998</v>
      </c>
      <c r="HQ16" s="9">
        <v>8.1219999999999999</v>
      </c>
      <c r="HR16" s="9">
        <v>7.1719999999999997</v>
      </c>
      <c r="HS16" s="9">
        <v>10.788</v>
      </c>
      <c r="HT16" s="9">
        <v>9.5180000000000007</v>
      </c>
      <c r="HU16" s="9">
        <v>12.315</v>
      </c>
      <c r="HV16" s="9">
        <v>6.27</v>
      </c>
      <c r="HW16" s="9">
        <v>6.9989999999999997</v>
      </c>
      <c r="HX16" s="9">
        <v>5.3929999999999998</v>
      </c>
      <c r="HY16" s="9">
        <v>5.5309999999999997</v>
      </c>
      <c r="HZ16" s="9">
        <v>7.5529999999999999</v>
      </c>
      <c r="IA16" s="9">
        <v>3.1019999999999999</v>
      </c>
      <c r="IB16" s="9">
        <v>4.5049999999999999</v>
      </c>
      <c r="IC16" s="9">
        <v>7.16</v>
      </c>
      <c r="ID16" s="9">
        <v>1.3149999999999999</v>
      </c>
      <c r="IE16" s="9">
        <v>7.5140000000000002</v>
      </c>
      <c r="IF16" s="9">
        <v>9.1649999999999991</v>
      </c>
      <c r="IG16" s="9">
        <v>5.53</v>
      </c>
      <c r="IH16" s="9">
        <v>2.133</v>
      </c>
      <c r="II16" s="9">
        <v>1.829</v>
      </c>
      <c r="IJ16" s="9">
        <v>2.4980000000000002</v>
      </c>
      <c r="IK16" s="9">
        <v>5.0579999999999998</v>
      </c>
      <c r="IL16" s="9">
        <v>2.8490000000000002</v>
      </c>
      <c r="IM16" s="9">
        <v>7.7119999999999997</v>
      </c>
      <c r="IN16" s="9">
        <v>2.2679999999999998</v>
      </c>
      <c r="IO16" s="9">
        <v>1.421</v>
      </c>
      <c r="IP16" s="9">
        <v>3.2850000000000001</v>
      </c>
      <c r="IQ16" s="9">
        <v>0.438</v>
      </c>
    </row>
    <row r="17" spans="1:251">
      <c r="A17" s="10">
        <v>44228</v>
      </c>
      <c r="B17" s="9">
        <v>0</v>
      </c>
      <c r="C17" s="9">
        <v>0</v>
      </c>
      <c r="D17" s="9">
        <v>0</v>
      </c>
      <c r="E17" s="9">
        <v>5.2530000000000001</v>
      </c>
      <c r="F17" s="9">
        <v>3.4289999999999998</v>
      </c>
      <c r="G17" s="9">
        <v>1.823</v>
      </c>
      <c r="H17" s="9">
        <v>0.29899999999999999</v>
      </c>
      <c r="I17" s="9">
        <v>0</v>
      </c>
      <c r="J17" s="9">
        <v>0.29899999999999999</v>
      </c>
      <c r="K17" s="9">
        <v>0.74299999999999999</v>
      </c>
      <c r="L17" s="9">
        <v>0.216</v>
      </c>
      <c r="M17" s="9">
        <v>0.52700000000000002</v>
      </c>
      <c r="N17" s="9">
        <v>1.575</v>
      </c>
      <c r="O17" s="9">
        <v>0.97899999999999998</v>
      </c>
      <c r="P17" s="9">
        <v>0.59599999999999997</v>
      </c>
      <c r="Q17" s="9">
        <v>0</v>
      </c>
      <c r="R17" s="9">
        <v>0</v>
      </c>
      <c r="S17" s="9">
        <v>0</v>
      </c>
      <c r="T17" s="9">
        <v>0.45200000000000001</v>
      </c>
      <c r="U17" s="9">
        <v>0.45200000000000001</v>
      </c>
      <c r="V17" s="9">
        <v>0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0.65300000000000002</v>
      </c>
      <c r="AD17" s="9">
        <v>0</v>
      </c>
      <c r="AE17" s="9">
        <v>0.65300000000000002</v>
      </c>
      <c r="AF17" s="9">
        <v>0</v>
      </c>
      <c r="AG17" s="9">
        <v>0</v>
      </c>
      <c r="AH17" s="9">
        <v>0</v>
      </c>
      <c r="AI17" s="9">
        <v>1.2230000000000001</v>
      </c>
      <c r="AJ17" s="9">
        <v>1.2230000000000001</v>
      </c>
      <c r="AK17" s="9">
        <v>0</v>
      </c>
      <c r="AL17" s="9">
        <v>2.5760000000000001</v>
      </c>
      <c r="AM17" s="9">
        <v>0.55000000000000004</v>
      </c>
      <c r="AN17" s="9">
        <v>2.0259999999999998</v>
      </c>
      <c r="AO17" s="9">
        <v>7.0279999999999996</v>
      </c>
      <c r="AP17" s="9">
        <v>4.6509999999999998</v>
      </c>
      <c r="AQ17" s="9">
        <v>2.3769999999999998</v>
      </c>
      <c r="AR17" s="9">
        <v>5.8529999999999998</v>
      </c>
      <c r="AS17" s="9">
        <v>3.867</v>
      </c>
      <c r="AT17" s="9">
        <v>1.986</v>
      </c>
      <c r="AU17" s="9">
        <v>0.78300000000000003</v>
      </c>
      <c r="AV17" s="9">
        <v>0.78300000000000003</v>
      </c>
      <c r="AW17" s="9">
        <v>0</v>
      </c>
      <c r="AX17" s="9">
        <v>0.39100000000000001</v>
      </c>
      <c r="AY17" s="9">
        <v>0</v>
      </c>
      <c r="AZ17" s="9">
        <v>0.39100000000000001</v>
      </c>
      <c r="BA17" s="9">
        <v>6.9589999999999996</v>
      </c>
      <c r="BB17" s="9">
        <v>3.1960000000000002</v>
      </c>
      <c r="BC17" s="9">
        <v>3.7629999999999999</v>
      </c>
      <c r="BD17" s="9">
        <v>3.59</v>
      </c>
      <c r="BE17" s="9">
        <v>2.1150000000000002</v>
      </c>
      <c r="BF17" s="9">
        <v>1.4750000000000001</v>
      </c>
      <c r="BG17" s="9">
        <v>3.3690000000000002</v>
      </c>
      <c r="BH17" s="9">
        <v>1.0820000000000001</v>
      </c>
      <c r="BI17" s="9">
        <v>2.2869999999999999</v>
      </c>
      <c r="BJ17" s="9">
        <v>81.582999999999998</v>
      </c>
      <c r="BK17" s="9">
        <v>92.986999999999995</v>
      </c>
      <c r="BL17" s="9">
        <v>67.009</v>
      </c>
      <c r="BM17" s="9">
        <v>8.6839999999999993</v>
      </c>
      <c r="BN17" s="9">
        <v>12.718999999999999</v>
      </c>
      <c r="BO17" s="9">
        <v>3.5270000000000001</v>
      </c>
      <c r="BP17" s="9">
        <v>0</v>
      </c>
      <c r="BQ17" s="9">
        <v>0</v>
      </c>
      <c r="BR17" s="9">
        <v>0</v>
      </c>
      <c r="BS17" s="9">
        <v>37.554000000000002</v>
      </c>
      <c r="BT17" s="9">
        <v>43.703000000000003</v>
      </c>
      <c r="BU17" s="9">
        <v>29.696000000000002</v>
      </c>
      <c r="BV17" s="9">
        <v>0</v>
      </c>
      <c r="BW17" s="9">
        <v>0</v>
      </c>
      <c r="BX17" s="9">
        <v>0</v>
      </c>
      <c r="BY17" s="9">
        <v>37.554000000000002</v>
      </c>
      <c r="BZ17" s="9">
        <v>43.703000000000003</v>
      </c>
      <c r="CA17" s="9">
        <v>29.696000000000002</v>
      </c>
      <c r="CB17" s="9">
        <v>2.1349999999999998</v>
      </c>
      <c r="CC17" s="9">
        <v>0</v>
      </c>
      <c r="CD17" s="9">
        <v>4.8630000000000004</v>
      </c>
      <c r="CE17" s="9">
        <v>5.3129999999999997</v>
      </c>
      <c r="CF17" s="9">
        <v>2.75</v>
      </c>
      <c r="CG17" s="9">
        <v>8.5890000000000004</v>
      </c>
      <c r="CH17" s="9">
        <v>11.257999999999999</v>
      </c>
      <c r="CI17" s="9">
        <v>12.475</v>
      </c>
      <c r="CJ17" s="9">
        <v>9.7029999999999994</v>
      </c>
      <c r="CK17" s="9">
        <v>0</v>
      </c>
      <c r="CL17" s="9">
        <v>0</v>
      </c>
      <c r="CM17" s="9">
        <v>0</v>
      </c>
      <c r="CN17" s="9">
        <v>3.23</v>
      </c>
      <c r="CO17" s="9">
        <v>5.758</v>
      </c>
      <c r="CP17" s="9">
        <v>0</v>
      </c>
      <c r="CQ17" s="9">
        <v>0</v>
      </c>
      <c r="CR17" s="9">
        <v>0</v>
      </c>
      <c r="CS17" s="9">
        <v>0</v>
      </c>
      <c r="CT17" s="9">
        <v>0</v>
      </c>
      <c r="CU17" s="9">
        <v>0</v>
      </c>
      <c r="CV17" s="9">
        <v>0</v>
      </c>
      <c r="CW17" s="9">
        <v>4.6660000000000004</v>
      </c>
      <c r="CX17" s="9">
        <v>0</v>
      </c>
      <c r="CY17" s="9">
        <v>10.63</v>
      </c>
      <c r="CZ17" s="9">
        <v>0</v>
      </c>
      <c r="DA17" s="9">
        <v>0</v>
      </c>
      <c r="DB17" s="9">
        <v>0</v>
      </c>
      <c r="DC17" s="9">
        <v>8.7420000000000009</v>
      </c>
      <c r="DD17" s="9">
        <v>15.582000000000001</v>
      </c>
      <c r="DE17" s="9">
        <v>0</v>
      </c>
      <c r="DF17" s="9">
        <v>18.417000000000002</v>
      </c>
      <c r="DG17" s="9">
        <v>7.0129999999999999</v>
      </c>
      <c r="DH17" s="9">
        <v>32.991</v>
      </c>
      <c r="DI17" s="9">
        <v>50.247999999999998</v>
      </c>
      <c r="DJ17" s="9">
        <v>59.268000000000001</v>
      </c>
      <c r="DK17" s="9">
        <v>38.719000000000001</v>
      </c>
      <c r="DL17" s="9">
        <v>41.85</v>
      </c>
      <c r="DM17" s="9">
        <v>49.284999999999997</v>
      </c>
      <c r="DN17" s="9">
        <v>32.347999999999999</v>
      </c>
      <c r="DO17" s="9">
        <v>5.601</v>
      </c>
      <c r="DP17" s="9">
        <v>9.9830000000000005</v>
      </c>
      <c r="DQ17" s="9">
        <v>0</v>
      </c>
      <c r="DR17" s="9">
        <v>2.7970000000000002</v>
      </c>
      <c r="DS17" s="9">
        <v>0</v>
      </c>
      <c r="DT17" s="9">
        <v>6.3710000000000004</v>
      </c>
      <c r="DU17" s="9">
        <v>49.752000000000002</v>
      </c>
      <c r="DV17" s="9">
        <v>40.731999999999999</v>
      </c>
      <c r="DW17" s="9">
        <v>61.280999999999999</v>
      </c>
      <c r="DX17" s="9">
        <v>25.667000000000002</v>
      </c>
      <c r="DY17" s="9">
        <v>26.948</v>
      </c>
      <c r="DZ17" s="9">
        <v>24.03</v>
      </c>
      <c r="EA17" s="9">
        <v>24.085000000000001</v>
      </c>
      <c r="EB17" s="9">
        <v>13.784000000000001</v>
      </c>
      <c r="EC17" s="9">
        <v>37.250999999999998</v>
      </c>
      <c r="ED17" s="9">
        <v>242.51</v>
      </c>
      <c r="EE17" s="9">
        <v>139.941</v>
      </c>
      <c r="EF17" s="9">
        <v>102.569</v>
      </c>
      <c r="EG17" s="9">
        <v>213.703</v>
      </c>
      <c r="EH17" s="9">
        <v>124.953</v>
      </c>
      <c r="EI17" s="9">
        <v>88.751000000000005</v>
      </c>
      <c r="EJ17" s="9">
        <v>44.212000000000003</v>
      </c>
      <c r="EK17" s="9">
        <v>26.488</v>
      </c>
      <c r="EL17" s="9">
        <v>17.724</v>
      </c>
      <c r="EM17" s="9">
        <v>17.759</v>
      </c>
      <c r="EN17" s="9">
        <v>11.452</v>
      </c>
      <c r="EO17" s="9">
        <v>6.3070000000000004</v>
      </c>
      <c r="EP17" s="9">
        <v>15.196999999999999</v>
      </c>
      <c r="EQ17" s="9">
        <v>8.2349999999999994</v>
      </c>
      <c r="ER17" s="9">
        <v>6.9619999999999997</v>
      </c>
      <c r="ES17" s="9">
        <v>1.5920000000000001</v>
      </c>
      <c r="ET17" s="9">
        <v>0.877</v>
      </c>
      <c r="EU17" s="9">
        <v>0.71499999999999997</v>
      </c>
      <c r="EV17" s="9">
        <v>13.606</v>
      </c>
      <c r="EW17" s="9">
        <v>7.3579999999999997</v>
      </c>
      <c r="EX17" s="9">
        <v>6.2480000000000002</v>
      </c>
      <c r="EY17" s="9">
        <v>26.565000000000001</v>
      </c>
      <c r="EZ17" s="9">
        <v>14.914999999999999</v>
      </c>
      <c r="FA17" s="9">
        <v>11.651</v>
      </c>
      <c r="FB17" s="9">
        <v>12.981</v>
      </c>
      <c r="FC17" s="9">
        <v>8.3160000000000007</v>
      </c>
      <c r="FD17" s="9">
        <v>4.665</v>
      </c>
      <c r="FE17" s="9">
        <v>26.16</v>
      </c>
      <c r="FF17" s="9">
        <v>17.902999999999999</v>
      </c>
      <c r="FG17" s="9">
        <v>8.2579999999999991</v>
      </c>
      <c r="FH17" s="9">
        <v>7.1710000000000003</v>
      </c>
      <c r="FI17" s="9">
        <v>4.2060000000000004</v>
      </c>
      <c r="FJ17" s="9">
        <v>2.9649999999999999</v>
      </c>
      <c r="FK17" s="9">
        <v>24.35</v>
      </c>
      <c r="FL17" s="9">
        <v>16.885999999999999</v>
      </c>
      <c r="FM17" s="9">
        <v>7.4640000000000004</v>
      </c>
      <c r="FN17" s="9">
        <v>3.7639999999999998</v>
      </c>
      <c r="FO17" s="9">
        <v>1.101</v>
      </c>
      <c r="FP17" s="9">
        <v>2.6629999999999998</v>
      </c>
      <c r="FQ17" s="9">
        <v>7.5069999999999997</v>
      </c>
      <c r="FR17" s="9">
        <v>2.5630000000000002</v>
      </c>
      <c r="FS17" s="9">
        <v>4.9429999999999996</v>
      </c>
      <c r="FT17" s="9">
        <v>3.5819999999999999</v>
      </c>
      <c r="FU17" s="9">
        <v>0.91500000000000004</v>
      </c>
      <c r="FV17" s="9">
        <v>2.6669999999999998</v>
      </c>
      <c r="FW17" s="9">
        <v>2.496</v>
      </c>
      <c r="FX17" s="9">
        <v>1.901</v>
      </c>
      <c r="FY17" s="9">
        <v>0.59399999999999997</v>
      </c>
      <c r="FZ17" s="9">
        <v>21.957999999999998</v>
      </c>
      <c r="GA17" s="9">
        <v>10.07</v>
      </c>
      <c r="GB17" s="9">
        <v>11.887</v>
      </c>
      <c r="GC17" s="9">
        <v>28.806000000000001</v>
      </c>
      <c r="GD17" s="9">
        <v>14.988</v>
      </c>
      <c r="GE17" s="9">
        <v>13.818</v>
      </c>
      <c r="GF17" s="9">
        <v>175.36500000000001</v>
      </c>
      <c r="GG17" s="9">
        <v>106.654</v>
      </c>
      <c r="GH17" s="9">
        <v>68.710999999999999</v>
      </c>
      <c r="GI17" s="9">
        <v>133.25800000000001</v>
      </c>
      <c r="GJ17" s="9">
        <v>79.655000000000001</v>
      </c>
      <c r="GK17" s="9">
        <v>53.603000000000002</v>
      </c>
      <c r="GL17" s="9">
        <v>36.912999999999997</v>
      </c>
      <c r="GM17" s="9">
        <v>24.93</v>
      </c>
      <c r="GN17" s="9">
        <v>11.983000000000001</v>
      </c>
      <c r="GO17" s="9">
        <v>5.1929999999999996</v>
      </c>
      <c r="GP17" s="9">
        <v>2.0680000000000001</v>
      </c>
      <c r="GQ17" s="9">
        <v>3.125</v>
      </c>
      <c r="GR17" s="9">
        <v>67.144999999999996</v>
      </c>
      <c r="GS17" s="9">
        <v>33.286999999999999</v>
      </c>
      <c r="GT17" s="9">
        <v>33.857999999999997</v>
      </c>
      <c r="GU17" s="9">
        <v>58.933</v>
      </c>
      <c r="GV17" s="9">
        <v>28.212</v>
      </c>
      <c r="GW17" s="9">
        <v>30.722000000000001</v>
      </c>
      <c r="GX17" s="9">
        <v>8.2119999999999997</v>
      </c>
      <c r="GY17" s="9">
        <v>5.0750000000000002</v>
      </c>
      <c r="GZ17" s="9">
        <v>3.1360000000000001</v>
      </c>
      <c r="HA17" s="9">
        <v>88.122</v>
      </c>
      <c r="HB17" s="9">
        <v>89.29</v>
      </c>
      <c r="HC17" s="9">
        <v>86.528000000000006</v>
      </c>
      <c r="HD17" s="9">
        <v>18.231000000000002</v>
      </c>
      <c r="HE17" s="9">
        <v>18.928000000000001</v>
      </c>
      <c r="HF17" s="9">
        <v>17.28</v>
      </c>
      <c r="HG17" s="9">
        <v>7.3230000000000004</v>
      </c>
      <c r="HH17" s="9">
        <v>8.1829999999999998</v>
      </c>
      <c r="HI17" s="9">
        <v>6.149</v>
      </c>
      <c r="HJ17" s="9">
        <v>6.2670000000000003</v>
      </c>
      <c r="HK17" s="9">
        <v>5.8849999999999998</v>
      </c>
      <c r="HL17" s="9">
        <v>6.7880000000000003</v>
      </c>
      <c r="HM17" s="9">
        <v>0.65600000000000003</v>
      </c>
      <c r="HN17" s="9">
        <v>0.627</v>
      </c>
      <c r="HO17" s="9">
        <v>0.69699999999999995</v>
      </c>
      <c r="HP17" s="9">
        <v>5.61</v>
      </c>
      <c r="HQ17" s="9">
        <v>5.258</v>
      </c>
      <c r="HR17" s="9">
        <v>6.0910000000000002</v>
      </c>
      <c r="HS17" s="9">
        <v>10.954000000000001</v>
      </c>
      <c r="HT17" s="9">
        <v>10.657999999999999</v>
      </c>
      <c r="HU17" s="9">
        <v>11.359</v>
      </c>
      <c r="HV17" s="9">
        <v>5.3529999999999998</v>
      </c>
      <c r="HW17" s="9">
        <v>5.9429999999999996</v>
      </c>
      <c r="HX17" s="9">
        <v>4.548</v>
      </c>
      <c r="HY17" s="9">
        <v>10.787000000000001</v>
      </c>
      <c r="HZ17" s="9">
        <v>12.792999999999999</v>
      </c>
      <c r="IA17" s="9">
        <v>8.0510000000000002</v>
      </c>
      <c r="IB17" s="9">
        <v>2.9569999999999999</v>
      </c>
      <c r="IC17" s="9">
        <v>3.0059999999999998</v>
      </c>
      <c r="ID17" s="9">
        <v>2.89</v>
      </c>
      <c r="IE17" s="9">
        <v>10.041</v>
      </c>
      <c r="IF17" s="9">
        <v>12.067</v>
      </c>
      <c r="IG17" s="9">
        <v>7.2770000000000001</v>
      </c>
      <c r="IH17" s="9">
        <v>1.552</v>
      </c>
      <c r="II17" s="9">
        <v>0.78700000000000003</v>
      </c>
      <c r="IJ17" s="9">
        <v>2.5960000000000001</v>
      </c>
      <c r="IK17" s="9">
        <v>3.0950000000000002</v>
      </c>
      <c r="IL17" s="9">
        <v>1.8320000000000001</v>
      </c>
      <c r="IM17" s="9">
        <v>4.819</v>
      </c>
      <c r="IN17" s="9">
        <v>1.4770000000000001</v>
      </c>
      <c r="IO17" s="9">
        <v>0.65400000000000003</v>
      </c>
      <c r="IP17" s="9">
        <v>2.6</v>
      </c>
      <c r="IQ17" s="9">
        <v>1.0289999999999999</v>
      </c>
    </row>
    <row r="18" spans="1:251">
      <c r="A18" s="10">
        <v>44593</v>
      </c>
      <c r="B18" s="9">
        <v>0</v>
      </c>
      <c r="C18" s="9">
        <v>0</v>
      </c>
      <c r="D18" s="9">
        <v>0</v>
      </c>
      <c r="E18" s="9">
        <v>4.157</v>
      </c>
      <c r="F18" s="9">
        <v>2.9020000000000001</v>
      </c>
      <c r="G18" s="9">
        <v>1.2549999999999999</v>
      </c>
      <c r="H18" s="9">
        <v>0</v>
      </c>
      <c r="I18" s="9">
        <v>0</v>
      </c>
      <c r="J18" s="9">
        <v>0</v>
      </c>
      <c r="K18" s="9">
        <v>1.5029999999999999</v>
      </c>
      <c r="L18" s="9">
        <v>0.77300000000000002</v>
      </c>
      <c r="M18" s="9">
        <v>0.73</v>
      </c>
      <c r="N18" s="9">
        <v>0.53500000000000003</v>
      </c>
      <c r="O18" s="9">
        <v>8.6999999999999994E-2</v>
      </c>
      <c r="P18" s="9">
        <v>0.44700000000000001</v>
      </c>
      <c r="Q18" s="9">
        <v>0.59199999999999997</v>
      </c>
      <c r="R18" s="9">
        <v>0</v>
      </c>
      <c r="S18" s="9">
        <v>0.59199999999999997</v>
      </c>
      <c r="T18" s="9">
        <v>1.071</v>
      </c>
      <c r="U18" s="9">
        <v>0.42099999999999999</v>
      </c>
      <c r="V18" s="9">
        <v>0.64900000000000002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  <c r="AD18" s="9">
        <v>0</v>
      </c>
      <c r="AE18" s="9">
        <v>0</v>
      </c>
      <c r="AF18" s="9">
        <v>1.099</v>
      </c>
      <c r="AG18" s="9">
        <v>0</v>
      </c>
      <c r="AH18" s="9">
        <v>1.099</v>
      </c>
      <c r="AI18" s="9">
        <v>0.41599999999999998</v>
      </c>
      <c r="AJ18" s="9">
        <v>0.41599999999999998</v>
      </c>
      <c r="AK18" s="9">
        <v>0</v>
      </c>
      <c r="AL18" s="9">
        <v>4.319</v>
      </c>
      <c r="AM18" s="9">
        <v>3.5449999999999999</v>
      </c>
      <c r="AN18" s="9">
        <v>0.77400000000000002</v>
      </c>
      <c r="AO18" s="9">
        <v>7.9169999999999998</v>
      </c>
      <c r="AP18" s="9">
        <v>4.0350000000000001</v>
      </c>
      <c r="AQ18" s="9">
        <v>3.8820000000000001</v>
      </c>
      <c r="AR18" s="9">
        <v>7.2869999999999999</v>
      </c>
      <c r="AS18" s="9">
        <v>3.4049999999999998</v>
      </c>
      <c r="AT18" s="9">
        <v>3.8820000000000001</v>
      </c>
      <c r="AU18" s="9">
        <v>0.36199999999999999</v>
      </c>
      <c r="AV18" s="9">
        <v>0.36199999999999999</v>
      </c>
      <c r="AW18" s="9">
        <v>0</v>
      </c>
      <c r="AX18" s="9">
        <v>0.26800000000000002</v>
      </c>
      <c r="AY18" s="9">
        <v>0.26800000000000002</v>
      </c>
      <c r="AZ18" s="9">
        <v>0</v>
      </c>
      <c r="BA18" s="9">
        <v>7.07</v>
      </c>
      <c r="BB18" s="9">
        <v>4.6079999999999997</v>
      </c>
      <c r="BC18" s="9">
        <v>2.4609999999999999</v>
      </c>
      <c r="BD18" s="9">
        <v>3.194</v>
      </c>
      <c r="BE18" s="9">
        <v>2.3359999999999999</v>
      </c>
      <c r="BF18" s="9">
        <v>0.85799999999999998</v>
      </c>
      <c r="BG18" s="9">
        <v>3.8759999999999999</v>
      </c>
      <c r="BH18" s="9">
        <v>2.2719999999999998</v>
      </c>
      <c r="BI18" s="9">
        <v>1.603</v>
      </c>
      <c r="BJ18" s="9">
        <v>71.180000000000007</v>
      </c>
      <c r="BK18" s="9">
        <v>58.987000000000002</v>
      </c>
      <c r="BL18" s="9">
        <v>87.793999999999997</v>
      </c>
      <c r="BM18" s="9">
        <v>7.9379999999999997</v>
      </c>
      <c r="BN18" s="9">
        <v>4.5570000000000004</v>
      </c>
      <c r="BO18" s="9">
        <v>12.545999999999999</v>
      </c>
      <c r="BP18" s="9">
        <v>0.69799999999999995</v>
      </c>
      <c r="BQ18" s="9">
        <v>1.21</v>
      </c>
      <c r="BR18" s="9">
        <v>0</v>
      </c>
      <c r="BS18" s="9">
        <v>27.74</v>
      </c>
      <c r="BT18" s="9">
        <v>33.578000000000003</v>
      </c>
      <c r="BU18" s="9">
        <v>19.783999999999999</v>
      </c>
      <c r="BV18" s="9">
        <v>0</v>
      </c>
      <c r="BW18" s="9">
        <v>0</v>
      </c>
      <c r="BX18" s="9">
        <v>0</v>
      </c>
      <c r="BY18" s="9">
        <v>27.74</v>
      </c>
      <c r="BZ18" s="9">
        <v>33.578000000000003</v>
      </c>
      <c r="CA18" s="9">
        <v>19.783999999999999</v>
      </c>
      <c r="CB18" s="9">
        <v>0</v>
      </c>
      <c r="CC18" s="9">
        <v>0</v>
      </c>
      <c r="CD18" s="9">
        <v>0</v>
      </c>
      <c r="CE18" s="9">
        <v>10.029</v>
      </c>
      <c r="CF18" s="9">
        <v>8.9390000000000001</v>
      </c>
      <c r="CG18" s="9">
        <v>11.513</v>
      </c>
      <c r="CH18" s="9">
        <v>3.5670000000000002</v>
      </c>
      <c r="CI18" s="9">
        <v>1.0089999999999999</v>
      </c>
      <c r="CJ18" s="9">
        <v>7.0540000000000003</v>
      </c>
      <c r="CK18" s="9">
        <v>3.9529999999999998</v>
      </c>
      <c r="CL18" s="9">
        <v>0</v>
      </c>
      <c r="CM18" s="9">
        <v>9.3390000000000004</v>
      </c>
      <c r="CN18" s="9">
        <v>7.1429999999999998</v>
      </c>
      <c r="CO18" s="9">
        <v>4.8760000000000003</v>
      </c>
      <c r="CP18" s="9">
        <v>10.233000000000001</v>
      </c>
      <c r="CQ18" s="9">
        <v>0</v>
      </c>
      <c r="CR18" s="9">
        <v>0</v>
      </c>
      <c r="CS18" s="9">
        <v>0</v>
      </c>
      <c r="CT18" s="9">
        <v>0</v>
      </c>
      <c r="CU18" s="9">
        <v>0</v>
      </c>
      <c r="CV18" s="9">
        <v>0</v>
      </c>
      <c r="CW18" s="9">
        <v>0</v>
      </c>
      <c r="CX18" s="9">
        <v>0</v>
      </c>
      <c r="CY18" s="9">
        <v>0</v>
      </c>
      <c r="CZ18" s="9">
        <v>7.3330000000000002</v>
      </c>
      <c r="DA18" s="9">
        <v>0</v>
      </c>
      <c r="DB18" s="9">
        <v>17.326000000000001</v>
      </c>
      <c r="DC18" s="9">
        <v>2.7789999999999999</v>
      </c>
      <c r="DD18" s="9">
        <v>4.8179999999999996</v>
      </c>
      <c r="DE18" s="9">
        <v>0</v>
      </c>
      <c r="DF18" s="9">
        <v>28.82</v>
      </c>
      <c r="DG18" s="9">
        <v>41.012999999999998</v>
      </c>
      <c r="DH18" s="9">
        <v>12.206</v>
      </c>
      <c r="DI18" s="9">
        <v>52.828000000000003</v>
      </c>
      <c r="DJ18" s="9">
        <v>46.685000000000002</v>
      </c>
      <c r="DK18" s="9">
        <v>61.198</v>
      </c>
      <c r="DL18" s="9">
        <v>48.619</v>
      </c>
      <c r="DM18" s="9">
        <v>39.387</v>
      </c>
      <c r="DN18" s="9">
        <v>61.198</v>
      </c>
      <c r="DO18" s="9">
        <v>2.4180000000000001</v>
      </c>
      <c r="DP18" s="9">
        <v>4.1920000000000002</v>
      </c>
      <c r="DQ18" s="9">
        <v>0</v>
      </c>
      <c r="DR18" s="9">
        <v>1.7909999999999999</v>
      </c>
      <c r="DS18" s="9">
        <v>3.105</v>
      </c>
      <c r="DT18" s="9">
        <v>0</v>
      </c>
      <c r="DU18" s="9">
        <v>47.171999999999997</v>
      </c>
      <c r="DV18" s="9">
        <v>53.314999999999998</v>
      </c>
      <c r="DW18" s="9">
        <v>38.802</v>
      </c>
      <c r="DX18" s="9">
        <v>21.312000000000001</v>
      </c>
      <c r="DY18" s="9">
        <v>27.026</v>
      </c>
      <c r="DZ18" s="9">
        <v>13.526</v>
      </c>
      <c r="EA18" s="9">
        <v>25.861000000000001</v>
      </c>
      <c r="EB18" s="9">
        <v>26.29</v>
      </c>
      <c r="EC18" s="9">
        <v>25.276</v>
      </c>
      <c r="ED18" s="9">
        <v>163.90799999999999</v>
      </c>
      <c r="EE18" s="9">
        <v>90.385000000000005</v>
      </c>
      <c r="EF18" s="9">
        <v>73.522999999999996</v>
      </c>
      <c r="EG18" s="9">
        <v>140.393</v>
      </c>
      <c r="EH18" s="9">
        <v>79.42</v>
      </c>
      <c r="EI18" s="9">
        <v>60.972000000000001</v>
      </c>
      <c r="EJ18" s="9">
        <v>20.361999999999998</v>
      </c>
      <c r="EK18" s="9">
        <v>11.528</v>
      </c>
      <c r="EL18" s="9">
        <v>8.8339999999999996</v>
      </c>
      <c r="EM18" s="9">
        <v>7.6269999999999998</v>
      </c>
      <c r="EN18" s="9">
        <v>2.867</v>
      </c>
      <c r="EO18" s="9">
        <v>4.76</v>
      </c>
      <c r="EP18" s="9">
        <v>10.321999999999999</v>
      </c>
      <c r="EQ18" s="9">
        <v>6.944</v>
      </c>
      <c r="ER18" s="9">
        <v>3.3780000000000001</v>
      </c>
      <c r="ES18" s="9">
        <v>1.5189999999999999</v>
      </c>
      <c r="ET18" s="9">
        <v>1.5189999999999999</v>
      </c>
      <c r="EU18" s="9">
        <v>0</v>
      </c>
      <c r="EV18" s="9">
        <v>8.8030000000000008</v>
      </c>
      <c r="EW18" s="9">
        <v>5.4249999999999998</v>
      </c>
      <c r="EX18" s="9">
        <v>3.3780000000000001</v>
      </c>
      <c r="EY18" s="9">
        <v>21.509</v>
      </c>
      <c r="EZ18" s="9">
        <v>12.512</v>
      </c>
      <c r="FA18" s="9">
        <v>8.9969999999999999</v>
      </c>
      <c r="FB18" s="9">
        <v>7.8319999999999999</v>
      </c>
      <c r="FC18" s="9">
        <v>6.41</v>
      </c>
      <c r="FD18" s="9">
        <v>1.4219999999999999</v>
      </c>
      <c r="FE18" s="9">
        <v>9.4169999999999998</v>
      </c>
      <c r="FF18" s="9">
        <v>6.3840000000000003</v>
      </c>
      <c r="FG18" s="9">
        <v>3.032</v>
      </c>
      <c r="FH18" s="9">
        <v>5.173</v>
      </c>
      <c r="FI18" s="9">
        <v>3.0979999999999999</v>
      </c>
      <c r="FJ18" s="9">
        <v>2.0750000000000002</v>
      </c>
      <c r="FK18" s="9">
        <v>14.646000000000001</v>
      </c>
      <c r="FL18" s="9">
        <v>7.952</v>
      </c>
      <c r="FM18" s="9">
        <v>6.6929999999999996</v>
      </c>
      <c r="FN18" s="9">
        <v>5.4429999999999996</v>
      </c>
      <c r="FO18" s="9">
        <v>3.0830000000000002</v>
      </c>
      <c r="FP18" s="9">
        <v>2.36</v>
      </c>
      <c r="FQ18" s="9">
        <v>9.4090000000000007</v>
      </c>
      <c r="FR18" s="9">
        <v>3.3410000000000002</v>
      </c>
      <c r="FS18" s="9">
        <v>6.0679999999999996</v>
      </c>
      <c r="FT18" s="9">
        <v>2.9769999999999999</v>
      </c>
      <c r="FU18" s="9">
        <v>0</v>
      </c>
      <c r="FV18" s="9">
        <v>2.9769999999999999</v>
      </c>
      <c r="FW18" s="9">
        <v>1.7989999999999999</v>
      </c>
      <c r="FX18" s="9">
        <v>1.7989999999999999</v>
      </c>
      <c r="FY18" s="9">
        <v>0</v>
      </c>
      <c r="FZ18" s="9">
        <v>23.876999999999999</v>
      </c>
      <c r="GA18" s="9">
        <v>13.5</v>
      </c>
      <c r="GB18" s="9">
        <v>10.377000000000001</v>
      </c>
      <c r="GC18" s="9">
        <v>23.515999999999998</v>
      </c>
      <c r="GD18" s="9">
        <v>10.965</v>
      </c>
      <c r="GE18" s="9">
        <v>12.551</v>
      </c>
      <c r="GF18" s="9">
        <v>108.96599999999999</v>
      </c>
      <c r="GG18" s="9">
        <v>66.382999999999996</v>
      </c>
      <c r="GH18" s="9">
        <v>42.584000000000003</v>
      </c>
      <c r="GI18" s="9">
        <v>82.340999999999994</v>
      </c>
      <c r="GJ18" s="9">
        <v>46.844000000000001</v>
      </c>
      <c r="GK18" s="9">
        <v>35.497</v>
      </c>
      <c r="GL18" s="9">
        <v>20.442</v>
      </c>
      <c r="GM18" s="9">
        <v>16.312999999999999</v>
      </c>
      <c r="GN18" s="9">
        <v>4.1289999999999996</v>
      </c>
      <c r="GO18" s="9">
        <v>6.1829999999999998</v>
      </c>
      <c r="GP18" s="9">
        <v>3.226</v>
      </c>
      <c r="GQ18" s="9">
        <v>2.9580000000000002</v>
      </c>
      <c r="GR18" s="9">
        <v>54.942</v>
      </c>
      <c r="GS18" s="9">
        <v>24.003</v>
      </c>
      <c r="GT18" s="9">
        <v>30.939</v>
      </c>
      <c r="GU18" s="9">
        <v>48.546999999999997</v>
      </c>
      <c r="GV18" s="9">
        <v>22.117000000000001</v>
      </c>
      <c r="GW18" s="9">
        <v>26.43</v>
      </c>
      <c r="GX18" s="9">
        <v>6.3949999999999996</v>
      </c>
      <c r="GY18" s="9">
        <v>1.885</v>
      </c>
      <c r="GZ18" s="9">
        <v>4.5090000000000003</v>
      </c>
      <c r="HA18" s="9">
        <v>85.653000000000006</v>
      </c>
      <c r="HB18" s="9">
        <v>87.867999999999995</v>
      </c>
      <c r="HC18" s="9">
        <v>82.93</v>
      </c>
      <c r="HD18" s="9">
        <v>12.423</v>
      </c>
      <c r="HE18" s="9">
        <v>12.754</v>
      </c>
      <c r="HF18" s="9">
        <v>12.015000000000001</v>
      </c>
      <c r="HG18" s="9">
        <v>4.6529999999999996</v>
      </c>
      <c r="HH18" s="9">
        <v>3.1720000000000002</v>
      </c>
      <c r="HI18" s="9">
        <v>6.4740000000000002</v>
      </c>
      <c r="HJ18" s="9">
        <v>6.2969999999999997</v>
      </c>
      <c r="HK18" s="9">
        <v>7.6829999999999998</v>
      </c>
      <c r="HL18" s="9">
        <v>4.5940000000000003</v>
      </c>
      <c r="HM18" s="9">
        <v>0.92700000000000005</v>
      </c>
      <c r="HN18" s="9">
        <v>1.681</v>
      </c>
      <c r="HO18" s="9">
        <v>0</v>
      </c>
      <c r="HP18" s="9">
        <v>5.37</v>
      </c>
      <c r="HQ18" s="9">
        <v>6.0019999999999998</v>
      </c>
      <c r="HR18" s="9">
        <v>4.5940000000000003</v>
      </c>
      <c r="HS18" s="9">
        <v>13.122999999999999</v>
      </c>
      <c r="HT18" s="9">
        <v>13.843</v>
      </c>
      <c r="HU18" s="9">
        <v>12.236000000000001</v>
      </c>
      <c r="HV18" s="9">
        <v>4.7779999999999996</v>
      </c>
      <c r="HW18" s="9">
        <v>7.0919999999999996</v>
      </c>
      <c r="HX18" s="9">
        <v>1.9339999999999999</v>
      </c>
      <c r="HY18" s="9">
        <v>5.7450000000000001</v>
      </c>
      <c r="HZ18" s="9">
        <v>7.0629999999999997</v>
      </c>
      <c r="IA18" s="9">
        <v>4.1239999999999997</v>
      </c>
      <c r="IB18" s="9">
        <v>3.1560000000000001</v>
      </c>
      <c r="IC18" s="9">
        <v>3.4279999999999999</v>
      </c>
      <c r="ID18" s="9">
        <v>2.8220000000000001</v>
      </c>
      <c r="IE18" s="9">
        <v>8.9350000000000005</v>
      </c>
      <c r="IF18" s="9">
        <v>8.798</v>
      </c>
      <c r="IG18" s="9">
        <v>9.1039999999999992</v>
      </c>
      <c r="IH18" s="9">
        <v>3.3210000000000002</v>
      </c>
      <c r="II18" s="9">
        <v>3.411</v>
      </c>
      <c r="IJ18" s="9">
        <v>3.21</v>
      </c>
      <c r="IK18" s="9">
        <v>5.74</v>
      </c>
      <c r="IL18" s="9">
        <v>3.6970000000000001</v>
      </c>
      <c r="IM18" s="9">
        <v>8.2530000000000001</v>
      </c>
      <c r="IN18" s="9">
        <v>1.8169999999999999</v>
      </c>
      <c r="IO18" s="9">
        <v>0</v>
      </c>
      <c r="IP18" s="9">
        <v>4.05</v>
      </c>
      <c r="IQ18" s="9">
        <v>1.097</v>
      </c>
    </row>
    <row r="19" spans="1:251">
      <c r="A19" s="10">
        <v>44958</v>
      </c>
      <c r="B19" s="9">
        <v>0</v>
      </c>
      <c r="C19" s="9">
        <v>0</v>
      </c>
      <c r="D19" s="9">
        <v>0</v>
      </c>
      <c r="E19" s="9">
        <v>3.032</v>
      </c>
      <c r="F19" s="9">
        <v>2.379</v>
      </c>
      <c r="G19" s="9">
        <v>0.65300000000000002</v>
      </c>
      <c r="H19" s="9">
        <v>0</v>
      </c>
      <c r="I19" s="9">
        <v>0</v>
      </c>
      <c r="J19" s="9">
        <v>0</v>
      </c>
      <c r="K19" s="9">
        <v>0.35699999999999998</v>
      </c>
      <c r="L19" s="9">
        <v>0</v>
      </c>
      <c r="M19" s="9">
        <v>0.35699999999999998</v>
      </c>
      <c r="N19" s="9">
        <v>0.67300000000000004</v>
      </c>
      <c r="O19" s="9">
        <v>0.153</v>
      </c>
      <c r="P19" s="9">
        <v>0.52</v>
      </c>
      <c r="Q19" s="9">
        <v>0</v>
      </c>
      <c r="R19" s="9">
        <v>0</v>
      </c>
      <c r="S19" s="9">
        <v>0</v>
      </c>
      <c r="T19" s="9">
        <v>0.72799999999999998</v>
      </c>
      <c r="U19" s="9">
        <v>0.33200000000000002</v>
      </c>
      <c r="V19" s="9">
        <v>0.39600000000000002</v>
      </c>
      <c r="W19" s="9">
        <v>0.34499999999999997</v>
      </c>
      <c r="X19" s="9">
        <v>0.34499999999999997</v>
      </c>
      <c r="Y19" s="9">
        <v>0</v>
      </c>
      <c r="Z19" s="9">
        <v>0</v>
      </c>
      <c r="AA19" s="9">
        <v>0</v>
      </c>
      <c r="AB19" s="9">
        <v>0</v>
      </c>
      <c r="AC19" s="9">
        <v>0.44800000000000001</v>
      </c>
      <c r="AD19" s="9">
        <v>0</v>
      </c>
      <c r="AE19" s="9">
        <v>0.44800000000000001</v>
      </c>
      <c r="AF19" s="9">
        <v>0</v>
      </c>
      <c r="AG19" s="9">
        <v>0</v>
      </c>
      <c r="AH19" s="9">
        <v>0</v>
      </c>
      <c r="AI19" s="9">
        <v>0.88900000000000001</v>
      </c>
      <c r="AJ19" s="9">
        <v>0.88900000000000001</v>
      </c>
      <c r="AK19" s="9">
        <v>0</v>
      </c>
      <c r="AL19" s="9">
        <v>2.552</v>
      </c>
      <c r="AM19" s="9">
        <v>1.1830000000000001</v>
      </c>
      <c r="AN19" s="9">
        <v>1.369</v>
      </c>
      <c r="AO19" s="9">
        <v>5.8860000000000001</v>
      </c>
      <c r="AP19" s="9">
        <v>4.2649999999999997</v>
      </c>
      <c r="AQ19" s="9">
        <v>1.621</v>
      </c>
      <c r="AR19" s="9">
        <v>5.45</v>
      </c>
      <c r="AS19" s="9">
        <v>3.8290000000000002</v>
      </c>
      <c r="AT19" s="9">
        <v>1.621</v>
      </c>
      <c r="AU19" s="9">
        <v>0.436</v>
      </c>
      <c r="AV19" s="9">
        <v>0.436</v>
      </c>
      <c r="AW19" s="9">
        <v>0</v>
      </c>
      <c r="AX19" s="9">
        <v>0</v>
      </c>
      <c r="AY19" s="9">
        <v>0</v>
      </c>
      <c r="AZ19" s="9">
        <v>0</v>
      </c>
      <c r="BA19" s="9">
        <v>3.7050000000000001</v>
      </c>
      <c r="BB19" s="9">
        <v>1.583</v>
      </c>
      <c r="BC19" s="9">
        <v>2.1219999999999999</v>
      </c>
      <c r="BD19" s="9">
        <v>1.694</v>
      </c>
      <c r="BE19" s="9">
        <v>0.94099999999999995</v>
      </c>
      <c r="BF19" s="9">
        <v>0.753</v>
      </c>
      <c r="BG19" s="9">
        <v>2.0110000000000001</v>
      </c>
      <c r="BH19" s="9">
        <v>0.64200000000000002</v>
      </c>
      <c r="BI19" s="9">
        <v>1.369</v>
      </c>
      <c r="BJ19" s="9">
        <v>73.388000000000005</v>
      </c>
      <c r="BK19" s="9">
        <v>79.769000000000005</v>
      </c>
      <c r="BL19" s="9">
        <v>63.42</v>
      </c>
      <c r="BM19" s="9">
        <v>5.9109999999999996</v>
      </c>
      <c r="BN19" s="9">
        <v>9.6940000000000008</v>
      </c>
      <c r="BO19" s="9">
        <v>0</v>
      </c>
      <c r="BP19" s="9">
        <v>0</v>
      </c>
      <c r="BQ19" s="9">
        <v>0</v>
      </c>
      <c r="BR19" s="9">
        <v>0</v>
      </c>
      <c r="BS19" s="9">
        <v>31.611000000000001</v>
      </c>
      <c r="BT19" s="9">
        <v>40.68</v>
      </c>
      <c r="BU19" s="9">
        <v>17.443000000000001</v>
      </c>
      <c r="BV19" s="9">
        <v>0</v>
      </c>
      <c r="BW19" s="9">
        <v>0</v>
      </c>
      <c r="BX19" s="9">
        <v>0</v>
      </c>
      <c r="BY19" s="9">
        <v>31.611000000000001</v>
      </c>
      <c r="BZ19" s="9">
        <v>40.68</v>
      </c>
      <c r="CA19" s="9">
        <v>17.443000000000001</v>
      </c>
      <c r="CB19" s="9">
        <v>0</v>
      </c>
      <c r="CC19" s="9">
        <v>0</v>
      </c>
      <c r="CD19" s="9">
        <v>0</v>
      </c>
      <c r="CE19" s="9">
        <v>3.72</v>
      </c>
      <c r="CF19" s="9">
        <v>0</v>
      </c>
      <c r="CG19" s="9">
        <v>9.532</v>
      </c>
      <c r="CH19" s="9">
        <v>7.02</v>
      </c>
      <c r="CI19" s="9">
        <v>2.6150000000000002</v>
      </c>
      <c r="CJ19" s="9">
        <v>13.903</v>
      </c>
      <c r="CK19" s="9">
        <v>0</v>
      </c>
      <c r="CL19" s="9">
        <v>0</v>
      </c>
      <c r="CM19" s="9">
        <v>0</v>
      </c>
      <c r="CN19" s="9">
        <v>7.59</v>
      </c>
      <c r="CO19" s="9">
        <v>5.6769999999999996</v>
      </c>
      <c r="CP19" s="9">
        <v>10.579000000000001</v>
      </c>
      <c r="CQ19" s="9">
        <v>3.5979999999999999</v>
      </c>
      <c r="CR19" s="9">
        <v>5.9020000000000001</v>
      </c>
      <c r="CS19" s="9">
        <v>0</v>
      </c>
      <c r="CT19" s="9">
        <v>0</v>
      </c>
      <c r="CU19" s="9">
        <v>0</v>
      </c>
      <c r="CV19" s="9">
        <v>0</v>
      </c>
      <c r="CW19" s="9">
        <v>4.6689999999999996</v>
      </c>
      <c r="CX19" s="9">
        <v>0</v>
      </c>
      <c r="CY19" s="9">
        <v>11.962999999999999</v>
      </c>
      <c r="CZ19" s="9">
        <v>0</v>
      </c>
      <c r="DA19" s="9">
        <v>0</v>
      </c>
      <c r="DB19" s="9">
        <v>0</v>
      </c>
      <c r="DC19" s="9">
        <v>9.2680000000000007</v>
      </c>
      <c r="DD19" s="9">
        <v>15.2</v>
      </c>
      <c r="DE19" s="9">
        <v>0</v>
      </c>
      <c r="DF19" s="9">
        <v>26.611999999999998</v>
      </c>
      <c r="DG19" s="9">
        <v>20.231000000000002</v>
      </c>
      <c r="DH19" s="9">
        <v>36.58</v>
      </c>
      <c r="DI19" s="9">
        <v>61.372999999999998</v>
      </c>
      <c r="DJ19" s="9">
        <v>72.936000000000007</v>
      </c>
      <c r="DK19" s="9">
        <v>43.308999999999997</v>
      </c>
      <c r="DL19" s="9">
        <v>56.822000000000003</v>
      </c>
      <c r="DM19" s="9">
        <v>65.471999999999994</v>
      </c>
      <c r="DN19" s="9">
        <v>43.308999999999997</v>
      </c>
      <c r="DO19" s="9">
        <v>4.5510000000000002</v>
      </c>
      <c r="DP19" s="9">
        <v>7.4640000000000004</v>
      </c>
      <c r="DQ19" s="9">
        <v>0</v>
      </c>
      <c r="DR19" s="9">
        <v>0</v>
      </c>
      <c r="DS19" s="9">
        <v>0</v>
      </c>
      <c r="DT19" s="9">
        <v>0</v>
      </c>
      <c r="DU19" s="9">
        <v>38.627000000000002</v>
      </c>
      <c r="DV19" s="9">
        <v>27.064</v>
      </c>
      <c r="DW19" s="9">
        <v>56.691000000000003</v>
      </c>
      <c r="DX19" s="9">
        <v>17.658999999999999</v>
      </c>
      <c r="DY19" s="9">
        <v>16.09</v>
      </c>
      <c r="DZ19" s="9">
        <v>20.111000000000001</v>
      </c>
      <c r="EA19" s="9">
        <v>20.968</v>
      </c>
      <c r="EB19" s="9">
        <v>10.974</v>
      </c>
      <c r="EC19" s="9">
        <v>36.58</v>
      </c>
      <c r="ED19" s="9">
        <v>141.131</v>
      </c>
      <c r="EE19" s="9">
        <v>80.352999999999994</v>
      </c>
      <c r="EF19" s="9">
        <v>60.777999999999999</v>
      </c>
      <c r="EG19" s="9">
        <v>118.691</v>
      </c>
      <c r="EH19" s="9">
        <v>69.887</v>
      </c>
      <c r="EI19" s="9">
        <v>48.804000000000002</v>
      </c>
      <c r="EJ19" s="9">
        <v>19.757999999999999</v>
      </c>
      <c r="EK19" s="9">
        <v>12.869</v>
      </c>
      <c r="EL19" s="9">
        <v>6.8890000000000002</v>
      </c>
      <c r="EM19" s="9">
        <v>9.7059999999999995</v>
      </c>
      <c r="EN19" s="9">
        <v>7.2939999999999996</v>
      </c>
      <c r="EO19" s="9">
        <v>2.4129999999999998</v>
      </c>
      <c r="EP19" s="9">
        <v>5.1609999999999996</v>
      </c>
      <c r="EQ19" s="9">
        <v>2.2309999999999999</v>
      </c>
      <c r="ER19" s="9">
        <v>2.93</v>
      </c>
      <c r="ES19" s="9">
        <v>0.80600000000000005</v>
      </c>
      <c r="ET19" s="9">
        <v>0</v>
      </c>
      <c r="EU19" s="9">
        <v>0.80600000000000005</v>
      </c>
      <c r="EV19" s="9">
        <v>4.3550000000000004</v>
      </c>
      <c r="EW19" s="9">
        <v>2.2309999999999999</v>
      </c>
      <c r="EX19" s="9">
        <v>2.1240000000000001</v>
      </c>
      <c r="EY19" s="9">
        <v>11.691000000000001</v>
      </c>
      <c r="EZ19" s="9">
        <v>5.9180000000000001</v>
      </c>
      <c r="FA19" s="9">
        <v>5.7729999999999997</v>
      </c>
      <c r="FB19" s="9">
        <v>4.1760000000000002</v>
      </c>
      <c r="FC19" s="9">
        <v>2.6989999999999998</v>
      </c>
      <c r="FD19" s="9">
        <v>1.4770000000000001</v>
      </c>
      <c r="FE19" s="9">
        <v>6.92</v>
      </c>
      <c r="FF19" s="9">
        <v>3.512</v>
      </c>
      <c r="FG19" s="9">
        <v>3.4079999999999999</v>
      </c>
      <c r="FH19" s="9">
        <v>7.7629999999999999</v>
      </c>
      <c r="FI19" s="9">
        <v>5.2560000000000002</v>
      </c>
      <c r="FJ19" s="9">
        <v>2.5070000000000001</v>
      </c>
      <c r="FK19" s="9">
        <v>18.292999999999999</v>
      </c>
      <c r="FL19" s="9">
        <v>13.051</v>
      </c>
      <c r="FM19" s="9">
        <v>5.242</v>
      </c>
      <c r="FN19" s="9">
        <v>4.3819999999999997</v>
      </c>
      <c r="FO19" s="9">
        <v>2.9569999999999999</v>
      </c>
      <c r="FP19" s="9">
        <v>1.425</v>
      </c>
      <c r="FQ19" s="9">
        <v>7.5750000000000002</v>
      </c>
      <c r="FR19" s="9">
        <v>3.597</v>
      </c>
      <c r="FS19" s="9">
        <v>3.9780000000000002</v>
      </c>
      <c r="FT19" s="9">
        <v>3.198</v>
      </c>
      <c r="FU19" s="9">
        <v>0</v>
      </c>
      <c r="FV19" s="9">
        <v>3.198</v>
      </c>
      <c r="FW19" s="9">
        <v>4.8179999999999996</v>
      </c>
      <c r="FX19" s="9">
        <v>2.262</v>
      </c>
      <c r="FY19" s="9">
        <v>2.556</v>
      </c>
      <c r="FZ19" s="9">
        <v>15.250999999999999</v>
      </c>
      <c r="GA19" s="9">
        <v>8.2420000000000009</v>
      </c>
      <c r="GB19" s="9">
        <v>7.01</v>
      </c>
      <c r="GC19" s="9">
        <v>22.44</v>
      </c>
      <c r="GD19" s="9">
        <v>10.465999999999999</v>
      </c>
      <c r="GE19" s="9">
        <v>11.974</v>
      </c>
      <c r="GF19" s="9">
        <v>91.64</v>
      </c>
      <c r="GG19" s="9">
        <v>55.475999999999999</v>
      </c>
      <c r="GH19" s="9">
        <v>36.164000000000001</v>
      </c>
      <c r="GI19" s="9">
        <v>63.585999999999999</v>
      </c>
      <c r="GJ19" s="9">
        <v>39.622999999999998</v>
      </c>
      <c r="GK19" s="9">
        <v>23.963000000000001</v>
      </c>
      <c r="GL19" s="9">
        <v>21.204999999999998</v>
      </c>
      <c r="GM19" s="9">
        <v>11.599</v>
      </c>
      <c r="GN19" s="9">
        <v>9.6069999999999993</v>
      </c>
      <c r="GO19" s="9">
        <v>6.8479999999999999</v>
      </c>
      <c r="GP19" s="9">
        <v>4.2539999999999996</v>
      </c>
      <c r="GQ19" s="9">
        <v>2.5939999999999999</v>
      </c>
      <c r="GR19" s="9">
        <v>49.491</v>
      </c>
      <c r="GS19" s="9">
        <v>24.876999999999999</v>
      </c>
      <c r="GT19" s="9">
        <v>24.614000000000001</v>
      </c>
      <c r="GU19" s="9">
        <v>41.706000000000003</v>
      </c>
      <c r="GV19" s="9">
        <v>23.23</v>
      </c>
      <c r="GW19" s="9">
        <v>18.475999999999999</v>
      </c>
      <c r="GX19" s="9">
        <v>7.7850000000000001</v>
      </c>
      <c r="GY19" s="9">
        <v>1.647</v>
      </c>
      <c r="GZ19" s="9">
        <v>6.1379999999999999</v>
      </c>
      <c r="HA19" s="9">
        <v>84.1</v>
      </c>
      <c r="HB19" s="9">
        <v>86.974999999999994</v>
      </c>
      <c r="HC19" s="9">
        <v>80.299000000000007</v>
      </c>
      <c r="HD19" s="9">
        <v>13.999000000000001</v>
      </c>
      <c r="HE19" s="9">
        <v>16.015000000000001</v>
      </c>
      <c r="HF19" s="9">
        <v>11.335000000000001</v>
      </c>
      <c r="HG19" s="9">
        <v>6.8780000000000001</v>
      </c>
      <c r="HH19" s="9">
        <v>9.077</v>
      </c>
      <c r="HI19" s="9">
        <v>3.97</v>
      </c>
      <c r="HJ19" s="9">
        <v>3.657</v>
      </c>
      <c r="HK19" s="9">
        <v>2.7759999999999998</v>
      </c>
      <c r="HL19" s="9">
        <v>4.8209999999999997</v>
      </c>
      <c r="HM19" s="9">
        <v>0.57099999999999995</v>
      </c>
      <c r="HN19" s="9">
        <v>0</v>
      </c>
      <c r="HO19" s="9">
        <v>1.327</v>
      </c>
      <c r="HP19" s="9">
        <v>3.0859999999999999</v>
      </c>
      <c r="HQ19" s="9">
        <v>2.7759999999999998</v>
      </c>
      <c r="HR19" s="9">
        <v>3.4950000000000001</v>
      </c>
      <c r="HS19" s="9">
        <v>8.2840000000000007</v>
      </c>
      <c r="HT19" s="9">
        <v>7.3650000000000002</v>
      </c>
      <c r="HU19" s="9">
        <v>9.4979999999999993</v>
      </c>
      <c r="HV19" s="9">
        <v>2.9590000000000001</v>
      </c>
      <c r="HW19" s="9">
        <v>3.359</v>
      </c>
      <c r="HX19" s="9">
        <v>2.4300000000000002</v>
      </c>
      <c r="HY19" s="9">
        <v>4.9029999999999996</v>
      </c>
      <c r="HZ19" s="9">
        <v>4.3710000000000004</v>
      </c>
      <c r="IA19" s="9">
        <v>5.6070000000000002</v>
      </c>
      <c r="IB19" s="9">
        <v>5.5010000000000003</v>
      </c>
      <c r="IC19" s="9">
        <v>6.5419999999999998</v>
      </c>
      <c r="ID19" s="9">
        <v>4.1239999999999997</v>
      </c>
      <c r="IE19" s="9">
        <v>12.962</v>
      </c>
      <c r="IF19" s="9">
        <v>16.242000000000001</v>
      </c>
      <c r="IG19" s="9">
        <v>8.6240000000000006</v>
      </c>
      <c r="IH19" s="9">
        <v>3.105</v>
      </c>
      <c r="II19" s="9">
        <v>3.68</v>
      </c>
      <c r="IJ19" s="9">
        <v>2.3439999999999999</v>
      </c>
      <c r="IK19" s="9">
        <v>5.367</v>
      </c>
      <c r="IL19" s="9">
        <v>4.476</v>
      </c>
      <c r="IM19" s="9">
        <v>6.5460000000000003</v>
      </c>
      <c r="IN19" s="9">
        <v>2.266</v>
      </c>
      <c r="IO19" s="9">
        <v>0</v>
      </c>
      <c r="IP19" s="9">
        <v>5.2610000000000001</v>
      </c>
      <c r="IQ19" s="9">
        <v>3.4140000000000001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2014</v>
      </c>
      <c r="C1" s="3" t="s">
        <v>2015</v>
      </c>
      <c r="D1" s="3" t="s">
        <v>2016</v>
      </c>
      <c r="E1" s="3" t="s">
        <v>2017</v>
      </c>
      <c r="F1" s="3" t="s">
        <v>2018</v>
      </c>
      <c r="G1" s="3" t="s">
        <v>2019</v>
      </c>
      <c r="H1" s="3" t="s">
        <v>2020</v>
      </c>
      <c r="I1" s="3" t="s">
        <v>2021</v>
      </c>
      <c r="J1" s="3" t="s">
        <v>2022</v>
      </c>
      <c r="K1" s="3" t="s">
        <v>2023</v>
      </c>
      <c r="L1" s="3" t="s">
        <v>2024</v>
      </c>
      <c r="M1" s="3" t="s">
        <v>2025</v>
      </c>
      <c r="N1" s="3" t="s">
        <v>2026</v>
      </c>
      <c r="O1" s="3" t="s">
        <v>2027</v>
      </c>
      <c r="P1" s="3" t="s">
        <v>2028</v>
      </c>
      <c r="Q1" s="3" t="s">
        <v>2029</v>
      </c>
      <c r="R1" s="3" t="s">
        <v>2030</v>
      </c>
      <c r="S1" s="3" t="s">
        <v>2031</v>
      </c>
      <c r="T1" s="3" t="s">
        <v>2032</v>
      </c>
      <c r="U1" s="3" t="s">
        <v>2033</v>
      </c>
      <c r="V1" s="3" t="s">
        <v>2034</v>
      </c>
      <c r="W1" s="3" t="s">
        <v>2035</v>
      </c>
      <c r="X1" s="3" t="s">
        <v>2036</v>
      </c>
      <c r="Y1" s="3" t="s">
        <v>2037</v>
      </c>
      <c r="Z1" s="3" t="s">
        <v>2038</v>
      </c>
      <c r="AA1" s="3" t="s">
        <v>2039</v>
      </c>
      <c r="AB1" s="3" t="s">
        <v>2040</v>
      </c>
      <c r="AC1" s="3" t="s">
        <v>2041</v>
      </c>
      <c r="AD1" s="3" t="s">
        <v>2042</v>
      </c>
      <c r="AE1" s="3" t="s">
        <v>2043</v>
      </c>
      <c r="AF1" s="3" t="s">
        <v>2044</v>
      </c>
      <c r="AG1" s="3" t="s">
        <v>2045</v>
      </c>
      <c r="AH1" s="3" t="s">
        <v>2046</v>
      </c>
      <c r="AI1" s="3" t="s">
        <v>2047</v>
      </c>
      <c r="AJ1" s="3" t="s">
        <v>2048</v>
      </c>
      <c r="AK1" s="3" t="s">
        <v>2049</v>
      </c>
      <c r="AL1" s="3" t="s">
        <v>2050</v>
      </c>
      <c r="AM1" s="3" t="s">
        <v>2051</v>
      </c>
      <c r="AN1" s="3" t="s">
        <v>2052</v>
      </c>
      <c r="AO1" s="3" t="s">
        <v>2053</v>
      </c>
      <c r="AP1" s="3" t="s">
        <v>2054</v>
      </c>
      <c r="AQ1" s="3" t="s">
        <v>2055</v>
      </c>
      <c r="AR1" s="3" t="s">
        <v>2056</v>
      </c>
      <c r="AS1" s="3" t="s">
        <v>2057</v>
      </c>
      <c r="AT1" s="3" t="s">
        <v>2058</v>
      </c>
      <c r="AU1" s="3" t="s">
        <v>2059</v>
      </c>
      <c r="AV1" s="3" t="s">
        <v>2060</v>
      </c>
      <c r="AW1" s="3" t="s">
        <v>2061</v>
      </c>
      <c r="AX1" s="3" t="s">
        <v>2062</v>
      </c>
      <c r="AY1" s="3" t="s">
        <v>2063</v>
      </c>
      <c r="AZ1" s="3" t="s">
        <v>2064</v>
      </c>
      <c r="BA1" s="3" t="s">
        <v>2065</v>
      </c>
      <c r="BB1" s="3" t="s">
        <v>2066</v>
      </c>
      <c r="BC1" s="3" t="s">
        <v>2067</v>
      </c>
      <c r="BD1" s="3" t="s">
        <v>2068</v>
      </c>
      <c r="BE1" s="3" t="s">
        <v>2069</v>
      </c>
      <c r="BF1" s="3" t="s">
        <v>2070</v>
      </c>
      <c r="BG1" s="3" t="s">
        <v>2071</v>
      </c>
      <c r="BH1" s="3" t="s">
        <v>2072</v>
      </c>
      <c r="BI1" s="3" t="s">
        <v>2073</v>
      </c>
      <c r="BJ1" s="3" t="s">
        <v>2074</v>
      </c>
      <c r="BK1" s="3" t="s">
        <v>2075</v>
      </c>
      <c r="BL1" s="3" t="s">
        <v>2076</v>
      </c>
      <c r="BM1" s="3" t="s">
        <v>2077</v>
      </c>
      <c r="BN1" s="3" t="s">
        <v>2078</v>
      </c>
      <c r="BO1" s="3" t="s">
        <v>2079</v>
      </c>
      <c r="BP1" s="3" t="s">
        <v>2080</v>
      </c>
      <c r="BQ1" s="3" t="s">
        <v>2081</v>
      </c>
      <c r="BR1" s="3" t="s">
        <v>2082</v>
      </c>
      <c r="BS1" s="3" t="s">
        <v>2083</v>
      </c>
      <c r="BT1" s="3" t="s">
        <v>2084</v>
      </c>
      <c r="BU1" s="3" t="s">
        <v>2085</v>
      </c>
      <c r="BV1" s="3" t="s">
        <v>2086</v>
      </c>
      <c r="BW1" s="3" t="s">
        <v>2087</v>
      </c>
      <c r="BX1" s="3" t="s">
        <v>2088</v>
      </c>
      <c r="BY1" s="3" t="s">
        <v>2089</v>
      </c>
      <c r="BZ1" s="3" t="s">
        <v>2090</v>
      </c>
      <c r="CA1" s="3" t="s">
        <v>2091</v>
      </c>
      <c r="CB1" s="3" t="s">
        <v>2092</v>
      </c>
      <c r="CC1" s="3" t="s">
        <v>2093</v>
      </c>
      <c r="CD1" s="3" t="s">
        <v>2094</v>
      </c>
      <c r="CE1" s="3" t="s">
        <v>2095</v>
      </c>
      <c r="CF1" s="3" t="s">
        <v>2096</v>
      </c>
      <c r="CG1" s="3" t="s">
        <v>2097</v>
      </c>
      <c r="CH1" s="3" t="s">
        <v>2098</v>
      </c>
      <c r="CI1" s="3" t="s">
        <v>2099</v>
      </c>
      <c r="CJ1" s="3" t="s">
        <v>2100</v>
      </c>
      <c r="CK1" s="3" t="s">
        <v>2101</v>
      </c>
      <c r="CL1" s="3" t="s">
        <v>2102</v>
      </c>
      <c r="CM1" s="3" t="s">
        <v>2103</v>
      </c>
      <c r="CN1" s="3" t="s">
        <v>2104</v>
      </c>
      <c r="CO1" s="3" t="s">
        <v>2105</v>
      </c>
      <c r="CP1" s="3" t="s">
        <v>2106</v>
      </c>
      <c r="CQ1" s="3" t="s">
        <v>2107</v>
      </c>
      <c r="CR1" s="3" t="s">
        <v>2108</v>
      </c>
      <c r="CS1" s="3" t="s">
        <v>2109</v>
      </c>
      <c r="CT1" s="3" t="s">
        <v>2110</v>
      </c>
      <c r="CU1" s="3" t="s">
        <v>2111</v>
      </c>
      <c r="CV1" s="3" t="s">
        <v>2112</v>
      </c>
      <c r="CW1" s="3" t="s">
        <v>2113</v>
      </c>
      <c r="CX1" s="3" t="s">
        <v>2114</v>
      </c>
      <c r="CY1" s="3" t="s">
        <v>2115</v>
      </c>
      <c r="CZ1" s="3" t="s">
        <v>2116</v>
      </c>
      <c r="DA1" s="3" t="s">
        <v>2117</v>
      </c>
      <c r="DB1" s="3" t="s">
        <v>2118</v>
      </c>
      <c r="DC1" s="3" t="s">
        <v>2119</v>
      </c>
      <c r="DD1" s="3" t="s">
        <v>2120</v>
      </c>
      <c r="DE1" s="3" t="s">
        <v>2121</v>
      </c>
      <c r="DF1" s="3" t="s">
        <v>2122</v>
      </c>
      <c r="DG1" s="3" t="s">
        <v>2123</v>
      </c>
      <c r="DH1" s="3" t="s">
        <v>2124</v>
      </c>
      <c r="DI1" s="3" t="s">
        <v>2125</v>
      </c>
      <c r="DJ1" s="3" t="s">
        <v>2126</v>
      </c>
      <c r="DK1" s="3" t="s">
        <v>2127</v>
      </c>
      <c r="DL1" s="3" t="s">
        <v>2128</v>
      </c>
      <c r="DM1" s="3" t="s">
        <v>2129</v>
      </c>
      <c r="DN1" s="3" t="s">
        <v>2130</v>
      </c>
      <c r="DO1" s="3" t="s">
        <v>2131</v>
      </c>
      <c r="DP1" s="3" t="s">
        <v>2132</v>
      </c>
      <c r="DQ1" s="3" t="s">
        <v>2133</v>
      </c>
      <c r="DR1" s="3" t="s">
        <v>2134</v>
      </c>
      <c r="DS1" s="3" t="s">
        <v>2135</v>
      </c>
      <c r="DT1" s="3" t="s">
        <v>2136</v>
      </c>
      <c r="DU1" s="3" t="s">
        <v>2137</v>
      </c>
      <c r="DV1" s="3" t="s">
        <v>2138</v>
      </c>
      <c r="DW1" s="3" t="s">
        <v>2139</v>
      </c>
      <c r="DX1" s="3" t="s">
        <v>2140</v>
      </c>
      <c r="DY1" s="3" t="s">
        <v>2141</v>
      </c>
      <c r="DZ1" s="3" t="s">
        <v>2142</v>
      </c>
      <c r="EA1" s="3" t="s">
        <v>2143</v>
      </c>
      <c r="EB1" s="3" t="s">
        <v>2144</v>
      </c>
      <c r="EC1" s="3" t="s">
        <v>2145</v>
      </c>
      <c r="ED1" s="3" t="s">
        <v>2146</v>
      </c>
      <c r="EE1" s="3" t="s">
        <v>2147</v>
      </c>
      <c r="EF1" s="3" t="s">
        <v>2148</v>
      </c>
      <c r="EG1" s="3" t="s">
        <v>2149</v>
      </c>
      <c r="EH1" s="3" t="s">
        <v>2150</v>
      </c>
      <c r="EI1" s="3" t="s">
        <v>2151</v>
      </c>
      <c r="EJ1" s="3" t="s">
        <v>2152</v>
      </c>
      <c r="EK1" s="3" t="s">
        <v>2153</v>
      </c>
      <c r="EL1" s="3" t="s">
        <v>2154</v>
      </c>
      <c r="EM1" s="3" t="s">
        <v>2155</v>
      </c>
      <c r="EN1" s="3" t="s">
        <v>2156</v>
      </c>
      <c r="EO1" s="3" t="s">
        <v>2157</v>
      </c>
      <c r="EP1" s="3" t="s">
        <v>2158</v>
      </c>
      <c r="EQ1" s="3" t="s">
        <v>2159</v>
      </c>
      <c r="ER1" s="3" t="s">
        <v>2160</v>
      </c>
      <c r="ES1" s="3" t="s">
        <v>2161</v>
      </c>
      <c r="ET1" s="3" t="s">
        <v>2162</v>
      </c>
      <c r="EU1" s="3" t="s">
        <v>2163</v>
      </c>
      <c r="EV1" s="3" t="s">
        <v>2164</v>
      </c>
      <c r="EW1" s="3" t="s">
        <v>2165</v>
      </c>
      <c r="EX1" s="3" t="s">
        <v>2166</v>
      </c>
      <c r="EY1" s="3" t="s">
        <v>2167</v>
      </c>
      <c r="EZ1" s="3" t="s">
        <v>2168</v>
      </c>
      <c r="FA1" s="3" t="s">
        <v>2169</v>
      </c>
      <c r="FB1" s="3" t="s">
        <v>2170</v>
      </c>
      <c r="FC1" s="3" t="s">
        <v>2171</v>
      </c>
      <c r="FD1" s="3" t="s">
        <v>2172</v>
      </c>
      <c r="FE1" s="3" t="s">
        <v>2173</v>
      </c>
      <c r="FF1" s="3" t="s">
        <v>2174</v>
      </c>
      <c r="FG1" s="3" t="s">
        <v>2175</v>
      </c>
      <c r="FH1" s="3" t="s">
        <v>2176</v>
      </c>
      <c r="FI1" s="3" t="s">
        <v>2177</v>
      </c>
      <c r="FJ1" s="3" t="s">
        <v>2178</v>
      </c>
      <c r="FK1" s="3" t="s">
        <v>2179</v>
      </c>
      <c r="FL1" s="3" t="s">
        <v>2180</v>
      </c>
      <c r="FM1" s="3" t="s">
        <v>2181</v>
      </c>
      <c r="FN1" s="3" t="s">
        <v>2182</v>
      </c>
      <c r="FO1" s="3" t="s">
        <v>2183</v>
      </c>
      <c r="FP1" s="3" t="s">
        <v>2184</v>
      </c>
      <c r="FQ1" s="3" t="s">
        <v>2185</v>
      </c>
      <c r="FR1" s="3" t="s">
        <v>2186</v>
      </c>
      <c r="FS1" s="3" t="s">
        <v>2187</v>
      </c>
      <c r="FT1" s="3" t="s">
        <v>2188</v>
      </c>
      <c r="FU1" s="3" t="s">
        <v>2189</v>
      </c>
      <c r="FV1" s="3" t="s">
        <v>2190</v>
      </c>
      <c r="FW1" s="3" t="s">
        <v>2191</v>
      </c>
      <c r="FX1" s="3" t="s">
        <v>2192</v>
      </c>
      <c r="FY1" s="3" t="s">
        <v>2193</v>
      </c>
      <c r="FZ1" s="3" t="s">
        <v>2194</v>
      </c>
      <c r="GA1" s="3" t="s">
        <v>2195</v>
      </c>
      <c r="GB1" s="3" t="s">
        <v>2196</v>
      </c>
      <c r="GC1" s="3" t="s">
        <v>2197</v>
      </c>
      <c r="GD1" s="3" t="s">
        <v>2198</v>
      </c>
      <c r="GE1" s="3" t="s">
        <v>2199</v>
      </c>
      <c r="GF1" s="3" t="s">
        <v>2200</v>
      </c>
      <c r="GG1" s="3" t="s">
        <v>2201</v>
      </c>
      <c r="GH1" s="3" t="s">
        <v>2202</v>
      </c>
      <c r="GI1" s="3" t="s">
        <v>2203</v>
      </c>
      <c r="GJ1" s="3" t="s">
        <v>2204</v>
      </c>
      <c r="GK1" s="3" t="s">
        <v>2205</v>
      </c>
      <c r="GL1" s="3" t="s">
        <v>2206</v>
      </c>
      <c r="GM1" s="3" t="s">
        <v>2207</v>
      </c>
      <c r="GN1" s="3" t="s">
        <v>2208</v>
      </c>
      <c r="GO1" s="3" t="s">
        <v>2209</v>
      </c>
      <c r="GP1" s="3" t="s">
        <v>2210</v>
      </c>
      <c r="GQ1" s="3" t="s">
        <v>2211</v>
      </c>
      <c r="GR1" s="3" t="s">
        <v>2212</v>
      </c>
      <c r="GS1" s="3" t="s">
        <v>2213</v>
      </c>
      <c r="GT1" s="3" t="s">
        <v>2214</v>
      </c>
      <c r="GU1" s="3" t="s">
        <v>2215</v>
      </c>
      <c r="GV1" s="3" t="s">
        <v>2216</v>
      </c>
      <c r="GW1" s="3" t="s">
        <v>2217</v>
      </c>
      <c r="GX1" s="3" t="s">
        <v>2218</v>
      </c>
      <c r="GY1" s="3" t="s">
        <v>2219</v>
      </c>
      <c r="GZ1" s="3" t="s">
        <v>2220</v>
      </c>
      <c r="HA1" s="3" t="s">
        <v>2221</v>
      </c>
      <c r="HB1" s="3" t="s">
        <v>2222</v>
      </c>
      <c r="HC1" s="3" t="s">
        <v>2223</v>
      </c>
      <c r="HD1" s="3" t="s">
        <v>2224</v>
      </c>
      <c r="HE1" s="3" t="s">
        <v>2225</v>
      </c>
      <c r="HF1" s="3" t="s">
        <v>2226</v>
      </c>
      <c r="HG1" s="3" t="s">
        <v>2227</v>
      </c>
      <c r="HH1" s="3" t="s">
        <v>2228</v>
      </c>
      <c r="HI1" s="3" t="s">
        <v>2229</v>
      </c>
      <c r="HJ1" s="3" t="s">
        <v>2230</v>
      </c>
      <c r="HK1" s="3" t="s">
        <v>2231</v>
      </c>
      <c r="HL1" s="3" t="s">
        <v>2232</v>
      </c>
      <c r="HM1" s="3" t="s">
        <v>2233</v>
      </c>
      <c r="HN1" s="3" t="s">
        <v>2234</v>
      </c>
      <c r="HO1" s="3" t="s">
        <v>2235</v>
      </c>
      <c r="HP1" s="3" t="s">
        <v>2236</v>
      </c>
      <c r="HQ1" s="3" t="s">
        <v>2237</v>
      </c>
      <c r="HR1" s="3" t="s">
        <v>2238</v>
      </c>
      <c r="HS1" s="3" t="s">
        <v>2239</v>
      </c>
      <c r="HT1" s="3" t="s">
        <v>2240</v>
      </c>
      <c r="HU1" s="3" t="s">
        <v>2241</v>
      </c>
      <c r="HV1" s="3" t="s">
        <v>2242</v>
      </c>
      <c r="HW1" s="3" t="s">
        <v>2243</v>
      </c>
      <c r="HX1" s="3" t="s">
        <v>2244</v>
      </c>
      <c r="HY1" s="3" t="s">
        <v>2245</v>
      </c>
      <c r="HZ1" s="3" t="s">
        <v>2246</v>
      </c>
      <c r="IA1" s="3" t="s">
        <v>2247</v>
      </c>
      <c r="IB1" s="3" t="s">
        <v>2248</v>
      </c>
      <c r="IC1" s="3" t="s">
        <v>2249</v>
      </c>
      <c r="ID1" s="3" t="s">
        <v>2250</v>
      </c>
      <c r="IE1" s="3" t="s">
        <v>2251</v>
      </c>
      <c r="IF1" s="3" t="s">
        <v>2252</v>
      </c>
      <c r="IG1" s="3" t="s">
        <v>2253</v>
      </c>
      <c r="IH1" s="3" t="s">
        <v>2254</v>
      </c>
      <c r="II1" s="3" t="s">
        <v>2255</v>
      </c>
      <c r="IJ1" s="3" t="s">
        <v>2256</v>
      </c>
      <c r="IK1" s="3" t="s">
        <v>2257</v>
      </c>
      <c r="IL1" s="3" t="s">
        <v>2258</v>
      </c>
      <c r="IM1" s="3" t="s">
        <v>2259</v>
      </c>
      <c r="IN1" s="3" t="s">
        <v>2260</v>
      </c>
      <c r="IO1" s="3" t="s">
        <v>2261</v>
      </c>
      <c r="IP1" s="3" t="s">
        <v>2262</v>
      </c>
      <c r="IQ1" s="3" t="s">
        <v>2263</v>
      </c>
    </row>
    <row r="2" spans="1:251">
      <c r="A2" s="4" t="s">
        <v>250</v>
      </c>
      <c r="B2" s="8" t="s">
        <v>337</v>
      </c>
      <c r="C2" s="8" t="s">
        <v>337</v>
      </c>
      <c r="D2" s="8" t="s">
        <v>337</v>
      </c>
      <c r="E2" s="8" t="s">
        <v>337</v>
      </c>
      <c r="F2" s="8" t="s">
        <v>337</v>
      </c>
      <c r="G2" s="8" t="s">
        <v>337</v>
      </c>
      <c r="H2" s="8" t="s">
        <v>337</v>
      </c>
      <c r="I2" s="8" t="s">
        <v>337</v>
      </c>
      <c r="J2" s="8" t="s">
        <v>337</v>
      </c>
      <c r="K2" s="8" t="s">
        <v>337</v>
      </c>
      <c r="L2" s="8" t="s">
        <v>337</v>
      </c>
      <c r="M2" s="8" t="s">
        <v>337</v>
      </c>
      <c r="N2" s="8" t="s">
        <v>337</v>
      </c>
      <c r="O2" s="8" t="s">
        <v>337</v>
      </c>
      <c r="P2" s="8" t="s">
        <v>337</v>
      </c>
      <c r="Q2" s="8" t="s">
        <v>337</v>
      </c>
      <c r="R2" s="8" t="s">
        <v>337</v>
      </c>
      <c r="S2" s="8" t="s">
        <v>337</v>
      </c>
      <c r="T2" s="8" t="s">
        <v>337</v>
      </c>
      <c r="U2" s="8" t="s">
        <v>337</v>
      </c>
      <c r="V2" s="8" t="s">
        <v>337</v>
      </c>
      <c r="W2" s="8" t="s">
        <v>337</v>
      </c>
      <c r="X2" s="8" t="s">
        <v>337</v>
      </c>
      <c r="Y2" s="8" t="s">
        <v>337</v>
      </c>
      <c r="Z2" s="8" t="s">
        <v>337</v>
      </c>
      <c r="AA2" s="8" t="s">
        <v>337</v>
      </c>
      <c r="AB2" s="8" t="s">
        <v>337</v>
      </c>
      <c r="AC2" s="8" t="s">
        <v>337</v>
      </c>
      <c r="AD2" s="8" t="s">
        <v>337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8" t="s">
        <v>337</v>
      </c>
      <c r="DC2" s="8" t="s">
        <v>337</v>
      </c>
      <c r="DD2" s="8" t="s">
        <v>337</v>
      </c>
      <c r="DE2" s="8" t="s">
        <v>337</v>
      </c>
      <c r="DF2" s="8" t="s">
        <v>337</v>
      </c>
      <c r="DG2" s="8" t="s">
        <v>337</v>
      </c>
      <c r="DH2" s="8" t="s">
        <v>337</v>
      </c>
      <c r="DI2" s="8" t="s">
        <v>337</v>
      </c>
      <c r="DJ2" s="8" t="s">
        <v>337</v>
      </c>
      <c r="DK2" s="8" t="s">
        <v>337</v>
      </c>
      <c r="DL2" s="8" t="s">
        <v>337</v>
      </c>
      <c r="DM2" s="8" t="s">
        <v>337</v>
      </c>
      <c r="DN2" s="8" t="s">
        <v>337</v>
      </c>
      <c r="DO2" s="8" t="s">
        <v>337</v>
      </c>
      <c r="DP2" s="8" t="s">
        <v>337</v>
      </c>
      <c r="DQ2" s="8" t="s">
        <v>337</v>
      </c>
      <c r="DR2" s="8" t="s">
        <v>337</v>
      </c>
      <c r="DS2" s="8" t="s">
        <v>337</v>
      </c>
      <c r="DT2" s="8" t="s">
        <v>337</v>
      </c>
      <c r="DU2" s="8" t="s">
        <v>337</v>
      </c>
      <c r="DV2" s="8" t="s">
        <v>337</v>
      </c>
      <c r="DW2" s="8" t="s">
        <v>337</v>
      </c>
      <c r="DX2" s="8" t="s">
        <v>337</v>
      </c>
      <c r="DY2" s="8" t="s">
        <v>337</v>
      </c>
      <c r="DZ2" s="8" t="s">
        <v>337</v>
      </c>
      <c r="EA2" s="8" t="s">
        <v>337</v>
      </c>
      <c r="EB2" s="8" t="s">
        <v>337</v>
      </c>
      <c r="EC2" s="8" t="s">
        <v>337</v>
      </c>
      <c r="ED2" s="8" t="s">
        <v>337</v>
      </c>
      <c r="EE2" s="8" t="s">
        <v>337</v>
      </c>
      <c r="EF2" s="8" t="s">
        <v>337</v>
      </c>
      <c r="EG2" s="8" t="s">
        <v>337</v>
      </c>
      <c r="EH2" s="8" t="s">
        <v>337</v>
      </c>
      <c r="EI2" s="8" t="s">
        <v>337</v>
      </c>
      <c r="EJ2" s="8" t="s">
        <v>337</v>
      </c>
      <c r="EK2" s="8" t="s">
        <v>337</v>
      </c>
      <c r="EL2" s="8" t="s">
        <v>337</v>
      </c>
      <c r="EM2" s="8" t="s">
        <v>337</v>
      </c>
      <c r="EN2" s="8" t="s">
        <v>337</v>
      </c>
      <c r="EO2" s="8" t="s">
        <v>337</v>
      </c>
      <c r="EP2" s="8" t="s">
        <v>337</v>
      </c>
      <c r="EQ2" s="8" t="s">
        <v>337</v>
      </c>
      <c r="ER2" s="8" t="s">
        <v>337</v>
      </c>
      <c r="ES2" s="8" t="s">
        <v>337</v>
      </c>
      <c r="ET2" s="8" t="s">
        <v>337</v>
      </c>
      <c r="EU2" s="8" t="s">
        <v>337</v>
      </c>
      <c r="EV2" s="8" t="s">
        <v>337</v>
      </c>
      <c r="EW2" s="8" t="s">
        <v>337</v>
      </c>
      <c r="EX2" s="8" t="s">
        <v>337</v>
      </c>
      <c r="EY2" s="8" t="s">
        <v>337</v>
      </c>
      <c r="EZ2" s="8" t="s">
        <v>337</v>
      </c>
      <c r="FA2" s="8" t="s">
        <v>337</v>
      </c>
      <c r="FB2" s="8" t="s">
        <v>337</v>
      </c>
      <c r="FC2" s="8" t="s">
        <v>337</v>
      </c>
      <c r="FD2" s="8" t="s">
        <v>337</v>
      </c>
      <c r="FE2" s="8" t="s">
        <v>337</v>
      </c>
      <c r="FF2" s="8" t="s">
        <v>337</v>
      </c>
      <c r="FG2" s="8" t="s">
        <v>337</v>
      </c>
      <c r="FH2" s="8" t="s">
        <v>337</v>
      </c>
      <c r="FI2" s="8" t="s">
        <v>337</v>
      </c>
      <c r="FJ2" s="8" t="s">
        <v>337</v>
      </c>
      <c r="FK2" s="8" t="s">
        <v>337</v>
      </c>
      <c r="FL2" s="8" t="s">
        <v>337</v>
      </c>
      <c r="FM2" s="8" t="s">
        <v>337</v>
      </c>
      <c r="FN2" s="8" t="s">
        <v>337</v>
      </c>
      <c r="FO2" s="8" t="s">
        <v>337</v>
      </c>
      <c r="FP2" s="8" t="s">
        <v>337</v>
      </c>
      <c r="FQ2" s="8" t="s">
        <v>337</v>
      </c>
      <c r="FR2" s="8" t="s">
        <v>337</v>
      </c>
      <c r="FS2" s="8" t="s">
        <v>337</v>
      </c>
      <c r="FT2" s="8" t="s">
        <v>337</v>
      </c>
      <c r="FU2" s="8" t="s">
        <v>337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338</v>
      </c>
      <c r="C4" s="8" t="s">
        <v>338</v>
      </c>
      <c r="D4" s="8" t="s">
        <v>338</v>
      </c>
      <c r="E4" s="8" t="s">
        <v>338</v>
      </c>
      <c r="F4" s="8" t="s">
        <v>338</v>
      </c>
      <c r="G4" s="8" t="s">
        <v>338</v>
      </c>
      <c r="H4" s="8" t="s">
        <v>338</v>
      </c>
      <c r="I4" s="8" t="s">
        <v>338</v>
      </c>
      <c r="J4" s="8" t="s">
        <v>338</v>
      </c>
      <c r="K4" s="8" t="s">
        <v>338</v>
      </c>
      <c r="L4" s="8" t="s">
        <v>338</v>
      </c>
      <c r="M4" s="8" t="s">
        <v>338</v>
      </c>
      <c r="N4" s="8" t="s">
        <v>338</v>
      </c>
      <c r="O4" s="8" t="s">
        <v>338</v>
      </c>
      <c r="P4" s="8" t="s">
        <v>338</v>
      </c>
      <c r="Q4" s="8" t="s">
        <v>338</v>
      </c>
      <c r="R4" s="8" t="s">
        <v>338</v>
      </c>
      <c r="S4" s="8" t="s">
        <v>338</v>
      </c>
      <c r="T4" s="8" t="s">
        <v>338</v>
      </c>
      <c r="U4" s="8" t="s">
        <v>338</v>
      </c>
      <c r="V4" s="8" t="s">
        <v>338</v>
      </c>
      <c r="W4" s="8" t="s">
        <v>338</v>
      </c>
      <c r="X4" s="8" t="s">
        <v>338</v>
      </c>
      <c r="Y4" s="8" t="s">
        <v>338</v>
      </c>
      <c r="Z4" s="8" t="s">
        <v>338</v>
      </c>
      <c r="AA4" s="8" t="s">
        <v>338</v>
      </c>
      <c r="AB4" s="8" t="s">
        <v>338</v>
      </c>
      <c r="AC4" s="8" t="s">
        <v>338</v>
      </c>
      <c r="AD4" s="8" t="s">
        <v>338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338</v>
      </c>
      <c r="DC4" s="8" t="s">
        <v>338</v>
      </c>
      <c r="DD4" s="8" t="s">
        <v>338</v>
      </c>
      <c r="DE4" s="8" t="s">
        <v>338</v>
      </c>
      <c r="DF4" s="8" t="s">
        <v>338</v>
      </c>
      <c r="DG4" s="8" t="s">
        <v>338</v>
      </c>
      <c r="DH4" s="8" t="s">
        <v>338</v>
      </c>
      <c r="DI4" s="8" t="s">
        <v>338</v>
      </c>
      <c r="DJ4" s="8" t="s">
        <v>338</v>
      </c>
      <c r="DK4" s="8" t="s">
        <v>338</v>
      </c>
      <c r="DL4" s="8" t="s">
        <v>338</v>
      </c>
      <c r="DM4" s="8" t="s">
        <v>338</v>
      </c>
      <c r="DN4" s="8" t="s">
        <v>338</v>
      </c>
      <c r="DO4" s="8" t="s">
        <v>338</v>
      </c>
      <c r="DP4" s="8" t="s">
        <v>338</v>
      </c>
      <c r="DQ4" s="8" t="s">
        <v>338</v>
      </c>
      <c r="DR4" s="8" t="s">
        <v>338</v>
      </c>
      <c r="DS4" s="8" t="s">
        <v>338</v>
      </c>
      <c r="DT4" s="8" t="s">
        <v>338</v>
      </c>
      <c r="DU4" s="8" t="s">
        <v>338</v>
      </c>
      <c r="DV4" s="8" t="s">
        <v>338</v>
      </c>
      <c r="DW4" s="8" t="s">
        <v>338</v>
      </c>
      <c r="DX4" s="8" t="s">
        <v>338</v>
      </c>
      <c r="DY4" s="8" t="s">
        <v>338</v>
      </c>
      <c r="DZ4" s="8" t="s">
        <v>338</v>
      </c>
      <c r="EA4" s="8" t="s">
        <v>338</v>
      </c>
      <c r="EB4" s="8" t="s">
        <v>338</v>
      </c>
      <c r="EC4" s="8" t="s">
        <v>338</v>
      </c>
      <c r="ED4" s="8" t="s">
        <v>338</v>
      </c>
      <c r="EE4" s="8" t="s">
        <v>338</v>
      </c>
      <c r="EF4" s="8" t="s">
        <v>338</v>
      </c>
      <c r="EG4" s="8" t="s">
        <v>338</v>
      </c>
      <c r="EH4" s="8" t="s">
        <v>338</v>
      </c>
      <c r="EI4" s="8" t="s">
        <v>338</v>
      </c>
      <c r="EJ4" s="8" t="s">
        <v>338</v>
      </c>
      <c r="EK4" s="8" t="s">
        <v>338</v>
      </c>
      <c r="EL4" s="8" t="s">
        <v>338</v>
      </c>
      <c r="EM4" s="8" t="s">
        <v>338</v>
      </c>
      <c r="EN4" s="8" t="s">
        <v>338</v>
      </c>
      <c r="EO4" s="8" t="s">
        <v>338</v>
      </c>
      <c r="EP4" s="8" t="s">
        <v>338</v>
      </c>
      <c r="EQ4" s="8" t="s">
        <v>338</v>
      </c>
      <c r="ER4" s="8" t="s">
        <v>338</v>
      </c>
      <c r="ES4" s="8" t="s">
        <v>338</v>
      </c>
      <c r="ET4" s="8" t="s">
        <v>338</v>
      </c>
      <c r="EU4" s="8" t="s">
        <v>338</v>
      </c>
      <c r="EV4" s="8" t="s">
        <v>338</v>
      </c>
      <c r="EW4" s="8" t="s">
        <v>338</v>
      </c>
      <c r="EX4" s="8" t="s">
        <v>338</v>
      </c>
      <c r="EY4" s="8" t="s">
        <v>338</v>
      </c>
      <c r="EZ4" s="8" t="s">
        <v>338</v>
      </c>
      <c r="FA4" s="8" t="s">
        <v>338</v>
      </c>
      <c r="FB4" s="8" t="s">
        <v>338</v>
      </c>
      <c r="FC4" s="8" t="s">
        <v>338</v>
      </c>
      <c r="FD4" s="8" t="s">
        <v>338</v>
      </c>
      <c r="FE4" s="8" t="s">
        <v>338</v>
      </c>
      <c r="FF4" s="8" t="s">
        <v>338</v>
      </c>
      <c r="FG4" s="8" t="s">
        <v>338</v>
      </c>
      <c r="FH4" s="8" t="s">
        <v>338</v>
      </c>
      <c r="FI4" s="8" t="s">
        <v>338</v>
      </c>
      <c r="FJ4" s="8" t="s">
        <v>338</v>
      </c>
      <c r="FK4" s="8" t="s">
        <v>338</v>
      </c>
      <c r="FL4" s="8" t="s">
        <v>338</v>
      </c>
      <c r="FM4" s="8" t="s">
        <v>338</v>
      </c>
      <c r="FN4" s="8" t="s">
        <v>338</v>
      </c>
      <c r="FO4" s="8" t="s">
        <v>338</v>
      </c>
      <c r="FP4" s="8" t="s">
        <v>338</v>
      </c>
      <c r="FQ4" s="8" t="s">
        <v>338</v>
      </c>
      <c r="FR4" s="8" t="s">
        <v>338</v>
      </c>
      <c r="FS4" s="8" t="s">
        <v>338</v>
      </c>
      <c r="FT4" s="8" t="s">
        <v>338</v>
      </c>
      <c r="FU4" s="8" t="s">
        <v>338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4139</v>
      </c>
      <c r="C5" s="8" t="s">
        <v>4139</v>
      </c>
      <c r="D5" s="8" t="s">
        <v>4139</v>
      </c>
      <c r="E5" s="8" t="s">
        <v>4139</v>
      </c>
      <c r="F5" s="8" t="s">
        <v>4139</v>
      </c>
      <c r="G5" s="8" t="s">
        <v>4139</v>
      </c>
      <c r="H5" s="8" t="s">
        <v>4139</v>
      </c>
      <c r="I5" s="8" t="s">
        <v>4139</v>
      </c>
      <c r="J5" s="8" t="s">
        <v>4139</v>
      </c>
      <c r="K5" s="8" t="s">
        <v>4139</v>
      </c>
      <c r="L5" s="8" t="s">
        <v>4139</v>
      </c>
      <c r="M5" s="8" t="s">
        <v>4139</v>
      </c>
      <c r="N5" s="8" t="s">
        <v>4139</v>
      </c>
      <c r="O5" s="8" t="s">
        <v>4139</v>
      </c>
      <c r="P5" s="8" t="s">
        <v>4139</v>
      </c>
      <c r="Q5" s="8" t="s">
        <v>4139</v>
      </c>
      <c r="R5" s="8" t="s">
        <v>4139</v>
      </c>
      <c r="S5" s="8" t="s">
        <v>4139</v>
      </c>
      <c r="T5" s="8" t="s">
        <v>4139</v>
      </c>
      <c r="U5" s="8" t="s">
        <v>4139</v>
      </c>
      <c r="V5" s="8" t="s">
        <v>4139</v>
      </c>
      <c r="W5" s="8" t="s">
        <v>4139</v>
      </c>
      <c r="X5" s="8" t="s">
        <v>4139</v>
      </c>
      <c r="Y5" s="8" t="s">
        <v>4139</v>
      </c>
      <c r="Z5" s="8" t="s">
        <v>4139</v>
      </c>
      <c r="AA5" s="8" t="s">
        <v>4139</v>
      </c>
      <c r="AB5" s="8" t="s">
        <v>4139</v>
      </c>
      <c r="AC5" s="8" t="s">
        <v>4139</v>
      </c>
      <c r="AD5" s="8" t="s">
        <v>4139</v>
      </c>
      <c r="AE5" s="8" t="s">
        <v>4139</v>
      </c>
      <c r="AF5" s="8" t="s">
        <v>4139</v>
      </c>
      <c r="AG5" s="8" t="s">
        <v>4139</v>
      </c>
      <c r="AH5" s="8" t="s">
        <v>4139</v>
      </c>
      <c r="AI5" s="8" t="s">
        <v>4139</v>
      </c>
      <c r="AJ5" s="8" t="s">
        <v>4139</v>
      </c>
      <c r="AK5" s="8" t="s">
        <v>4139</v>
      </c>
      <c r="AL5" s="8" t="s">
        <v>4139</v>
      </c>
      <c r="AM5" s="8" t="s">
        <v>4139</v>
      </c>
      <c r="AN5" s="8" t="s">
        <v>4139</v>
      </c>
      <c r="AO5" s="8" t="s">
        <v>4139</v>
      </c>
      <c r="AP5" s="8" t="s">
        <v>4139</v>
      </c>
      <c r="AQ5" s="8" t="s">
        <v>4139</v>
      </c>
      <c r="AR5" s="8" t="s">
        <v>4139</v>
      </c>
      <c r="AS5" s="8" t="s">
        <v>4139</v>
      </c>
      <c r="AT5" s="8" t="s">
        <v>4139</v>
      </c>
      <c r="AU5" s="8" t="s">
        <v>4139</v>
      </c>
      <c r="AV5" s="8" t="s">
        <v>4139</v>
      </c>
      <c r="AW5" s="8" t="s">
        <v>4139</v>
      </c>
      <c r="AX5" s="8" t="s">
        <v>4139</v>
      </c>
      <c r="AY5" s="8" t="s">
        <v>4139</v>
      </c>
      <c r="AZ5" s="8" t="s">
        <v>4139</v>
      </c>
      <c r="BA5" s="8" t="s">
        <v>4139</v>
      </c>
      <c r="BB5" s="8" t="s">
        <v>4139</v>
      </c>
      <c r="BC5" s="8" t="s">
        <v>4139</v>
      </c>
      <c r="BD5" s="8" t="s">
        <v>4139</v>
      </c>
      <c r="BE5" s="8" t="s">
        <v>4139</v>
      </c>
      <c r="BF5" s="8" t="s">
        <v>4139</v>
      </c>
      <c r="BG5" s="8" t="s">
        <v>4139</v>
      </c>
      <c r="BH5" s="8" t="s">
        <v>4139</v>
      </c>
      <c r="BI5" s="8" t="s">
        <v>4139</v>
      </c>
      <c r="BJ5" s="8" t="s">
        <v>4139</v>
      </c>
      <c r="BK5" s="8" t="s">
        <v>4139</v>
      </c>
      <c r="BL5" s="8" t="s">
        <v>4139</v>
      </c>
      <c r="BM5" s="8" t="s">
        <v>4139</v>
      </c>
      <c r="BN5" s="8" t="s">
        <v>4139</v>
      </c>
      <c r="BO5" s="8" t="s">
        <v>4139</v>
      </c>
      <c r="BP5" s="8" t="s">
        <v>4139</v>
      </c>
      <c r="BQ5" s="8" t="s">
        <v>4139</v>
      </c>
      <c r="BR5" s="8" t="s">
        <v>4139</v>
      </c>
      <c r="BS5" s="8" t="s">
        <v>4139</v>
      </c>
      <c r="BT5" s="8" t="s">
        <v>4139</v>
      </c>
      <c r="BU5" s="8" t="s">
        <v>4139</v>
      </c>
      <c r="BV5" s="8" t="s">
        <v>4139</v>
      </c>
      <c r="BW5" s="8" t="s">
        <v>4139</v>
      </c>
      <c r="BX5" s="8" t="s">
        <v>4139</v>
      </c>
      <c r="BY5" s="8" t="s">
        <v>4139</v>
      </c>
      <c r="BZ5" s="8" t="s">
        <v>4139</v>
      </c>
      <c r="CA5" s="8" t="s">
        <v>4139</v>
      </c>
      <c r="CB5" s="8" t="s">
        <v>4139</v>
      </c>
      <c r="CC5" s="8" t="s">
        <v>4139</v>
      </c>
      <c r="CD5" s="8" t="s">
        <v>4139</v>
      </c>
      <c r="CE5" s="8" t="s">
        <v>4139</v>
      </c>
      <c r="CF5" s="8" t="s">
        <v>4139</v>
      </c>
      <c r="CG5" s="8" t="s">
        <v>4139</v>
      </c>
      <c r="CH5" s="8" t="s">
        <v>4139</v>
      </c>
      <c r="CI5" s="8" t="s">
        <v>4139</v>
      </c>
      <c r="CJ5" s="8" t="s">
        <v>4139</v>
      </c>
      <c r="CK5" s="8" t="s">
        <v>4139</v>
      </c>
      <c r="CL5" s="8" t="s">
        <v>4139</v>
      </c>
      <c r="CM5" s="8" t="s">
        <v>4139</v>
      </c>
      <c r="CN5" s="8" t="s">
        <v>4139</v>
      </c>
      <c r="CO5" s="8" t="s">
        <v>4139</v>
      </c>
      <c r="CP5" s="8" t="s">
        <v>4139</v>
      </c>
      <c r="CQ5" s="8" t="s">
        <v>4139</v>
      </c>
      <c r="CR5" s="8" t="s">
        <v>4139</v>
      </c>
      <c r="CS5" s="8" t="s">
        <v>4139</v>
      </c>
      <c r="CT5" s="8" t="s">
        <v>4139</v>
      </c>
      <c r="CU5" s="8" t="s">
        <v>4139</v>
      </c>
      <c r="CV5" s="8" t="s">
        <v>4139</v>
      </c>
      <c r="CW5" s="8" t="s">
        <v>4139</v>
      </c>
      <c r="CX5" s="8" t="s">
        <v>4139</v>
      </c>
      <c r="CY5" s="8" t="s">
        <v>4139</v>
      </c>
      <c r="CZ5" s="8" t="s">
        <v>4139</v>
      </c>
      <c r="DA5" s="8" t="s">
        <v>4139</v>
      </c>
      <c r="DB5" s="8" t="s">
        <v>4139</v>
      </c>
      <c r="DC5" s="8" t="s">
        <v>4139</v>
      </c>
      <c r="DD5" s="8" t="s">
        <v>4139</v>
      </c>
      <c r="DE5" s="8" t="s">
        <v>4139</v>
      </c>
      <c r="DF5" s="8" t="s">
        <v>4139</v>
      </c>
      <c r="DG5" s="8" t="s">
        <v>4139</v>
      </c>
      <c r="DH5" s="8" t="s">
        <v>4139</v>
      </c>
      <c r="DI5" s="8" t="s">
        <v>4139</v>
      </c>
      <c r="DJ5" s="8" t="s">
        <v>4139</v>
      </c>
      <c r="DK5" s="8" t="s">
        <v>4139</v>
      </c>
      <c r="DL5" s="8" t="s">
        <v>4139</v>
      </c>
      <c r="DM5" s="8" t="s">
        <v>4139</v>
      </c>
      <c r="DN5" s="8" t="s">
        <v>4139</v>
      </c>
      <c r="DO5" s="8" t="s">
        <v>4139</v>
      </c>
      <c r="DP5" s="8" t="s">
        <v>4139</v>
      </c>
      <c r="DQ5" s="8" t="s">
        <v>4139</v>
      </c>
      <c r="DR5" s="8" t="s">
        <v>4139</v>
      </c>
      <c r="DS5" s="8" t="s">
        <v>4139</v>
      </c>
      <c r="DT5" s="8" t="s">
        <v>4139</v>
      </c>
      <c r="DU5" s="8" t="s">
        <v>4139</v>
      </c>
      <c r="DV5" s="8" t="s">
        <v>4139</v>
      </c>
      <c r="DW5" s="8" t="s">
        <v>4139</v>
      </c>
      <c r="DX5" s="8" t="s">
        <v>4139</v>
      </c>
      <c r="DY5" s="8" t="s">
        <v>4139</v>
      </c>
      <c r="DZ5" s="8" t="s">
        <v>4139</v>
      </c>
      <c r="EA5" s="8" t="s">
        <v>4139</v>
      </c>
      <c r="EB5" s="8" t="s">
        <v>4139</v>
      </c>
      <c r="EC5" s="8" t="s">
        <v>4139</v>
      </c>
      <c r="ED5" s="8" t="s">
        <v>4139</v>
      </c>
      <c r="EE5" s="8" t="s">
        <v>4139</v>
      </c>
      <c r="EF5" s="8" t="s">
        <v>4139</v>
      </c>
      <c r="EG5" s="8" t="s">
        <v>4139</v>
      </c>
      <c r="EH5" s="8" t="s">
        <v>4139</v>
      </c>
      <c r="EI5" s="8" t="s">
        <v>4139</v>
      </c>
      <c r="EJ5" s="8" t="s">
        <v>4139</v>
      </c>
      <c r="EK5" s="8" t="s">
        <v>4139</v>
      </c>
      <c r="EL5" s="8" t="s">
        <v>4139</v>
      </c>
      <c r="EM5" s="8" t="s">
        <v>4139</v>
      </c>
      <c r="EN5" s="8" t="s">
        <v>4139</v>
      </c>
      <c r="EO5" s="8" t="s">
        <v>4139</v>
      </c>
      <c r="EP5" s="8" t="s">
        <v>4139</v>
      </c>
      <c r="EQ5" s="8" t="s">
        <v>4139</v>
      </c>
      <c r="ER5" s="8" t="s">
        <v>4139</v>
      </c>
      <c r="ES5" s="8" t="s">
        <v>4139</v>
      </c>
      <c r="ET5" s="8" t="s">
        <v>4139</v>
      </c>
      <c r="EU5" s="8" t="s">
        <v>4139</v>
      </c>
      <c r="EV5" s="8" t="s">
        <v>4139</v>
      </c>
      <c r="EW5" s="8" t="s">
        <v>4139</v>
      </c>
      <c r="EX5" s="8" t="s">
        <v>4139</v>
      </c>
      <c r="EY5" s="8" t="s">
        <v>4139</v>
      </c>
      <c r="EZ5" s="8" t="s">
        <v>4139</v>
      </c>
      <c r="FA5" s="8" t="s">
        <v>4139</v>
      </c>
      <c r="FB5" s="8" t="s">
        <v>4139</v>
      </c>
      <c r="FC5" s="8" t="s">
        <v>4139</v>
      </c>
      <c r="FD5" s="8" t="s">
        <v>4139</v>
      </c>
      <c r="FE5" s="8" t="s">
        <v>4139</v>
      </c>
      <c r="FF5" s="8" t="s">
        <v>4139</v>
      </c>
      <c r="FG5" s="8" t="s">
        <v>4139</v>
      </c>
      <c r="FH5" s="8" t="s">
        <v>4139</v>
      </c>
      <c r="FI5" s="8" t="s">
        <v>4139</v>
      </c>
      <c r="FJ5" s="8" t="s">
        <v>4139</v>
      </c>
      <c r="FK5" s="8" t="s">
        <v>4139</v>
      </c>
      <c r="FL5" s="8" t="s">
        <v>4139</v>
      </c>
      <c r="FM5" s="8" t="s">
        <v>4139</v>
      </c>
      <c r="FN5" s="8" t="s">
        <v>4139</v>
      </c>
      <c r="FO5" s="8" t="s">
        <v>4139</v>
      </c>
      <c r="FP5" s="8" t="s">
        <v>4139</v>
      </c>
      <c r="FQ5" s="8" t="s">
        <v>4139</v>
      </c>
      <c r="FR5" s="8" t="s">
        <v>4139</v>
      </c>
      <c r="FS5" s="8" t="s">
        <v>4139</v>
      </c>
      <c r="FT5" s="8" t="s">
        <v>4139</v>
      </c>
      <c r="FU5" s="8" t="s">
        <v>4139</v>
      </c>
      <c r="FV5" s="8" t="s">
        <v>4139</v>
      </c>
      <c r="FW5" s="8" t="s">
        <v>4139</v>
      </c>
      <c r="FX5" s="8" t="s">
        <v>4139</v>
      </c>
      <c r="FY5" s="8" t="s">
        <v>4139</v>
      </c>
      <c r="FZ5" s="8" t="s">
        <v>4139</v>
      </c>
      <c r="GA5" s="8" t="s">
        <v>4139</v>
      </c>
      <c r="GB5" s="8" t="s">
        <v>4139</v>
      </c>
      <c r="GC5" s="8" t="s">
        <v>4139</v>
      </c>
      <c r="GD5" s="8" t="s">
        <v>4139</v>
      </c>
      <c r="GE5" s="8" t="s">
        <v>4139</v>
      </c>
      <c r="GF5" s="8" t="s">
        <v>4139</v>
      </c>
      <c r="GG5" s="8" t="s">
        <v>4139</v>
      </c>
      <c r="GH5" s="8" t="s">
        <v>4139</v>
      </c>
      <c r="GI5" s="8" t="s">
        <v>4139</v>
      </c>
      <c r="GJ5" s="8" t="s">
        <v>4139</v>
      </c>
      <c r="GK5" s="8" t="s">
        <v>4139</v>
      </c>
      <c r="GL5" s="8" t="s">
        <v>4139</v>
      </c>
      <c r="GM5" s="8" t="s">
        <v>4139</v>
      </c>
      <c r="GN5" s="8" t="s">
        <v>4139</v>
      </c>
      <c r="GO5" s="8" t="s">
        <v>4139</v>
      </c>
      <c r="GP5" s="8" t="s">
        <v>4139</v>
      </c>
      <c r="GQ5" s="8" t="s">
        <v>4139</v>
      </c>
      <c r="GR5" s="8" t="s">
        <v>4139</v>
      </c>
      <c r="GS5" s="8" t="s">
        <v>4139</v>
      </c>
      <c r="GT5" s="8" t="s">
        <v>4139</v>
      </c>
      <c r="GU5" s="8" t="s">
        <v>4139</v>
      </c>
      <c r="GV5" s="8" t="s">
        <v>4139</v>
      </c>
      <c r="GW5" s="8" t="s">
        <v>4139</v>
      </c>
      <c r="GX5" s="8" t="s">
        <v>4139</v>
      </c>
      <c r="GY5" s="8" t="s">
        <v>4139</v>
      </c>
      <c r="GZ5" s="8" t="s">
        <v>4139</v>
      </c>
      <c r="HA5" s="8" t="s">
        <v>4139</v>
      </c>
      <c r="HB5" s="8" t="s">
        <v>4139</v>
      </c>
      <c r="HC5" s="8" t="s">
        <v>4139</v>
      </c>
      <c r="HD5" s="8" t="s">
        <v>4139</v>
      </c>
      <c r="HE5" s="8" t="s">
        <v>4139</v>
      </c>
      <c r="HF5" s="8" t="s">
        <v>4139</v>
      </c>
      <c r="HG5" s="8" t="s">
        <v>4139</v>
      </c>
      <c r="HH5" s="8" t="s">
        <v>4139</v>
      </c>
      <c r="HI5" s="8" t="s">
        <v>4139</v>
      </c>
      <c r="HJ5" s="8" t="s">
        <v>4139</v>
      </c>
      <c r="HK5" s="8" t="s">
        <v>4139</v>
      </c>
      <c r="HL5" s="8" t="s">
        <v>4139</v>
      </c>
      <c r="HM5" s="8" t="s">
        <v>4139</v>
      </c>
      <c r="HN5" s="8" t="s">
        <v>4139</v>
      </c>
      <c r="HO5" s="8" t="s">
        <v>4139</v>
      </c>
      <c r="HP5" s="8" t="s">
        <v>4139</v>
      </c>
      <c r="HQ5" s="8" t="s">
        <v>4139</v>
      </c>
      <c r="HR5" s="8" t="s">
        <v>4139</v>
      </c>
      <c r="HS5" s="8" t="s">
        <v>4139</v>
      </c>
      <c r="HT5" s="8" t="s">
        <v>4139</v>
      </c>
      <c r="HU5" s="8" t="s">
        <v>4139</v>
      </c>
      <c r="HV5" s="8" t="s">
        <v>4139</v>
      </c>
      <c r="HW5" s="8" t="s">
        <v>4139</v>
      </c>
      <c r="HX5" s="8" t="s">
        <v>4139</v>
      </c>
      <c r="HY5" s="8" t="s">
        <v>4139</v>
      </c>
      <c r="HZ5" s="8" t="s">
        <v>4139</v>
      </c>
      <c r="IA5" s="8" t="s">
        <v>4139</v>
      </c>
      <c r="IB5" s="8" t="s">
        <v>4139</v>
      </c>
      <c r="IC5" s="8" t="s">
        <v>4139</v>
      </c>
      <c r="ID5" s="8" t="s">
        <v>4139</v>
      </c>
      <c r="IE5" s="8" t="s">
        <v>4139</v>
      </c>
      <c r="IF5" s="8" t="s">
        <v>4139</v>
      </c>
      <c r="IG5" s="8" t="s">
        <v>4139</v>
      </c>
      <c r="IH5" s="8" t="s">
        <v>4139</v>
      </c>
      <c r="II5" s="8" t="s">
        <v>4139</v>
      </c>
      <c r="IJ5" s="8" t="s">
        <v>4139</v>
      </c>
      <c r="IK5" s="8" t="s">
        <v>4139</v>
      </c>
      <c r="IL5" s="8" t="s">
        <v>4139</v>
      </c>
      <c r="IM5" s="8" t="s">
        <v>4139</v>
      </c>
      <c r="IN5" s="8" t="s">
        <v>4139</v>
      </c>
      <c r="IO5" s="8" t="s">
        <v>4139</v>
      </c>
      <c r="IP5" s="8" t="s">
        <v>4139</v>
      </c>
      <c r="IQ5" s="8" t="s">
        <v>4139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2264</v>
      </c>
      <c r="C10" s="8" t="s">
        <v>2265</v>
      </c>
      <c r="D10" s="8" t="s">
        <v>2266</v>
      </c>
      <c r="E10" s="8" t="s">
        <v>2267</v>
      </c>
      <c r="F10" s="8" t="s">
        <v>2268</v>
      </c>
      <c r="G10" s="8" t="s">
        <v>2269</v>
      </c>
      <c r="H10" s="8" t="s">
        <v>2270</v>
      </c>
      <c r="I10" s="8" t="s">
        <v>2271</v>
      </c>
      <c r="J10" s="8" t="s">
        <v>2272</v>
      </c>
      <c r="K10" s="8" t="s">
        <v>2273</v>
      </c>
      <c r="L10" s="8" t="s">
        <v>2274</v>
      </c>
      <c r="M10" s="8" t="s">
        <v>2275</v>
      </c>
      <c r="N10" s="8" t="s">
        <v>2276</v>
      </c>
      <c r="O10" s="8" t="s">
        <v>2277</v>
      </c>
      <c r="P10" s="8" t="s">
        <v>2278</v>
      </c>
      <c r="Q10" s="8" t="s">
        <v>2279</v>
      </c>
      <c r="R10" s="8" t="s">
        <v>2280</v>
      </c>
      <c r="S10" s="8" t="s">
        <v>2281</v>
      </c>
      <c r="T10" s="8" t="s">
        <v>2282</v>
      </c>
      <c r="U10" s="8" t="s">
        <v>2283</v>
      </c>
      <c r="V10" s="8" t="s">
        <v>2284</v>
      </c>
      <c r="W10" s="8" t="s">
        <v>2285</v>
      </c>
      <c r="X10" s="8" t="s">
        <v>2286</v>
      </c>
      <c r="Y10" s="8" t="s">
        <v>2287</v>
      </c>
      <c r="Z10" s="8" t="s">
        <v>2288</v>
      </c>
      <c r="AA10" s="8" t="s">
        <v>2289</v>
      </c>
      <c r="AB10" s="8" t="s">
        <v>2290</v>
      </c>
      <c r="AC10" s="8" t="s">
        <v>2291</v>
      </c>
      <c r="AD10" s="8" t="s">
        <v>2292</v>
      </c>
      <c r="AE10" s="8" t="s">
        <v>2293</v>
      </c>
      <c r="AF10" s="8" t="s">
        <v>2294</v>
      </c>
      <c r="AG10" s="8" t="s">
        <v>2295</v>
      </c>
      <c r="AH10" s="8" t="s">
        <v>2296</v>
      </c>
      <c r="AI10" s="8" t="s">
        <v>2297</v>
      </c>
      <c r="AJ10" s="8" t="s">
        <v>2298</v>
      </c>
      <c r="AK10" s="8" t="s">
        <v>2299</v>
      </c>
      <c r="AL10" s="8" t="s">
        <v>2300</v>
      </c>
      <c r="AM10" s="8" t="s">
        <v>2301</v>
      </c>
      <c r="AN10" s="8" t="s">
        <v>2302</v>
      </c>
      <c r="AO10" s="8" t="s">
        <v>2303</v>
      </c>
      <c r="AP10" s="8" t="s">
        <v>2304</v>
      </c>
      <c r="AQ10" s="8" t="s">
        <v>2305</v>
      </c>
      <c r="AR10" s="8" t="s">
        <v>2306</v>
      </c>
      <c r="AS10" s="8" t="s">
        <v>2307</v>
      </c>
      <c r="AT10" s="8" t="s">
        <v>2308</v>
      </c>
      <c r="AU10" s="8" t="s">
        <v>2309</v>
      </c>
      <c r="AV10" s="8" t="s">
        <v>2310</v>
      </c>
      <c r="AW10" s="8" t="s">
        <v>2311</v>
      </c>
      <c r="AX10" s="8" t="s">
        <v>2312</v>
      </c>
      <c r="AY10" s="8" t="s">
        <v>2313</v>
      </c>
      <c r="AZ10" s="8" t="s">
        <v>2314</v>
      </c>
      <c r="BA10" s="8" t="s">
        <v>2315</v>
      </c>
      <c r="BB10" s="8" t="s">
        <v>2316</v>
      </c>
      <c r="BC10" s="8" t="s">
        <v>2317</v>
      </c>
      <c r="BD10" s="8" t="s">
        <v>2318</v>
      </c>
      <c r="BE10" s="8" t="s">
        <v>2319</v>
      </c>
      <c r="BF10" s="8" t="s">
        <v>2320</v>
      </c>
      <c r="BG10" s="8" t="s">
        <v>2321</v>
      </c>
      <c r="BH10" s="8" t="s">
        <v>2322</v>
      </c>
      <c r="BI10" s="8" t="s">
        <v>2323</v>
      </c>
      <c r="BJ10" s="8" t="s">
        <v>2324</v>
      </c>
      <c r="BK10" s="8" t="s">
        <v>2325</v>
      </c>
      <c r="BL10" s="8" t="s">
        <v>2326</v>
      </c>
      <c r="BM10" s="8" t="s">
        <v>2327</v>
      </c>
      <c r="BN10" s="8" t="s">
        <v>2328</v>
      </c>
      <c r="BO10" s="8" t="s">
        <v>2329</v>
      </c>
      <c r="BP10" s="8" t="s">
        <v>2330</v>
      </c>
      <c r="BQ10" s="8" t="s">
        <v>2331</v>
      </c>
      <c r="BR10" s="8" t="s">
        <v>2332</v>
      </c>
      <c r="BS10" s="8" t="s">
        <v>2333</v>
      </c>
      <c r="BT10" s="8" t="s">
        <v>2334</v>
      </c>
      <c r="BU10" s="8" t="s">
        <v>2335</v>
      </c>
      <c r="BV10" s="8" t="s">
        <v>2336</v>
      </c>
      <c r="BW10" s="8" t="s">
        <v>2337</v>
      </c>
      <c r="BX10" s="8" t="s">
        <v>2338</v>
      </c>
      <c r="BY10" s="8" t="s">
        <v>2339</v>
      </c>
      <c r="BZ10" s="8" t="s">
        <v>2340</v>
      </c>
      <c r="CA10" s="8" t="s">
        <v>2341</v>
      </c>
      <c r="CB10" s="8" t="s">
        <v>2342</v>
      </c>
      <c r="CC10" s="8" t="s">
        <v>2343</v>
      </c>
      <c r="CD10" s="8" t="s">
        <v>2344</v>
      </c>
      <c r="CE10" s="8" t="s">
        <v>2345</v>
      </c>
      <c r="CF10" s="8" t="s">
        <v>2346</v>
      </c>
      <c r="CG10" s="8" t="s">
        <v>2347</v>
      </c>
      <c r="CH10" s="8" t="s">
        <v>2348</v>
      </c>
      <c r="CI10" s="8" t="s">
        <v>2349</v>
      </c>
      <c r="CJ10" s="8" t="s">
        <v>2350</v>
      </c>
      <c r="CK10" s="8" t="s">
        <v>2351</v>
      </c>
      <c r="CL10" s="8" t="s">
        <v>2352</v>
      </c>
      <c r="CM10" s="8" t="s">
        <v>2353</v>
      </c>
      <c r="CN10" s="8" t="s">
        <v>2354</v>
      </c>
      <c r="CO10" s="8" t="s">
        <v>2355</v>
      </c>
      <c r="CP10" s="8" t="s">
        <v>2356</v>
      </c>
      <c r="CQ10" s="8" t="s">
        <v>2357</v>
      </c>
      <c r="CR10" s="8" t="s">
        <v>2358</v>
      </c>
      <c r="CS10" s="8" t="s">
        <v>2359</v>
      </c>
      <c r="CT10" s="8" t="s">
        <v>2360</v>
      </c>
      <c r="CU10" s="8" t="s">
        <v>2361</v>
      </c>
      <c r="CV10" s="8" t="s">
        <v>2362</v>
      </c>
      <c r="CW10" s="8" t="s">
        <v>2363</v>
      </c>
      <c r="CX10" s="8" t="s">
        <v>2364</v>
      </c>
      <c r="CY10" s="8" t="s">
        <v>2365</v>
      </c>
      <c r="CZ10" s="8" t="s">
        <v>2366</v>
      </c>
      <c r="DA10" s="8" t="s">
        <v>2367</v>
      </c>
      <c r="DB10" s="8" t="s">
        <v>2368</v>
      </c>
      <c r="DC10" s="8" t="s">
        <v>2369</v>
      </c>
      <c r="DD10" s="8" t="s">
        <v>2370</v>
      </c>
      <c r="DE10" s="8" t="s">
        <v>2371</v>
      </c>
      <c r="DF10" s="8" t="s">
        <v>2372</v>
      </c>
      <c r="DG10" s="8" t="s">
        <v>2373</v>
      </c>
      <c r="DH10" s="8" t="s">
        <v>2374</v>
      </c>
      <c r="DI10" s="8" t="s">
        <v>2375</v>
      </c>
      <c r="DJ10" s="8" t="s">
        <v>2376</v>
      </c>
      <c r="DK10" s="8" t="s">
        <v>2377</v>
      </c>
      <c r="DL10" s="8" t="s">
        <v>2378</v>
      </c>
      <c r="DM10" s="8" t="s">
        <v>2379</v>
      </c>
      <c r="DN10" s="8" t="s">
        <v>2380</v>
      </c>
      <c r="DO10" s="8" t="s">
        <v>2381</v>
      </c>
      <c r="DP10" s="8" t="s">
        <v>2382</v>
      </c>
      <c r="DQ10" s="8" t="s">
        <v>2383</v>
      </c>
      <c r="DR10" s="8" t="s">
        <v>2384</v>
      </c>
      <c r="DS10" s="8" t="s">
        <v>2385</v>
      </c>
      <c r="DT10" s="8" t="s">
        <v>2386</v>
      </c>
      <c r="DU10" s="8" t="s">
        <v>2387</v>
      </c>
      <c r="DV10" s="8" t="s">
        <v>2388</v>
      </c>
      <c r="DW10" s="8" t="s">
        <v>2389</v>
      </c>
      <c r="DX10" s="8" t="s">
        <v>2390</v>
      </c>
      <c r="DY10" s="8" t="s">
        <v>2391</v>
      </c>
      <c r="DZ10" s="8" t="s">
        <v>2392</v>
      </c>
      <c r="EA10" s="8" t="s">
        <v>2393</v>
      </c>
      <c r="EB10" s="8" t="s">
        <v>2394</v>
      </c>
      <c r="EC10" s="8" t="s">
        <v>2395</v>
      </c>
      <c r="ED10" s="8" t="s">
        <v>2396</v>
      </c>
      <c r="EE10" s="8" t="s">
        <v>2397</v>
      </c>
      <c r="EF10" s="8" t="s">
        <v>2398</v>
      </c>
      <c r="EG10" s="8" t="s">
        <v>2399</v>
      </c>
      <c r="EH10" s="8" t="s">
        <v>2400</v>
      </c>
      <c r="EI10" s="8" t="s">
        <v>2401</v>
      </c>
      <c r="EJ10" s="8" t="s">
        <v>2402</v>
      </c>
      <c r="EK10" s="8" t="s">
        <v>2403</v>
      </c>
      <c r="EL10" s="8" t="s">
        <v>2404</v>
      </c>
      <c r="EM10" s="8" t="s">
        <v>2405</v>
      </c>
      <c r="EN10" s="8" t="s">
        <v>2406</v>
      </c>
      <c r="EO10" s="8" t="s">
        <v>2407</v>
      </c>
      <c r="EP10" s="8" t="s">
        <v>2408</v>
      </c>
      <c r="EQ10" s="8" t="s">
        <v>2409</v>
      </c>
      <c r="ER10" s="8" t="s">
        <v>2410</v>
      </c>
      <c r="ES10" s="8" t="s">
        <v>2411</v>
      </c>
      <c r="ET10" s="8" t="s">
        <v>2412</v>
      </c>
      <c r="EU10" s="8" t="s">
        <v>2413</v>
      </c>
      <c r="EV10" s="8" t="s">
        <v>2414</v>
      </c>
      <c r="EW10" s="8" t="s">
        <v>2415</v>
      </c>
      <c r="EX10" s="8" t="s">
        <v>2416</v>
      </c>
      <c r="EY10" s="8" t="s">
        <v>2417</v>
      </c>
      <c r="EZ10" s="8" t="s">
        <v>2418</v>
      </c>
      <c r="FA10" s="8" t="s">
        <v>2419</v>
      </c>
      <c r="FB10" s="8" t="s">
        <v>2420</v>
      </c>
      <c r="FC10" s="8" t="s">
        <v>2421</v>
      </c>
      <c r="FD10" s="8" t="s">
        <v>2422</v>
      </c>
      <c r="FE10" s="8" t="s">
        <v>2423</v>
      </c>
      <c r="FF10" s="8" t="s">
        <v>2424</v>
      </c>
      <c r="FG10" s="8" t="s">
        <v>2425</v>
      </c>
      <c r="FH10" s="8" t="s">
        <v>2426</v>
      </c>
      <c r="FI10" s="8" t="s">
        <v>2427</v>
      </c>
      <c r="FJ10" s="8" t="s">
        <v>2428</v>
      </c>
      <c r="FK10" s="8" t="s">
        <v>2429</v>
      </c>
      <c r="FL10" s="8" t="s">
        <v>2430</v>
      </c>
      <c r="FM10" s="8" t="s">
        <v>2431</v>
      </c>
      <c r="FN10" s="8" t="s">
        <v>2432</v>
      </c>
      <c r="FO10" s="8" t="s">
        <v>2433</v>
      </c>
      <c r="FP10" s="8" t="s">
        <v>2434</v>
      </c>
      <c r="FQ10" s="8" t="s">
        <v>2435</v>
      </c>
      <c r="FR10" s="8" t="s">
        <v>2436</v>
      </c>
      <c r="FS10" s="8" t="s">
        <v>2437</v>
      </c>
      <c r="FT10" s="8" t="s">
        <v>2438</v>
      </c>
      <c r="FU10" s="8" t="s">
        <v>2439</v>
      </c>
      <c r="FV10" s="8" t="s">
        <v>2440</v>
      </c>
      <c r="FW10" s="8" t="s">
        <v>2441</v>
      </c>
      <c r="FX10" s="8" t="s">
        <v>2442</v>
      </c>
      <c r="FY10" s="8" t="s">
        <v>2443</v>
      </c>
      <c r="FZ10" s="8" t="s">
        <v>2444</v>
      </c>
      <c r="GA10" s="8" t="s">
        <v>2445</v>
      </c>
      <c r="GB10" s="8" t="s">
        <v>2446</v>
      </c>
      <c r="GC10" s="8" t="s">
        <v>2447</v>
      </c>
      <c r="GD10" s="8" t="s">
        <v>2448</v>
      </c>
      <c r="GE10" s="8" t="s">
        <v>2449</v>
      </c>
      <c r="GF10" s="8" t="s">
        <v>2450</v>
      </c>
      <c r="GG10" s="8" t="s">
        <v>2451</v>
      </c>
      <c r="GH10" s="8" t="s">
        <v>2452</v>
      </c>
      <c r="GI10" s="8" t="s">
        <v>2453</v>
      </c>
      <c r="GJ10" s="8" t="s">
        <v>2454</v>
      </c>
      <c r="GK10" s="8" t="s">
        <v>2455</v>
      </c>
      <c r="GL10" s="8" t="s">
        <v>2456</v>
      </c>
      <c r="GM10" s="8" t="s">
        <v>2457</v>
      </c>
      <c r="GN10" s="8" t="s">
        <v>2458</v>
      </c>
      <c r="GO10" s="8" t="s">
        <v>2459</v>
      </c>
      <c r="GP10" s="8" t="s">
        <v>2460</v>
      </c>
      <c r="GQ10" s="8" t="s">
        <v>2461</v>
      </c>
      <c r="GR10" s="8" t="s">
        <v>2462</v>
      </c>
      <c r="GS10" s="8" t="s">
        <v>2463</v>
      </c>
      <c r="GT10" s="8" t="s">
        <v>2464</v>
      </c>
      <c r="GU10" s="8" t="s">
        <v>2465</v>
      </c>
      <c r="GV10" s="8" t="s">
        <v>2466</v>
      </c>
      <c r="GW10" s="8" t="s">
        <v>2467</v>
      </c>
      <c r="GX10" s="8" t="s">
        <v>2468</v>
      </c>
      <c r="GY10" s="8" t="s">
        <v>2469</v>
      </c>
      <c r="GZ10" s="8" t="s">
        <v>2470</v>
      </c>
      <c r="HA10" s="8" t="s">
        <v>2471</v>
      </c>
      <c r="HB10" s="8" t="s">
        <v>2472</v>
      </c>
      <c r="HC10" s="8" t="s">
        <v>2473</v>
      </c>
      <c r="HD10" s="8" t="s">
        <v>2474</v>
      </c>
      <c r="HE10" s="8" t="s">
        <v>2475</v>
      </c>
      <c r="HF10" s="8" t="s">
        <v>2476</v>
      </c>
      <c r="HG10" s="8" t="s">
        <v>2477</v>
      </c>
      <c r="HH10" s="8" t="s">
        <v>2478</v>
      </c>
      <c r="HI10" s="8" t="s">
        <v>2479</v>
      </c>
      <c r="HJ10" s="8" t="s">
        <v>2480</v>
      </c>
      <c r="HK10" s="8" t="s">
        <v>2481</v>
      </c>
      <c r="HL10" s="8" t="s">
        <v>2482</v>
      </c>
      <c r="HM10" s="8" t="s">
        <v>2483</v>
      </c>
      <c r="HN10" s="8" t="s">
        <v>2484</v>
      </c>
      <c r="HO10" s="8" t="s">
        <v>2485</v>
      </c>
      <c r="HP10" s="8" t="s">
        <v>2486</v>
      </c>
      <c r="HQ10" s="8" t="s">
        <v>2487</v>
      </c>
      <c r="HR10" s="8" t="s">
        <v>2488</v>
      </c>
      <c r="HS10" s="8" t="s">
        <v>2489</v>
      </c>
      <c r="HT10" s="8" t="s">
        <v>2490</v>
      </c>
      <c r="HU10" s="8" t="s">
        <v>2491</v>
      </c>
      <c r="HV10" s="8" t="s">
        <v>2492</v>
      </c>
      <c r="HW10" s="8" t="s">
        <v>2493</v>
      </c>
      <c r="HX10" s="8" t="s">
        <v>2494</v>
      </c>
      <c r="HY10" s="8" t="s">
        <v>2495</v>
      </c>
      <c r="HZ10" s="8" t="s">
        <v>2496</v>
      </c>
      <c r="IA10" s="8" t="s">
        <v>2497</v>
      </c>
      <c r="IB10" s="8" t="s">
        <v>2498</v>
      </c>
      <c r="IC10" s="8" t="s">
        <v>2499</v>
      </c>
      <c r="ID10" s="8" t="s">
        <v>2500</v>
      </c>
      <c r="IE10" s="8" t="s">
        <v>2501</v>
      </c>
      <c r="IF10" s="8" t="s">
        <v>2502</v>
      </c>
      <c r="IG10" s="8" t="s">
        <v>2503</v>
      </c>
      <c r="IH10" s="8" t="s">
        <v>2504</v>
      </c>
      <c r="II10" s="8" t="s">
        <v>2505</v>
      </c>
      <c r="IJ10" s="8" t="s">
        <v>2506</v>
      </c>
      <c r="IK10" s="8" t="s">
        <v>2507</v>
      </c>
      <c r="IL10" s="8" t="s">
        <v>2508</v>
      </c>
      <c r="IM10" s="8" t="s">
        <v>2509</v>
      </c>
      <c r="IN10" s="8" t="s">
        <v>2510</v>
      </c>
      <c r="IO10" s="8" t="s">
        <v>2511</v>
      </c>
      <c r="IP10" s="8" t="s">
        <v>2512</v>
      </c>
      <c r="IQ10" s="8" t="s">
        <v>2513</v>
      </c>
    </row>
    <row r="11" spans="1:251">
      <c r="A11" s="10">
        <v>42036</v>
      </c>
      <c r="B11" s="9">
        <v>5.9829999999999997</v>
      </c>
      <c r="C11" s="9">
        <v>4.08</v>
      </c>
      <c r="D11" s="9">
        <v>6.6029999999999998</v>
      </c>
      <c r="E11" s="9">
        <v>6.7039999999999997</v>
      </c>
      <c r="F11" s="9">
        <v>6.4870000000000001</v>
      </c>
      <c r="G11" s="9">
        <v>9.9559999999999995</v>
      </c>
      <c r="H11" s="9">
        <v>8.2840000000000007</v>
      </c>
      <c r="I11" s="9">
        <v>11.871</v>
      </c>
      <c r="J11" s="9">
        <v>69.643000000000001</v>
      </c>
      <c r="K11" s="9">
        <v>80.983999999999995</v>
      </c>
      <c r="L11" s="9">
        <v>56.652999999999999</v>
      </c>
      <c r="M11" s="9">
        <v>54.652000000000001</v>
      </c>
      <c r="N11" s="9">
        <v>61.731000000000002</v>
      </c>
      <c r="O11" s="9">
        <v>46.542999999999999</v>
      </c>
      <c r="P11" s="9">
        <v>14.339</v>
      </c>
      <c r="Q11" s="9">
        <v>18.55</v>
      </c>
      <c r="R11" s="9">
        <v>9.516</v>
      </c>
      <c r="S11" s="9">
        <v>0.65200000000000002</v>
      </c>
      <c r="T11" s="9">
        <v>0.70299999999999996</v>
      </c>
      <c r="U11" s="9">
        <v>0.59399999999999997</v>
      </c>
      <c r="V11" s="9">
        <v>30.356999999999999</v>
      </c>
      <c r="W11" s="9">
        <v>19.015999999999998</v>
      </c>
      <c r="X11" s="9">
        <v>43.347000000000001</v>
      </c>
      <c r="Y11" s="9">
        <v>26.466000000000001</v>
      </c>
      <c r="Z11" s="9">
        <v>15.505000000000001</v>
      </c>
      <c r="AA11" s="9">
        <v>39.021999999999998</v>
      </c>
      <c r="AB11" s="9">
        <v>3.891</v>
      </c>
      <c r="AC11" s="9">
        <v>3.5110000000000001</v>
      </c>
      <c r="AD11" s="9">
        <v>4.3259999999999996</v>
      </c>
      <c r="AE11" s="9">
        <v>198.20500000000001</v>
      </c>
      <c r="AF11" s="9">
        <v>105.048</v>
      </c>
      <c r="AG11" s="9">
        <v>93.158000000000001</v>
      </c>
      <c r="AH11" s="9">
        <v>175.108</v>
      </c>
      <c r="AI11" s="9">
        <v>92.363</v>
      </c>
      <c r="AJ11" s="9">
        <v>82.744</v>
      </c>
      <c r="AK11" s="9">
        <v>32.676000000000002</v>
      </c>
      <c r="AL11" s="9">
        <v>17.227</v>
      </c>
      <c r="AM11" s="9">
        <v>15.449</v>
      </c>
      <c r="AN11" s="9">
        <v>17.355</v>
      </c>
      <c r="AO11" s="9">
        <v>8.407</v>
      </c>
      <c r="AP11" s="9">
        <v>8.9480000000000004</v>
      </c>
      <c r="AQ11" s="9">
        <v>6.94</v>
      </c>
      <c r="AR11" s="9">
        <v>4.266</v>
      </c>
      <c r="AS11" s="9">
        <v>2.6739999999999999</v>
      </c>
      <c r="AT11" s="9">
        <v>1.573</v>
      </c>
      <c r="AU11" s="9">
        <v>1.17</v>
      </c>
      <c r="AV11" s="9">
        <v>0.40200000000000002</v>
      </c>
      <c r="AW11" s="9">
        <v>5.367</v>
      </c>
      <c r="AX11" s="9">
        <v>3.0960000000000001</v>
      </c>
      <c r="AY11" s="9">
        <v>2.2709999999999999</v>
      </c>
      <c r="AZ11" s="9">
        <v>22.588999999999999</v>
      </c>
      <c r="BA11" s="9">
        <v>11.233000000000001</v>
      </c>
      <c r="BB11" s="9">
        <v>11.356</v>
      </c>
      <c r="BC11" s="9">
        <v>13.007999999999999</v>
      </c>
      <c r="BD11" s="9">
        <v>8.6910000000000007</v>
      </c>
      <c r="BE11" s="9">
        <v>4.3170000000000002</v>
      </c>
      <c r="BF11" s="9">
        <v>17.311</v>
      </c>
      <c r="BG11" s="9">
        <v>8.2829999999999995</v>
      </c>
      <c r="BH11" s="9">
        <v>9.0280000000000005</v>
      </c>
      <c r="BI11" s="9">
        <v>9.4749999999999996</v>
      </c>
      <c r="BJ11" s="9">
        <v>6.4059999999999997</v>
      </c>
      <c r="BK11" s="9">
        <v>3.07</v>
      </c>
      <c r="BL11" s="9">
        <v>14.122999999999999</v>
      </c>
      <c r="BM11" s="9">
        <v>8.0519999999999996</v>
      </c>
      <c r="BN11" s="9">
        <v>6.0709999999999997</v>
      </c>
      <c r="BO11" s="9">
        <v>3.448</v>
      </c>
      <c r="BP11" s="9">
        <v>2.4460000000000002</v>
      </c>
      <c r="BQ11" s="9">
        <v>1.0009999999999999</v>
      </c>
      <c r="BR11" s="9">
        <v>6.8280000000000003</v>
      </c>
      <c r="BS11" s="9">
        <v>2.3940000000000001</v>
      </c>
      <c r="BT11" s="9">
        <v>4.4340000000000002</v>
      </c>
      <c r="BU11" s="9">
        <v>8.7319999999999993</v>
      </c>
      <c r="BV11" s="9">
        <v>2.8069999999999999</v>
      </c>
      <c r="BW11" s="9">
        <v>5.9249999999999998</v>
      </c>
      <c r="BX11" s="9">
        <v>10.571999999999999</v>
      </c>
      <c r="BY11" s="9">
        <v>5.7210000000000001</v>
      </c>
      <c r="BZ11" s="9">
        <v>4.851</v>
      </c>
      <c r="CA11" s="9">
        <v>12.052</v>
      </c>
      <c r="CB11" s="9">
        <v>6.43</v>
      </c>
      <c r="CC11" s="9">
        <v>5.6210000000000004</v>
      </c>
      <c r="CD11" s="9">
        <v>23.097999999999999</v>
      </c>
      <c r="CE11" s="9">
        <v>12.683999999999999</v>
      </c>
      <c r="CF11" s="9">
        <v>10.413</v>
      </c>
      <c r="CG11" s="9">
        <v>124.265</v>
      </c>
      <c r="CH11" s="9">
        <v>74.623000000000005</v>
      </c>
      <c r="CI11" s="9">
        <v>49.642000000000003</v>
      </c>
      <c r="CJ11" s="9">
        <v>96.884</v>
      </c>
      <c r="CK11" s="9">
        <v>54.161999999999999</v>
      </c>
      <c r="CL11" s="9">
        <v>42.722000000000001</v>
      </c>
      <c r="CM11" s="9">
        <v>24.373999999999999</v>
      </c>
      <c r="CN11" s="9">
        <v>18.596</v>
      </c>
      <c r="CO11" s="9">
        <v>5.7779999999999996</v>
      </c>
      <c r="CP11" s="9">
        <v>3.0070000000000001</v>
      </c>
      <c r="CQ11" s="9">
        <v>1.8640000000000001</v>
      </c>
      <c r="CR11" s="9">
        <v>1.143</v>
      </c>
      <c r="CS11" s="9">
        <v>73.94</v>
      </c>
      <c r="CT11" s="9">
        <v>30.425000000000001</v>
      </c>
      <c r="CU11" s="9">
        <v>43.515000000000001</v>
      </c>
      <c r="CV11" s="9">
        <v>66.616</v>
      </c>
      <c r="CW11" s="9">
        <v>26.584</v>
      </c>
      <c r="CX11" s="9">
        <v>40.031999999999996</v>
      </c>
      <c r="CY11" s="9">
        <v>7.3239999999999998</v>
      </c>
      <c r="CZ11" s="9">
        <v>3.84</v>
      </c>
      <c r="DA11" s="9">
        <v>3.4830000000000001</v>
      </c>
      <c r="DB11" s="9">
        <v>88.346999999999994</v>
      </c>
      <c r="DC11" s="9">
        <v>87.924999999999997</v>
      </c>
      <c r="DD11" s="9">
        <v>88.822000000000003</v>
      </c>
      <c r="DE11" s="9">
        <v>16.486000000000001</v>
      </c>
      <c r="DF11" s="9">
        <v>16.399000000000001</v>
      </c>
      <c r="DG11" s="9">
        <v>16.582999999999998</v>
      </c>
      <c r="DH11" s="9">
        <v>8.7560000000000002</v>
      </c>
      <c r="DI11" s="9">
        <v>8.0030000000000001</v>
      </c>
      <c r="DJ11" s="9">
        <v>9.6050000000000004</v>
      </c>
      <c r="DK11" s="9">
        <v>3.5009999999999999</v>
      </c>
      <c r="DL11" s="9">
        <v>4.0609999999999999</v>
      </c>
      <c r="DM11" s="9">
        <v>2.87</v>
      </c>
      <c r="DN11" s="9">
        <v>0.79300000000000004</v>
      </c>
      <c r="DO11" s="9">
        <v>1.1140000000000001</v>
      </c>
      <c r="DP11" s="9">
        <v>0.432</v>
      </c>
      <c r="DQ11" s="9">
        <v>2.7080000000000002</v>
      </c>
      <c r="DR11" s="9">
        <v>2.9470000000000001</v>
      </c>
      <c r="DS11" s="9">
        <v>2.4380000000000002</v>
      </c>
      <c r="DT11" s="9">
        <v>11.397</v>
      </c>
      <c r="DU11" s="9">
        <v>10.693</v>
      </c>
      <c r="DV11" s="9">
        <v>12.19</v>
      </c>
      <c r="DW11" s="9">
        <v>6.5629999999999997</v>
      </c>
      <c r="DX11" s="9">
        <v>8.2729999999999997</v>
      </c>
      <c r="DY11" s="9">
        <v>4.6340000000000003</v>
      </c>
      <c r="DZ11" s="9">
        <v>8.734</v>
      </c>
      <c r="EA11" s="9">
        <v>7.8849999999999998</v>
      </c>
      <c r="EB11" s="9">
        <v>9.6910000000000007</v>
      </c>
      <c r="EC11" s="9">
        <v>4.78</v>
      </c>
      <c r="ED11" s="9">
        <v>6.0979999999999999</v>
      </c>
      <c r="EE11" s="9">
        <v>3.2949999999999999</v>
      </c>
      <c r="EF11" s="9">
        <v>7.125</v>
      </c>
      <c r="EG11" s="9">
        <v>7.665</v>
      </c>
      <c r="EH11" s="9">
        <v>6.5170000000000003</v>
      </c>
      <c r="EI11" s="9">
        <v>1.7390000000000001</v>
      </c>
      <c r="EJ11" s="9">
        <v>2.3290000000000002</v>
      </c>
      <c r="EK11" s="9">
        <v>1.075</v>
      </c>
      <c r="EL11" s="9">
        <v>3.4449999999999998</v>
      </c>
      <c r="EM11" s="9">
        <v>2.2789999999999999</v>
      </c>
      <c r="EN11" s="9">
        <v>4.76</v>
      </c>
      <c r="EO11" s="9">
        <v>4.4059999999999997</v>
      </c>
      <c r="EP11" s="9">
        <v>2.6720000000000002</v>
      </c>
      <c r="EQ11" s="9">
        <v>6.36</v>
      </c>
      <c r="ER11" s="9">
        <v>5.3339999999999996</v>
      </c>
      <c r="ES11" s="9">
        <v>5.4459999999999997</v>
      </c>
      <c r="ET11" s="9">
        <v>5.2069999999999999</v>
      </c>
      <c r="EU11" s="9">
        <v>6.08</v>
      </c>
      <c r="EV11" s="9">
        <v>6.1210000000000004</v>
      </c>
      <c r="EW11" s="9">
        <v>6.0339999999999998</v>
      </c>
      <c r="EX11" s="9">
        <v>11.653</v>
      </c>
      <c r="EY11" s="9">
        <v>12.074999999999999</v>
      </c>
      <c r="EZ11" s="9">
        <v>11.178000000000001</v>
      </c>
      <c r="FA11" s="9">
        <v>62.695</v>
      </c>
      <c r="FB11" s="9">
        <v>71.037000000000006</v>
      </c>
      <c r="FC11" s="9">
        <v>53.289000000000001</v>
      </c>
      <c r="FD11" s="9">
        <v>48.881</v>
      </c>
      <c r="FE11" s="9">
        <v>51.56</v>
      </c>
      <c r="FF11" s="9">
        <v>45.86</v>
      </c>
      <c r="FG11" s="9">
        <v>12.297000000000001</v>
      </c>
      <c r="FH11" s="9">
        <v>17.702999999999999</v>
      </c>
      <c r="FI11" s="9">
        <v>6.202</v>
      </c>
      <c r="FJ11" s="9">
        <v>1.5169999999999999</v>
      </c>
      <c r="FK11" s="9">
        <v>1.7749999999999999</v>
      </c>
      <c r="FL11" s="9">
        <v>1.2270000000000001</v>
      </c>
      <c r="FM11" s="9">
        <v>37.305</v>
      </c>
      <c r="FN11" s="9">
        <v>28.963000000000001</v>
      </c>
      <c r="FO11" s="9">
        <v>46.710999999999999</v>
      </c>
      <c r="FP11" s="9">
        <v>33.61</v>
      </c>
      <c r="FQ11" s="9">
        <v>25.306999999999999</v>
      </c>
      <c r="FR11" s="9">
        <v>42.972000000000001</v>
      </c>
      <c r="FS11" s="9">
        <v>3.6949999999999998</v>
      </c>
      <c r="FT11" s="9">
        <v>3.6560000000000001</v>
      </c>
      <c r="FU11" s="9">
        <v>3.7389999999999999</v>
      </c>
      <c r="FV11" s="9">
        <v>161.89099999999999</v>
      </c>
      <c r="FW11" s="9">
        <v>90.637</v>
      </c>
      <c r="FX11" s="9">
        <v>71.253</v>
      </c>
      <c r="FY11" s="9">
        <v>146.63</v>
      </c>
      <c r="FZ11" s="9">
        <v>81.191999999999993</v>
      </c>
      <c r="GA11" s="9">
        <v>65.438000000000002</v>
      </c>
      <c r="GB11" s="9">
        <v>33.03</v>
      </c>
      <c r="GC11" s="9">
        <v>18.018000000000001</v>
      </c>
      <c r="GD11" s="9">
        <v>15.012</v>
      </c>
      <c r="GE11" s="9">
        <v>11.125999999999999</v>
      </c>
      <c r="GF11" s="9">
        <v>3.9430000000000001</v>
      </c>
      <c r="GG11" s="9">
        <v>7.1840000000000002</v>
      </c>
      <c r="GH11" s="9">
        <v>14.476000000000001</v>
      </c>
      <c r="GI11" s="9">
        <v>9.4320000000000004</v>
      </c>
      <c r="GJ11" s="9">
        <v>5.0439999999999996</v>
      </c>
      <c r="GK11" s="9">
        <v>3.0720000000000001</v>
      </c>
      <c r="GL11" s="9">
        <v>3.0720000000000001</v>
      </c>
      <c r="GM11" s="9">
        <v>0</v>
      </c>
      <c r="GN11" s="9">
        <v>11.404</v>
      </c>
      <c r="GO11" s="9">
        <v>6.36</v>
      </c>
      <c r="GP11" s="9">
        <v>5.0439999999999996</v>
      </c>
      <c r="GQ11" s="9">
        <v>10.843</v>
      </c>
      <c r="GR11" s="9">
        <v>4.5540000000000003</v>
      </c>
      <c r="GS11" s="9">
        <v>6.2889999999999997</v>
      </c>
      <c r="GT11" s="9">
        <v>17.347000000000001</v>
      </c>
      <c r="GU11" s="9">
        <v>10.879</v>
      </c>
      <c r="GV11" s="9">
        <v>6.4669999999999996</v>
      </c>
      <c r="GW11" s="9">
        <v>14.77</v>
      </c>
      <c r="GX11" s="9">
        <v>8.4700000000000006</v>
      </c>
      <c r="GY11" s="9">
        <v>6.3</v>
      </c>
      <c r="GZ11" s="9">
        <v>6.5430000000000001</v>
      </c>
      <c r="HA11" s="9">
        <v>3.2440000000000002</v>
      </c>
      <c r="HB11" s="9">
        <v>3.298</v>
      </c>
      <c r="HC11" s="9">
        <v>15.484</v>
      </c>
      <c r="HD11" s="9">
        <v>11.955</v>
      </c>
      <c r="HE11" s="9">
        <v>3.528</v>
      </c>
      <c r="HF11" s="9">
        <v>0.873</v>
      </c>
      <c r="HG11" s="9">
        <v>0</v>
      </c>
      <c r="HH11" s="9">
        <v>0.873</v>
      </c>
      <c r="HI11" s="9">
        <v>4.5060000000000002</v>
      </c>
      <c r="HJ11" s="9">
        <v>1.379</v>
      </c>
      <c r="HK11" s="9">
        <v>3.1269999999999998</v>
      </c>
      <c r="HL11" s="9">
        <v>5.0650000000000004</v>
      </c>
      <c r="HM11" s="9">
        <v>2.121</v>
      </c>
      <c r="HN11" s="9">
        <v>2.944</v>
      </c>
      <c r="HO11" s="9">
        <v>6.7530000000000001</v>
      </c>
      <c r="HP11" s="9">
        <v>3.5209999999999999</v>
      </c>
      <c r="HQ11" s="9">
        <v>3.2320000000000002</v>
      </c>
      <c r="HR11" s="9">
        <v>5.8140000000000001</v>
      </c>
      <c r="HS11" s="9">
        <v>3.6760000000000002</v>
      </c>
      <c r="HT11" s="9">
        <v>2.1379999999999999</v>
      </c>
      <c r="HU11" s="9">
        <v>15.260999999999999</v>
      </c>
      <c r="HV11" s="9">
        <v>9.4450000000000003</v>
      </c>
      <c r="HW11" s="9">
        <v>5.8159999999999998</v>
      </c>
      <c r="HX11" s="9">
        <v>119.554</v>
      </c>
      <c r="HY11" s="9">
        <v>73.385000000000005</v>
      </c>
      <c r="HZ11" s="9">
        <v>46.17</v>
      </c>
      <c r="IA11" s="9">
        <v>101.467</v>
      </c>
      <c r="IB11" s="9">
        <v>60.866999999999997</v>
      </c>
      <c r="IC11" s="9">
        <v>40.6</v>
      </c>
      <c r="ID11" s="9">
        <v>14.337999999999999</v>
      </c>
      <c r="IE11" s="9">
        <v>9.2170000000000005</v>
      </c>
      <c r="IF11" s="9">
        <v>5.1210000000000004</v>
      </c>
      <c r="IG11" s="9">
        <v>3.7490000000000001</v>
      </c>
      <c r="IH11" s="9">
        <v>3.3010000000000002</v>
      </c>
      <c r="II11" s="9">
        <v>0.44900000000000001</v>
      </c>
      <c r="IJ11" s="9">
        <v>42.335999999999999</v>
      </c>
      <c r="IK11" s="9">
        <v>17.253</v>
      </c>
      <c r="IL11" s="9">
        <v>25.084</v>
      </c>
      <c r="IM11" s="9">
        <v>37.768999999999998</v>
      </c>
      <c r="IN11" s="9">
        <v>15.114000000000001</v>
      </c>
      <c r="IO11" s="9">
        <v>22.655000000000001</v>
      </c>
      <c r="IP11" s="9">
        <v>4.5670000000000002</v>
      </c>
      <c r="IQ11" s="9">
        <v>2.1389999999999998</v>
      </c>
    </row>
    <row r="12" spans="1:251">
      <c r="A12" s="10">
        <v>42401</v>
      </c>
      <c r="B12" s="9">
        <v>2.1749999999999998</v>
      </c>
      <c r="C12" s="9">
        <v>1.282</v>
      </c>
      <c r="D12" s="9">
        <v>10.285</v>
      </c>
      <c r="E12" s="9">
        <v>9.1820000000000004</v>
      </c>
      <c r="F12" s="9">
        <v>11.467000000000001</v>
      </c>
      <c r="G12" s="9">
        <v>10.833</v>
      </c>
      <c r="H12" s="9">
        <v>10.69</v>
      </c>
      <c r="I12" s="9">
        <v>10.984999999999999</v>
      </c>
      <c r="J12" s="9">
        <v>70.260000000000005</v>
      </c>
      <c r="K12" s="9">
        <v>79.072000000000003</v>
      </c>
      <c r="L12" s="9">
        <v>60.808</v>
      </c>
      <c r="M12" s="9">
        <v>54.470999999999997</v>
      </c>
      <c r="N12" s="9">
        <v>61.71</v>
      </c>
      <c r="O12" s="9">
        <v>46.707999999999998</v>
      </c>
      <c r="P12" s="9">
        <v>13.458</v>
      </c>
      <c r="Q12" s="9">
        <v>15.045999999999999</v>
      </c>
      <c r="R12" s="9">
        <v>11.754</v>
      </c>
      <c r="S12" s="9">
        <v>2.331</v>
      </c>
      <c r="T12" s="9">
        <v>2.3170000000000002</v>
      </c>
      <c r="U12" s="9">
        <v>2.3460000000000001</v>
      </c>
      <c r="V12" s="9">
        <v>29.74</v>
      </c>
      <c r="W12" s="9">
        <v>20.928000000000001</v>
      </c>
      <c r="X12" s="9">
        <v>39.192</v>
      </c>
      <c r="Y12" s="9">
        <v>26.957000000000001</v>
      </c>
      <c r="Z12" s="9">
        <v>20.312999999999999</v>
      </c>
      <c r="AA12" s="9">
        <v>34.082000000000001</v>
      </c>
      <c r="AB12" s="9">
        <v>2.7829999999999999</v>
      </c>
      <c r="AC12" s="9">
        <v>0.61399999999999999</v>
      </c>
      <c r="AD12" s="9">
        <v>5.1100000000000003</v>
      </c>
      <c r="AE12" s="9">
        <v>188.99199999999999</v>
      </c>
      <c r="AF12" s="9">
        <v>98.56</v>
      </c>
      <c r="AG12" s="9">
        <v>90.430999999999997</v>
      </c>
      <c r="AH12" s="9">
        <v>170.929</v>
      </c>
      <c r="AI12" s="9">
        <v>87.384</v>
      </c>
      <c r="AJ12" s="9">
        <v>83.545000000000002</v>
      </c>
      <c r="AK12" s="9">
        <v>30.959</v>
      </c>
      <c r="AL12" s="9">
        <v>13.692</v>
      </c>
      <c r="AM12" s="9">
        <v>17.265999999999998</v>
      </c>
      <c r="AN12" s="9">
        <v>11.561999999999999</v>
      </c>
      <c r="AO12" s="9">
        <v>9.0909999999999993</v>
      </c>
      <c r="AP12" s="9">
        <v>2.4710000000000001</v>
      </c>
      <c r="AQ12" s="9">
        <v>12.686</v>
      </c>
      <c r="AR12" s="9">
        <v>6.3789999999999996</v>
      </c>
      <c r="AS12" s="9">
        <v>6.3070000000000004</v>
      </c>
      <c r="AT12" s="9">
        <v>3.2869999999999999</v>
      </c>
      <c r="AU12" s="9">
        <v>1.466</v>
      </c>
      <c r="AV12" s="9">
        <v>1.8220000000000001</v>
      </c>
      <c r="AW12" s="9">
        <v>9.3989999999999991</v>
      </c>
      <c r="AX12" s="9">
        <v>4.9130000000000003</v>
      </c>
      <c r="AY12" s="9">
        <v>4.4850000000000003</v>
      </c>
      <c r="AZ12" s="9">
        <v>25.079000000000001</v>
      </c>
      <c r="BA12" s="9">
        <v>9.8970000000000002</v>
      </c>
      <c r="BB12" s="9">
        <v>15.180999999999999</v>
      </c>
      <c r="BC12" s="9">
        <v>7.5970000000000004</v>
      </c>
      <c r="BD12" s="9">
        <v>4.5199999999999996</v>
      </c>
      <c r="BE12" s="9">
        <v>3.0779999999999998</v>
      </c>
      <c r="BF12" s="9">
        <v>14.526999999999999</v>
      </c>
      <c r="BG12" s="9">
        <v>7.6379999999999999</v>
      </c>
      <c r="BH12" s="9">
        <v>6.8879999999999999</v>
      </c>
      <c r="BI12" s="9">
        <v>9.5779999999999994</v>
      </c>
      <c r="BJ12" s="9">
        <v>5.76</v>
      </c>
      <c r="BK12" s="9">
        <v>3.8180000000000001</v>
      </c>
      <c r="BL12" s="9">
        <v>16.474</v>
      </c>
      <c r="BM12" s="9">
        <v>11.071999999999999</v>
      </c>
      <c r="BN12" s="9">
        <v>5.4020000000000001</v>
      </c>
      <c r="BO12" s="9">
        <v>7.0339999999999998</v>
      </c>
      <c r="BP12" s="9">
        <v>3.1949999999999998</v>
      </c>
      <c r="BQ12" s="9">
        <v>3.839</v>
      </c>
      <c r="BR12" s="9">
        <v>10.726000000000001</v>
      </c>
      <c r="BS12" s="9">
        <v>0.91800000000000004</v>
      </c>
      <c r="BT12" s="9">
        <v>9.8070000000000004</v>
      </c>
      <c r="BU12" s="9">
        <v>4.0019999999999998</v>
      </c>
      <c r="BV12" s="9">
        <v>0.53700000000000003</v>
      </c>
      <c r="BW12" s="9">
        <v>3.4649999999999999</v>
      </c>
      <c r="BX12" s="9">
        <v>3.1269999999999998</v>
      </c>
      <c r="BY12" s="9">
        <v>2.56</v>
      </c>
      <c r="BZ12" s="9">
        <v>0.56699999999999995</v>
      </c>
      <c r="CA12" s="9">
        <v>17.579999999999998</v>
      </c>
      <c r="CB12" s="9">
        <v>12.125</v>
      </c>
      <c r="CC12" s="9">
        <v>5.4550000000000001</v>
      </c>
      <c r="CD12" s="9">
        <v>18.062999999999999</v>
      </c>
      <c r="CE12" s="9">
        <v>11.176</v>
      </c>
      <c r="CF12" s="9">
        <v>6.8860000000000001</v>
      </c>
      <c r="CG12" s="9">
        <v>122.795</v>
      </c>
      <c r="CH12" s="9">
        <v>70.941999999999993</v>
      </c>
      <c r="CI12" s="9">
        <v>51.851999999999997</v>
      </c>
      <c r="CJ12" s="9">
        <v>92.418000000000006</v>
      </c>
      <c r="CK12" s="9">
        <v>52.33</v>
      </c>
      <c r="CL12" s="9">
        <v>40.088000000000001</v>
      </c>
      <c r="CM12" s="9">
        <v>25.765000000000001</v>
      </c>
      <c r="CN12" s="9">
        <v>15.423</v>
      </c>
      <c r="CO12" s="9">
        <v>10.342000000000001</v>
      </c>
      <c r="CP12" s="9">
        <v>4.6120000000000001</v>
      </c>
      <c r="CQ12" s="9">
        <v>3.1890000000000001</v>
      </c>
      <c r="CR12" s="9">
        <v>1.423</v>
      </c>
      <c r="CS12" s="9">
        <v>66.197000000000003</v>
      </c>
      <c r="CT12" s="9">
        <v>27.617999999999999</v>
      </c>
      <c r="CU12" s="9">
        <v>38.579000000000001</v>
      </c>
      <c r="CV12" s="9">
        <v>60.838999999999999</v>
      </c>
      <c r="CW12" s="9">
        <v>23.797000000000001</v>
      </c>
      <c r="CX12" s="9">
        <v>37.042000000000002</v>
      </c>
      <c r="CY12" s="9">
        <v>5.3579999999999997</v>
      </c>
      <c r="CZ12" s="9">
        <v>3.8210000000000002</v>
      </c>
      <c r="DA12" s="9">
        <v>1.5369999999999999</v>
      </c>
      <c r="DB12" s="9">
        <v>90.442999999999998</v>
      </c>
      <c r="DC12" s="9">
        <v>88.66</v>
      </c>
      <c r="DD12" s="9">
        <v>92.385000000000005</v>
      </c>
      <c r="DE12" s="9">
        <v>16.381</v>
      </c>
      <c r="DF12" s="9">
        <v>13.891999999999999</v>
      </c>
      <c r="DG12" s="9">
        <v>19.093</v>
      </c>
      <c r="DH12" s="9">
        <v>6.1180000000000003</v>
      </c>
      <c r="DI12" s="9">
        <v>9.2230000000000008</v>
      </c>
      <c r="DJ12" s="9">
        <v>2.7320000000000002</v>
      </c>
      <c r="DK12" s="9">
        <v>6.7130000000000001</v>
      </c>
      <c r="DL12" s="9">
        <v>6.4720000000000004</v>
      </c>
      <c r="DM12" s="9">
        <v>6.9740000000000002</v>
      </c>
      <c r="DN12" s="9">
        <v>1.7390000000000001</v>
      </c>
      <c r="DO12" s="9">
        <v>1.4870000000000001</v>
      </c>
      <c r="DP12" s="9">
        <v>2.0139999999999998</v>
      </c>
      <c r="DQ12" s="9">
        <v>4.9729999999999999</v>
      </c>
      <c r="DR12" s="9">
        <v>4.9850000000000003</v>
      </c>
      <c r="DS12" s="9">
        <v>4.96</v>
      </c>
      <c r="DT12" s="9">
        <v>13.27</v>
      </c>
      <c r="DU12" s="9">
        <v>10.042</v>
      </c>
      <c r="DV12" s="9">
        <v>16.788</v>
      </c>
      <c r="DW12" s="9">
        <v>4.0199999999999996</v>
      </c>
      <c r="DX12" s="9">
        <v>4.5860000000000003</v>
      </c>
      <c r="DY12" s="9">
        <v>3.403</v>
      </c>
      <c r="DZ12" s="9">
        <v>7.6859999999999999</v>
      </c>
      <c r="EA12" s="9">
        <v>7.75</v>
      </c>
      <c r="EB12" s="9">
        <v>7.617</v>
      </c>
      <c r="EC12" s="9">
        <v>5.0679999999999996</v>
      </c>
      <c r="ED12" s="9">
        <v>5.8440000000000003</v>
      </c>
      <c r="EE12" s="9">
        <v>4.2220000000000004</v>
      </c>
      <c r="EF12" s="9">
        <v>8.7170000000000005</v>
      </c>
      <c r="EG12" s="9">
        <v>11.234</v>
      </c>
      <c r="EH12" s="9">
        <v>5.9740000000000002</v>
      </c>
      <c r="EI12" s="9">
        <v>3.722</v>
      </c>
      <c r="EJ12" s="9">
        <v>3.2410000000000001</v>
      </c>
      <c r="EK12" s="9">
        <v>4.2460000000000004</v>
      </c>
      <c r="EL12" s="9">
        <v>5.6749999999999998</v>
      </c>
      <c r="EM12" s="9">
        <v>0.93200000000000005</v>
      </c>
      <c r="EN12" s="9">
        <v>10.845000000000001</v>
      </c>
      <c r="EO12" s="9">
        <v>2.117</v>
      </c>
      <c r="EP12" s="9">
        <v>0.54400000000000004</v>
      </c>
      <c r="EQ12" s="9">
        <v>3.8319999999999999</v>
      </c>
      <c r="ER12" s="9">
        <v>1.655</v>
      </c>
      <c r="ES12" s="9">
        <v>2.597</v>
      </c>
      <c r="ET12" s="9">
        <v>0.627</v>
      </c>
      <c r="EU12" s="9">
        <v>9.3019999999999996</v>
      </c>
      <c r="EV12" s="9">
        <v>12.302</v>
      </c>
      <c r="EW12" s="9">
        <v>6.032</v>
      </c>
      <c r="EX12" s="9">
        <v>9.5570000000000004</v>
      </c>
      <c r="EY12" s="9">
        <v>11.34</v>
      </c>
      <c r="EZ12" s="9">
        <v>7.6150000000000002</v>
      </c>
      <c r="FA12" s="9">
        <v>64.974000000000004</v>
      </c>
      <c r="FB12" s="9">
        <v>71.978999999999999</v>
      </c>
      <c r="FC12" s="9">
        <v>57.338999999999999</v>
      </c>
      <c r="FD12" s="9">
        <v>48.901000000000003</v>
      </c>
      <c r="FE12" s="9">
        <v>53.094999999999999</v>
      </c>
      <c r="FF12" s="9">
        <v>44.329000000000001</v>
      </c>
      <c r="FG12" s="9">
        <v>13.632999999999999</v>
      </c>
      <c r="FH12" s="9">
        <v>15.648999999999999</v>
      </c>
      <c r="FI12" s="9">
        <v>11.436</v>
      </c>
      <c r="FJ12" s="9">
        <v>2.44</v>
      </c>
      <c r="FK12" s="9">
        <v>3.2360000000000002</v>
      </c>
      <c r="FL12" s="9">
        <v>1.573</v>
      </c>
      <c r="FM12" s="9">
        <v>35.026000000000003</v>
      </c>
      <c r="FN12" s="9">
        <v>28.021000000000001</v>
      </c>
      <c r="FO12" s="9">
        <v>42.661000000000001</v>
      </c>
      <c r="FP12" s="9">
        <v>32.191000000000003</v>
      </c>
      <c r="FQ12" s="9">
        <v>24.145</v>
      </c>
      <c r="FR12" s="9">
        <v>40.960999999999999</v>
      </c>
      <c r="FS12" s="9">
        <v>2.835</v>
      </c>
      <c r="FT12" s="9">
        <v>3.8759999999999999</v>
      </c>
      <c r="FU12" s="9">
        <v>1.7</v>
      </c>
      <c r="FV12" s="9">
        <v>152.70699999999999</v>
      </c>
      <c r="FW12" s="9">
        <v>82.942999999999998</v>
      </c>
      <c r="FX12" s="9">
        <v>69.763000000000005</v>
      </c>
      <c r="FY12" s="9">
        <v>140.27099999999999</v>
      </c>
      <c r="FZ12" s="9">
        <v>78.049000000000007</v>
      </c>
      <c r="GA12" s="9">
        <v>62.222000000000001</v>
      </c>
      <c r="GB12" s="9">
        <v>35.606999999999999</v>
      </c>
      <c r="GC12" s="9">
        <v>19.369</v>
      </c>
      <c r="GD12" s="9">
        <v>16.238</v>
      </c>
      <c r="GE12" s="9">
        <v>17.606000000000002</v>
      </c>
      <c r="GF12" s="9">
        <v>12.32</v>
      </c>
      <c r="GG12" s="9">
        <v>5.2869999999999999</v>
      </c>
      <c r="GH12" s="9">
        <v>9.3740000000000006</v>
      </c>
      <c r="GI12" s="9">
        <v>3.3650000000000002</v>
      </c>
      <c r="GJ12" s="9">
        <v>6.01</v>
      </c>
      <c r="GK12" s="9">
        <v>1.58</v>
      </c>
      <c r="GL12" s="9">
        <v>0.97299999999999998</v>
      </c>
      <c r="GM12" s="9">
        <v>0.60799999999999998</v>
      </c>
      <c r="GN12" s="9">
        <v>7.7939999999999996</v>
      </c>
      <c r="GO12" s="9">
        <v>2.3919999999999999</v>
      </c>
      <c r="GP12" s="9">
        <v>5.4020000000000001</v>
      </c>
      <c r="GQ12" s="9">
        <v>12.385</v>
      </c>
      <c r="GR12" s="9">
        <v>7.492</v>
      </c>
      <c r="GS12" s="9">
        <v>4.8929999999999998</v>
      </c>
      <c r="GT12" s="9">
        <v>11.667</v>
      </c>
      <c r="GU12" s="9">
        <v>5.9039999999999999</v>
      </c>
      <c r="GV12" s="9">
        <v>5.7629999999999999</v>
      </c>
      <c r="GW12" s="9">
        <v>11.526999999999999</v>
      </c>
      <c r="GX12" s="9">
        <v>8.4819999999999993</v>
      </c>
      <c r="GY12" s="9">
        <v>3.0459999999999998</v>
      </c>
      <c r="GZ12" s="9">
        <v>4.9850000000000003</v>
      </c>
      <c r="HA12" s="9">
        <v>3.9740000000000002</v>
      </c>
      <c r="HB12" s="9">
        <v>1.0109999999999999</v>
      </c>
      <c r="HC12" s="9">
        <v>10.522</v>
      </c>
      <c r="HD12" s="9">
        <v>5.2990000000000004</v>
      </c>
      <c r="HE12" s="9">
        <v>5.2240000000000002</v>
      </c>
      <c r="HF12" s="9">
        <v>0.41699999999999998</v>
      </c>
      <c r="HG12" s="9">
        <v>0</v>
      </c>
      <c r="HH12" s="9">
        <v>0.41699999999999998</v>
      </c>
      <c r="HI12" s="9">
        <v>6.5949999999999998</v>
      </c>
      <c r="HJ12" s="9">
        <v>2.4870000000000001</v>
      </c>
      <c r="HK12" s="9">
        <v>4.1079999999999997</v>
      </c>
      <c r="HL12" s="9">
        <v>3.403</v>
      </c>
      <c r="HM12" s="9">
        <v>0</v>
      </c>
      <c r="HN12" s="9">
        <v>3.403</v>
      </c>
      <c r="HO12" s="9">
        <v>1.395</v>
      </c>
      <c r="HP12" s="9">
        <v>0.96399999999999997</v>
      </c>
      <c r="HQ12" s="9">
        <v>0.43099999999999999</v>
      </c>
      <c r="HR12" s="9">
        <v>14.786</v>
      </c>
      <c r="HS12" s="9">
        <v>8.3930000000000007</v>
      </c>
      <c r="HT12" s="9">
        <v>6.3929999999999998</v>
      </c>
      <c r="HU12" s="9">
        <v>12.436</v>
      </c>
      <c r="HV12" s="9">
        <v>4.8940000000000001</v>
      </c>
      <c r="HW12" s="9">
        <v>7.5410000000000004</v>
      </c>
      <c r="HX12" s="9">
        <v>112.04600000000001</v>
      </c>
      <c r="HY12" s="9">
        <v>68.897999999999996</v>
      </c>
      <c r="HZ12" s="9">
        <v>43.148000000000003</v>
      </c>
      <c r="IA12" s="9">
        <v>94.643000000000001</v>
      </c>
      <c r="IB12" s="9">
        <v>58.085999999999999</v>
      </c>
      <c r="IC12" s="9">
        <v>36.557000000000002</v>
      </c>
      <c r="ID12" s="9">
        <v>14.840999999999999</v>
      </c>
      <c r="IE12" s="9">
        <v>9.59</v>
      </c>
      <c r="IF12" s="9">
        <v>5.2510000000000003</v>
      </c>
      <c r="IG12" s="9">
        <v>2.5630000000000002</v>
      </c>
      <c r="IH12" s="9">
        <v>1.222</v>
      </c>
      <c r="II12" s="9">
        <v>1.34</v>
      </c>
      <c r="IJ12" s="9">
        <v>40.659999999999997</v>
      </c>
      <c r="IK12" s="9">
        <v>14.045</v>
      </c>
      <c r="IL12" s="9">
        <v>26.614999999999998</v>
      </c>
      <c r="IM12" s="9">
        <v>37.923999999999999</v>
      </c>
      <c r="IN12" s="9">
        <v>13.111000000000001</v>
      </c>
      <c r="IO12" s="9">
        <v>24.812999999999999</v>
      </c>
      <c r="IP12" s="9">
        <v>2.7360000000000002</v>
      </c>
      <c r="IQ12" s="9">
        <v>0.93400000000000005</v>
      </c>
    </row>
    <row r="13" spans="1:251">
      <c r="A13" s="10">
        <v>42767</v>
      </c>
      <c r="B13" s="9">
        <v>0.498</v>
      </c>
      <c r="C13" s="9">
        <v>2.008</v>
      </c>
      <c r="D13" s="9">
        <v>9.4380000000000006</v>
      </c>
      <c r="E13" s="9">
        <v>10.55</v>
      </c>
      <c r="F13" s="9">
        <v>8.2059999999999995</v>
      </c>
      <c r="G13" s="9">
        <v>13.164999999999999</v>
      </c>
      <c r="H13" s="9">
        <v>10.696</v>
      </c>
      <c r="I13" s="9">
        <v>15.9</v>
      </c>
      <c r="J13" s="9">
        <v>63.466999999999999</v>
      </c>
      <c r="K13" s="9">
        <v>70.528000000000006</v>
      </c>
      <c r="L13" s="9">
        <v>55.645000000000003</v>
      </c>
      <c r="M13" s="9">
        <v>48.713999999999999</v>
      </c>
      <c r="N13" s="9">
        <v>54.307000000000002</v>
      </c>
      <c r="O13" s="9">
        <v>42.518000000000001</v>
      </c>
      <c r="P13" s="9">
        <v>12.651</v>
      </c>
      <c r="Q13" s="9">
        <v>14.571</v>
      </c>
      <c r="R13" s="9">
        <v>10.523999999999999</v>
      </c>
      <c r="S13" s="9">
        <v>2.1019999999999999</v>
      </c>
      <c r="T13" s="9">
        <v>1.65</v>
      </c>
      <c r="U13" s="9">
        <v>2.6030000000000002</v>
      </c>
      <c r="V13" s="9">
        <v>36.533000000000001</v>
      </c>
      <c r="W13" s="9">
        <v>29.472000000000001</v>
      </c>
      <c r="X13" s="9">
        <v>44.354999999999997</v>
      </c>
      <c r="Y13" s="9">
        <v>33.451999999999998</v>
      </c>
      <c r="Z13" s="9">
        <v>27.416</v>
      </c>
      <c r="AA13" s="9">
        <v>40.14</v>
      </c>
      <c r="AB13" s="9">
        <v>3.081</v>
      </c>
      <c r="AC13" s="9">
        <v>2.0569999999999999</v>
      </c>
      <c r="AD13" s="9">
        <v>4.2149999999999999</v>
      </c>
      <c r="AE13" s="9">
        <v>200.916</v>
      </c>
      <c r="AF13" s="9">
        <v>102.33799999999999</v>
      </c>
      <c r="AG13" s="9">
        <v>98.578000000000003</v>
      </c>
      <c r="AH13" s="9">
        <v>175.65700000000001</v>
      </c>
      <c r="AI13" s="9">
        <v>89.192999999999998</v>
      </c>
      <c r="AJ13" s="9">
        <v>86.465000000000003</v>
      </c>
      <c r="AK13" s="9">
        <v>34.820999999999998</v>
      </c>
      <c r="AL13" s="9">
        <v>17.553999999999998</v>
      </c>
      <c r="AM13" s="9">
        <v>17.266999999999999</v>
      </c>
      <c r="AN13" s="9">
        <v>13.958</v>
      </c>
      <c r="AO13" s="9">
        <v>7.6319999999999997</v>
      </c>
      <c r="AP13" s="9">
        <v>6.3250000000000002</v>
      </c>
      <c r="AQ13" s="9">
        <v>14.106999999999999</v>
      </c>
      <c r="AR13" s="9">
        <v>7.7770000000000001</v>
      </c>
      <c r="AS13" s="9">
        <v>6.33</v>
      </c>
      <c r="AT13" s="9">
        <v>1.4419999999999999</v>
      </c>
      <c r="AU13" s="9">
        <v>0.85899999999999999</v>
      </c>
      <c r="AV13" s="9">
        <v>0.58299999999999996</v>
      </c>
      <c r="AW13" s="9">
        <v>12.666</v>
      </c>
      <c r="AX13" s="9">
        <v>6.9189999999999996</v>
      </c>
      <c r="AY13" s="9">
        <v>5.7469999999999999</v>
      </c>
      <c r="AZ13" s="9">
        <v>25.753</v>
      </c>
      <c r="BA13" s="9">
        <v>8.1609999999999996</v>
      </c>
      <c r="BB13" s="9">
        <v>17.591000000000001</v>
      </c>
      <c r="BC13" s="9">
        <v>8.2409999999999997</v>
      </c>
      <c r="BD13" s="9">
        <v>6.1559999999999997</v>
      </c>
      <c r="BE13" s="9">
        <v>2.085</v>
      </c>
      <c r="BF13" s="9">
        <v>14.066000000000001</v>
      </c>
      <c r="BG13" s="9">
        <v>9.2070000000000007</v>
      </c>
      <c r="BH13" s="9">
        <v>4.8600000000000003</v>
      </c>
      <c r="BI13" s="9">
        <v>10.691000000000001</v>
      </c>
      <c r="BJ13" s="9">
        <v>5.86</v>
      </c>
      <c r="BK13" s="9">
        <v>4.8319999999999999</v>
      </c>
      <c r="BL13" s="9">
        <v>17.791</v>
      </c>
      <c r="BM13" s="9">
        <v>11.807</v>
      </c>
      <c r="BN13" s="9">
        <v>5.984</v>
      </c>
      <c r="BO13" s="9">
        <v>4.2930000000000001</v>
      </c>
      <c r="BP13" s="9">
        <v>3.4740000000000002</v>
      </c>
      <c r="BQ13" s="9">
        <v>0.81899999999999995</v>
      </c>
      <c r="BR13" s="9">
        <v>7.383</v>
      </c>
      <c r="BS13" s="9">
        <v>1.68</v>
      </c>
      <c r="BT13" s="9">
        <v>5.7030000000000003</v>
      </c>
      <c r="BU13" s="9">
        <v>3.93</v>
      </c>
      <c r="BV13" s="9">
        <v>1.8520000000000001</v>
      </c>
      <c r="BW13" s="9">
        <v>2.0779999999999998</v>
      </c>
      <c r="BX13" s="9">
        <v>2.0030000000000001</v>
      </c>
      <c r="BY13" s="9">
        <v>1.1200000000000001</v>
      </c>
      <c r="BZ13" s="9">
        <v>0.88300000000000001</v>
      </c>
      <c r="CA13" s="9">
        <v>18.620999999999999</v>
      </c>
      <c r="CB13" s="9">
        <v>6.9130000000000003</v>
      </c>
      <c r="CC13" s="9">
        <v>11.708</v>
      </c>
      <c r="CD13" s="9">
        <v>25.259</v>
      </c>
      <c r="CE13" s="9">
        <v>13.146000000000001</v>
      </c>
      <c r="CF13" s="9">
        <v>12.113</v>
      </c>
      <c r="CG13" s="9">
        <v>139.09800000000001</v>
      </c>
      <c r="CH13" s="9">
        <v>74.88</v>
      </c>
      <c r="CI13" s="9">
        <v>64.218999999999994</v>
      </c>
      <c r="CJ13" s="9">
        <v>113.59699999999999</v>
      </c>
      <c r="CK13" s="9">
        <v>57.381</v>
      </c>
      <c r="CL13" s="9">
        <v>56.216999999999999</v>
      </c>
      <c r="CM13" s="9">
        <v>21.867000000000001</v>
      </c>
      <c r="CN13" s="9">
        <v>14.707000000000001</v>
      </c>
      <c r="CO13" s="9">
        <v>7.1609999999999996</v>
      </c>
      <c r="CP13" s="9">
        <v>3.6339999999999999</v>
      </c>
      <c r="CQ13" s="9">
        <v>2.7919999999999998</v>
      </c>
      <c r="CR13" s="9">
        <v>0.84199999999999997</v>
      </c>
      <c r="CS13" s="9">
        <v>61.817999999999998</v>
      </c>
      <c r="CT13" s="9">
        <v>27.457999999999998</v>
      </c>
      <c r="CU13" s="9">
        <v>34.359000000000002</v>
      </c>
      <c r="CV13" s="9">
        <v>54.710999999999999</v>
      </c>
      <c r="CW13" s="9">
        <v>25.001999999999999</v>
      </c>
      <c r="CX13" s="9">
        <v>29.709</v>
      </c>
      <c r="CY13" s="9">
        <v>7.1070000000000002</v>
      </c>
      <c r="CZ13" s="9">
        <v>2.456</v>
      </c>
      <c r="DA13" s="9">
        <v>4.6509999999999998</v>
      </c>
      <c r="DB13" s="9">
        <v>87.427999999999997</v>
      </c>
      <c r="DC13" s="9">
        <v>87.155000000000001</v>
      </c>
      <c r="DD13" s="9">
        <v>87.712000000000003</v>
      </c>
      <c r="DE13" s="9">
        <v>17.331</v>
      </c>
      <c r="DF13" s="9">
        <v>17.152999999999999</v>
      </c>
      <c r="DG13" s="9">
        <v>17.515999999999998</v>
      </c>
      <c r="DH13" s="9">
        <v>6.9470000000000001</v>
      </c>
      <c r="DI13" s="9">
        <v>7.4580000000000002</v>
      </c>
      <c r="DJ13" s="9">
        <v>6.4160000000000004</v>
      </c>
      <c r="DK13" s="9">
        <v>7.0209999999999999</v>
      </c>
      <c r="DL13" s="9">
        <v>7.6</v>
      </c>
      <c r="DM13" s="9">
        <v>6.4210000000000003</v>
      </c>
      <c r="DN13" s="9">
        <v>0.71699999999999997</v>
      </c>
      <c r="DO13" s="9">
        <v>0.83899999999999997</v>
      </c>
      <c r="DP13" s="9">
        <v>0.59099999999999997</v>
      </c>
      <c r="DQ13" s="9">
        <v>6.3040000000000003</v>
      </c>
      <c r="DR13" s="9">
        <v>6.76</v>
      </c>
      <c r="DS13" s="9">
        <v>5.83</v>
      </c>
      <c r="DT13" s="9">
        <v>12.818</v>
      </c>
      <c r="DU13" s="9">
        <v>7.9749999999999996</v>
      </c>
      <c r="DV13" s="9">
        <v>17.844999999999999</v>
      </c>
      <c r="DW13" s="9">
        <v>4.1020000000000003</v>
      </c>
      <c r="DX13" s="9">
        <v>6.0149999999999997</v>
      </c>
      <c r="DY13" s="9">
        <v>2.1150000000000002</v>
      </c>
      <c r="DZ13" s="9">
        <v>7.0010000000000003</v>
      </c>
      <c r="EA13" s="9">
        <v>8.9960000000000004</v>
      </c>
      <c r="EB13" s="9">
        <v>4.93</v>
      </c>
      <c r="EC13" s="9">
        <v>5.3209999999999997</v>
      </c>
      <c r="ED13" s="9">
        <v>5.726</v>
      </c>
      <c r="EE13" s="9">
        <v>4.9009999999999998</v>
      </c>
      <c r="EF13" s="9">
        <v>8.8550000000000004</v>
      </c>
      <c r="EG13" s="9">
        <v>11.537000000000001</v>
      </c>
      <c r="EH13" s="9">
        <v>6.07</v>
      </c>
      <c r="EI13" s="9">
        <v>2.137</v>
      </c>
      <c r="EJ13" s="9">
        <v>3.3940000000000001</v>
      </c>
      <c r="EK13" s="9">
        <v>0.83099999999999996</v>
      </c>
      <c r="EL13" s="9">
        <v>3.6749999999999998</v>
      </c>
      <c r="EM13" s="9">
        <v>1.6419999999999999</v>
      </c>
      <c r="EN13" s="9">
        <v>5.7850000000000001</v>
      </c>
      <c r="EO13" s="9">
        <v>1.956</v>
      </c>
      <c r="EP13" s="9">
        <v>1.81</v>
      </c>
      <c r="EQ13" s="9">
        <v>2.1080000000000001</v>
      </c>
      <c r="ER13" s="9">
        <v>0.997</v>
      </c>
      <c r="ES13" s="9">
        <v>1.095</v>
      </c>
      <c r="ET13" s="9">
        <v>0.89600000000000002</v>
      </c>
      <c r="EU13" s="9">
        <v>9.2680000000000007</v>
      </c>
      <c r="EV13" s="9">
        <v>6.7549999999999999</v>
      </c>
      <c r="EW13" s="9">
        <v>11.877000000000001</v>
      </c>
      <c r="EX13" s="9">
        <v>12.571999999999999</v>
      </c>
      <c r="EY13" s="9">
        <v>12.845000000000001</v>
      </c>
      <c r="EZ13" s="9">
        <v>12.288</v>
      </c>
      <c r="FA13" s="9">
        <v>69.231999999999999</v>
      </c>
      <c r="FB13" s="9">
        <v>73.168999999999997</v>
      </c>
      <c r="FC13" s="9">
        <v>65.144999999999996</v>
      </c>
      <c r="FD13" s="9">
        <v>56.54</v>
      </c>
      <c r="FE13" s="9">
        <v>56.07</v>
      </c>
      <c r="FF13" s="9">
        <v>57.027999999999999</v>
      </c>
      <c r="FG13" s="9">
        <v>10.884</v>
      </c>
      <c r="FH13" s="9">
        <v>14.371</v>
      </c>
      <c r="FI13" s="9">
        <v>7.2640000000000002</v>
      </c>
      <c r="FJ13" s="9">
        <v>1.8089999999999999</v>
      </c>
      <c r="FK13" s="9">
        <v>2.7280000000000002</v>
      </c>
      <c r="FL13" s="9">
        <v>0.85399999999999998</v>
      </c>
      <c r="FM13" s="9">
        <v>30.768000000000001</v>
      </c>
      <c r="FN13" s="9">
        <v>26.831</v>
      </c>
      <c r="FO13" s="9">
        <v>34.854999999999997</v>
      </c>
      <c r="FP13" s="9">
        <v>27.231000000000002</v>
      </c>
      <c r="FQ13" s="9">
        <v>24.431000000000001</v>
      </c>
      <c r="FR13" s="9">
        <v>30.137</v>
      </c>
      <c r="FS13" s="9">
        <v>3.5369999999999999</v>
      </c>
      <c r="FT13" s="9">
        <v>2.4</v>
      </c>
      <c r="FU13" s="9">
        <v>4.718</v>
      </c>
      <c r="FV13" s="9">
        <v>157.53399999999999</v>
      </c>
      <c r="FW13" s="9">
        <v>84.587999999999994</v>
      </c>
      <c r="FX13" s="9">
        <v>72.945999999999998</v>
      </c>
      <c r="FY13" s="9">
        <v>139.357</v>
      </c>
      <c r="FZ13" s="9">
        <v>70.759</v>
      </c>
      <c r="GA13" s="9">
        <v>68.597999999999999</v>
      </c>
      <c r="GB13" s="9">
        <v>35.65</v>
      </c>
      <c r="GC13" s="9">
        <v>19.327000000000002</v>
      </c>
      <c r="GD13" s="9">
        <v>16.323</v>
      </c>
      <c r="GE13" s="9">
        <v>13.49</v>
      </c>
      <c r="GF13" s="9">
        <v>6.4320000000000004</v>
      </c>
      <c r="GG13" s="9">
        <v>7.0590000000000002</v>
      </c>
      <c r="GH13" s="9">
        <v>9.49</v>
      </c>
      <c r="GI13" s="9">
        <v>5.859</v>
      </c>
      <c r="GJ13" s="9">
        <v>3.6309999999999998</v>
      </c>
      <c r="GK13" s="9">
        <v>1.0449999999999999</v>
      </c>
      <c r="GL13" s="9">
        <v>1.0449999999999999</v>
      </c>
      <c r="GM13" s="9">
        <v>0</v>
      </c>
      <c r="GN13" s="9">
        <v>8.4459999999999997</v>
      </c>
      <c r="GO13" s="9">
        <v>4.8150000000000004</v>
      </c>
      <c r="GP13" s="9">
        <v>3.6309999999999998</v>
      </c>
      <c r="GQ13" s="9">
        <v>17.041</v>
      </c>
      <c r="GR13" s="9">
        <v>8.5730000000000004</v>
      </c>
      <c r="GS13" s="9">
        <v>8.468</v>
      </c>
      <c r="GT13" s="9">
        <v>5.3440000000000003</v>
      </c>
      <c r="GU13" s="9">
        <v>3.1230000000000002</v>
      </c>
      <c r="GV13" s="9">
        <v>2.222</v>
      </c>
      <c r="GW13" s="9">
        <v>12.962999999999999</v>
      </c>
      <c r="GX13" s="9">
        <v>7.5449999999999999</v>
      </c>
      <c r="GY13" s="9">
        <v>5.4180000000000001</v>
      </c>
      <c r="GZ13" s="9">
        <v>3.9820000000000002</v>
      </c>
      <c r="HA13" s="9">
        <v>0.84699999999999998</v>
      </c>
      <c r="HB13" s="9">
        <v>3.1349999999999998</v>
      </c>
      <c r="HC13" s="9">
        <v>13.042</v>
      </c>
      <c r="HD13" s="9">
        <v>8.0530000000000008</v>
      </c>
      <c r="HE13" s="9">
        <v>4.9889999999999999</v>
      </c>
      <c r="HF13" s="9">
        <v>2.915</v>
      </c>
      <c r="HG13" s="9">
        <v>0.97599999999999998</v>
      </c>
      <c r="HH13" s="9">
        <v>1.9379999999999999</v>
      </c>
      <c r="HI13" s="9">
        <v>6.36</v>
      </c>
      <c r="HJ13" s="9">
        <v>1.304</v>
      </c>
      <c r="HK13" s="9">
        <v>5.056</v>
      </c>
      <c r="HL13" s="9">
        <v>3.9239999999999999</v>
      </c>
      <c r="HM13" s="9">
        <v>2.3319999999999999</v>
      </c>
      <c r="HN13" s="9">
        <v>1.593</v>
      </c>
      <c r="HO13" s="9">
        <v>3.0019999999999998</v>
      </c>
      <c r="HP13" s="9">
        <v>1.823</v>
      </c>
      <c r="HQ13" s="9">
        <v>1.179</v>
      </c>
      <c r="HR13" s="9">
        <v>12.153</v>
      </c>
      <c r="HS13" s="9">
        <v>4.5650000000000004</v>
      </c>
      <c r="HT13" s="9">
        <v>7.5869999999999997</v>
      </c>
      <c r="HU13" s="9">
        <v>18.177</v>
      </c>
      <c r="HV13" s="9">
        <v>13.83</v>
      </c>
      <c r="HW13" s="9">
        <v>4.3470000000000004</v>
      </c>
      <c r="HX13" s="9">
        <v>111.81399999999999</v>
      </c>
      <c r="HY13" s="9">
        <v>63.03</v>
      </c>
      <c r="HZ13" s="9">
        <v>48.783999999999999</v>
      </c>
      <c r="IA13" s="9">
        <v>97.373999999999995</v>
      </c>
      <c r="IB13" s="9">
        <v>54.716999999999999</v>
      </c>
      <c r="IC13" s="9">
        <v>42.656999999999996</v>
      </c>
      <c r="ID13" s="9">
        <v>12.494</v>
      </c>
      <c r="IE13" s="9">
        <v>6.9610000000000003</v>
      </c>
      <c r="IF13" s="9">
        <v>5.5330000000000004</v>
      </c>
      <c r="IG13" s="9">
        <v>1.9470000000000001</v>
      </c>
      <c r="IH13" s="9">
        <v>1.353</v>
      </c>
      <c r="II13" s="9">
        <v>0.59399999999999997</v>
      </c>
      <c r="IJ13" s="9">
        <v>45.72</v>
      </c>
      <c r="IK13" s="9">
        <v>21.558</v>
      </c>
      <c r="IL13" s="9">
        <v>24.161999999999999</v>
      </c>
      <c r="IM13" s="9">
        <v>41.02</v>
      </c>
      <c r="IN13" s="9">
        <v>18.927</v>
      </c>
      <c r="IO13" s="9">
        <v>22.093</v>
      </c>
      <c r="IP13" s="9">
        <v>4.7</v>
      </c>
      <c r="IQ13" s="9">
        <v>2.63</v>
      </c>
    </row>
    <row r="14" spans="1:251">
      <c r="A14" s="10">
        <v>43132</v>
      </c>
      <c r="B14" s="9">
        <v>0.90100000000000002</v>
      </c>
      <c r="C14" s="9">
        <v>1.079</v>
      </c>
      <c r="D14" s="9">
        <v>9.9149999999999991</v>
      </c>
      <c r="E14" s="9">
        <v>10.141999999999999</v>
      </c>
      <c r="F14" s="9">
        <v>9.6449999999999996</v>
      </c>
      <c r="G14" s="9">
        <v>10.968999999999999</v>
      </c>
      <c r="H14" s="9">
        <v>8.1649999999999991</v>
      </c>
      <c r="I14" s="9">
        <v>14.313000000000001</v>
      </c>
      <c r="J14" s="9">
        <v>70.045000000000002</v>
      </c>
      <c r="K14" s="9">
        <v>77.527000000000001</v>
      </c>
      <c r="L14" s="9">
        <v>61.124000000000002</v>
      </c>
      <c r="M14" s="9">
        <v>54.084000000000003</v>
      </c>
      <c r="N14" s="9">
        <v>59.978999999999999</v>
      </c>
      <c r="O14" s="9">
        <v>47.055</v>
      </c>
      <c r="P14" s="9">
        <v>12.757999999999999</v>
      </c>
      <c r="Q14" s="9">
        <v>14</v>
      </c>
      <c r="R14" s="9">
        <v>11.276999999999999</v>
      </c>
      <c r="S14" s="9">
        <v>3.2029999999999998</v>
      </c>
      <c r="T14" s="9">
        <v>3.548</v>
      </c>
      <c r="U14" s="9">
        <v>2.7919999999999998</v>
      </c>
      <c r="V14" s="9">
        <v>29.954999999999998</v>
      </c>
      <c r="W14" s="9">
        <v>22.472999999999999</v>
      </c>
      <c r="X14" s="9">
        <v>38.875999999999998</v>
      </c>
      <c r="Y14" s="9">
        <v>26.815000000000001</v>
      </c>
      <c r="Z14" s="9">
        <v>21.966000000000001</v>
      </c>
      <c r="AA14" s="9">
        <v>32.597000000000001</v>
      </c>
      <c r="AB14" s="9">
        <v>3.14</v>
      </c>
      <c r="AC14" s="9">
        <v>0.50700000000000001</v>
      </c>
      <c r="AD14" s="9">
        <v>6.2789999999999999</v>
      </c>
      <c r="AE14" s="9">
        <v>185.971</v>
      </c>
      <c r="AF14" s="9">
        <v>91.350999999999999</v>
      </c>
      <c r="AG14" s="9">
        <v>94.62</v>
      </c>
      <c r="AH14" s="9">
        <v>164.398</v>
      </c>
      <c r="AI14" s="9">
        <v>82.762</v>
      </c>
      <c r="AJ14" s="9">
        <v>81.635999999999996</v>
      </c>
      <c r="AK14" s="9">
        <v>25.626000000000001</v>
      </c>
      <c r="AL14" s="9">
        <v>11.178000000000001</v>
      </c>
      <c r="AM14" s="9">
        <v>14.446999999999999</v>
      </c>
      <c r="AN14" s="9">
        <v>14.135</v>
      </c>
      <c r="AO14" s="9">
        <v>8.1940000000000008</v>
      </c>
      <c r="AP14" s="9">
        <v>5.9420000000000002</v>
      </c>
      <c r="AQ14" s="9">
        <v>10.577999999999999</v>
      </c>
      <c r="AR14" s="9">
        <v>6.4180000000000001</v>
      </c>
      <c r="AS14" s="9">
        <v>4.16</v>
      </c>
      <c r="AT14" s="9">
        <v>2.9260000000000002</v>
      </c>
      <c r="AU14" s="9">
        <v>2.4630000000000001</v>
      </c>
      <c r="AV14" s="9">
        <v>0.46300000000000002</v>
      </c>
      <c r="AW14" s="9">
        <v>7.6520000000000001</v>
      </c>
      <c r="AX14" s="9">
        <v>3.9540000000000002</v>
      </c>
      <c r="AY14" s="9">
        <v>3.698</v>
      </c>
      <c r="AZ14" s="9">
        <v>23.58</v>
      </c>
      <c r="BA14" s="9">
        <v>12.401999999999999</v>
      </c>
      <c r="BB14" s="9">
        <v>11.178000000000001</v>
      </c>
      <c r="BC14" s="9">
        <v>8.8379999999999992</v>
      </c>
      <c r="BD14" s="9">
        <v>3.6480000000000001</v>
      </c>
      <c r="BE14" s="9">
        <v>5.19</v>
      </c>
      <c r="BF14" s="9">
        <v>7.8710000000000004</v>
      </c>
      <c r="BG14" s="9">
        <v>2.8319999999999999</v>
      </c>
      <c r="BH14" s="9">
        <v>5.0389999999999997</v>
      </c>
      <c r="BI14" s="9">
        <v>8.6389999999999993</v>
      </c>
      <c r="BJ14" s="9">
        <v>3.8130000000000002</v>
      </c>
      <c r="BK14" s="9">
        <v>4.8259999999999996</v>
      </c>
      <c r="BL14" s="9">
        <v>14.478999999999999</v>
      </c>
      <c r="BM14" s="9">
        <v>11.005000000000001</v>
      </c>
      <c r="BN14" s="9">
        <v>3.4729999999999999</v>
      </c>
      <c r="BO14" s="9">
        <v>11.323</v>
      </c>
      <c r="BP14" s="9">
        <v>6.1749999999999998</v>
      </c>
      <c r="BQ14" s="9">
        <v>5.1479999999999997</v>
      </c>
      <c r="BR14" s="9">
        <v>10.787000000000001</v>
      </c>
      <c r="BS14" s="9">
        <v>3.0470000000000002</v>
      </c>
      <c r="BT14" s="9">
        <v>7.74</v>
      </c>
      <c r="BU14" s="9">
        <v>3.1360000000000001</v>
      </c>
      <c r="BV14" s="9">
        <v>1.389</v>
      </c>
      <c r="BW14" s="9">
        <v>1.746</v>
      </c>
      <c r="BX14" s="9">
        <v>2.6440000000000001</v>
      </c>
      <c r="BY14" s="9">
        <v>2.0049999999999999</v>
      </c>
      <c r="BZ14" s="9">
        <v>0.63900000000000001</v>
      </c>
      <c r="CA14" s="9">
        <v>22.763000000000002</v>
      </c>
      <c r="CB14" s="9">
        <v>10.656000000000001</v>
      </c>
      <c r="CC14" s="9">
        <v>12.106999999999999</v>
      </c>
      <c r="CD14" s="9">
        <v>21.573</v>
      </c>
      <c r="CE14" s="9">
        <v>8.5890000000000004</v>
      </c>
      <c r="CF14" s="9">
        <v>12.984</v>
      </c>
      <c r="CG14" s="9">
        <v>116.398</v>
      </c>
      <c r="CH14" s="9">
        <v>64.024000000000001</v>
      </c>
      <c r="CI14" s="9">
        <v>52.374000000000002</v>
      </c>
      <c r="CJ14" s="9">
        <v>98.16</v>
      </c>
      <c r="CK14" s="9">
        <v>52.045000000000002</v>
      </c>
      <c r="CL14" s="9">
        <v>46.115000000000002</v>
      </c>
      <c r="CM14" s="9">
        <v>14.340999999999999</v>
      </c>
      <c r="CN14" s="9">
        <v>9.1440000000000001</v>
      </c>
      <c r="CO14" s="9">
        <v>5.1970000000000001</v>
      </c>
      <c r="CP14" s="9">
        <v>3.8969999999999998</v>
      </c>
      <c r="CQ14" s="9">
        <v>2.835</v>
      </c>
      <c r="CR14" s="9">
        <v>1.0620000000000001</v>
      </c>
      <c r="CS14" s="9">
        <v>69.573999999999998</v>
      </c>
      <c r="CT14" s="9">
        <v>27.327999999999999</v>
      </c>
      <c r="CU14" s="9">
        <v>42.246000000000002</v>
      </c>
      <c r="CV14" s="9">
        <v>64.358000000000004</v>
      </c>
      <c r="CW14" s="9">
        <v>25.774000000000001</v>
      </c>
      <c r="CX14" s="9">
        <v>38.582999999999998</v>
      </c>
      <c r="CY14" s="9">
        <v>5.2160000000000002</v>
      </c>
      <c r="CZ14" s="9">
        <v>1.5529999999999999</v>
      </c>
      <c r="DA14" s="9">
        <v>3.6629999999999998</v>
      </c>
      <c r="DB14" s="9">
        <v>88.4</v>
      </c>
      <c r="DC14" s="9">
        <v>90.597999999999999</v>
      </c>
      <c r="DD14" s="9">
        <v>86.278000000000006</v>
      </c>
      <c r="DE14" s="9">
        <v>13.779</v>
      </c>
      <c r="DF14" s="9">
        <v>12.237</v>
      </c>
      <c r="DG14" s="9">
        <v>15.269</v>
      </c>
      <c r="DH14" s="9">
        <v>7.601</v>
      </c>
      <c r="DI14" s="9">
        <v>8.9700000000000006</v>
      </c>
      <c r="DJ14" s="9">
        <v>6.2789999999999999</v>
      </c>
      <c r="DK14" s="9">
        <v>5.6879999999999997</v>
      </c>
      <c r="DL14" s="9">
        <v>7.0250000000000004</v>
      </c>
      <c r="DM14" s="9">
        <v>4.3970000000000002</v>
      </c>
      <c r="DN14" s="9">
        <v>1.573</v>
      </c>
      <c r="DO14" s="9">
        <v>2.6960000000000002</v>
      </c>
      <c r="DP14" s="9">
        <v>0.48899999999999999</v>
      </c>
      <c r="DQ14" s="9">
        <v>4.1150000000000002</v>
      </c>
      <c r="DR14" s="9">
        <v>4.3289999999999997</v>
      </c>
      <c r="DS14" s="9">
        <v>3.9079999999999999</v>
      </c>
      <c r="DT14" s="9">
        <v>12.679</v>
      </c>
      <c r="DU14" s="9">
        <v>13.576000000000001</v>
      </c>
      <c r="DV14" s="9">
        <v>11.813000000000001</v>
      </c>
      <c r="DW14" s="9">
        <v>4.7519999999999998</v>
      </c>
      <c r="DX14" s="9">
        <v>3.9929999999999999</v>
      </c>
      <c r="DY14" s="9">
        <v>5.4850000000000003</v>
      </c>
      <c r="DZ14" s="9">
        <v>4.2320000000000002</v>
      </c>
      <c r="EA14" s="9">
        <v>3.1</v>
      </c>
      <c r="EB14" s="9">
        <v>5.3250000000000002</v>
      </c>
      <c r="EC14" s="9">
        <v>4.6449999999999996</v>
      </c>
      <c r="ED14" s="9">
        <v>4.1740000000000004</v>
      </c>
      <c r="EE14" s="9">
        <v>5.101</v>
      </c>
      <c r="EF14" s="9">
        <v>7.7850000000000001</v>
      </c>
      <c r="EG14" s="9">
        <v>12.047000000000001</v>
      </c>
      <c r="EH14" s="9">
        <v>3.6709999999999998</v>
      </c>
      <c r="EI14" s="9">
        <v>6.0890000000000004</v>
      </c>
      <c r="EJ14" s="9">
        <v>6.76</v>
      </c>
      <c r="EK14" s="9">
        <v>5.44</v>
      </c>
      <c r="EL14" s="9">
        <v>5.8010000000000002</v>
      </c>
      <c r="EM14" s="9">
        <v>3.3359999999999999</v>
      </c>
      <c r="EN14" s="9">
        <v>8.18</v>
      </c>
      <c r="EO14" s="9">
        <v>1.6859999999999999</v>
      </c>
      <c r="EP14" s="9">
        <v>1.5209999999999999</v>
      </c>
      <c r="EQ14" s="9">
        <v>1.8460000000000001</v>
      </c>
      <c r="ER14" s="9">
        <v>1.4219999999999999</v>
      </c>
      <c r="ES14" s="9">
        <v>2.1949999999999998</v>
      </c>
      <c r="ET14" s="9">
        <v>0.67500000000000004</v>
      </c>
      <c r="EU14" s="9">
        <v>12.24</v>
      </c>
      <c r="EV14" s="9">
        <v>11.664</v>
      </c>
      <c r="EW14" s="9">
        <v>12.795999999999999</v>
      </c>
      <c r="EX14" s="9">
        <v>11.6</v>
      </c>
      <c r="EY14" s="9">
        <v>9.4019999999999992</v>
      </c>
      <c r="EZ14" s="9">
        <v>13.722</v>
      </c>
      <c r="FA14" s="9">
        <v>62.588999999999999</v>
      </c>
      <c r="FB14" s="9">
        <v>70.084999999999994</v>
      </c>
      <c r="FC14" s="9">
        <v>55.351999999999997</v>
      </c>
      <c r="FD14" s="9">
        <v>52.781999999999996</v>
      </c>
      <c r="FE14" s="9">
        <v>56.972999999999999</v>
      </c>
      <c r="FF14" s="9">
        <v>48.737000000000002</v>
      </c>
      <c r="FG14" s="9">
        <v>7.7110000000000003</v>
      </c>
      <c r="FH14" s="9">
        <v>10.01</v>
      </c>
      <c r="FI14" s="9">
        <v>5.4930000000000003</v>
      </c>
      <c r="FJ14" s="9">
        <v>2.0950000000000002</v>
      </c>
      <c r="FK14" s="9">
        <v>3.1030000000000002</v>
      </c>
      <c r="FL14" s="9">
        <v>1.1220000000000001</v>
      </c>
      <c r="FM14" s="9">
        <v>37.411000000000001</v>
      </c>
      <c r="FN14" s="9">
        <v>29.914999999999999</v>
      </c>
      <c r="FO14" s="9">
        <v>44.648000000000003</v>
      </c>
      <c r="FP14" s="9">
        <v>34.606000000000002</v>
      </c>
      <c r="FQ14" s="9">
        <v>28.213999999999999</v>
      </c>
      <c r="FR14" s="9">
        <v>40.777000000000001</v>
      </c>
      <c r="FS14" s="9">
        <v>2.8050000000000002</v>
      </c>
      <c r="FT14" s="9">
        <v>1.7</v>
      </c>
      <c r="FU14" s="9">
        <v>3.871</v>
      </c>
      <c r="FV14" s="9">
        <v>160.65</v>
      </c>
      <c r="FW14" s="9">
        <v>85.028000000000006</v>
      </c>
      <c r="FX14" s="9">
        <v>75.622</v>
      </c>
      <c r="FY14" s="9">
        <v>139.251</v>
      </c>
      <c r="FZ14" s="9">
        <v>73.293000000000006</v>
      </c>
      <c r="GA14" s="9">
        <v>65.957999999999998</v>
      </c>
      <c r="GB14" s="9">
        <v>31.248999999999999</v>
      </c>
      <c r="GC14" s="9">
        <v>14.677</v>
      </c>
      <c r="GD14" s="9">
        <v>16.573</v>
      </c>
      <c r="GE14" s="9">
        <v>12.741</v>
      </c>
      <c r="GF14" s="9">
        <v>8.3789999999999996</v>
      </c>
      <c r="GG14" s="9">
        <v>4.3620000000000001</v>
      </c>
      <c r="GH14" s="9">
        <v>10.625999999999999</v>
      </c>
      <c r="GI14" s="9">
        <v>7.351</v>
      </c>
      <c r="GJ14" s="9">
        <v>3.2749999999999999</v>
      </c>
      <c r="GK14" s="9">
        <v>2.3140000000000001</v>
      </c>
      <c r="GL14" s="9">
        <v>1.363</v>
      </c>
      <c r="GM14" s="9">
        <v>0.95199999999999996</v>
      </c>
      <c r="GN14" s="9">
        <v>8.3119999999999994</v>
      </c>
      <c r="GO14" s="9">
        <v>5.9880000000000004</v>
      </c>
      <c r="GP14" s="9">
        <v>2.3239999999999998</v>
      </c>
      <c r="GQ14" s="9">
        <v>17.645</v>
      </c>
      <c r="GR14" s="9">
        <v>8.1590000000000007</v>
      </c>
      <c r="GS14" s="9">
        <v>9.4860000000000007</v>
      </c>
      <c r="GT14" s="9">
        <v>6.548</v>
      </c>
      <c r="GU14" s="9">
        <v>3.56</v>
      </c>
      <c r="GV14" s="9">
        <v>2.988</v>
      </c>
      <c r="GW14" s="9">
        <v>12.273999999999999</v>
      </c>
      <c r="GX14" s="9">
        <v>6.5819999999999999</v>
      </c>
      <c r="GY14" s="9">
        <v>5.6920000000000002</v>
      </c>
      <c r="GZ14" s="9">
        <v>8.5950000000000006</v>
      </c>
      <c r="HA14" s="9">
        <v>4.4790000000000001</v>
      </c>
      <c r="HB14" s="9">
        <v>4.1150000000000002</v>
      </c>
      <c r="HC14" s="9">
        <v>15.209</v>
      </c>
      <c r="HD14" s="9">
        <v>7.98</v>
      </c>
      <c r="HE14" s="9">
        <v>7.2290000000000001</v>
      </c>
      <c r="HF14" s="9">
        <v>1.976</v>
      </c>
      <c r="HG14" s="9">
        <v>0.83</v>
      </c>
      <c r="HH14" s="9">
        <v>1.1459999999999999</v>
      </c>
      <c r="HI14" s="9">
        <v>2.8239999999999998</v>
      </c>
      <c r="HJ14" s="9">
        <v>0.82</v>
      </c>
      <c r="HK14" s="9">
        <v>2.0030000000000001</v>
      </c>
      <c r="HL14" s="9">
        <v>2.4449999999999998</v>
      </c>
      <c r="HM14" s="9">
        <v>0.63400000000000001</v>
      </c>
      <c r="HN14" s="9">
        <v>1.8120000000000001</v>
      </c>
      <c r="HO14" s="9">
        <v>2.0870000000000002</v>
      </c>
      <c r="HP14" s="9">
        <v>0.92700000000000005</v>
      </c>
      <c r="HQ14" s="9">
        <v>1.1599999999999999</v>
      </c>
      <c r="HR14" s="9">
        <v>15.032999999999999</v>
      </c>
      <c r="HS14" s="9">
        <v>8.9160000000000004</v>
      </c>
      <c r="HT14" s="9">
        <v>6.117</v>
      </c>
      <c r="HU14" s="9">
        <v>21.399000000000001</v>
      </c>
      <c r="HV14" s="9">
        <v>11.734999999999999</v>
      </c>
      <c r="HW14" s="9">
        <v>9.6639999999999997</v>
      </c>
      <c r="HX14" s="9">
        <v>119.485</v>
      </c>
      <c r="HY14" s="9">
        <v>70.066000000000003</v>
      </c>
      <c r="HZ14" s="9">
        <v>49.418999999999997</v>
      </c>
      <c r="IA14" s="9">
        <v>103.437</v>
      </c>
      <c r="IB14" s="9">
        <v>59.561999999999998</v>
      </c>
      <c r="IC14" s="9">
        <v>43.875</v>
      </c>
      <c r="ID14" s="9">
        <v>13.798</v>
      </c>
      <c r="IE14" s="9">
        <v>9.0890000000000004</v>
      </c>
      <c r="IF14" s="9">
        <v>4.7089999999999996</v>
      </c>
      <c r="IG14" s="9">
        <v>2.25</v>
      </c>
      <c r="IH14" s="9">
        <v>1.415</v>
      </c>
      <c r="II14" s="9">
        <v>0.83499999999999996</v>
      </c>
      <c r="IJ14" s="9">
        <v>41.164000000000001</v>
      </c>
      <c r="IK14" s="9">
        <v>14.962</v>
      </c>
      <c r="IL14" s="9">
        <v>26.202999999999999</v>
      </c>
      <c r="IM14" s="9">
        <v>37.938000000000002</v>
      </c>
      <c r="IN14" s="9">
        <v>12.821999999999999</v>
      </c>
      <c r="IO14" s="9">
        <v>25.114999999999998</v>
      </c>
      <c r="IP14" s="9">
        <v>3.2269999999999999</v>
      </c>
      <c r="IQ14" s="9">
        <v>2.1389999999999998</v>
      </c>
    </row>
    <row r="15" spans="1:251">
      <c r="A15" s="10">
        <v>43497</v>
      </c>
      <c r="B15" s="9">
        <v>0.49</v>
      </c>
      <c r="C15" s="9">
        <v>1.984</v>
      </c>
      <c r="D15" s="9">
        <v>11.132999999999999</v>
      </c>
      <c r="E15" s="9">
        <v>13.013</v>
      </c>
      <c r="F15" s="9">
        <v>8.9570000000000007</v>
      </c>
      <c r="G15" s="9">
        <v>15.135999999999999</v>
      </c>
      <c r="H15" s="9">
        <v>13.678000000000001</v>
      </c>
      <c r="I15" s="9">
        <v>16.823</v>
      </c>
      <c r="J15" s="9">
        <v>66.856999999999999</v>
      </c>
      <c r="K15" s="9">
        <v>80.063000000000002</v>
      </c>
      <c r="L15" s="9">
        <v>51.575000000000003</v>
      </c>
      <c r="M15" s="9">
        <v>49.322000000000003</v>
      </c>
      <c r="N15" s="9">
        <v>56.619</v>
      </c>
      <c r="O15" s="9">
        <v>40.878</v>
      </c>
      <c r="P15" s="9">
        <v>14.442</v>
      </c>
      <c r="Q15" s="9">
        <v>18.809999999999999</v>
      </c>
      <c r="R15" s="9">
        <v>9.3879999999999999</v>
      </c>
      <c r="S15" s="9">
        <v>3.093</v>
      </c>
      <c r="T15" s="9">
        <v>4.6340000000000003</v>
      </c>
      <c r="U15" s="9">
        <v>1.3089999999999999</v>
      </c>
      <c r="V15" s="9">
        <v>33.143000000000001</v>
      </c>
      <c r="W15" s="9">
        <v>19.937000000000001</v>
      </c>
      <c r="X15" s="9">
        <v>48.424999999999997</v>
      </c>
      <c r="Y15" s="9">
        <v>30.434999999999999</v>
      </c>
      <c r="Z15" s="9">
        <v>19.396999999999998</v>
      </c>
      <c r="AA15" s="9">
        <v>43.207000000000001</v>
      </c>
      <c r="AB15" s="9">
        <v>2.7080000000000002</v>
      </c>
      <c r="AC15" s="9">
        <v>0.53900000000000003</v>
      </c>
      <c r="AD15" s="9">
        <v>5.218</v>
      </c>
      <c r="AE15" s="9">
        <v>161.197</v>
      </c>
      <c r="AF15" s="9">
        <v>83.036000000000001</v>
      </c>
      <c r="AG15" s="9">
        <v>78.161000000000001</v>
      </c>
      <c r="AH15" s="9">
        <v>141.226</v>
      </c>
      <c r="AI15" s="9">
        <v>73.733999999999995</v>
      </c>
      <c r="AJ15" s="9">
        <v>67.492999999999995</v>
      </c>
      <c r="AK15" s="9">
        <v>20.434999999999999</v>
      </c>
      <c r="AL15" s="9">
        <v>9.6920000000000002</v>
      </c>
      <c r="AM15" s="9">
        <v>10.743</v>
      </c>
      <c r="AN15" s="9">
        <v>7.1529999999999996</v>
      </c>
      <c r="AO15" s="9">
        <v>4.577</v>
      </c>
      <c r="AP15" s="9">
        <v>2.5760000000000001</v>
      </c>
      <c r="AQ15" s="9">
        <v>11.048999999999999</v>
      </c>
      <c r="AR15" s="9">
        <v>5.8230000000000004</v>
      </c>
      <c r="AS15" s="9">
        <v>5.226</v>
      </c>
      <c r="AT15" s="9">
        <v>2.2839999999999998</v>
      </c>
      <c r="AU15" s="9">
        <v>0</v>
      </c>
      <c r="AV15" s="9">
        <v>2.2839999999999998</v>
      </c>
      <c r="AW15" s="9">
        <v>8.7639999999999993</v>
      </c>
      <c r="AX15" s="9">
        <v>5.8230000000000004</v>
      </c>
      <c r="AY15" s="9">
        <v>2.9420000000000002</v>
      </c>
      <c r="AZ15" s="9">
        <v>24.29</v>
      </c>
      <c r="BA15" s="9">
        <v>14.478999999999999</v>
      </c>
      <c r="BB15" s="9">
        <v>9.8109999999999999</v>
      </c>
      <c r="BC15" s="9">
        <v>7.0759999999999996</v>
      </c>
      <c r="BD15" s="9">
        <v>4.1980000000000004</v>
      </c>
      <c r="BE15" s="9">
        <v>2.8780000000000001</v>
      </c>
      <c r="BF15" s="9">
        <v>10.117000000000001</v>
      </c>
      <c r="BG15" s="9">
        <v>6.8620000000000001</v>
      </c>
      <c r="BH15" s="9">
        <v>3.2549999999999999</v>
      </c>
      <c r="BI15" s="9">
        <v>7.0940000000000003</v>
      </c>
      <c r="BJ15" s="9">
        <v>2.8130000000000002</v>
      </c>
      <c r="BK15" s="9">
        <v>4.28</v>
      </c>
      <c r="BL15" s="9">
        <v>17.596</v>
      </c>
      <c r="BM15" s="9">
        <v>9.4559999999999995</v>
      </c>
      <c r="BN15" s="9">
        <v>8.14</v>
      </c>
      <c r="BO15" s="9">
        <v>3.645</v>
      </c>
      <c r="BP15" s="9">
        <v>1.044</v>
      </c>
      <c r="BQ15" s="9">
        <v>2.601</v>
      </c>
      <c r="BR15" s="9">
        <v>7.5039999999999996</v>
      </c>
      <c r="BS15" s="9">
        <v>3.9079999999999999</v>
      </c>
      <c r="BT15" s="9">
        <v>3.5960000000000001</v>
      </c>
      <c r="BU15" s="9">
        <v>6.9080000000000004</v>
      </c>
      <c r="BV15" s="9">
        <v>1.3080000000000001</v>
      </c>
      <c r="BW15" s="9">
        <v>5.6</v>
      </c>
      <c r="BX15" s="9">
        <v>3.226</v>
      </c>
      <c r="BY15" s="9">
        <v>1.3640000000000001</v>
      </c>
      <c r="BZ15" s="9">
        <v>1.8620000000000001</v>
      </c>
      <c r="CA15" s="9">
        <v>15.134</v>
      </c>
      <c r="CB15" s="9">
        <v>8.2100000000000009</v>
      </c>
      <c r="CC15" s="9">
        <v>6.9240000000000004</v>
      </c>
      <c r="CD15" s="9">
        <v>19.971</v>
      </c>
      <c r="CE15" s="9">
        <v>9.3019999999999996</v>
      </c>
      <c r="CF15" s="9">
        <v>10.669</v>
      </c>
      <c r="CG15" s="9">
        <v>100.456</v>
      </c>
      <c r="CH15" s="9">
        <v>60.203000000000003</v>
      </c>
      <c r="CI15" s="9">
        <v>40.253</v>
      </c>
      <c r="CJ15" s="9">
        <v>71.28</v>
      </c>
      <c r="CK15" s="9">
        <v>39.948999999999998</v>
      </c>
      <c r="CL15" s="9">
        <v>31.331</v>
      </c>
      <c r="CM15" s="9">
        <v>27.001999999999999</v>
      </c>
      <c r="CN15" s="9">
        <v>19.03</v>
      </c>
      <c r="CO15" s="9">
        <v>7.9720000000000004</v>
      </c>
      <c r="CP15" s="9">
        <v>2.1749999999999998</v>
      </c>
      <c r="CQ15" s="9">
        <v>1.2250000000000001</v>
      </c>
      <c r="CR15" s="9">
        <v>0.95</v>
      </c>
      <c r="CS15" s="9">
        <v>60.741</v>
      </c>
      <c r="CT15" s="9">
        <v>22.832000000000001</v>
      </c>
      <c r="CU15" s="9">
        <v>37.908999999999999</v>
      </c>
      <c r="CV15" s="9">
        <v>50.97</v>
      </c>
      <c r="CW15" s="9">
        <v>20.27</v>
      </c>
      <c r="CX15" s="9">
        <v>30.7</v>
      </c>
      <c r="CY15" s="9">
        <v>9.7710000000000008</v>
      </c>
      <c r="CZ15" s="9">
        <v>2.5630000000000002</v>
      </c>
      <c r="DA15" s="9">
        <v>7.2080000000000002</v>
      </c>
      <c r="DB15" s="9">
        <v>87.611000000000004</v>
      </c>
      <c r="DC15" s="9">
        <v>88.798000000000002</v>
      </c>
      <c r="DD15" s="9">
        <v>86.35</v>
      </c>
      <c r="DE15" s="9">
        <v>12.677</v>
      </c>
      <c r="DF15" s="9">
        <v>11.672000000000001</v>
      </c>
      <c r="DG15" s="9">
        <v>13.744999999999999</v>
      </c>
      <c r="DH15" s="9">
        <v>4.4370000000000003</v>
      </c>
      <c r="DI15" s="9">
        <v>5.5119999999999996</v>
      </c>
      <c r="DJ15" s="9">
        <v>3.2949999999999999</v>
      </c>
      <c r="DK15" s="9">
        <v>6.8540000000000001</v>
      </c>
      <c r="DL15" s="9">
        <v>7.0119999999999996</v>
      </c>
      <c r="DM15" s="9">
        <v>6.6859999999999999</v>
      </c>
      <c r="DN15" s="9">
        <v>1.417</v>
      </c>
      <c r="DO15" s="9">
        <v>0</v>
      </c>
      <c r="DP15" s="9">
        <v>2.923</v>
      </c>
      <c r="DQ15" s="9">
        <v>5.4370000000000003</v>
      </c>
      <c r="DR15" s="9">
        <v>7.0119999999999996</v>
      </c>
      <c r="DS15" s="9">
        <v>3.7639999999999998</v>
      </c>
      <c r="DT15" s="9">
        <v>15.069000000000001</v>
      </c>
      <c r="DU15" s="9">
        <v>17.437000000000001</v>
      </c>
      <c r="DV15" s="9">
        <v>12.553000000000001</v>
      </c>
      <c r="DW15" s="9">
        <v>4.3899999999999997</v>
      </c>
      <c r="DX15" s="9">
        <v>5.056</v>
      </c>
      <c r="DY15" s="9">
        <v>3.6819999999999999</v>
      </c>
      <c r="DZ15" s="9">
        <v>6.2759999999999998</v>
      </c>
      <c r="EA15" s="9">
        <v>8.2639999999999993</v>
      </c>
      <c r="EB15" s="9">
        <v>4.165</v>
      </c>
      <c r="EC15" s="9">
        <v>4.4009999999999998</v>
      </c>
      <c r="ED15" s="9">
        <v>3.3879999999999999</v>
      </c>
      <c r="EE15" s="9">
        <v>5.476</v>
      </c>
      <c r="EF15" s="9">
        <v>10.916</v>
      </c>
      <c r="EG15" s="9">
        <v>11.388</v>
      </c>
      <c r="EH15" s="9">
        <v>10.414</v>
      </c>
      <c r="EI15" s="9">
        <v>2.2610000000000001</v>
      </c>
      <c r="EJ15" s="9">
        <v>1.258</v>
      </c>
      <c r="EK15" s="9">
        <v>3.3279999999999998</v>
      </c>
      <c r="EL15" s="9">
        <v>4.6550000000000002</v>
      </c>
      <c r="EM15" s="9">
        <v>4.7060000000000004</v>
      </c>
      <c r="EN15" s="9">
        <v>4.601</v>
      </c>
      <c r="EO15" s="9">
        <v>4.2850000000000001</v>
      </c>
      <c r="EP15" s="9">
        <v>1.575</v>
      </c>
      <c r="EQ15" s="9">
        <v>7.165</v>
      </c>
      <c r="ER15" s="9">
        <v>2.0009999999999999</v>
      </c>
      <c r="ES15" s="9">
        <v>1.643</v>
      </c>
      <c r="ET15" s="9">
        <v>2.3820000000000001</v>
      </c>
      <c r="EU15" s="9">
        <v>9.3889999999999993</v>
      </c>
      <c r="EV15" s="9">
        <v>9.8879999999999999</v>
      </c>
      <c r="EW15" s="9">
        <v>8.8580000000000005</v>
      </c>
      <c r="EX15" s="9">
        <v>12.388999999999999</v>
      </c>
      <c r="EY15" s="9">
        <v>11.202</v>
      </c>
      <c r="EZ15" s="9">
        <v>13.65</v>
      </c>
      <c r="FA15" s="9">
        <v>62.319000000000003</v>
      </c>
      <c r="FB15" s="9">
        <v>72.503</v>
      </c>
      <c r="FC15" s="9">
        <v>51.5</v>
      </c>
      <c r="FD15" s="9">
        <v>44.219000000000001</v>
      </c>
      <c r="FE15" s="9">
        <v>48.110999999999997</v>
      </c>
      <c r="FF15" s="9">
        <v>40.085000000000001</v>
      </c>
      <c r="FG15" s="9">
        <v>16.751000000000001</v>
      </c>
      <c r="FH15" s="9">
        <v>22.917000000000002</v>
      </c>
      <c r="FI15" s="9">
        <v>10.199</v>
      </c>
      <c r="FJ15" s="9">
        <v>1.349</v>
      </c>
      <c r="FK15" s="9">
        <v>1.4750000000000001</v>
      </c>
      <c r="FL15" s="9">
        <v>1.216</v>
      </c>
      <c r="FM15" s="9">
        <v>37.680999999999997</v>
      </c>
      <c r="FN15" s="9">
        <v>27.497</v>
      </c>
      <c r="FO15" s="9">
        <v>48.5</v>
      </c>
      <c r="FP15" s="9">
        <v>31.62</v>
      </c>
      <c r="FQ15" s="9">
        <v>24.411000000000001</v>
      </c>
      <c r="FR15" s="9">
        <v>39.277999999999999</v>
      </c>
      <c r="FS15" s="9">
        <v>6.0620000000000003</v>
      </c>
      <c r="FT15" s="9">
        <v>3.0859999999999999</v>
      </c>
      <c r="FU15" s="9">
        <v>9.2219999999999995</v>
      </c>
      <c r="FV15" s="9">
        <v>159.041</v>
      </c>
      <c r="FW15" s="9">
        <v>81.382999999999996</v>
      </c>
      <c r="FX15" s="9">
        <v>77.658000000000001</v>
      </c>
      <c r="FY15" s="9">
        <v>141.02000000000001</v>
      </c>
      <c r="FZ15" s="9">
        <v>69.944000000000003</v>
      </c>
      <c r="GA15" s="9">
        <v>71.075999999999993</v>
      </c>
      <c r="GB15" s="9">
        <v>26.428000000000001</v>
      </c>
      <c r="GC15" s="9">
        <v>13.192</v>
      </c>
      <c r="GD15" s="9">
        <v>13.236000000000001</v>
      </c>
      <c r="GE15" s="9">
        <v>12.593</v>
      </c>
      <c r="GF15" s="9">
        <v>8.0129999999999999</v>
      </c>
      <c r="GG15" s="9">
        <v>4.58</v>
      </c>
      <c r="GH15" s="9">
        <v>12.988</v>
      </c>
      <c r="GI15" s="9">
        <v>6.5049999999999999</v>
      </c>
      <c r="GJ15" s="9">
        <v>6.4820000000000002</v>
      </c>
      <c r="GK15" s="9">
        <v>3.2610000000000001</v>
      </c>
      <c r="GL15" s="9">
        <v>1.157</v>
      </c>
      <c r="GM15" s="9">
        <v>2.1030000000000002</v>
      </c>
      <c r="GN15" s="9">
        <v>9.7270000000000003</v>
      </c>
      <c r="GO15" s="9">
        <v>5.3479999999999999</v>
      </c>
      <c r="GP15" s="9">
        <v>4.3789999999999996</v>
      </c>
      <c r="GQ15" s="9">
        <v>9.8049999999999997</v>
      </c>
      <c r="GR15" s="9">
        <v>5.8739999999999997</v>
      </c>
      <c r="GS15" s="9">
        <v>3.931</v>
      </c>
      <c r="GT15" s="9">
        <v>5.3609999999999998</v>
      </c>
      <c r="GU15" s="9">
        <v>3.3479999999999999</v>
      </c>
      <c r="GV15" s="9">
        <v>2.0129999999999999</v>
      </c>
      <c r="GW15" s="9">
        <v>11.201000000000001</v>
      </c>
      <c r="GX15" s="9">
        <v>4.032</v>
      </c>
      <c r="GY15" s="9">
        <v>7.1689999999999996</v>
      </c>
      <c r="GZ15" s="9">
        <v>7.9930000000000003</v>
      </c>
      <c r="HA15" s="9">
        <v>4.9589999999999996</v>
      </c>
      <c r="HB15" s="9">
        <v>3.0350000000000001</v>
      </c>
      <c r="HC15" s="9">
        <v>12.808999999999999</v>
      </c>
      <c r="HD15" s="9">
        <v>6.62</v>
      </c>
      <c r="HE15" s="9">
        <v>6.1890000000000001</v>
      </c>
      <c r="HF15" s="9">
        <v>1.86</v>
      </c>
      <c r="HG15" s="9">
        <v>0</v>
      </c>
      <c r="HH15" s="9">
        <v>1.86</v>
      </c>
      <c r="HI15" s="9">
        <v>5.14</v>
      </c>
      <c r="HJ15" s="9">
        <v>1.2</v>
      </c>
      <c r="HK15" s="9">
        <v>3.94</v>
      </c>
      <c r="HL15" s="9">
        <v>5.7009999999999996</v>
      </c>
      <c r="HM15" s="9">
        <v>1.948</v>
      </c>
      <c r="HN15" s="9">
        <v>3.7530000000000001</v>
      </c>
      <c r="HO15" s="9">
        <v>6.2809999999999997</v>
      </c>
      <c r="HP15" s="9">
        <v>2.996</v>
      </c>
      <c r="HQ15" s="9">
        <v>3.2850000000000001</v>
      </c>
      <c r="HR15" s="9">
        <v>22.861000000000001</v>
      </c>
      <c r="HS15" s="9">
        <v>11.257999999999999</v>
      </c>
      <c r="HT15" s="9">
        <v>11.603</v>
      </c>
      <c r="HU15" s="9">
        <v>18.021000000000001</v>
      </c>
      <c r="HV15" s="9">
        <v>11.439</v>
      </c>
      <c r="HW15" s="9">
        <v>6.5819999999999999</v>
      </c>
      <c r="HX15" s="9">
        <v>114.179</v>
      </c>
      <c r="HY15" s="9">
        <v>64.834999999999994</v>
      </c>
      <c r="HZ15" s="9">
        <v>49.344000000000001</v>
      </c>
      <c r="IA15" s="9">
        <v>93.518000000000001</v>
      </c>
      <c r="IB15" s="9">
        <v>51.918999999999997</v>
      </c>
      <c r="IC15" s="9">
        <v>41.598999999999997</v>
      </c>
      <c r="ID15" s="9">
        <v>18.454999999999998</v>
      </c>
      <c r="IE15" s="9">
        <v>11.098000000000001</v>
      </c>
      <c r="IF15" s="9">
        <v>7.3570000000000002</v>
      </c>
      <c r="IG15" s="9">
        <v>2.206</v>
      </c>
      <c r="IH15" s="9">
        <v>1.8180000000000001</v>
      </c>
      <c r="II15" s="9">
        <v>0.38800000000000001</v>
      </c>
      <c r="IJ15" s="9">
        <v>44.862000000000002</v>
      </c>
      <c r="IK15" s="9">
        <v>16.547000000000001</v>
      </c>
      <c r="IL15" s="9">
        <v>28.314</v>
      </c>
      <c r="IM15" s="9">
        <v>40.899000000000001</v>
      </c>
      <c r="IN15" s="9">
        <v>15.427</v>
      </c>
      <c r="IO15" s="9">
        <v>25.471</v>
      </c>
      <c r="IP15" s="9">
        <v>3.9630000000000001</v>
      </c>
      <c r="IQ15" s="9">
        <v>1.1200000000000001</v>
      </c>
    </row>
    <row r="16" spans="1:251">
      <c r="A16" s="10">
        <v>43862</v>
      </c>
      <c r="B16" s="9">
        <v>0.43</v>
      </c>
      <c r="C16" s="9">
        <v>0.44700000000000001</v>
      </c>
      <c r="D16" s="9">
        <v>9.48</v>
      </c>
      <c r="E16" s="9">
        <v>10.911</v>
      </c>
      <c r="F16" s="9">
        <v>7.76</v>
      </c>
      <c r="G16" s="9">
        <v>16.654</v>
      </c>
      <c r="H16" s="9">
        <v>15.8</v>
      </c>
      <c r="I16" s="9">
        <v>17.681999999999999</v>
      </c>
      <c r="J16" s="9">
        <v>70.263999999999996</v>
      </c>
      <c r="K16" s="9">
        <v>79.605999999999995</v>
      </c>
      <c r="L16" s="9">
        <v>59.039000000000001</v>
      </c>
      <c r="M16" s="9">
        <v>53.887</v>
      </c>
      <c r="N16" s="9">
        <v>59.811999999999998</v>
      </c>
      <c r="O16" s="9">
        <v>46.767000000000003</v>
      </c>
      <c r="P16" s="9">
        <v>14.215999999999999</v>
      </c>
      <c r="Q16" s="9">
        <v>17.786000000000001</v>
      </c>
      <c r="R16" s="9">
        <v>9.9260000000000002</v>
      </c>
      <c r="S16" s="9">
        <v>2.161</v>
      </c>
      <c r="T16" s="9">
        <v>2.008</v>
      </c>
      <c r="U16" s="9">
        <v>2.3450000000000002</v>
      </c>
      <c r="V16" s="9">
        <v>29.736000000000001</v>
      </c>
      <c r="W16" s="9">
        <v>20.393999999999998</v>
      </c>
      <c r="X16" s="9">
        <v>40.960999999999999</v>
      </c>
      <c r="Y16" s="9">
        <v>26.611000000000001</v>
      </c>
      <c r="Z16" s="9">
        <v>19.163</v>
      </c>
      <c r="AA16" s="9">
        <v>35.561999999999998</v>
      </c>
      <c r="AB16" s="9">
        <v>3.125</v>
      </c>
      <c r="AC16" s="9">
        <v>1.232</v>
      </c>
      <c r="AD16" s="9">
        <v>5.399</v>
      </c>
      <c r="AE16" s="9">
        <v>179.09700000000001</v>
      </c>
      <c r="AF16" s="9">
        <v>89.590999999999994</v>
      </c>
      <c r="AG16" s="9">
        <v>89.506</v>
      </c>
      <c r="AH16" s="9">
        <v>153.18799999999999</v>
      </c>
      <c r="AI16" s="9">
        <v>77.525000000000006</v>
      </c>
      <c r="AJ16" s="9">
        <v>75.662999999999997</v>
      </c>
      <c r="AK16" s="9">
        <v>24.359000000000002</v>
      </c>
      <c r="AL16" s="9">
        <v>14.006</v>
      </c>
      <c r="AM16" s="9">
        <v>10.353</v>
      </c>
      <c r="AN16" s="9">
        <v>11.170999999999999</v>
      </c>
      <c r="AO16" s="9">
        <v>4.9690000000000003</v>
      </c>
      <c r="AP16" s="9">
        <v>6.202</v>
      </c>
      <c r="AQ16" s="9">
        <v>9.9819999999999993</v>
      </c>
      <c r="AR16" s="9">
        <v>5.5110000000000001</v>
      </c>
      <c r="AS16" s="9">
        <v>4.4710000000000001</v>
      </c>
      <c r="AT16" s="9">
        <v>1.228</v>
      </c>
      <c r="AU16" s="9">
        <v>0.79500000000000004</v>
      </c>
      <c r="AV16" s="9">
        <v>0.433</v>
      </c>
      <c r="AW16" s="9">
        <v>8.7539999999999996</v>
      </c>
      <c r="AX16" s="9">
        <v>4.7160000000000002</v>
      </c>
      <c r="AY16" s="9">
        <v>4.0380000000000003</v>
      </c>
      <c r="AZ16" s="9">
        <v>24.516999999999999</v>
      </c>
      <c r="BA16" s="9">
        <v>12.015000000000001</v>
      </c>
      <c r="BB16" s="9">
        <v>12.502000000000001</v>
      </c>
      <c r="BC16" s="9">
        <v>6.7889999999999997</v>
      </c>
      <c r="BD16" s="9">
        <v>4.1520000000000001</v>
      </c>
      <c r="BE16" s="9">
        <v>2.637</v>
      </c>
      <c r="BF16" s="9">
        <v>8.3719999999999999</v>
      </c>
      <c r="BG16" s="9">
        <v>3.867</v>
      </c>
      <c r="BH16" s="9">
        <v>4.5049999999999999</v>
      </c>
      <c r="BI16" s="9">
        <v>5.8559999999999999</v>
      </c>
      <c r="BJ16" s="9">
        <v>4.9219999999999997</v>
      </c>
      <c r="BK16" s="9">
        <v>0.93400000000000005</v>
      </c>
      <c r="BL16" s="9">
        <v>13.795</v>
      </c>
      <c r="BM16" s="9">
        <v>7.6029999999999998</v>
      </c>
      <c r="BN16" s="9">
        <v>6.1920000000000002</v>
      </c>
      <c r="BO16" s="9">
        <v>7.391</v>
      </c>
      <c r="BP16" s="9">
        <v>2.2280000000000002</v>
      </c>
      <c r="BQ16" s="9">
        <v>5.1630000000000003</v>
      </c>
      <c r="BR16" s="9">
        <v>11.116</v>
      </c>
      <c r="BS16" s="9">
        <v>4.3339999999999996</v>
      </c>
      <c r="BT16" s="9">
        <v>6.7809999999999997</v>
      </c>
      <c r="BU16" s="9">
        <v>5.0170000000000003</v>
      </c>
      <c r="BV16" s="9">
        <v>1.7689999999999999</v>
      </c>
      <c r="BW16" s="9">
        <v>3.2469999999999999</v>
      </c>
      <c r="BX16" s="9">
        <v>3.2050000000000001</v>
      </c>
      <c r="BY16" s="9">
        <v>0.98399999999999999</v>
      </c>
      <c r="BZ16" s="9">
        <v>2.2210000000000001</v>
      </c>
      <c r="CA16" s="9">
        <v>21.619</v>
      </c>
      <c r="CB16" s="9">
        <v>11.164</v>
      </c>
      <c r="CC16" s="9">
        <v>10.455</v>
      </c>
      <c r="CD16" s="9">
        <v>25.908999999999999</v>
      </c>
      <c r="CE16" s="9">
        <v>12.066000000000001</v>
      </c>
      <c r="CF16" s="9">
        <v>13.843</v>
      </c>
      <c r="CG16" s="9">
        <v>106.282</v>
      </c>
      <c r="CH16" s="9">
        <v>60.509</v>
      </c>
      <c r="CI16" s="9">
        <v>45.771999999999998</v>
      </c>
      <c r="CJ16" s="9">
        <v>82.284000000000006</v>
      </c>
      <c r="CK16" s="9">
        <v>43.512</v>
      </c>
      <c r="CL16" s="9">
        <v>38.771999999999998</v>
      </c>
      <c r="CM16" s="9">
        <v>18.018999999999998</v>
      </c>
      <c r="CN16" s="9">
        <v>12.095000000000001</v>
      </c>
      <c r="CO16" s="9">
        <v>5.9240000000000004</v>
      </c>
      <c r="CP16" s="9">
        <v>5.9790000000000001</v>
      </c>
      <c r="CQ16" s="9">
        <v>4.9020000000000001</v>
      </c>
      <c r="CR16" s="9">
        <v>1.077</v>
      </c>
      <c r="CS16" s="9">
        <v>72.814999999999998</v>
      </c>
      <c r="CT16" s="9">
        <v>29.081</v>
      </c>
      <c r="CU16" s="9">
        <v>43.734000000000002</v>
      </c>
      <c r="CV16" s="9">
        <v>63.162999999999997</v>
      </c>
      <c r="CW16" s="9">
        <v>24.928000000000001</v>
      </c>
      <c r="CX16" s="9">
        <v>38.234999999999999</v>
      </c>
      <c r="CY16" s="9">
        <v>9.6509999999999998</v>
      </c>
      <c r="CZ16" s="9">
        <v>4.1529999999999996</v>
      </c>
      <c r="DA16" s="9">
        <v>5.4980000000000002</v>
      </c>
      <c r="DB16" s="9">
        <v>85.534000000000006</v>
      </c>
      <c r="DC16" s="9">
        <v>86.531999999999996</v>
      </c>
      <c r="DD16" s="9">
        <v>84.534000000000006</v>
      </c>
      <c r="DE16" s="9">
        <v>13.601000000000001</v>
      </c>
      <c r="DF16" s="9">
        <v>15.632999999999999</v>
      </c>
      <c r="DG16" s="9">
        <v>11.567</v>
      </c>
      <c r="DH16" s="9">
        <v>6.2370000000000001</v>
      </c>
      <c r="DI16" s="9">
        <v>5.5460000000000003</v>
      </c>
      <c r="DJ16" s="9">
        <v>6.9290000000000003</v>
      </c>
      <c r="DK16" s="9">
        <v>5.5730000000000004</v>
      </c>
      <c r="DL16" s="9">
        <v>6.1520000000000001</v>
      </c>
      <c r="DM16" s="9">
        <v>4.9950000000000001</v>
      </c>
      <c r="DN16" s="9">
        <v>0.68600000000000005</v>
      </c>
      <c r="DO16" s="9">
        <v>0.88800000000000001</v>
      </c>
      <c r="DP16" s="9">
        <v>0.48299999999999998</v>
      </c>
      <c r="DQ16" s="9">
        <v>4.8879999999999999</v>
      </c>
      <c r="DR16" s="9">
        <v>5.2640000000000002</v>
      </c>
      <c r="DS16" s="9">
        <v>4.5110000000000001</v>
      </c>
      <c r="DT16" s="9">
        <v>13.689</v>
      </c>
      <c r="DU16" s="9">
        <v>13.411</v>
      </c>
      <c r="DV16" s="9">
        <v>13.968</v>
      </c>
      <c r="DW16" s="9">
        <v>3.7909999999999999</v>
      </c>
      <c r="DX16" s="9">
        <v>4.6340000000000003</v>
      </c>
      <c r="DY16" s="9">
        <v>2.9470000000000001</v>
      </c>
      <c r="DZ16" s="9">
        <v>4.6740000000000004</v>
      </c>
      <c r="EA16" s="9">
        <v>4.3159999999999998</v>
      </c>
      <c r="EB16" s="9">
        <v>5.0330000000000004</v>
      </c>
      <c r="EC16" s="9">
        <v>3.27</v>
      </c>
      <c r="ED16" s="9">
        <v>5.4939999999999998</v>
      </c>
      <c r="EE16" s="9">
        <v>1.044</v>
      </c>
      <c r="EF16" s="9">
        <v>7.7030000000000003</v>
      </c>
      <c r="EG16" s="9">
        <v>8.4870000000000001</v>
      </c>
      <c r="EH16" s="9">
        <v>6.9180000000000001</v>
      </c>
      <c r="EI16" s="9">
        <v>4.1269999999999998</v>
      </c>
      <c r="EJ16" s="9">
        <v>2.4870000000000001</v>
      </c>
      <c r="EK16" s="9">
        <v>5.7690000000000001</v>
      </c>
      <c r="EL16" s="9">
        <v>6.2060000000000004</v>
      </c>
      <c r="EM16" s="9">
        <v>4.8380000000000001</v>
      </c>
      <c r="EN16" s="9">
        <v>7.5759999999999996</v>
      </c>
      <c r="EO16" s="9">
        <v>2.8010000000000002</v>
      </c>
      <c r="EP16" s="9">
        <v>1.9750000000000001</v>
      </c>
      <c r="EQ16" s="9">
        <v>3.6280000000000001</v>
      </c>
      <c r="ER16" s="9">
        <v>1.7889999999999999</v>
      </c>
      <c r="ES16" s="9">
        <v>1.099</v>
      </c>
      <c r="ET16" s="9">
        <v>2.4809999999999999</v>
      </c>
      <c r="EU16" s="9">
        <v>12.071</v>
      </c>
      <c r="EV16" s="9">
        <v>12.461</v>
      </c>
      <c r="EW16" s="9">
        <v>11.680999999999999</v>
      </c>
      <c r="EX16" s="9">
        <v>14.465999999999999</v>
      </c>
      <c r="EY16" s="9">
        <v>13.468</v>
      </c>
      <c r="EZ16" s="9">
        <v>15.465999999999999</v>
      </c>
      <c r="FA16" s="9">
        <v>59.343000000000004</v>
      </c>
      <c r="FB16" s="9">
        <v>67.540000000000006</v>
      </c>
      <c r="FC16" s="9">
        <v>51.139000000000003</v>
      </c>
      <c r="FD16" s="9">
        <v>45.944000000000003</v>
      </c>
      <c r="FE16" s="9">
        <v>48.567999999999998</v>
      </c>
      <c r="FF16" s="9">
        <v>43.317999999999998</v>
      </c>
      <c r="FG16" s="9">
        <v>10.061</v>
      </c>
      <c r="FH16" s="9">
        <v>13.5</v>
      </c>
      <c r="FI16" s="9">
        <v>6.6180000000000003</v>
      </c>
      <c r="FJ16" s="9">
        <v>3.3380000000000001</v>
      </c>
      <c r="FK16" s="9">
        <v>5.4720000000000004</v>
      </c>
      <c r="FL16" s="9">
        <v>1.2030000000000001</v>
      </c>
      <c r="FM16" s="9">
        <v>40.656999999999996</v>
      </c>
      <c r="FN16" s="9">
        <v>32.46</v>
      </c>
      <c r="FO16" s="9">
        <v>48.860999999999997</v>
      </c>
      <c r="FP16" s="9">
        <v>35.268000000000001</v>
      </c>
      <c r="FQ16" s="9">
        <v>27.824000000000002</v>
      </c>
      <c r="FR16" s="9">
        <v>42.718000000000004</v>
      </c>
      <c r="FS16" s="9">
        <v>5.3890000000000002</v>
      </c>
      <c r="FT16" s="9">
        <v>4.6360000000000001</v>
      </c>
      <c r="FU16" s="9">
        <v>6.1429999999999998</v>
      </c>
      <c r="FV16" s="9">
        <v>153.22800000000001</v>
      </c>
      <c r="FW16" s="9">
        <v>87.867999999999995</v>
      </c>
      <c r="FX16" s="9">
        <v>65.36</v>
      </c>
      <c r="FY16" s="9">
        <v>131.749</v>
      </c>
      <c r="FZ16" s="9">
        <v>73.927999999999997</v>
      </c>
      <c r="GA16" s="9">
        <v>57.820999999999998</v>
      </c>
      <c r="GB16" s="9">
        <v>28.771999999999998</v>
      </c>
      <c r="GC16" s="9">
        <v>17.513000000000002</v>
      </c>
      <c r="GD16" s="9">
        <v>11.259</v>
      </c>
      <c r="GE16" s="9">
        <v>12.851000000000001</v>
      </c>
      <c r="GF16" s="9">
        <v>7.8659999999999997</v>
      </c>
      <c r="GG16" s="9">
        <v>4.9850000000000003</v>
      </c>
      <c r="GH16" s="9">
        <v>10.884</v>
      </c>
      <c r="GI16" s="9">
        <v>5.8780000000000001</v>
      </c>
      <c r="GJ16" s="9">
        <v>5.0060000000000002</v>
      </c>
      <c r="GK16" s="9">
        <v>2.6059999999999999</v>
      </c>
      <c r="GL16" s="9">
        <v>2.11</v>
      </c>
      <c r="GM16" s="9">
        <v>0.496</v>
      </c>
      <c r="GN16" s="9">
        <v>8.2789999999999999</v>
      </c>
      <c r="GO16" s="9">
        <v>3.7679999999999998</v>
      </c>
      <c r="GP16" s="9">
        <v>4.51</v>
      </c>
      <c r="GQ16" s="9">
        <v>13.563000000000001</v>
      </c>
      <c r="GR16" s="9">
        <v>7.7060000000000004</v>
      </c>
      <c r="GS16" s="9">
        <v>5.8570000000000002</v>
      </c>
      <c r="GT16" s="9">
        <v>6.1109999999999998</v>
      </c>
      <c r="GU16" s="9">
        <v>2.77</v>
      </c>
      <c r="GV16" s="9">
        <v>3.3420000000000001</v>
      </c>
      <c r="GW16" s="9">
        <v>8.5389999999999997</v>
      </c>
      <c r="GX16" s="9">
        <v>5.6879999999999997</v>
      </c>
      <c r="GY16" s="9">
        <v>2.851</v>
      </c>
      <c r="GZ16" s="9">
        <v>3.9529999999999998</v>
      </c>
      <c r="HA16" s="9">
        <v>3.5990000000000002</v>
      </c>
      <c r="HB16" s="9">
        <v>0.35399999999999998</v>
      </c>
      <c r="HC16" s="9">
        <v>13.269</v>
      </c>
      <c r="HD16" s="9">
        <v>7.3440000000000003</v>
      </c>
      <c r="HE16" s="9">
        <v>5.9249999999999998</v>
      </c>
      <c r="HF16" s="9">
        <v>1.0840000000000001</v>
      </c>
      <c r="HG16" s="9">
        <v>0</v>
      </c>
      <c r="HH16" s="9">
        <v>1.0840000000000001</v>
      </c>
      <c r="HI16" s="9">
        <v>6.4859999999999998</v>
      </c>
      <c r="HJ16" s="9">
        <v>3.1509999999999998</v>
      </c>
      <c r="HK16" s="9">
        <v>3.335</v>
      </c>
      <c r="HL16" s="9">
        <v>4.7089999999999996</v>
      </c>
      <c r="HM16" s="9">
        <v>1.724</v>
      </c>
      <c r="HN16" s="9">
        <v>2.9860000000000002</v>
      </c>
      <c r="HO16" s="9">
        <v>3.383</v>
      </c>
      <c r="HP16" s="9">
        <v>2.9159999999999999</v>
      </c>
      <c r="HQ16" s="9">
        <v>0.46600000000000003</v>
      </c>
      <c r="HR16" s="9">
        <v>18.143999999999998</v>
      </c>
      <c r="HS16" s="9">
        <v>7.7720000000000002</v>
      </c>
      <c r="HT16" s="9">
        <v>10.372</v>
      </c>
      <c r="HU16" s="9">
        <v>21.478999999999999</v>
      </c>
      <c r="HV16" s="9">
        <v>13.94</v>
      </c>
      <c r="HW16" s="9">
        <v>7.5389999999999997</v>
      </c>
      <c r="HX16" s="9">
        <v>102.785</v>
      </c>
      <c r="HY16" s="9">
        <v>60.331000000000003</v>
      </c>
      <c r="HZ16" s="9">
        <v>42.454000000000001</v>
      </c>
      <c r="IA16" s="9">
        <v>80.209000000000003</v>
      </c>
      <c r="IB16" s="9">
        <v>42.850999999999999</v>
      </c>
      <c r="IC16" s="9">
        <v>37.357999999999997</v>
      </c>
      <c r="ID16" s="9">
        <v>16.120999999999999</v>
      </c>
      <c r="IE16" s="9">
        <v>12.234</v>
      </c>
      <c r="IF16" s="9">
        <v>3.887</v>
      </c>
      <c r="IG16" s="9">
        <v>6.4550000000000001</v>
      </c>
      <c r="IH16" s="9">
        <v>5.2460000000000004</v>
      </c>
      <c r="II16" s="9">
        <v>1.2090000000000001</v>
      </c>
      <c r="IJ16" s="9">
        <v>50.442999999999998</v>
      </c>
      <c r="IK16" s="9">
        <v>27.536000000000001</v>
      </c>
      <c r="IL16" s="9">
        <v>22.907</v>
      </c>
      <c r="IM16" s="9">
        <v>46.216000000000001</v>
      </c>
      <c r="IN16" s="9">
        <v>24.94</v>
      </c>
      <c r="IO16" s="9">
        <v>21.276</v>
      </c>
      <c r="IP16" s="9">
        <v>4.2270000000000003</v>
      </c>
      <c r="IQ16" s="9">
        <v>2.5960000000000001</v>
      </c>
    </row>
    <row r="17" spans="1:251">
      <c r="A17" s="10">
        <v>44228</v>
      </c>
      <c r="B17" s="9">
        <v>1.359</v>
      </c>
      <c r="C17" s="9">
        <v>0.57999999999999996</v>
      </c>
      <c r="D17" s="9">
        <v>9.0540000000000003</v>
      </c>
      <c r="E17" s="9">
        <v>7.1959999999999997</v>
      </c>
      <c r="F17" s="9">
        <v>11.59</v>
      </c>
      <c r="G17" s="9">
        <v>11.878</v>
      </c>
      <c r="H17" s="9">
        <v>10.71</v>
      </c>
      <c r="I17" s="9">
        <v>13.472</v>
      </c>
      <c r="J17" s="9">
        <v>72.311999999999998</v>
      </c>
      <c r="K17" s="9">
        <v>76.212999999999994</v>
      </c>
      <c r="L17" s="9">
        <v>66.989999999999995</v>
      </c>
      <c r="M17" s="9">
        <v>54.95</v>
      </c>
      <c r="N17" s="9">
        <v>56.920999999999999</v>
      </c>
      <c r="O17" s="9">
        <v>52.261000000000003</v>
      </c>
      <c r="P17" s="9">
        <v>15.221</v>
      </c>
      <c r="Q17" s="9">
        <v>17.815000000000001</v>
      </c>
      <c r="R17" s="9">
        <v>11.683</v>
      </c>
      <c r="S17" s="9">
        <v>2.141</v>
      </c>
      <c r="T17" s="9">
        <v>1.478</v>
      </c>
      <c r="U17" s="9">
        <v>3.0470000000000002</v>
      </c>
      <c r="V17" s="9">
        <v>27.687999999999999</v>
      </c>
      <c r="W17" s="9">
        <v>23.786999999999999</v>
      </c>
      <c r="X17" s="9">
        <v>33.01</v>
      </c>
      <c r="Y17" s="9">
        <v>24.300999999999998</v>
      </c>
      <c r="Z17" s="9">
        <v>20.16</v>
      </c>
      <c r="AA17" s="9">
        <v>29.952000000000002</v>
      </c>
      <c r="AB17" s="9">
        <v>3.3860000000000001</v>
      </c>
      <c r="AC17" s="9">
        <v>3.6269999999999998</v>
      </c>
      <c r="AD17" s="9">
        <v>3.0579999999999998</v>
      </c>
      <c r="AE17" s="9">
        <v>215.97300000000001</v>
      </c>
      <c r="AF17" s="9">
        <v>114.816</v>
      </c>
      <c r="AG17" s="9">
        <v>101.157</v>
      </c>
      <c r="AH17" s="9">
        <v>191.88200000000001</v>
      </c>
      <c r="AI17" s="9">
        <v>103.94499999999999</v>
      </c>
      <c r="AJ17" s="9">
        <v>87.936999999999998</v>
      </c>
      <c r="AK17" s="9">
        <v>33.557000000000002</v>
      </c>
      <c r="AL17" s="9">
        <v>15.712999999999999</v>
      </c>
      <c r="AM17" s="9">
        <v>17.843</v>
      </c>
      <c r="AN17" s="9">
        <v>11.265000000000001</v>
      </c>
      <c r="AO17" s="9">
        <v>7.1470000000000002</v>
      </c>
      <c r="AP17" s="9">
        <v>4.1189999999999998</v>
      </c>
      <c r="AQ17" s="9">
        <v>10.632</v>
      </c>
      <c r="AR17" s="9">
        <v>5.59</v>
      </c>
      <c r="AS17" s="9">
        <v>5.0410000000000004</v>
      </c>
      <c r="AT17" s="9">
        <v>0.69799999999999995</v>
      </c>
      <c r="AU17" s="9">
        <v>0</v>
      </c>
      <c r="AV17" s="9">
        <v>0.69799999999999995</v>
      </c>
      <c r="AW17" s="9">
        <v>9.9329999999999998</v>
      </c>
      <c r="AX17" s="9">
        <v>5.59</v>
      </c>
      <c r="AY17" s="9">
        <v>4.343</v>
      </c>
      <c r="AZ17" s="9">
        <v>35.29</v>
      </c>
      <c r="BA17" s="9">
        <v>17.085999999999999</v>
      </c>
      <c r="BB17" s="9">
        <v>18.204000000000001</v>
      </c>
      <c r="BC17" s="9">
        <v>9.6310000000000002</v>
      </c>
      <c r="BD17" s="9">
        <v>5.069</v>
      </c>
      <c r="BE17" s="9">
        <v>4.5620000000000003</v>
      </c>
      <c r="BF17" s="9">
        <v>17.646000000000001</v>
      </c>
      <c r="BG17" s="9">
        <v>11.678000000000001</v>
      </c>
      <c r="BH17" s="9">
        <v>5.968</v>
      </c>
      <c r="BI17" s="9">
        <v>10.968999999999999</v>
      </c>
      <c r="BJ17" s="9">
        <v>7.4630000000000001</v>
      </c>
      <c r="BK17" s="9">
        <v>3.5070000000000001</v>
      </c>
      <c r="BL17" s="9">
        <v>15.638999999999999</v>
      </c>
      <c r="BM17" s="9">
        <v>9.2750000000000004</v>
      </c>
      <c r="BN17" s="9">
        <v>6.3639999999999999</v>
      </c>
      <c r="BO17" s="9">
        <v>7.359</v>
      </c>
      <c r="BP17" s="9">
        <v>3.6309999999999998</v>
      </c>
      <c r="BQ17" s="9">
        <v>3.7269999999999999</v>
      </c>
      <c r="BR17" s="9">
        <v>6.9790000000000001</v>
      </c>
      <c r="BS17" s="9">
        <v>2.72</v>
      </c>
      <c r="BT17" s="9">
        <v>4.2590000000000003</v>
      </c>
      <c r="BU17" s="9">
        <v>6.8159999999999998</v>
      </c>
      <c r="BV17" s="9">
        <v>2.0550000000000002</v>
      </c>
      <c r="BW17" s="9">
        <v>4.7610000000000001</v>
      </c>
      <c r="BX17" s="9">
        <v>2.0840000000000001</v>
      </c>
      <c r="BY17" s="9">
        <v>0.57499999999999996</v>
      </c>
      <c r="BZ17" s="9">
        <v>1.5089999999999999</v>
      </c>
      <c r="CA17" s="9">
        <v>24.015000000000001</v>
      </c>
      <c r="CB17" s="9">
        <v>15.943</v>
      </c>
      <c r="CC17" s="9">
        <v>8.0719999999999992</v>
      </c>
      <c r="CD17" s="9">
        <v>24.091000000000001</v>
      </c>
      <c r="CE17" s="9">
        <v>10.871</v>
      </c>
      <c r="CF17" s="9">
        <v>13.22</v>
      </c>
      <c r="CG17" s="9">
        <v>147.44200000000001</v>
      </c>
      <c r="CH17" s="9">
        <v>83.635000000000005</v>
      </c>
      <c r="CI17" s="9">
        <v>63.807000000000002</v>
      </c>
      <c r="CJ17" s="9">
        <v>108.137</v>
      </c>
      <c r="CK17" s="9">
        <v>55.695</v>
      </c>
      <c r="CL17" s="9">
        <v>52.442</v>
      </c>
      <c r="CM17" s="9">
        <v>34.67</v>
      </c>
      <c r="CN17" s="9">
        <v>25.556999999999999</v>
      </c>
      <c r="CO17" s="9">
        <v>9.1129999999999995</v>
      </c>
      <c r="CP17" s="9">
        <v>4.6349999999999998</v>
      </c>
      <c r="CQ17" s="9">
        <v>2.383</v>
      </c>
      <c r="CR17" s="9">
        <v>2.2519999999999998</v>
      </c>
      <c r="CS17" s="9">
        <v>68.531000000000006</v>
      </c>
      <c r="CT17" s="9">
        <v>31.181000000000001</v>
      </c>
      <c r="CU17" s="9">
        <v>37.35</v>
      </c>
      <c r="CV17" s="9">
        <v>58.143999999999998</v>
      </c>
      <c r="CW17" s="9">
        <v>25.263999999999999</v>
      </c>
      <c r="CX17" s="9">
        <v>32.880000000000003</v>
      </c>
      <c r="CY17" s="9">
        <v>10.387</v>
      </c>
      <c r="CZ17" s="9">
        <v>5.9169999999999998</v>
      </c>
      <c r="DA17" s="9">
        <v>4.47</v>
      </c>
      <c r="DB17" s="9">
        <v>88.844999999999999</v>
      </c>
      <c r="DC17" s="9">
        <v>90.531999999999996</v>
      </c>
      <c r="DD17" s="9">
        <v>86.932000000000002</v>
      </c>
      <c r="DE17" s="9">
        <v>15.537000000000001</v>
      </c>
      <c r="DF17" s="9">
        <v>13.686</v>
      </c>
      <c r="DG17" s="9">
        <v>17.638999999999999</v>
      </c>
      <c r="DH17" s="9">
        <v>5.2160000000000002</v>
      </c>
      <c r="DI17" s="9">
        <v>6.2240000000000002</v>
      </c>
      <c r="DJ17" s="9">
        <v>4.0720000000000001</v>
      </c>
      <c r="DK17" s="9">
        <v>4.923</v>
      </c>
      <c r="DL17" s="9">
        <v>4.8689999999999998</v>
      </c>
      <c r="DM17" s="9">
        <v>4.984</v>
      </c>
      <c r="DN17" s="9">
        <v>0.32300000000000001</v>
      </c>
      <c r="DO17" s="9">
        <v>0</v>
      </c>
      <c r="DP17" s="9">
        <v>0.69</v>
      </c>
      <c r="DQ17" s="9">
        <v>4.5990000000000002</v>
      </c>
      <c r="DR17" s="9">
        <v>4.8689999999999998</v>
      </c>
      <c r="DS17" s="9">
        <v>4.2930000000000001</v>
      </c>
      <c r="DT17" s="9">
        <v>16.34</v>
      </c>
      <c r="DU17" s="9">
        <v>14.881</v>
      </c>
      <c r="DV17" s="9">
        <v>17.995999999999999</v>
      </c>
      <c r="DW17" s="9">
        <v>4.46</v>
      </c>
      <c r="DX17" s="9">
        <v>4.415</v>
      </c>
      <c r="DY17" s="9">
        <v>4.51</v>
      </c>
      <c r="DZ17" s="9">
        <v>8.17</v>
      </c>
      <c r="EA17" s="9">
        <v>10.170999999999999</v>
      </c>
      <c r="EB17" s="9">
        <v>5.9</v>
      </c>
      <c r="EC17" s="9">
        <v>5.0789999999999997</v>
      </c>
      <c r="ED17" s="9">
        <v>6.5</v>
      </c>
      <c r="EE17" s="9">
        <v>3.4670000000000001</v>
      </c>
      <c r="EF17" s="9">
        <v>7.2409999999999997</v>
      </c>
      <c r="EG17" s="9">
        <v>8.0779999999999994</v>
      </c>
      <c r="EH17" s="9">
        <v>6.2919999999999998</v>
      </c>
      <c r="EI17" s="9">
        <v>3.407</v>
      </c>
      <c r="EJ17" s="9">
        <v>3.1629999999999998</v>
      </c>
      <c r="EK17" s="9">
        <v>3.6850000000000001</v>
      </c>
      <c r="EL17" s="9">
        <v>3.2309999999999999</v>
      </c>
      <c r="EM17" s="9">
        <v>2.3690000000000002</v>
      </c>
      <c r="EN17" s="9">
        <v>4.2110000000000003</v>
      </c>
      <c r="EO17" s="9">
        <v>3.1560000000000001</v>
      </c>
      <c r="EP17" s="9">
        <v>1.7889999999999999</v>
      </c>
      <c r="EQ17" s="9">
        <v>4.7069999999999999</v>
      </c>
      <c r="ER17" s="9">
        <v>0.96499999999999997</v>
      </c>
      <c r="ES17" s="9">
        <v>0.501</v>
      </c>
      <c r="ET17" s="9">
        <v>1.492</v>
      </c>
      <c r="EU17" s="9">
        <v>11.12</v>
      </c>
      <c r="EV17" s="9">
        <v>13.885999999999999</v>
      </c>
      <c r="EW17" s="9">
        <v>7.98</v>
      </c>
      <c r="EX17" s="9">
        <v>11.154999999999999</v>
      </c>
      <c r="EY17" s="9">
        <v>9.468</v>
      </c>
      <c r="EZ17" s="9">
        <v>13.068</v>
      </c>
      <c r="FA17" s="9">
        <v>68.269000000000005</v>
      </c>
      <c r="FB17" s="9">
        <v>72.843000000000004</v>
      </c>
      <c r="FC17" s="9">
        <v>63.078000000000003</v>
      </c>
      <c r="FD17" s="9">
        <v>50.07</v>
      </c>
      <c r="FE17" s="9">
        <v>48.508000000000003</v>
      </c>
      <c r="FF17" s="9">
        <v>51.843000000000004</v>
      </c>
      <c r="FG17" s="9">
        <v>16.053000000000001</v>
      </c>
      <c r="FH17" s="9">
        <v>22.26</v>
      </c>
      <c r="FI17" s="9">
        <v>9.0079999999999991</v>
      </c>
      <c r="FJ17" s="9">
        <v>2.1459999999999999</v>
      </c>
      <c r="FK17" s="9">
        <v>2.0750000000000002</v>
      </c>
      <c r="FL17" s="9">
        <v>2.2269999999999999</v>
      </c>
      <c r="FM17" s="9">
        <v>31.731000000000002</v>
      </c>
      <c r="FN17" s="9">
        <v>27.157</v>
      </c>
      <c r="FO17" s="9">
        <v>36.921999999999997</v>
      </c>
      <c r="FP17" s="9">
        <v>26.922000000000001</v>
      </c>
      <c r="FQ17" s="9">
        <v>22.004000000000001</v>
      </c>
      <c r="FR17" s="9">
        <v>32.503999999999998</v>
      </c>
      <c r="FS17" s="9">
        <v>4.8090000000000002</v>
      </c>
      <c r="FT17" s="9">
        <v>5.1539999999999999</v>
      </c>
      <c r="FU17" s="9">
        <v>4.4189999999999996</v>
      </c>
      <c r="FV17" s="9">
        <v>169.72399999999999</v>
      </c>
      <c r="FW17" s="9">
        <v>97.894000000000005</v>
      </c>
      <c r="FX17" s="9">
        <v>71.83</v>
      </c>
      <c r="FY17" s="9">
        <v>150.352</v>
      </c>
      <c r="FZ17" s="9">
        <v>86.771000000000001</v>
      </c>
      <c r="GA17" s="9">
        <v>63.58</v>
      </c>
      <c r="GB17" s="9">
        <v>38.209000000000003</v>
      </c>
      <c r="GC17" s="9">
        <v>23.643999999999998</v>
      </c>
      <c r="GD17" s="9">
        <v>14.565</v>
      </c>
      <c r="GE17" s="9">
        <v>9.1829999999999998</v>
      </c>
      <c r="GF17" s="9">
        <v>4.43</v>
      </c>
      <c r="GG17" s="9">
        <v>4.7539999999999996</v>
      </c>
      <c r="GH17" s="9">
        <v>9.4369999999999994</v>
      </c>
      <c r="GI17" s="9">
        <v>4.5739999999999998</v>
      </c>
      <c r="GJ17" s="9">
        <v>4.8630000000000004</v>
      </c>
      <c r="GK17" s="9">
        <v>3.085</v>
      </c>
      <c r="GL17" s="9">
        <v>0.54400000000000004</v>
      </c>
      <c r="GM17" s="9">
        <v>2.54</v>
      </c>
      <c r="GN17" s="9">
        <v>6.3529999999999998</v>
      </c>
      <c r="GO17" s="9">
        <v>4.03</v>
      </c>
      <c r="GP17" s="9">
        <v>2.323</v>
      </c>
      <c r="GQ17" s="9">
        <v>18.574000000000002</v>
      </c>
      <c r="GR17" s="9">
        <v>11.590999999999999</v>
      </c>
      <c r="GS17" s="9">
        <v>6.9829999999999997</v>
      </c>
      <c r="GT17" s="9">
        <v>7.1849999999999996</v>
      </c>
      <c r="GU17" s="9">
        <v>4.59</v>
      </c>
      <c r="GV17" s="9">
        <v>2.5950000000000002</v>
      </c>
      <c r="GW17" s="9">
        <v>12.955</v>
      </c>
      <c r="GX17" s="9">
        <v>9.1790000000000003</v>
      </c>
      <c r="GY17" s="9">
        <v>3.7759999999999998</v>
      </c>
      <c r="GZ17" s="9">
        <v>6.4690000000000003</v>
      </c>
      <c r="HA17" s="9">
        <v>3.9140000000000001</v>
      </c>
      <c r="HB17" s="9">
        <v>2.5550000000000002</v>
      </c>
      <c r="HC17" s="9">
        <v>18.876999999999999</v>
      </c>
      <c r="HD17" s="9">
        <v>11.115</v>
      </c>
      <c r="HE17" s="9">
        <v>7.7629999999999999</v>
      </c>
      <c r="HF17" s="9">
        <v>3.7879999999999998</v>
      </c>
      <c r="HG17" s="9">
        <v>2.5720000000000001</v>
      </c>
      <c r="HH17" s="9">
        <v>1.216</v>
      </c>
      <c r="HI17" s="9">
        <v>5.1109999999999998</v>
      </c>
      <c r="HJ17" s="9">
        <v>0.52400000000000002</v>
      </c>
      <c r="HK17" s="9">
        <v>4.5880000000000001</v>
      </c>
      <c r="HL17" s="9">
        <v>4.7859999999999996</v>
      </c>
      <c r="HM17" s="9">
        <v>0.6</v>
      </c>
      <c r="HN17" s="9">
        <v>4.1859999999999999</v>
      </c>
      <c r="HO17" s="9">
        <v>4.5229999999999997</v>
      </c>
      <c r="HP17" s="9">
        <v>3.476</v>
      </c>
      <c r="HQ17" s="9">
        <v>1.0469999999999999</v>
      </c>
      <c r="HR17" s="9">
        <v>11.253</v>
      </c>
      <c r="HS17" s="9">
        <v>6.5629999999999997</v>
      </c>
      <c r="HT17" s="9">
        <v>4.6900000000000004</v>
      </c>
      <c r="HU17" s="9">
        <v>19.372</v>
      </c>
      <c r="HV17" s="9">
        <v>11.122</v>
      </c>
      <c r="HW17" s="9">
        <v>8.2490000000000006</v>
      </c>
      <c r="HX17" s="9">
        <v>125.846</v>
      </c>
      <c r="HY17" s="9">
        <v>78.725999999999999</v>
      </c>
      <c r="HZ17" s="9">
        <v>47.12</v>
      </c>
      <c r="IA17" s="9">
        <v>107.899</v>
      </c>
      <c r="IB17" s="9">
        <v>65.436000000000007</v>
      </c>
      <c r="IC17" s="9">
        <v>42.463000000000001</v>
      </c>
      <c r="ID17" s="9">
        <v>13.169</v>
      </c>
      <c r="IE17" s="9">
        <v>10.637</v>
      </c>
      <c r="IF17" s="9">
        <v>2.532</v>
      </c>
      <c r="IG17" s="9">
        <v>4.7770000000000001</v>
      </c>
      <c r="IH17" s="9">
        <v>2.6520000000000001</v>
      </c>
      <c r="II17" s="9">
        <v>2.125</v>
      </c>
      <c r="IJ17" s="9">
        <v>43.877000000000002</v>
      </c>
      <c r="IK17" s="9">
        <v>19.167999999999999</v>
      </c>
      <c r="IL17" s="9">
        <v>24.71</v>
      </c>
      <c r="IM17" s="9">
        <v>40.555</v>
      </c>
      <c r="IN17" s="9">
        <v>17.433</v>
      </c>
      <c r="IO17" s="9">
        <v>23.120999999999999</v>
      </c>
      <c r="IP17" s="9">
        <v>3.323</v>
      </c>
      <c r="IQ17" s="9">
        <v>1.734</v>
      </c>
    </row>
    <row r="18" spans="1:251">
      <c r="A18" s="10">
        <v>44593</v>
      </c>
      <c r="B18" s="9">
        <v>1.99</v>
      </c>
      <c r="C18" s="9">
        <v>0</v>
      </c>
      <c r="D18" s="9">
        <v>14.567</v>
      </c>
      <c r="E18" s="9">
        <v>14.936</v>
      </c>
      <c r="F18" s="9">
        <v>14.114000000000001</v>
      </c>
      <c r="G18" s="9">
        <v>14.347</v>
      </c>
      <c r="H18" s="9">
        <v>12.132</v>
      </c>
      <c r="I18" s="9">
        <v>17.07</v>
      </c>
      <c r="J18" s="9">
        <v>66.48</v>
      </c>
      <c r="K18" s="9">
        <v>73.444000000000003</v>
      </c>
      <c r="L18" s="9">
        <v>57.918999999999997</v>
      </c>
      <c r="M18" s="9">
        <v>50.235999999999997</v>
      </c>
      <c r="N18" s="9">
        <v>51.826999999999998</v>
      </c>
      <c r="O18" s="9">
        <v>48.28</v>
      </c>
      <c r="P18" s="9">
        <v>12.471</v>
      </c>
      <c r="Q18" s="9">
        <v>18.047999999999998</v>
      </c>
      <c r="R18" s="9">
        <v>5.6150000000000002</v>
      </c>
      <c r="S18" s="9">
        <v>3.7730000000000001</v>
      </c>
      <c r="T18" s="9">
        <v>3.569</v>
      </c>
      <c r="U18" s="9">
        <v>4.0229999999999997</v>
      </c>
      <c r="V18" s="9">
        <v>33.520000000000003</v>
      </c>
      <c r="W18" s="9">
        <v>26.556000000000001</v>
      </c>
      <c r="X18" s="9">
        <v>42.081000000000003</v>
      </c>
      <c r="Y18" s="9">
        <v>29.619</v>
      </c>
      <c r="Z18" s="9">
        <v>24.47</v>
      </c>
      <c r="AA18" s="9">
        <v>35.948</v>
      </c>
      <c r="AB18" s="9">
        <v>3.9009999999999998</v>
      </c>
      <c r="AC18" s="9">
        <v>2.0859999999999999</v>
      </c>
      <c r="AD18" s="9">
        <v>6.133</v>
      </c>
      <c r="AE18" s="9">
        <v>145.96</v>
      </c>
      <c r="AF18" s="9">
        <v>73.274000000000001</v>
      </c>
      <c r="AG18" s="9">
        <v>72.686999999999998</v>
      </c>
      <c r="AH18" s="9">
        <v>124.42700000000001</v>
      </c>
      <c r="AI18" s="9">
        <v>59.878999999999998</v>
      </c>
      <c r="AJ18" s="9">
        <v>64.546999999999997</v>
      </c>
      <c r="AK18" s="9">
        <v>17.548999999999999</v>
      </c>
      <c r="AL18" s="9">
        <v>8.8369999999999997</v>
      </c>
      <c r="AM18" s="9">
        <v>8.7110000000000003</v>
      </c>
      <c r="AN18" s="9">
        <v>6.6950000000000003</v>
      </c>
      <c r="AO18" s="9">
        <v>2.3029999999999999</v>
      </c>
      <c r="AP18" s="9">
        <v>4.3920000000000003</v>
      </c>
      <c r="AQ18" s="9">
        <v>8.5679999999999996</v>
      </c>
      <c r="AR18" s="9">
        <v>6.3780000000000001</v>
      </c>
      <c r="AS18" s="9">
        <v>2.19</v>
      </c>
      <c r="AT18" s="9">
        <v>1.611</v>
      </c>
      <c r="AU18" s="9">
        <v>0.92700000000000005</v>
      </c>
      <c r="AV18" s="9">
        <v>0.68400000000000005</v>
      </c>
      <c r="AW18" s="9">
        <v>6.9569999999999999</v>
      </c>
      <c r="AX18" s="9">
        <v>5.4509999999999996</v>
      </c>
      <c r="AY18" s="9">
        <v>1.506</v>
      </c>
      <c r="AZ18" s="9">
        <v>20.623999999999999</v>
      </c>
      <c r="BA18" s="9">
        <v>8.8409999999999993</v>
      </c>
      <c r="BB18" s="9">
        <v>11.782999999999999</v>
      </c>
      <c r="BC18" s="9">
        <v>4.5209999999999999</v>
      </c>
      <c r="BD18" s="9">
        <v>2.2559999999999998</v>
      </c>
      <c r="BE18" s="9">
        <v>2.2650000000000001</v>
      </c>
      <c r="BF18" s="9">
        <v>6.9489999999999998</v>
      </c>
      <c r="BG18" s="9">
        <v>4.18</v>
      </c>
      <c r="BH18" s="9">
        <v>2.7690000000000001</v>
      </c>
      <c r="BI18" s="9">
        <v>6.6970000000000001</v>
      </c>
      <c r="BJ18" s="9">
        <v>2.0449999999999999</v>
      </c>
      <c r="BK18" s="9">
        <v>4.6520000000000001</v>
      </c>
      <c r="BL18" s="9">
        <v>10.499000000000001</v>
      </c>
      <c r="BM18" s="9">
        <v>5.7549999999999999</v>
      </c>
      <c r="BN18" s="9">
        <v>4.7450000000000001</v>
      </c>
      <c r="BO18" s="9">
        <v>4.4260000000000002</v>
      </c>
      <c r="BP18" s="9">
        <v>2.1309999999999998</v>
      </c>
      <c r="BQ18" s="9">
        <v>2.294</v>
      </c>
      <c r="BR18" s="9">
        <v>8.1319999999999997</v>
      </c>
      <c r="BS18" s="9">
        <v>3.5670000000000002</v>
      </c>
      <c r="BT18" s="9">
        <v>4.5650000000000004</v>
      </c>
      <c r="BU18" s="9">
        <v>3.6659999999999999</v>
      </c>
      <c r="BV18" s="9">
        <v>0.43</v>
      </c>
      <c r="BW18" s="9">
        <v>3.2360000000000002</v>
      </c>
      <c r="BX18" s="9">
        <v>2.8919999999999999</v>
      </c>
      <c r="BY18" s="9">
        <v>1.913</v>
      </c>
      <c r="BZ18" s="9">
        <v>0.97799999999999998</v>
      </c>
      <c r="CA18" s="9">
        <v>23.209</v>
      </c>
      <c r="CB18" s="9">
        <v>11.242000000000001</v>
      </c>
      <c r="CC18" s="9">
        <v>11.967000000000001</v>
      </c>
      <c r="CD18" s="9">
        <v>21.533000000000001</v>
      </c>
      <c r="CE18" s="9">
        <v>13.394</v>
      </c>
      <c r="CF18" s="9">
        <v>8.1389999999999993</v>
      </c>
      <c r="CG18" s="9">
        <v>92.103999999999999</v>
      </c>
      <c r="CH18" s="9">
        <v>47.307000000000002</v>
      </c>
      <c r="CI18" s="9">
        <v>44.795999999999999</v>
      </c>
      <c r="CJ18" s="9">
        <v>71.183000000000007</v>
      </c>
      <c r="CK18" s="9">
        <v>32.164000000000001</v>
      </c>
      <c r="CL18" s="9">
        <v>39.018999999999998</v>
      </c>
      <c r="CM18" s="9">
        <v>16.975999999999999</v>
      </c>
      <c r="CN18" s="9">
        <v>11.752000000000001</v>
      </c>
      <c r="CO18" s="9">
        <v>5.2240000000000002</v>
      </c>
      <c r="CP18" s="9">
        <v>3.944</v>
      </c>
      <c r="CQ18" s="9">
        <v>3.391</v>
      </c>
      <c r="CR18" s="9">
        <v>0.55300000000000005</v>
      </c>
      <c r="CS18" s="9">
        <v>53.856999999999999</v>
      </c>
      <c r="CT18" s="9">
        <v>25.966000000000001</v>
      </c>
      <c r="CU18" s="9">
        <v>27.89</v>
      </c>
      <c r="CV18" s="9">
        <v>48.107999999999997</v>
      </c>
      <c r="CW18" s="9">
        <v>23.073</v>
      </c>
      <c r="CX18" s="9">
        <v>25.035</v>
      </c>
      <c r="CY18" s="9">
        <v>5.7489999999999997</v>
      </c>
      <c r="CZ18" s="9">
        <v>2.8940000000000001</v>
      </c>
      <c r="DA18" s="9">
        <v>2.855</v>
      </c>
      <c r="DB18" s="9">
        <v>85.247</v>
      </c>
      <c r="DC18" s="9">
        <v>81.72</v>
      </c>
      <c r="DD18" s="9">
        <v>88.802000000000007</v>
      </c>
      <c r="DE18" s="9">
        <v>12.023</v>
      </c>
      <c r="DF18" s="9">
        <v>12.061</v>
      </c>
      <c r="DG18" s="9">
        <v>11.984999999999999</v>
      </c>
      <c r="DH18" s="9">
        <v>4.5869999999999997</v>
      </c>
      <c r="DI18" s="9">
        <v>3.1429999999999998</v>
      </c>
      <c r="DJ18" s="9">
        <v>6.0419999999999998</v>
      </c>
      <c r="DK18" s="9">
        <v>5.87</v>
      </c>
      <c r="DL18" s="9">
        <v>8.7050000000000001</v>
      </c>
      <c r="DM18" s="9">
        <v>3.0129999999999999</v>
      </c>
      <c r="DN18" s="9">
        <v>1.1040000000000001</v>
      </c>
      <c r="DO18" s="9">
        <v>1.2649999999999999</v>
      </c>
      <c r="DP18" s="9">
        <v>0.94099999999999995</v>
      </c>
      <c r="DQ18" s="9">
        <v>4.766</v>
      </c>
      <c r="DR18" s="9">
        <v>7.4390000000000001</v>
      </c>
      <c r="DS18" s="9">
        <v>2.0720000000000001</v>
      </c>
      <c r="DT18" s="9">
        <v>14.13</v>
      </c>
      <c r="DU18" s="9">
        <v>12.066000000000001</v>
      </c>
      <c r="DV18" s="9">
        <v>16.210999999999999</v>
      </c>
      <c r="DW18" s="9">
        <v>3.097</v>
      </c>
      <c r="DX18" s="9">
        <v>3.0790000000000002</v>
      </c>
      <c r="DY18" s="9">
        <v>3.1160000000000001</v>
      </c>
      <c r="DZ18" s="9">
        <v>4.7610000000000001</v>
      </c>
      <c r="EA18" s="9">
        <v>5.7050000000000001</v>
      </c>
      <c r="EB18" s="9">
        <v>3.81</v>
      </c>
      <c r="EC18" s="9">
        <v>4.5890000000000004</v>
      </c>
      <c r="ED18" s="9">
        <v>2.7909999999999999</v>
      </c>
      <c r="EE18" s="9">
        <v>6.4009999999999998</v>
      </c>
      <c r="EF18" s="9">
        <v>7.1929999999999996</v>
      </c>
      <c r="EG18" s="9">
        <v>7.8540000000000001</v>
      </c>
      <c r="EH18" s="9">
        <v>6.5279999999999996</v>
      </c>
      <c r="EI18" s="9">
        <v>3.032</v>
      </c>
      <c r="EJ18" s="9">
        <v>2.9089999999999998</v>
      </c>
      <c r="EK18" s="9">
        <v>3.157</v>
      </c>
      <c r="EL18" s="9">
        <v>5.5709999999999997</v>
      </c>
      <c r="EM18" s="9">
        <v>4.8689999999999998</v>
      </c>
      <c r="EN18" s="9">
        <v>6.28</v>
      </c>
      <c r="EO18" s="9">
        <v>2.512</v>
      </c>
      <c r="EP18" s="9">
        <v>0.58699999999999997</v>
      </c>
      <c r="EQ18" s="9">
        <v>4.452</v>
      </c>
      <c r="ER18" s="9">
        <v>1.9810000000000001</v>
      </c>
      <c r="ES18" s="9">
        <v>2.6110000000000002</v>
      </c>
      <c r="ET18" s="9">
        <v>1.3460000000000001</v>
      </c>
      <c r="EU18" s="9">
        <v>15.901</v>
      </c>
      <c r="EV18" s="9">
        <v>15.342000000000001</v>
      </c>
      <c r="EW18" s="9">
        <v>16.463999999999999</v>
      </c>
      <c r="EX18" s="9">
        <v>14.753</v>
      </c>
      <c r="EY18" s="9">
        <v>18.28</v>
      </c>
      <c r="EZ18" s="9">
        <v>11.198</v>
      </c>
      <c r="FA18" s="9">
        <v>63.101999999999997</v>
      </c>
      <c r="FB18" s="9">
        <v>64.561999999999998</v>
      </c>
      <c r="FC18" s="9">
        <v>61.63</v>
      </c>
      <c r="FD18" s="9">
        <v>48.768999999999998</v>
      </c>
      <c r="FE18" s="9">
        <v>43.895000000000003</v>
      </c>
      <c r="FF18" s="9">
        <v>53.680999999999997</v>
      </c>
      <c r="FG18" s="9">
        <v>11.631</v>
      </c>
      <c r="FH18" s="9">
        <v>16.039000000000001</v>
      </c>
      <c r="FI18" s="9">
        <v>7.1870000000000003</v>
      </c>
      <c r="FJ18" s="9">
        <v>2.702</v>
      </c>
      <c r="FK18" s="9">
        <v>4.6280000000000001</v>
      </c>
      <c r="FL18" s="9">
        <v>0.76100000000000001</v>
      </c>
      <c r="FM18" s="9">
        <v>36.898000000000003</v>
      </c>
      <c r="FN18" s="9">
        <v>35.438000000000002</v>
      </c>
      <c r="FO18" s="9">
        <v>38.369999999999997</v>
      </c>
      <c r="FP18" s="9">
        <v>32.959000000000003</v>
      </c>
      <c r="FQ18" s="9">
        <v>31.488</v>
      </c>
      <c r="FR18" s="9">
        <v>34.442</v>
      </c>
      <c r="FS18" s="9">
        <v>3.9390000000000001</v>
      </c>
      <c r="FT18" s="9">
        <v>3.9489999999999998</v>
      </c>
      <c r="FU18" s="9">
        <v>3.9279999999999999</v>
      </c>
      <c r="FV18" s="9">
        <v>118.581</v>
      </c>
      <c r="FW18" s="9">
        <v>64.564999999999998</v>
      </c>
      <c r="FX18" s="9">
        <v>54.015000000000001</v>
      </c>
      <c r="FY18" s="9">
        <v>96.299000000000007</v>
      </c>
      <c r="FZ18" s="9">
        <v>50.542000000000002</v>
      </c>
      <c r="GA18" s="9">
        <v>45.756999999999998</v>
      </c>
      <c r="GB18" s="9">
        <v>19.494</v>
      </c>
      <c r="GC18" s="9">
        <v>8.2680000000000007</v>
      </c>
      <c r="GD18" s="9">
        <v>11.226000000000001</v>
      </c>
      <c r="GE18" s="9">
        <v>4.4240000000000004</v>
      </c>
      <c r="GF18" s="9">
        <v>2.4529999999999998</v>
      </c>
      <c r="GG18" s="9">
        <v>1.9710000000000001</v>
      </c>
      <c r="GH18" s="9">
        <v>5.9370000000000003</v>
      </c>
      <c r="GI18" s="9">
        <v>3.024</v>
      </c>
      <c r="GJ18" s="9">
        <v>2.9129999999999998</v>
      </c>
      <c r="GK18" s="9">
        <v>1.629</v>
      </c>
      <c r="GL18" s="9">
        <v>0.93500000000000005</v>
      </c>
      <c r="GM18" s="9">
        <v>0.69399999999999995</v>
      </c>
      <c r="GN18" s="9">
        <v>4.3079999999999998</v>
      </c>
      <c r="GO18" s="9">
        <v>2.089</v>
      </c>
      <c r="GP18" s="9">
        <v>2.2189999999999999</v>
      </c>
      <c r="GQ18" s="9">
        <v>9.7959999999999994</v>
      </c>
      <c r="GR18" s="9">
        <v>5.6379999999999999</v>
      </c>
      <c r="GS18" s="9">
        <v>4.1580000000000004</v>
      </c>
      <c r="GT18" s="9">
        <v>4.6980000000000004</v>
      </c>
      <c r="GU18" s="9">
        <v>0</v>
      </c>
      <c r="GV18" s="9">
        <v>4.6980000000000004</v>
      </c>
      <c r="GW18" s="9">
        <v>3.4550000000000001</v>
      </c>
      <c r="GX18" s="9">
        <v>1.7030000000000001</v>
      </c>
      <c r="GY18" s="9">
        <v>1.7509999999999999</v>
      </c>
      <c r="GZ18" s="9">
        <v>9.2720000000000002</v>
      </c>
      <c r="HA18" s="9">
        <v>7.806</v>
      </c>
      <c r="HB18" s="9">
        <v>1.4670000000000001</v>
      </c>
      <c r="HC18" s="9">
        <v>16.141999999999999</v>
      </c>
      <c r="HD18" s="9">
        <v>11.388</v>
      </c>
      <c r="HE18" s="9">
        <v>4.7539999999999996</v>
      </c>
      <c r="HF18" s="9">
        <v>0</v>
      </c>
      <c r="HG18" s="9">
        <v>0</v>
      </c>
      <c r="HH18" s="9">
        <v>0</v>
      </c>
      <c r="HI18" s="9">
        <v>3.9489999999999998</v>
      </c>
      <c r="HJ18" s="9">
        <v>1.2170000000000001</v>
      </c>
      <c r="HK18" s="9">
        <v>2.7309999999999999</v>
      </c>
      <c r="HL18" s="9">
        <v>2.2709999999999999</v>
      </c>
      <c r="HM18" s="9">
        <v>0</v>
      </c>
      <c r="HN18" s="9">
        <v>2.2709999999999999</v>
      </c>
      <c r="HO18" s="9">
        <v>3.7229999999999999</v>
      </c>
      <c r="HP18" s="9">
        <v>1.581</v>
      </c>
      <c r="HQ18" s="9">
        <v>2.1419999999999999</v>
      </c>
      <c r="HR18" s="9">
        <v>13.14</v>
      </c>
      <c r="HS18" s="9">
        <v>7.4640000000000004</v>
      </c>
      <c r="HT18" s="9">
        <v>5.6760000000000002</v>
      </c>
      <c r="HU18" s="9">
        <v>22.282</v>
      </c>
      <c r="HV18" s="9">
        <v>14.023</v>
      </c>
      <c r="HW18" s="9">
        <v>8.2579999999999991</v>
      </c>
      <c r="HX18" s="9">
        <v>76.438999999999993</v>
      </c>
      <c r="HY18" s="9">
        <v>45.796999999999997</v>
      </c>
      <c r="HZ18" s="9">
        <v>30.641999999999999</v>
      </c>
      <c r="IA18" s="9">
        <v>61.723999999999997</v>
      </c>
      <c r="IB18" s="9">
        <v>32.798000000000002</v>
      </c>
      <c r="IC18" s="9">
        <v>28.925999999999998</v>
      </c>
      <c r="ID18" s="9">
        <v>12.064</v>
      </c>
      <c r="IE18" s="9">
        <v>10.348000000000001</v>
      </c>
      <c r="IF18" s="9">
        <v>1.716</v>
      </c>
      <c r="IG18" s="9">
        <v>2.6509999999999998</v>
      </c>
      <c r="IH18" s="9">
        <v>2.6509999999999998</v>
      </c>
      <c r="II18" s="9">
        <v>0</v>
      </c>
      <c r="IJ18" s="9">
        <v>42.142000000000003</v>
      </c>
      <c r="IK18" s="9">
        <v>18.768000000000001</v>
      </c>
      <c r="IL18" s="9">
        <v>23.373999999999999</v>
      </c>
      <c r="IM18" s="9">
        <v>36.241999999999997</v>
      </c>
      <c r="IN18" s="9">
        <v>17.844999999999999</v>
      </c>
      <c r="IO18" s="9">
        <v>18.396999999999998</v>
      </c>
      <c r="IP18" s="9">
        <v>5.9</v>
      </c>
      <c r="IQ18" s="9">
        <v>0.92300000000000004</v>
      </c>
    </row>
    <row r="19" spans="1:251">
      <c r="A19" s="10">
        <v>44958</v>
      </c>
      <c r="B19" s="9">
        <v>2.8149999999999999</v>
      </c>
      <c r="C19" s="9">
        <v>4.2050000000000001</v>
      </c>
      <c r="D19" s="9">
        <v>10.807</v>
      </c>
      <c r="E19" s="9">
        <v>10.257</v>
      </c>
      <c r="F19" s="9">
        <v>11.532999999999999</v>
      </c>
      <c r="G19" s="9">
        <v>15.9</v>
      </c>
      <c r="H19" s="9">
        <v>13.025</v>
      </c>
      <c r="I19" s="9">
        <v>19.701000000000001</v>
      </c>
      <c r="J19" s="9">
        <v>64.933000000000007</v>
      </c>
      <c r="K19" s="9">
        <v>69.040999999999997</v>
      </c>
      <c r="L19" s="9">
        <v>59.502000000000002</v>
      </c>
      <c r="M19" s="9">
        <v>45.055</v>
      </c>
      <c r="N19" s="9">
        <v>49.311</v>
      </c>
      <c r="O19" s="9">
        <v>39.427</v>
      </c>
      <c r="P19" s="9">
        <v>15.025</v>
      </c>
      <c r="Q19" s="9">
        <v>14.435</v>
      </c>
      <c r="R19" s="9">
        <v>15.805999999999999</v>
      </c>
      <c r="S19" s="9">
        <v>4.8529999999999998</v>
      </c>
      <c r="T19" s="9">
        <v>5.2939999999999996</v>
      </c>
      <c r="U19" s="9">
        <v>4.2690000000000001</v>
      </c>
      <c r="V19" s="9">
        <v>35.067</v>
      </c>
      <c r="W19" s="9">
        <v>30.959</v>
      </c>
      <c r="X19" s="9">
        <v>40.497999999999998</v>
      </c>
      <c r="Y19" s="9">
        <v>29.550999999999998</v>
      </c>
      <c r="Z19" s="9">
        <v>28.91</v>
      </c>
      <c r="AA19" s="9">
        <v>30.4</v>
      </c>
      <c r="AB19" s="9">
        <v>5.516</v>
      </c>
      <c r="AC19" s="9">
        <v>2.0499999999999998</v>
      </c>
      <c r="AD19" s="9">
        <v>10.099</v>
      </c>
      <c r="AE19" s="9">
        <v>139.62</v>
      </c>
      <c r="AF19" s="9">
        <v>72.790999999999997</v>
      </c>
      <c r="AG19" s="9">
        <v>66.83</v>
      </c>
      <c r="AH19" s="9">
        <v>115.188</v>
      </c>
      <c r="AI19" s="9">
        <v>60.866</v>
      </c>
      <c r="AJ19" s="9">
        <v>54.322000000000003</v>
      </c>
      <c r="AK19" s="9">
        <v>14.279</v>
      </c>
      <c r="AL19" s="9">
        <v>8.5719999999999992</v>
      </c>
      <c r="AM19" s="9">
        <v>5.7069999999999999</v>
      </c>
      <c r="AN19" s="9">
        <v>6.5220000000000002</v>
      </c>
      <c r="AO19" s="9">
        <v>4.4329999999999998</v>
      </c>
      <c r="AP19" s="9">
        <v>2.089</v>
      </c>
      <c r="AQ19" s="9">
        <v>8.0280000000000005</v>
      </c>
      <c r="AR19" s="9">
        <v>7.4660000000000002</v>
      </c>
      <c r="AS19" s="9">
        <v>0.56200000000000006</v>
      </c>
      <c r="AT19" s="9">
        <v>2.4180000000000001</v>
      </c>
      <c r="AU19" s="9">
        <v>2.4180000000000001</v>
      </c>
      <c r="AV19" s="9">
        <v>0</v>
      </c>
      <c r="AW19" s="9">
        <v>5.61</v>
      </c>
      <c r="AX19" s="9">
        <v>5.048</v>
      </c>
      <c r="AY19" s="9">
        <v>0.56200000000000006</v>
      </c>
      <c r="AZ19" s="9">
        <v>13.933</v>
      </c>
      <c r="BA19" s="9">
        <v>4.8559999999999999</v>
      </c>
      <c r="BB19" s="9">
        <v>9.077</v>
      </c>
      <c r="BC19" s="9">
        <v>2.17</v>
      </c>
      <c r="BD19" s="9">
        <v>1.694</v>
      </c>
      <c r="BE19" s="9">
        <v>0.47499999999999998</v>
      </c>
      <c r="BF19" s="9">
        <v>4.7720000000000002</v>
      </c>
      <c r="BG19" s="9">
        <v>3.8610000000000002</v>
      </c>
      <c r="BH19" s="9">
        <v>0.91100000000000003</v>
      </c>
      <c r="BI19" s="9">
        <v>8.3810000000000002</v>
      </c>
      <c r="BJ19" s="9">
        <v>3.1469999999999998</v>
      </c>
      <c r="BK19" s="9">
        <v>5.234</v>
      </c>
      <c r="BL19" s="9">
        <v>15.525</v>
      </c>
      <c r="BM19" s="9">
        <v>10.773</v>
      </c>
      <c r="BN19" s="9">
        <v>4.7510000000000003</v>
      </c>
      <c r="BO19" s="9">
        <v>3.6960000000000002</v>
      </c>
      <c r="BP19" s="9">
        <v>1.159</v>
      </c>
      <c r="BQ19" s="9">
        <v>2.5369999999999999</v>
      </c>
      <c r="BR19" s="9">
        <v>7.694</v>
      </c>
      <c r="BS19" s="9">
        <v>1.8260000000000001</v>
      </c>
      <c r="BT19" s="9">
        <v>5.8680000000000003</v>
      </c>
      <c r="BU19" s="9">
        <v>5.8479999999999999</v>
      </c>
      <c r="BV19" s="9">
        <v>1.863</v>
      </c>
      <c r="BW19" s="9">
        <v>3.9849999999999999</v>
      </c>
      <c r="BX19" s="9">
        <v>1.506</v>
      </c>
      <c r="BY19" s="9">
        <v>0</v>
      </c>
      <c r="BZ19" s="9">
        <v>1.506</v>
      </c>
      <c r="CA19" s="9">
        <v>22.834</v>
      </c>
      <c r="CB19" s="9">
        <v>11.215999999999999</v>
      </c>
      <c r="CC19" s="9">
        <v>11.618</v>
      </c>
      <c r="CD19" s="9">
        <v>24.431999999999999</v>
      </c>
      <c r="CE19" s="9">
        <v>11.923999999999999</v>
      </c>
      <c r="CF19" s="9">
        <v>12.507999999999999</v>
      </c>
      <c r="CG19" s="9">
        <v>94.225999999999999</v>
      </c>
      <c r="CH19" s="9">
        <v>51.835999999999999</v>
      </c>
      <c r="CI19" s="9">
        <v>42.390999999999998</v>
      </c>
      <c r="CJ19" s="9">
        <v>72.679000000000002</v>
      </c>
      <c r="CK19" s="9">
        <v>37.584000000000003</v>
      </c>
      <c r="CL19" s="9">
        <v>35.094000000000001</v>
      </c>
      <c r="CM19" s="9">
        <v>17.132000000000001</v>
      </c>
      <c r="CN19" s="9">
        <v>12.196</v>
      </c>
      <c r="CO19" s="9">
        <v>4.9349999999999996</v>
      </c>
      <c r="CP19" s="9">
        <v>4.4160000000000004</v>
      </c>
      <c r="CQ19" s="9">
        <v>2.0550000000000002</v>
      </c>
      <c r="CR19" s="9">
        <v>2.3610000000000002</v>
      </c>
      <c r="CS19" s="9">
        <v>45.393999999999998</v>
      </c>
      <c r="CT19" s="9">
        <v>20.954999999999998</v>
      </c>
      <c r="CU19" s="9">
        <v>24.439</v>
      </c>
      <c r="CV19" s="9">
        <v>38.093000000000004</v>
      </c>
      <c r="CW19" s="9">
        <v>18.026</v>
      </c>
      <c r="CX19" s="9">
        <v>20.067</v>
      </c>
      <c r="CY19" s="9">
        <v>7.3010000000000002</v>
      </c>
      <c r="CZ19" s="9">
        <v>2.9289999999999998</v>
      </c>
      <c r="DA19" s="9">
        <v>4.3719999999999999</v>
      </c>
      <c r="DB19" s="9">
        <v>82.501000000000005</v>
      </c>
      <c r="DC19" s="9">
        <v>83.617999999999995</v>
      </c>
      <c r="DD19" s="9">
        <v>81.284000000000006</v>
      </c>
      <c r="DE19" s="9">
        <v>10.227</v>
      </c>
      <c r="DF19" s="9">
        <v>11.776999999999999</v>
      </c>
      <c r="DG19" s="9">
        <v>8.5399999999999991</v>
      </c>
      <c r="DH19" s="9">
        <v>4.6710000000000003</v>
      </c>
      <c r="DI19" s="9">
        <v>6.09</v>
      </c>
      <c r="DJ19" s="9">
        <v>3.1259999999999999</v>
      </c>
      <c r="DK19" s="9">
        <v>5.75</v>
      </c>
      <c r="DL19" s="9">
        <v>10.257</v>
      </c>
      <c r="DM19" s="9">
        <v>0.84199999999999997</v>
      </c>
      <c r="DN19" s="9">
        <v>1.732</v>
      </c>
      <c r="DO19" s="9">
        <v>3.3220000000000001</v>
      </c>
      <c r="DP19" s="9">
        <v>0</v>
      </c>
      <c r="DQ19" s="9">
        <v>4.0179999999999998</v>
      </c>
      <c r="DR19" s="9">
        <v>6.9349999999999996</v>
      </c>
      <c r="DS19" s="9">
        <v>0.84199999999999997</v>
      </c>
      <c r="DT19" s="9">
        <v>9.9789999999999992</v>
      </c>
      <c r="DU19" s="9">
        <v>6.6710000000000003</v>
      </c>
      <c r="DV19" s="9">
        <v>13.582000000000001</v>
      </c>
      <c r="DW19" s="9">
        <v>1.554</v>
      </c>
      <c r="DX19" s="9">
        <v>2.3279999999999998</v>
      </c>
      <c r="DY19" s="9">
        <v>0.71099999999999997</v>
      </c>
      <c r="DZ19" s="9">
        <v>3.4180000000000001</v>
      </c>
      <c r="EA19" s="9">
        <v>5.3040000000000003</v>
      </c>
      <c r="EB19" s="9">
        <v>1.363</v>
      </c>
      <c r="EC19" s="9">
        <v>6.0030000000000001</v>
      </c>
      <c r="ED19" s="9">
        <v>4.3230000000000004</v>
      </c>
      <c r="EE19" s="9">
        <v>7.8319999999999999</v>
      </c>
      <c r="EF19" s="9">
        <v>11.119</v>
      </c>
      <c r="EG19" s="9">
        <v>14.8</v>
      </c>
      <c r="EH19" s="9">
        <v>7.109</v>
      </c>
      <c r="EI19" s="9">
        <v>2.6469999999999998</v>
      </c>
      <c r="EJ19" s="9">
        <v>1.5920000000000001</v>
      </c>
      <c r="EK19" s="9">
        <v>3.7959999999999998</v>
      </c>
      <c r="EL19" s="9">
        <v>5.5110000000000001</v>
      </c>
      <c r="EM19" s="9">
        <v>2.508</v>
      </c>
      <c r="EN19" s="9">
        <v>8.7799999999999994</v>
      </c>
      <c r="EO19" s="9">
        <v>4.1879999999999997</v>
      </c>
      <c r="EP19" s="9">
        <v>2.5590000000000002</v>
      </c>
      <c r="EQ19" s="9">
        <v>5.9630000000000001</v>
      </c>
      <c r="ER19" s="9">
        <v>1.079</v>
      </c>
      <c r="ES19" s="9">
        <v>0</v>
      </c>
      <c r="ET19" s="9">
        <v>2.2530000000000001</v>
      </c>
      <c r="EU19" s="9">
        <v>16.355</v>
      </c>
      <c r="EV19" s="9">
        <v>15.409000000000001</v>
      </c>
      <c r="EW19" s="9">
        <v>17.385000000000002</v>
      </c>
      <c r="EX19" s="9">
        <v>17.498999999999999</v>
      </c>
      <c r="EY19" s="9">
        <v>16.382000000000001</v>
      </c>
      <c r="EZ19" s="9">
        <v>18.716000000000001</v>
      </c>
      <c r="FA19" s="9">
        <v>67.488</v>
      </c>
      <c r="FB19" s="9">
        <v>71.212000000000003</v>
      </c>
      <c r="FC19" s="9">
        <v>63.430999999999997</v>
      </c>
      <c r="FD19" s="9">
        <v>52.055</v>
      </c>
      <c r="FE19" s="9">
        <v>51.633000000000003</v>
      </c>
      <c r="FF19" s="9">
        <v>52.512999999999998</v>
      </c>
      <c r="FG19" s="9">
        <v>12.27</v>
      </c>
      <c r="FH19" s="9">
        <v>16.754999999999999</v>
      </c>
      <c r="FI19" s="9">
        <v>7.3849999999999998</v>
      </c>
      <c r="FJ19" s="9">
        <v>3.1629999999999998</v>
      </c>
      <c r="FK19" s="9">
        <v>2.8239999999999998</v>
      </c>
      <c r="FL19" s="9">
        <v>3.532</v>
      </c>
      <c r="FM19" s="9">
        <v>32.512</v>
      </c>
      <c r="FN19" s="9">
        <v>28.788</v>
      </c>
      <c r="FO19" s="9">
        <v>36.569000000000003</v>
      </c>
      <c r="FP19" s="9">
        <v>27.283000000000001</v>
      </c>
      <c r="FQ19" s="9">
        <v>24.763999999999999</v>
      </c>
      <c r="FR19" s="9">
        <v>30.027000000000001</v>
      </c>
      <c r="FS19" s="9">
        <v>5.2290000000000001</v>
      </c>
      <c r="FT19" s="9">
        <v>4.024</v>
      </c>
      <c r="FU19" s="9">
        <v>6.5430000000000001</v>
      </c>
      <c r="FV19" s="9">
        <v>105.82899999999999</v>
      </c>
      <c r="FW19" s="9">
        <v>54.65</v>
      </c>
      <c r="FX19" s="9">
        <v>51.179000000000002</v>
      </c>
      <c r="FY19" s="9">
        <v>83.831999999999994</v>
      </c>
      <c r="FZ19" s="9">
        <v>44.244999999999997</v>
      </c>
      <c r="GA19" s="9">
        <v>39.587000000000003</v>
      </c>
      <c r="GB19" s="9">
        <v>11.146000000000001</v>
      </c>
      <c r="GC19" s="9">
        <v>5.9409999999999998</v>
      </c>
      <c r="GD19" s="9">
        <v>5.2039999999999997</v>
      </c>
      <c r="GE19" s="9">
        <v>5.9320000000000004</v>
      </c>
      <c r="GF19" s="9">
        <v>2.6619999999999999</v>
      </c>
      <c r="GG19" s="9">
        <v>3.27</v>
      </c>
      <c r="GH19" s="9">
        <v>5.5529999999999999</v>
      </c>
      <c r="GI19" s="9">
        <v>3.113</v>
      </c>
      <c r="GJ19" s="9">
        <v>2.44</v>
      </c>
      <c r="GK19" s="9">
        <v>0.377</v>
      </c>
      <c r="GL19" s="9">
        <v>0.377</v>
      </c>
      <c r="GM19" s="9">
        <v>0</v>
      </c>
      <c r="GN19" s="9">
        <v>5.1760000000000002</v>
      </c>
      <c r="GO19" s="9">
        <v>2.7360000000000002</v>
      </c>
      <c r="GP19" s="9">
        <v>2.44</v>
      </c>
      <c r="GQ19" s="9">
        <v>9.3529999999999998</v>
      </c>
      <c r="GR19" s="9">
        <v>4.5789999999999997</v>
      </c>
      <c r="GS19" s="9">
        <v>4.774</v>
      </c>
      <c r="GT19" s="9">
        <v>2.7160000000000002</v>
      </c>
      <c r="GU19" s="9">
        <v>1.171</v>
      </c>
      <c r="GV19" s="9">
        <v>1.5449999999999999</v>
      </c>
      <c r="GW19" s="9">
        <v>4.55</v>
      </c>
      <c r="GX19" s="9">
        <v>2.359</v>
      </c>
      <c r="GY19" s="9">
        <v>2.19</v>
      </c>
      <c r="GZ19" s="9">
        <v>9.5169999999999995</v>
      </c>
      <c r="HA19" s="9">
        <v>4.6890000000000001</v>
      </c>
      <c r="HB19" s="9">
        <v>4.8280000000000003</v>
      </c>
      <c r="HC19" s="9">
        <v>13.707000000000001</v>
      </c>
      <c r="HD19" s="9">
        <v>8.2309999999999999</v>
      </c>
      <c r="HE19" s="9">
        <v>5.4749999999999996</v>
      </c>
      <c r="HF19" s="9">
        <v>1.425</v>
      </c>
      <c r="HG19" s="9">
        <v>0</v>
      </c>
      <c r="HH19" s="9">
        <v>1.425</v>
      </c>
      <c r="HI19" s="9">
        <v>3.0920000000000001</v>
      </c>
      <c r="HJ19" s="9">
        <v>1.095</v>
      </c>
      <c r="HK19" s="9">
        <v>1.9970000000000001</v>
      </c>
      <c r="HL19" s="9">
        <v>1.7210000000000001</v>
      </c>
      <c r="HM19" s="9">
        <v>0.68799999999999994</v>
      </c>
      <c r="HN19" s="9">
        <v>1.0329999999999999</v>
      </c>
      <c r="HO19" s="9">
        <v>3.6320000000000001</v>
      </c>
      <c r="HP19" s="9">
        <v>1.5780000000000001</v>
      </c>
      <c r="HQ19" s="9">
        <v>2.0529999999999999</v>
      </c>
      <c r="HR19" s="9">
        <v>11.489000000000001</v>
      </c>
      <c r="HS19" s="9">
        <v>8.1379999999999999</v>
      </c>
      <c r="HT19" s="9">
        <v>3.351</v>
      </c>
      <c r="HU19" s="9">
        <v>21.997</v>
      </c>
      <c r="HV19" s="9">
        <v>10.404999999999999</v>
      </c>
      <c r="HW19" s="9">
        <v>11.592000000000001</v>
      </c>
      <c r="HX19" s="9">
        <v>69.872</v>
      </c>
      <c r="HY19" s="9">
        <v>39.146999999999998</v>
      </c>
      <c r="HZ19" s="9">
        <v>30.725000000000001</v>
      </c>
      <c r="IA19" s="9">
        <v>51.795999999999999</v>
      </c>
      <c r="IB19" s="9">
        <v>28.315000000000001</v>
      </c>
      <c r="IC19" s="9">
        <v>23.481000000000002</v>
      </c>
      <c r="ID19" s="9">
        <v>12.962999999999999</v>
      </c>
      <c r="IE19" s="9">
        <v>8.27</v>
      </c>
      <c r="IF19" s="9">
        <v>4.6929999999999996</v>
      </c>
      <c r="IG19" s="9">
        <v>5.1130000000000004</v>
      </c>
      <c r="IH19" s="9">
        <v>2.5619999999999998</v>
      </c>
      <c r="II19" s="9">
        <v>2.5510000000000002</v>
      </c>
      <c r="IJ19" s="9">
        <v>35.957000000000001</v>
      </c>
      <c r="IK19" s="9">
        <v>15.503</v>
      </c>
      <c r="IL19" s="9">
        <v>20.454000000000001</v>
      </c>
      <c r="IM19" s="9">
        <v>30.492000000000001</v>
      </c>
      <c r="IN19" s="9">
        <v>13.785</v>
      </c>
      <c r="IO19" s="9">
        <v>16.707000000000001</v>
      </c>
      <c r="IP19" s="9">
        <v>5.4649999999999999</v>
      </c>
      <c r="IQ19" s="9">
        <v>1.718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6176</vt:i4>
      </vt:variant>
    </vt:vector>
  </HeadingPairs>
  <TitlesOfParts>
    <vt:vector size="6189" baseType="lpstr">
      <vt:lpstr>Contents</vt:lpstr>
      <vt:lpstr>Table 5.1</vt:lpstr>
      <vt:lpstr>Table 5.2</vt:lpstr>
      <vt:lpstr>Index</vt:lpstr>
      <vt:lpstr>Data1</vt:lpstr>
      <vt:lpstr>Data2</vt:lpstr>
      <vt:lpstr>Data3</vt:lpstr>
      <vt:lpstr>Data4</vt:lpstr>
      <vt:lpstr>Data5</vt:lpstr>
      <vt:lpstr>Data6</vt:lpstr>
      <vt:lpstr>Data7</vt:lpstr>
      <vt:lpstr>Data8</vt:lpstr>
      <vt:lpstr>Data9</vt:lpstr>
      <vt:lpstr>A125958256C</vt:lpstr>
      <vt:lpstr>A125958256C_Data</vt:lpstr>
      <vt:lpstr>A125958256C_Latest</vt:lpstr>
      <vt:lpstr>A125958257F</vt:lpstr>
      <vt:lpstr>A125958257F_Data</vt:lpstr>
      <vt:lpstr>A125958257F_Latest</vt:lpstr>
      <vt:lpstr>A125958264C</vt:lpstr>
      <vt:lpstr>A125958264C_Data</vt:lpstr>
      <vt:lpstr>A125958264C_Latest</vt:lpstr>
      <vt:lpstr>A125958265F</vt:lpstr>
      <vt:lpstr>A125958265F_Data</vt:lpstr>
      <vt:lpstr>A125958265F_Latest</vt:lpstr>
      <vt:lpstr>A125958272C</vt:lpstr>
      <vt:lpstr>A125958272C_Data</vt:lpstr>
      <vt:lpstr>A125958272C_Latest</vt:lpstr>
      <vt:lpstr>A125958273F</vt:lpstr>
      <vt:lpstr>A125958273F_Data</vt:lpstr>
      <vt:lpstr>A125958273F_Latest</vt:lpstr>
      <vt:lpstr>A125958280C</vt:lpstr>
      <vt:lpstr>A125958280C_Data</vt:lpstr>
      <vt:lpstr>A125958280C_Latest</vt:lpstr>
      <vt:lpstr>A125958281F</vt:lpstr>
      <vt:lpstr>A125958281F_Data</vt:lpstr>
      <vt:lpstr>A125958281F_Latest</vt:lpstr>
      <vt:lpstr>A125958288W</vt:lpstr>
      <vt:lpstr>A125958288W_Data</vt:lpstr>
      <vt:lpstr>A125958288W_Latest</vt:lpstr>
      <vt:lpstr>A125958289X</vt:lpstr>
      <vt:lpstr>A125958289X_Data</vt:lpstr>
      <vt:lpstr>A125958289X_Latest</vt:lpstr>
      <vt:lpstr>A125958296W</vt:lpstr>
      <vt:lpstr>A125958296W_Data</vt:lpstr>
      <vt:lpstr>A125958296W_Latest</vt:lpstr>
      <vt:lpstr>A125958297X</vt:lpstr>
      <vt:lpstr>A125958297X_Data</vt:lpstr>
      <vt:lpstr>A125958297X_Latest</vt:lpstr>
      <vt:lpstr>A125958304K</vt:lpstr>
      <vt:lpstr>A125958304K_Data</vt:lpstr>
      <vt:lpstr>A125958304K_Latest</vt:lpstr>
      <vt:lpstr>A125958305L</vt:lpstr>
      <vt:lpstr>A125958305L_Data</vt:lpstr>
      <vt:lpstr>A125958305L_Latest</vt:lpstr>
      <vt:lpstr>A125958312K</vt:lpstr>
      <vt:lpstr>A125958312K_Data</vt:lpstr>
      <vt:lpstr>A125958312K_Latest</vt:lpstr>
      <vt:lpstr>A125958313L</vt:lpstr>
      <vt:lpstr>A125958313L_Data</vt:lpstr>
      <vt:lpstr>A125958313L_Latest</vt:lpstr>
      <vt:lpstr>A125958320K</vt:lpstr>
      <vt:lpstr>A125958320K_Data</vt:lpstr>
      <vt:lpstr>A125958320K_Latest</vt:lpstr>
      <vt:lpstr>A125958328C</vt:lpstr>
      <vt:lpstr>A125958328C_Data</vt:lpstr>
      <vt:lpstr>A125958328C_Latest</vt:lpstr>
      <vt:lpstr>A125958329F</vt:lpstr>
      <vt:lpstr>A125958329F_Data</vt:lpstr>
      <vt:lpstr>A125958329F_Latest</vt:lpstr>
      <vt:lpstr>A125958336C</vt:lpstr>
      <vt:lpstr>A125958336C_Data</vt:lpstr>
      <vt:lpstr>A125958336C_Latest</vt:lpstr>
      <vt:lpstr>A125958337F</vt:lpstr>
      <vt:lpstr>A125958337F_Data</vt:lpstr>
      <vt:lpstr>A125958337F_Latest</vt:lpstr>
      <vt:lpstr>A125958344C</vt:lpstr>
      <vt:lpstr>A125958344C_Data</vt:lpstr>
      <vt:lpstr>A125958344C_Latest</vt:lpstr>
      <vt:lpstr>A125958345F</vt:lpstr>
      <vt:lpstr>A125958345F_Data</vt:lpstr>
      <vt:lpstr>A125958345F_Latest</vt:lpstr>
      <vt:lpstr>A125958352C</vt:lpstr>
      <vt:lpstr>A125958352C_Data</vt:lpstr>
      <vt:lpstr>A125958352C_Latest</vt:lpstr>
      <vt:lpstr>A125958353F</vt:lpstr>
      <vt:lpstr>A125958353F_Data</vt:lpstr>
      <vt:lpstr>A125958353F_Latest</vt:lpstr>
      <vt:lpstr>A125958360C</vt:lpstr>
      <vt:lpstr>A125958360C_Data</vt:lpstr>
      <vt:lpstr>A125958360C_Latest</vt:lpstr>
      <vt:lpstr>A125958361F</vt:lpstr>
      <vt:lpstr>A125958361F_Data</vt:lpstr>
      <vt:lpstr>A125958361F_Latest</vt:lpstr>
      <vt:lpstr>A125958368W</vt:lpstr>
      <vt:lpstr>A125958368W_Data</vt:lpstr>
      <vt:lpstr>A125958368W_Latest</vt:lpstr>
      <vt:lpstr>A125958369X</vt:lpstr>
      <vt:lpstr>A125958369X_Data</vt:lpstr>
      <vt:lpstr>A125958369X_Latest</vt:lpstr>
      <vt:lpstr>A125958376W</vt:lpstr>
      <vt:lpstr>A125958376W_Data</vt:lpstr>
      <vt:lpstr>A125958376W_Latest</vt:lpstr>
      <vt:lpstr>A125958377X</vt:lpstr>
      <vt:lpstr>A125958377X_Data</vt:lpstr>
      <vt:lpstr>A125958377X_Latest</vt:lpstr>
      <vt:lpstr>A125958384W</vt:lpstr>
      <vt:lpstr>A125958384W_Data</vt:lpstr>
      <vt:lpstr>A125958384W_Latest</vt:lpstr>
      <vt:lpstr>A125958385X</vt:lpstr>
      <vt:lpstr>A125958385X_Data</vt:lpstr>
      <vt:lpstr>A125958385X_Latest</vt:lpstr>
      <vt:lpstr>A125958392W</vt:lpstr>
      <vt:lpstr>A125958392W_Data</vt:lpstr>
      <vt:lpstr>A125958392W_Latest</vt:lpstr>
      <vt:lpstr>A125958393X</vt:lpstr>
      <vt:lpstr>A125958393X_Data</vt:lpstr>
      <vt:lpstr>A125958393X_Latest</vt:lpstr>
      <vt:lpstr>A125958400K</vt:lpstr>
      <vt:lpstr>A125958400K_Data</vt:lpstr>
      <vt:lpstr>A125958400K_Latest</vt:lpstr>
      <vt:lpstr>A125958401L</vt:lpstr>
      <vt:lpstr>A125958401L_Data</vt:lpstr>
      <vt:lpstr>A125958401L_Latest</vt:lpstr>
      <vt:lpstr>A125958408C</vt:lpstr>
      <vt:lpstr>A125958408C_Data</vt:lpstr>
      <vt:lpstr>A125958408C_Latest</vt:lpstr>
      <vt:lpstr>A125958409F</vt:lpstr>
      <vt:lpstr>A125958409F_Data</vt:lpstr>
      <vt:lpstr>A125958409F_Latest</vt:lpstr>
      <vt:lpstr>A125958416C</vt:lpstr>
      <vt:lpstr>A125958416C_Data</vt:lpstr>
      <vt:lpstr>A125958416C_Latest</vt:lpstr>
      <vt:lpstr>A125958417F</vt:lpstr>
      <vt:lpstr>A125958417F_Data</vt:lpstr>
      <vt:lpstr>A125958417F_Latest</vt:lpstr>
      <vt:lpstr>A125958424C</vt:lpstr>
      <vt:lpstr>A125958424C_Data</vt:lpstr>
      <vt:lpstr>A125958424C_Latest</vt:lpstr>
      <vt:lpstr>A125958425F</vt:lpstr>
      <vt:lpstr>A125958425F_Data</vt:lpstr>
      <vt:lpstr>A125958425F_Latest</vt:lpstr>
      <vt:lpstr>A125958432C</vt:lpstr>
      <vt:lpstr>A125958432C_Data</vt:lpstr>
      <vt:lpstr>A125958432C_Latest</vt:lpstr>
      <vt:lpstr>A125958433F</vt:lpstr>
      <vt:lpstr>A125958433F_Data</vt:lpstr>
      <vt:lpstr>A125958433F_Latest</vt:lpstr>
      <vt:lpstr>A125958440C</vt:lpstr>
      <vt:lpstr>A125958440C_Data</vt:lpstr>
      <vt:lpstr>A125958440C_Latest</vt:lpstr>
      <vt:lpstr>A125958441F</vt:lpstr>
      <vt:lpstr>A125958441F_Data</vt:lpstr>
      <vt:lpstr>A125958441F_Latest</vt:lpstr>
      <vt:lpstr>A125958448W</vt:lpstr>
      <vt:lpstr>A125958448W_Data</vt:lpstr>
      <vt:lpstr>A125958448W_Latest</vt:lpstr>
      <vt:lpstr>A125958449X</vt:lpstr>
      <vt:lpstr>A125958449X_Data</vt:lpstr>
      <vt:lpstr>A125958449X_Latest</vt:lpstr>
      <vt:lpstr>A125958456W</vt:lpstr>
      <vt:lpstr>A125958456W_Data</vt:lpstr>
      <vt:lpstr>A125958456W_Latest</vt:lpstr>
      <vt:lpstr>A125958457X</vt:lpstr>
      <vt:lpstr>A125958457X_Data</vt:lpstr>
      <vt:lpstr>A125958457X_Latest</vt:lpstr>
      <vt:lpstr>A125958464W</vt:lpstr>
      <vt:lpstr>A125958464W_Data</vt:lpstr>
      <vt:lpstr>A125958464W_Latest</vt:lpstr>
      <vt:lpstr>A125958465X</vt:lpstr>
      <vt:lpstr>A125958465X_Data</vt:lpstr>
      <vt:lpstr>A125958465X_Latest</vt:lpstr>
      <vt:lpstr>A125958472W</vt:lpstr>
      <vt:lpstr>A125958472W_Data</vt:lpstr>
      <vt:lpstr>A125958472W_Latest</vt:lpstr>
      <vt:lpstr>A125958473X</vt:lpstr>
      <vt:lpstr>A125958473X_Data</vt:lpstr>
      <vt:lpstr>A125958473X_Latest</vt:lpstr>
      <vt:lpstr>A125958480W</vt:lpstr>
      <vt:lpstr>A125958480W_Data</vt:lpstr>
      <vt:lpstr>A125958480W_Latest</vt:lpstr>
      <vt:lpstr>A125958481X</vt:lpstr>
      <vt:lpstr>A125958481X_Data</vt:lpstr>
      <vt:lpstr>A125958481X_Latest</vt:lpstr>
      <vt:lpstr>A125958488R</vt:lpstr>
      <vt:lpstr>A125958488R_Data</vt:lpstr>
      <vt:lpstr>A125958488R_Latest</vt:lpstr>
      <vt:lpstr>A125958489T</vt:lpstr>
      <vt:lpstr>A125958489T_Data</vt:lpstr>
      <vt:lpstr>A125958489T_Latest</vt:lpstr>
      <vt:lpstr>A125958496R</vt:lpstr>
      <vt:lpstr>A125958496R_Data</vt:lpstr>
      <vt:lpstr>A125958496R_Latest</vt:lpstr>
      <vt:lpstr>A125958497T</vt:lpstr>
      <vt:lpstr>A125958497T_Data</vt:lpstr>
      <vt:lpstr>A125958497T_Latest</vt:lpstr>
      <vt:lpstr>A125958504C</vt:lpstr>
      <vt:lpstr>A125958504C_Data</vt:lpstr>
      <vt:lpstr>A125958504C_Latest</vt:lpstr>
      <vt:lpstr>A125958505F</vt:lpstr>
      <vt:lpstr>A125958505F_Data</vt:lpstr>
      <vt:lpstr>A125958505F_Latest</vt:lpstr>
      <vt:lpstr>A125958512C</vt:lpstr>
      <vt:lpstr>A125958512C_Data</vt:lpstr>
      <vt:lpstr>A125958512C_Latest</vt:lpstr>
      <vt:lpstr>A125958513F</vt:lpstr>
      <vt:lpstr>A125958513F_Data</vt:lpstr>
      <vt:lpstr>A125958513F_Latest</vt:lpstr>
      <vt:lpstr>A125958520C</vt:lpstr>
      <vt:lpstr>A125958520C_Data</vt:lpstr>
      <vt:lpstr>A125958520C_Latest</vt:lpstr>
      <vt:lpstr>A125958528W</vt:lpstr>
      <vt:lpstr>A125958528W_Data</vt:lpstr>
      <vt:lpstr>A125958528W_Latest</vt:lpstr>
      <vt:lpstr>A125958529X</vt:lpstr>
      <vt:lpstr>A125958529X_Data</vt:lpstr>
      <vt:lpstr>A125958529X_Latest</vt:lpstr>
      <vt:lpstr>A125958536W</vt:lpstr>
      <vt:lpstr>A125958536W_Data</vt:lpstr>
      <vt:lpstr>A125958536W_Latest</vt:lpstr>
      <vt:lpstr>A125958537X</vt:lpstr>
      <vt:lpstr>A125958537X_Data</vt:lpstr>
      <vt:lpstr>A125958537X_Latest</vt:lpstr>
      <vt:lpstr>A125958544W</vt:lpstr>
      <vt:lpstr>A125958544W_Data</vt:lpstr>
      <vt:lpstr>A125958544W_Latest</vt:lpstr>
      <vt:lpstr>A125958545X</vt:lpstr>
      <vt:lpstr>A125958545X_Data</vt:lpstr>
      <vt:lpstr>A125958545X_Latest</vt:lpstr>
      <vt:lpstr>A125958552W</vt:lpstr>
      <vt:lpstr>A125958552W_Data</vt:lpstr>
      <vt:lpstr>A125958552W_Latest</vt:lpstr>
      <vt:lpstr>A125958553X</vt:lpstr>
      <vt:lpstr>A125958553X_Data</vt:lpstr>
      <vt:lpstr>A125958553X_Latest</vt:lpstr>
      <vt:lpstr>A125958560W</vt:lpstr>
      <vt:lpstr>A125958560W_Data</vt:lpstr>
      <vt:lpstr>A125958560W_Latest</vt:lpstr>
      <vt:lpstr>A125958561X</vt:lpstr>
      <vt:lpstr>A125958561X_Data</vt:lpstr>
      <vt:lpstr>A125958561X_Latest</vt:lpstr>
      <vt:lpstr>A125958568R</vt:lpstr>
      <vt:lpstr>A125958568R_Data</vt:lpstr>
      <vt:lpstr>A125958568R_Latest</vt:lpstr>
      <vt:lpstr>A125958569T</vt:lpstr>
      <vt:lpstr>A125958569T_Data</vt:lpstr>
      <vt:lpstr>A125958569T_Latest</vt:lpstr>
      <vt:lpstr>A125958576R</vt:lpstr>
      <vt:lpstr>A125958576R_Data</vt:lpstr>
      <vt:lpstr>A125958576R_Latest</vt:lpstr>
      <vt:lpstr>A125958577T</vt:lpstr>
      <vt:lpstr>A125958577T_Data</vt:lpstr>
      <vt:lpstr>A125958577T_Latest</vt:lpstr>
      <vt:lpstr>A125958584R</vt:lpstr>
      <vt:lpstr>A125958584R_Data</vt:lpstr>
      <vt:lpstr>A125958584R_Latest</vt:lpstr>
      <vt:lpstr>A125958585T</vt:lpstr>
      <vt:lpstr>A125958585T_Data</vt:lpstr>
      <vt:lpstr>A125958585T_Latest</vt:lpstr>
      <vt:lpstr>A125958592R</vt:lpstr>
      <vt:lpstr>A125958592R_Data</vt:lpstr>
      <vt:lpstr>A125958592R_Latest</vt:lpstr>
      <vt:lpstr>A125958593T</vt:lpstr>
      <vt:lpstr>A125958593T_Data</vt:lpstr>
      <vt:lpstr>A125958593T_Latest</vt:lpstr>
      <vt:lpstr>A125958600C</vt:lpstr>
      <vt:lpstr>A125958600C_Data</vt:lpstr>
      <vt:lpstr>A125958600C_Latest</vt:lpstr>
      <vt:lpstr>A125958601F</vt:lpstr>
      <vt:lpstr>A125958601F_Data</vt:lpstr>
      <vt:lpstr>A125958601F_Latest</vt:lpstr>
      <vt:lpstr>A125958608W</vt:lpstr>
      <vt:lpstr>A125958608W_Data</vt:lpstr>
      <vt:lpstr>A125958608W_Latest</vt:lpstr>
      <vt:lpstr>A125958609X</vt:lpstr>
      <vt:lpstr>A125958609X_Data</vt:lpstr>
      <vt:lpstr>A125958609X_Latest</vt:lpstr>
      <vt:lpstr>A125958616W</vt:lpstr>
      <vt:lpstr>A125958616W_Data</vt:lpstr>
      <vt:lpstr>A125958616W_Latest</vt:lpstr>
      <vt:lpstr>A125958617X</vt:lpstr>
      <vt:lpstr>A125958617X_Data</vt:lpstr>
      <vt:lpstr>A125958617X_Latest</vt:lpstr>
      <vt:lpstr>A125958624W</vt:lpstr>
      <vt:lpstr>A125958624W_Data</vt:lpstr>
      <vt:lpstr>A125958624W_Latest</vt:lpstr>
      <vt:lpstr>A125958625X</vt:lpstr>
      <vt:lpstr>A125958625X_Data</vt:lpstr>
      <vt:lpstr>A125958625X_Latest</vt:lpstr>
      <vt:lpstr>A125958632W</vt:lpstr>
      <vt:lpstr>A125958632W_Data</vt:lpstr>
      <vt:lpstr>A125958632W_Latest</vt:lpstr>
      <vt:lpstr>A125958633X</vt:lpstr>
      <vt:lpstr>A125958633X_Data</vt:lpstr>
      <vt:lpstr>A125958633X_Latest</vt:lpstr>
      <vt:lpstr>A125958640W</vt:lpstr>
      <vt:lpstr>A125958640W_Data</vt:lpstr>
      <vt:lpstr>A125958640W_Latest</vt:lpstr>
      <vt:lpstr>A125958641X</vt:lpstr>
      <vt:lpstr>A125958641X_Data</vt:lpstr>
      <vt:lpstr>A125958641X_Latest</vt:lpstr>
      <vt:lpstr>A125958648R</vt:lpstr>
      <vt:lpstr>A125958648R_Data</vt:lpstr>
      <vt:lpstr>A125958648R_Latest</vt:lpstr>
      <vt:lpstr>A125958649T</vt:lpstr>
      <vt:lpstr>A125958649T_Data</vt:lpstr>
      <vt:lpstr>A125958649T_Latest</vt:lpstr>
      <vt:lpstr>A125958656R</vt:lpstr>
      <vt:lpstr>A125958656R_Data</vt:lpstr>
      <vt:lpstr>A125958656R_Latest</vt:lpstr>
      <vt:lpstr>A125958657T</vt:lpstr>
      <vt:lpstr>A125958657T_Data</vt:lpstr>
      <vt:lpstr>A125958657T_Latest</vt:lpstr>
      <vt:lpstr>A125958664R</vt:lpstr>
      <vt:lpstr>A125958664R_Data</vt:lpstr>
      <vt:lpstr>A125958664R_Latest</vt:lpstr>
      <vt:lpstr>A125958665T</vt:lpstr>
      <vt:lpstr>A125958665T_Data</vt:lpstr>
      <vt:lpstr>A125958665T_Latest</vt:lpstr>
      <vt:lpstr>A125958672R</vt:lpstr>
      <vt:lpstr>A125958672R_Data</vt:lpstr>
      <vt:lpstr>A125958672R_Latest</vt:lpstr>
      <vt:lpstr>A125958673T</vt:lpstr>
      <vt:lpstr>A125958673T_Data</vt:lpstr>
      <vt:lpstr>A125958673T_Latest</vt:lpstr>
      <vt:lpstr>A125958680R</vt:lpstr>
      <vt:lpstr>A125958680R_Data</vt:lpstr>
      <vt:lpstr>A125958680R_Latest</vt:lpstr>
      <vt:lpstr>A125958681T</vt:lpstr>
      <vt:lpstr>A125958681T_Data</vt:lpstr>
      <vt:lpstr>A125958681T_Latest</vt:lpstr>
      <vt:lpstr>A125958688J</vt:lpstr>
      <vt:lpstr>A125958688J_Data</vt:lpstr>
      <vt:lpstr>A125958688J_Latest</vt:lpstr>
      <vt:lpstr>A125958689K</vt:lpstr>
      <vt:lpstr>A125958689K_Data</vt:lpstr>
      <vt:lpstr>A125958689K_Latest</vt:lpstr>
      <vt:lpstr>A125958696J</vt:lpstr>
      <vt:lpstr>A125958696J_Data</vt:lpstr>
      <vt:lpstr>A125958696J_Latest</vt:lpstr>
      <vt:lpstr>A125958697K</vt:lpstr>
      <vt:lpstr>A125958697K_Data</vt:lpstr>
      <vt:lpstr>A125958697K_Latest</vt:lpstr>
      <vt:lpstr>A125958704W</vt:lpstr>
      <vt:lpstr>A125958704W_Data</vt:lpstr>
      <vt:lpstr>A125958704W_Latest</vt:lpstr>
      <vt:lpstr>A125958705X</vt:lpstr>
      <vt:lpstr>A125958705X_Data</vt:lpstr>
      <vt:lpstr>A125958705X_Latest</vt:lpstr>
      <vt:lpstr>A125958712W</vt:lpstr>
      <vt:lpstr>A125958712W_Data</vt:lpstr>
      <vt:lpstr>A125958712W_Latest</vt:lpstr>
      <vt:lpstr>A125958713X</vt:lpstr>
      <vt:lpstr>A125958713X_Data</vt:lpstr>
      <vt:lpstr>A125958713X_Latest</vt:lpstr>
      <vt:lpstr>A125958720W</vt:lpstr>
      <vt:lpstr>A125958720W_Data</vt:lpstr>
      <vt:lpstr>A125958720W_Latest</vt:lpstr>
      <vt:lpstr>A125958728R</vt:lpstr>
      <vt:lpstr>A125958728R_Data</vt:lpstr>
      <vt:lpstr>A125958728R_Latest</vt:lpstr>
      <vt:lpstr>A125958729T</vt:lpstr>
      <vt:lpstr>A125958729T_Data</vt:lpstr>
      <vt:lpstr>A125958729T_Latest</vt:lpstr>
      <vt:lpstr>A125958736R</vt:lpstr>
      <vt:lpstr>A125958736R_Data</vt:lpstr>
      <vt:lpstr>A125958736R_Latest</vt:lpstr>
      <vt:lpstr>A125958737T</vt:lpstr>
      <vt:lpstr>A125958737T_Data</vt:lpstr>
      <vt:lpstr>A125958737T_Latest</vt:lpstr>
      <vt:lpstr>A125958744R</vt:lpstr>
      <vt:lpstr>A125958744R_Data</vt:lpstr>
      <vt:lpstr>A125958744R_Latest</vt:lpstr>
      <vt:lpstr>A125958745T</vt:lpstr>
      <vt:lpstr>A125958745T_Data</vt:lpstr>
      <vt:lpstr>A125958745T_Latest</vt:lpstr>
      <vt:lpstr>A125958752R</vt:lpstr>
      <vt:lpstr>A125958752R_Data</vt:lpstr>
      <vt:lpstr>A125958752R_Latest</vt:lpstr>
      <vt:lpstr>A125958753T</vt:lpstr>
      <vt:lpstr>A125958753T_Data</vt:lpstr>
      <vt:lpstr>A125958753T_Latest</vt:lpstr>
      <vt:lpstr>A125958760R</vt:lpstr>
      <vt:lpstr>A125958760R_Data</vt:lpstr>
      <vt:lpstr>A125958760R_Latest</vt:lpstr>
      <vt:lpstr>A125958761T</vt:lpstr>
      <vt:lpstr>A125958761T_Data</vt:lpstr>
      <vt:lpstr>A125958761T_Latest</vt:lpstr>
      <vt:lpstr>A125958768J</vt:lpstr>
      <vt:lpstr>A125958768J_Data</vt:lpstr>
      <vt:lpstr>A125958768J_Latest</vt:lpstr>
      <vt:lpstr>A125958769K</vt:lpstr>
      <vt:lpstr>A125958769K_Data</vt:lpstr>
      <vt:lpstr>A125958769K_Latest</vt:lpstr>
      <vt:lpstr>A125958776J</vt:lpstr>
      <vt:lpstr>A125958776J_Data</vt:lpstr>
      <vt:lpstr>A125958776J_Latest</vt:lpstr>
      <vt:lpstr>A125958777K</vt:lpstr>
      <vt:lpstr>A125958777K_Data</vt:lpstr>
      <vt:lpstr>A125958777K_Latest</vt:lpstr>
      <vt:lpstr>A125958784J</vt:lpstr>
      <vt:lpstr>A125958784J_Data</vt:lpstr>
      <vt:lpstr>A125958784J_Latest</vt:lpstr>
      <vt:lpstr>A125958785K</vt:lpstr>
      <vt:lpstr>A125958785K_Data</vt:lpstr>
      <vt:lpstr>A125958785K_Latest</vt:lpstr>
      <vt:lpstr>A125958792J</vt:lpstr>
      <vt:lpstr>A125958792J_Data</vt:lpstr>
      <vt:lpstr>A125958792J_Latest</vt:lpstr>
      <vt:lpstr>A125958793K</vt:lpstr>
      <vt:lpstr>A125958793K_Data</vt:lpstr>
      <vt:lpstr>A125958793K_Latest</vt:lpstr>
      <vt:lpstr>A125958800W</vt:lpstr>
      <vt:lpstr>A125958800W_Data</vt:lpstr>
      <vt:lpstr>A125958800W_Latest</vt:lpstr>
      <vt:lpstr>A125958801X</vt:lpstr>
      <vt:lpstr>A125958801X_Data</vt:lpstr>
      <vt:lpstr>A125958801X_Latest</vt:lpstr>
      <vt:lpstr>A125958808R</vt:lpstr>
      <vt:lpstr>A125958808R_Data</vt:lpstr>
      <vt:lpstr>A125958808R_Latest</vt:lpstr>
      <vt:lpstr>A125958809T</vt:lpstr>
      <vt:lpstr>A125958809T_Data</vt:lpstr>
      <vt:lpstr>A125958809T_Latest</vt:lpstr>
      <vt:lpstr>A125958816R</vt:lpstr>
      <vt:lpstr>A125958816R_Data</vt:lpstr>
      <vt:lpstr>A125958816R_Latest</vt:lpstr>
      <vt:lpstr>A125958817T</vt:lpstr>
      <vt:lpstr>A125958817T_Data</vt:lpstr>
      <vt:lpstr>A125958817T_Latest</vt:lpstr>
      <vt:lpstr>A125958824R</vt:lpstr>
      <vt:lpstr>A125958824R_Data</vt:lpstr>
      <vt:lpstr>A125958824R_Latest</vt:lpstr>
      <vt:lpstr>A125958825T</vt:lpstr>
      <vt:lpstr>A125958825T_Data</vt:lpstr>
      <vt:lpstr>A125958825T_Latest</vt:lpstr>
      <vt:lpstr>A125958832R</vt:lpstr>
      <vt:lpstr>A125958832R_Data</vt:lpstr>
      <vt:lpstr>A125958832R_Latest</vt:lpstr>
      <vt:lpstr>A125958833T</vt:lpstr>
      <vt:lpstr>A125958833T_Data</vt:lpstr>
      <vt:lpstr>A125958833T_Latest</vt:lpstr>
      <vt:lpstr>A125958840R</vt:lpstr>
      <vt:lpstr>A125958840R_Data</vt:lpstr>
      <vt:lpstr>A125958840R_Latest</vt:lpstr>
      <vt:lpstr>A125958841T</vt:lpstr>
      <vt:lpstr>A125958841T_Data</vt:lpstr>
      <vt:lpstr>A125958841T_Latest</vt:lpstr>
      <vt:lpstr>A125958848J</vt:lpstr>
      <vt:lpstr>A125958848J_Data</vt:lpstr>
      <vt:lpstr>A125958848J_Latest</vt:lpstr>
      <vt:lpstr>A125958849K</vt:lpstr>
      <vt:lpstr>A125958849K_Data</vt:lpstr>
      <vt:lpstr>A125958849K_Latest</vt:lpstr>
      <vt:lpstr>A125958856J</vt:lpstr>
      <vt:lpstr>A125958856J_Data</vt:lpstr>
      <vt:lpstr>A125958856J_Latest</vt:lpstr>
      <vt:lpstr>A125958857K</vt:lpstr>
      <vt:lpstr>A125958857K_Data</vt:lpstr>
      <vt:lpstr>A125958857K_Latest</vt:lpstr>
      <vt:lpstr>A125958864J</vt:lpstr>
      <vt:lpstr>A125958864J_Data</vt:lpstr>
      <vt:lpstr>A125958864J_Latest</vt:lpstr>
      <vt:lpstr>A125958865K</vt:lpstr>
      <vt:lpstr>A125958865K_Data</vt:lpstr>
      <vt:lpstr>A125958865K_Latest</vt:lpstr>
      <vt:lpstr>A125958872J</vt:lpstr>
      <vt:lpstr>A125958872J_Data</vt:lpstr>
      <vt:lpstr>A125958872J_Latest</vt:lpstr>
      <vt:lpstr>A125958873K</vt:lpstr>
      <vt:lpstr>A125958873K_Data</vt:lpstr>
      <vt:lpstr>A125958873K_Latest</vt:lpstr>
      <vt:lpstr>A125958880J</vt:lpstr>
      <vt:lpstr>A125958880J_Data</vt:lpstr>
      <vt:lpstr>A125958880J_Latest</vt:lpstr>
      <vt:lpstr>A125958881K</vt:lpstr>
      <vt:lpstr>A125958881K_Data</vt:lpstr>
      <vt:lpstr>A125958881K_Latest</vt:lpstr>
      <vt:lpstr>A125958888A</vt:lpstr>
      <vt:lpstr>A125958888A_Data</vt:lpstr>
      <vt:lpstr>A125958888A_Latest</vt:lpstr>
      <vt:lpstr>A125958889C</vt:lpstr>
      <vt:lpstr>A125958889C_Data</vt:lpstr>
      <vt:lpstr>A125958889C_Latest</vt:lpstr>
      <vt:lpstr>A125958896A</vt:lpstr>
      <vt:lpstr>A125958896A_Data</vt:lpstr>
      <vt:lpstr>A125958896A_Latest</vt:lpstr>
      <vt:lpstr>A125958897C</vt:lpstr>
      <vt:lpstr>A125958897C_Data</vt:lpstr>
      <vt:lpstr>A125958897C_Latest</vt:lpstr>
      <vt:lpstr>A125958904R</vt:lpstr>
      <vt:lpstr>A125958904R_Data</vt:lpstr>
      <vt:lpstr>A125958904R_Latest</vt:lpstr>
      <vt:lpstr>A125958905T</vt:lpstr>
      <vt:lpstr>A125958905T_Data</vt:lpstr>
      <vt:lpstr>A125958905T_Latest</vt:lpstr>
      <vt:lpstr>A125958912R</vt:lpstr>
      <vt:lpstr>A125958912R_Data</vt:lpstr>
      <vt:lpstr>A125958912R_Latest</vt:lpstr>
      <vt:lpstr>A125958913T</vt:lpstr>
      <vt:lpstr>A125958913T_Data</vt:lpstr>
      <vt:lpstr>A125958913T_Latest</vt:lpstr>
      <vt:lpstr>A125958920R</vt:lpstr>
      <vt:lpstr>A125958920R_Data</vt:lpstr>
      <vt:lpstr>A125958920R_Latest</vt:lpstr>
      <vt:lpstr>A125958928J</vt:lpstr>
      <vt:lpstr>A125958928J_Data</vt:lpstr>
      <vt:lpstr>A125958928J_Latest</vt:lpstr>
      <vt:lpstr>A125958929K</vt:lpstr>
      <vt:lpstr>A125958929K_Data</vt:lpstr>
      <vt:lpstr>A125958929K_Latest</vt:lpstr>
      <vt:lpstr>A125958936J</vt:lpstr>
      <vt:lpstr>A125958936J_Data</vt:lpstr>
      <vt:lpstr>A125958936J_Latest</vt:lpstr>
      <vt:lpstr>A125958937K</vt:lpstr>
      <vt:lpstr>A125958937K_Data</vt:lpstr>
      <vt:lpstr>A125958937K_Latest</vt:lpstr>
      <vt:lpstr>A125958944J</vt:lpstr>
      <vt:lpstr>A125958944J_Data</vt:lpstr>
      <vt:lpstr>A125958944J_Latest</vt:lpstr>
      <vt:lpstr>A125958945K</vt:lpstr>
      <vt:lpstr>A125958945K_Data</vt:lpstr>
      <vt:lpstr>A125958945K_Latest</vt:lpstr>
      <vt:lpstr>A125958952J</vt:lpstr>
      <vt:lpstr>A125958952J_Data</vt:lpstr>
      <vt:lpstr>A125958952J_Latest</vt:lpstr>
      <vt:lpstr>A125958953K</vt:lpstr>
      <vt:lpstr>A125958953K_Data</vt:lpstr>
      <vt:lpstr>A125958953K_Latest</vt:lpstr>
      <vt:lpstr>A125958960J</vt:lpstr>
      <vt:lpstr>A125958960J_Data</vt:lpstr>
      <vt:lpstr>A125958960J_Latest</vt:lpstr>
      <vt:lpstr>A125958961K</vt:lpstr>
      <vt:lpstr>A125958961K_Data</vt:lpstr>
      <vt:lpstr>A125958961K_Latest</vt:lpstr>
      <vt:lpstr>A125958968A</vt:lpstr>
      <vt:lpstr>A125958968A_Data</vt:lpstr>
      <vt:lpstr>A125958968A_Latest</vt:lpstr>
      <vt:lpstr>A125958969C</vt:lpstr>
      <vt:lpstr>A125958969C_Data</vt:lpstr>
      <vt:lpstr>A125958969C_Latest</vt:lpstr>
      <vt:lpstr>A125958976A</vt:lpstr>
      <vt:lpstr>A125958976A_Data</vt:lpstr>
      <vt:lpstr>A125958976A_Latest</vt:lpstr>
      <vt:lpstr>A125958977C</vt:lpstr>
      <vt:lpstr>A125958977C_Data</vt:lpstr>
      <vt:lpstr>A125958977C_Latest</vt:lpstr>
      <vt:lpstr>A125958984A</vt:lpstr>
      <vt:lpstr>A125958984A_Data</vt:lpstr>
      <vt:lpstr>A125958984A_Latest</vt:lpstr>
      <vt:lpstr>A125958985C</vt:lpstr>
      <vt:lpstr>A125958985C_Data</vt:lpstr>
      <vt:lpstr>A125958985C_Latest</vt:lpstr>
      <vt:lpstr>A125958992A</vt:lpstr>
      <vt:lpstr>A125958992A_Data</vt:lpstr>
      <vt:lpstr>A125958992A_Latest</vt:lpstr>
      <vt:lpstr>A125958993C</vt:lpstr>
      <vt:lpstr>A125958993C_Data</vt:lpstr>
      <vt:lpstr>A125958993C_Latest</vt:lpstr>
      <vt:lpstr>A125959000T</vt:lpstr>
      <vt:lpstr>A125959000T_Data</vt:lpstr>
      <vt:lpstr>A125959000T_Latest</vt:lpstr>
      <vt:lpstr>A125959001V</vt:lpstr>
      <vt:lpstr>A125959001V_Data</vt:lpstr>
      <vt:lpstr>A125959001V_Latest</vt:lpstr>
      <vt:lpstr>A125959008K</vt:lpstr>
      <vt:lpstr>A125959008K_Data</vt:lpstr>
      <vt:lpstr>A125959008K_Latest</vt:lpstr>
      <vt:lpstr>A125959009L</vt:lpstr>
      <vt:lpstr>A125959009L_Data</vt:lpstr>
      <vt:lpstr>A125959009L_Latest</vt:lpstr>
      <vt:lpstr>A125959016K</vt:lpstr>
      <vt:lpstr>A125959016K_Data</vt:lpstr>
      <vt:lpstr>A125959016K_Latest</vt:lpstr>
      <vt:lpstr>A125959017L</vt:lpstr>
      <vt:lpstr>A125959017L_Data</vt:lpstr>
      <vt:lpstr>A125959017L_Latest</vt:lpstr>
      <vt:lpstr>A125959024K</vt:lpstr>
      <vt:lpstr>A125959024K_Data</vt:lpstr>
      <vt:lpstr>A125959024K_Latest</vt:lpstr>
      <vt:lpstr>A125959025L</vt:lpstr>
      <vt:lpstr>A125959025L_Data</vt:lpstr>
      <vt:lpstr>A125959025L_Latest</vt:lpstr>
      <vt:lpstr>A125959032K</vt:lpstr>
      <vt:lpstr>A125959032K_Data</vt:lpstr>
      <vt:lpstr>A125959032K_Latest</vt:lpstr>
      <vt:lpstr>A125959033L</vt:lpstr>
      <vt:lpstr>A125959033L_Data</vt:lpstr>
      <vt:lpstr>A125959033L_Latest</vt:lpstr>
      <vt:lpstr>A125959040K</vt:lpstr>
      <vt:lpstr>A125959040K_Data</vt:lpstr>
      <vt:lpstr>A125959040K_Latest</vt:lpstr>
      <vt:lpstr>A125959041L</vt:lpstr>
      <vt:lpstr>A125959041L_Data</vt:lpstr>
      <vt:lpstr>A125959041L_Latest</vt:lpstr>
      <vt:lpstr>A125959048C</vt:lpstr>
      <vt:lpstr>A125959048C_Data</vt:lpstr>
      <vt:lpstr>A125959048C_Latest</vt:lpstr>
      <vt:lpstr>A125959049F</vt:lpstr>
      <vt:lpstr>A125959049F_Data</vt:lpstr>
      <vt:lpstr>A125959049F_Latest</vt:lpstr>
      <vt:lpstr>A125959056C</vt:lpstr>
      <vt:lpstr>A125959056C_Data</vt:lpstr>
      <vt:lpstr>A125959056C_Latest</vt:lpstr>
      <vt:lpstr>A125959057F</vt:lpstr>
      <vt:lpstr>A125959057F_Data</vt:lpstr>
      <vt:lpstr>A125959057F_Latest</vt:lpstr>
      <vt:lpstr>A125959064C</vt:lpstr>
      <vt:lpstr>A125959064C_Data</vt:lpstr>
      <vt:lpstr>A125959064C_Latest</vt:lpstr>
      <vt:lpstr>A125959065F</vt:lpstr>
      <vt:lpstr>A125959065F_Data</vt:lpstr>
      <vt:lpstr>A125959065F_Latest</vt:lpstr>
      <vt:lpstr>A125959072C</vt:lpstr>
      <vt:lpstr>A125959072C_Data</vt:lpstr>
      <vt:lpstr>A125959072C_Latest</vt:lpstr>
      <vt:lpstr>A125959073F</vt:lpstr>
      <vt:lpstr>A125959073F_Data</vt:lpstr>
      <vt:lpstr>A125959073F_Latest</vt:lpstr>
      <vt:lpstr>A125959080C</vt:lpstr>
      <vt:lpstr>A125959080C_Data</vt:lpstr>
      <vt:lpstr>A125959080C_Latest</vt:lpstr>
      <vt:lpstr>A125959081F</vt:lpstr>
      <vt:lpstr>A125959081F_Data</vt:lpstr>
      <vt:lpstr>A125959081F_Latest</vt:lpstr>
      <vt:lpstr>A125959088W</vt:lpstr>
      <vt:lpstr>A125959088W_Data</vt:lpstr>
      <vt:lpstr>A125959088W_Latest</vt:lpstr>
      <vt:lpstr>A125959089X</vt:lpstr>
      <vt:lpstr>A125959089X_Data</vt:lpstr>
      <vt:lpstr>A125959089X_Latest</vt:lpstr>
      <vt:lpstr>A125959096W</vt:lpstr>
      <vt:lpstr>A125959096W_Data</vt:lpstr>
      <vt:lpstr>A125959096W_Latest</vt:lpstr>
      <vt:lpstr>A125959097X</vt:lpstr>
      <vt:lpstr>A125959097X_Data</vt:lpstr>
      <vt:lpstr>A125959097X_Latest</vt:lpstr>
      <vt:lpstr>A125959104K</vt:lpstr>
      <vt:lpstr>A125959104K_Data</vt:lpstr>
      <vt:lpstr>A125959104K_Latest</vt:lpstr>
      <vt:lpstr>A125959105L</vt:lpstr>
      <vt:lpstr>A125959105L_Data</vt:lpstr>
      <vt:lpstr>A125959105L_Latest</vt:lpstr>
      <vt:lpstr>A125959112K</vt:lpstr>
      <vt:lpstr>A125959112K_Data</vt:lpstr>
      <vt:lpstr>A125959112K_Latest</vt:lpstr>
      <vt:lpstr>A125959113L</vt:lpstr>
      <vt:lpstr>A125959113L_Data</vt:lpstr>
      <vt:lpstr>A125959113L_Latest</vt:lpstr>
      <vt:lpstr>A125959120K</vt:lpstr>
      <vt:lpstr>A125959120K_Data</vt:lpstr>
      <vt:lpstr>A125959120K_Latest</vt:lpstr>
      <vt:lpstr>A125959128C</vt:lpstr>
      <vt:lpstr>A125959128C_Data</vt:lpstr>
      <vt:lpstr>A125959128C_Latest</vt:lpstr>
      <vt:lpstr>A125959129F</vt:lpstr>
      <vt:lpstr>A125959129F_Data</vt:lpstr>
      <vt:lpstr>A125959129F_Latest</vt:lpstr>
      <vt:lpstr>A125959136C</vt:lpstr>
      <vt:lpstr>A125959136C_Data</vt:lpstr>
      <vt:lpstr>A125959136C_Latest</vt:lpstr>
      <vt:lpstr>A125959137F</vt:lpstr>
      <vt:lpstr>A125959137F_Data</vt:lpstr>
      <vt:lpstr>A125959137F_Latest</vt:lpstr>
      <vt:lpstr>A125959144C</vt:lpstr>
      <vt:lpstr>A125959144C_Data</vt:lpstr>
      <vt:lpstr>A125959144C_Latest</vt:lpstr>
      <vt:lpstr>A125959145F</vt:lpstr>
      <vt:lpstr>A125959145F_Data</vt:lpstr>
      <vt:lpstr>A125959145F_Latest</vt:lpstr>
      <vt:lpstr>A125959152C</vt:lpstr>
      <vt:lpstr>A125959152C_Data</vt:lpstr>
      <vt:lpstr>A125959152C_Latest</vt:lpstr>
      <vt:lpstr>A125959153F</vt:lpstr>
      <vt:lpstr>A125959153F_Data</vt:lpstr>
      <vt:lpstr>A125959153F_Latest</vt:lpstr>
      <vt:lpstr>A125959160C</vt:lpstr>
      <vt:lpstr>A125959160C_Data</vt:lpstr>
      <vt:lpstr>A125959160C_Latest</vt:lpstr>
      <vt:lpstr>A125959161F</vt:lpstr>
      <vt:lpstr>A125959161F_Data</vt:lpstr>
      <vt:lpstr>A125959161F_Latest</vt:lpstr>
      <vt:lpstr>A125959168W</vt:lpstr>
      <vt:lpstr>A125959168W_Data</vt:lpstr>
      <vt:lpstr>A125959168W_Latest</vt:lpstr>
      <vt:lpstr>A125959169X</vt:lpstr>
      <vt:lpstr>A125959169X_Data</vt:lpstr>
      <vt:lpstr>A125959169X_Latest</vt:lpstr>
      <vt:lpstr>A125959176W</vt:lpstr>
      <vt:lpstr>A125959176W_Data</vt:lpstr>
      <vt:lpstr>A125959176W_Latest</vt:lpstr>
      <vt:lpstr>A125959177X</vt:lpstr>
      <vt:lpstr>A125959177X_Data</vt:lpstr>
      <vt:lpstr>A125959177X_Latest</vt:lpstr>
      <vt:lpstr>A125959184W</vt:lpstr>
      <vt:lpstr>A125959184W_Data</vt:lpstr>
      <vt:lpstr>A125959184W_Latest</vt:lpstr>
      <vt:lpstr>A125959185X</vt:lpstr>
      <vt:lpstr>A125959185X_Data</vt:lpstr>
      <vt:lpstr>A125959185X_Latest</vt:lpstr>
      <vt:lpstr>A125959192W</vt:lpstr>
      <vt:lpstr>A125959192W_Data</vt:lpstr>
      <vt:lpstr>A125959192W_Latest</vt:lpstr>
      <vt:lpstr>A125959193X</vt:lpstr>
      <vt:lpstr>A125959193X_Data</vt:lpstr>
      <vt:lpstr>A125959193X_Latest</vt:lpstr>
      <vt:lpstr>A125959200K</vt:lpstr>
      <vt:lpstr>A125959200K_Data</vt:lpstr>
      <vt:lpstr>A125959200K_Latest</vt:lpstr>
      <vt:lpstr>A125959201L</vt:lpstr>
      <vt:lpstr>A125959201L_Data</vt:lpstr>
      <vt:lpstr>A125959201L_Latest</vt:lpstr>
      <vt:lpstr>A125959208C</vt:lpstr>
      <vt:lpstr>A125959208C_Data</vt:lpstr>
      <vt:lpstr>A125959208C_Latest</vt:lpstr>
      <vt:lpstr>A125959209F</vt:lpstr>
      <vt:lpstr>A125959209F_Data</vt:lpstr>
      <vt:lpstr>A125959209F_Latest</vt:lpstr>
      <vt:lpstr>A125959216C</vt:lpstr>
      <vt:lpstr>A125959216C_Data</vt:lpstr>
      <vt:lpstr>A125959216C_Latest</vt:lpstr>
      <vt:lpstr>A125959217F</vt:lpstr>
      <vt:lpstr>A125959217F_Data</vt:lpstr>
      <vt:lpstr>A125959217F_Latest</vt:lpstr>
      <vt:lpstr>A125959224C</vt:lpstr>
      <vt:lpstr>A125959224C_Data</vt:lpstr>
      <vt:lpstr>A125959224C_Latest</vt:lpstr>
      <vt:lpstr>A125959225F</vt:lpstr>
      <vt:lpstr>A125959225F_Data</vt:lpstr>
      <vt:lpstr>A125959225F_Latest</vt:lpstr>
      <vt:lpstr>A125959232C</vt:lpstr>
      <vt:lpstr>A125959232C_Data</vt:lpstr>
      <vt:lpstr>A125959232C_Latest</vt:lpstr>
      <vt:lpstr>A125959233F</vt:lpstr>
      <vt:lpstr>A125959233F_Data</vt:lpstr>
      <vt:lpstr>A125959233F_Latest</vt:lpstr>
      <vt:lpstr>A125959240C</vt:lpstr>
      <vt:lpstr>A125959240C_Data</vt:lpstr>
      <vt:lpstr>A125959240C_Latest</vt:lpstr>
      <vt:lpstr>A125959241F</vt:lpstr>
      <vt:lpstr>A125959241F_Data</vt:lpstr>
      <vt:lpstr>A125959241F_Latest</vt:lpstr>
      <vt:lpstr>A125959248W</vt:lpstr>
      <vt:lpstr>A125959248W_Data</vt:lpstr>
      <vt:lpstr>A125959248W_Latest</vt:lpstr>
      <vt:lpstr>A125959249X</vt:lpstr>
      <vt:lpstr>A125959249X_Data</vt:lpstr>
      <vt:lpstr>A125959249X_Latest</vt:lpstr>
      <vt:lpstr>A125959256W</vt:lpstr>
      <vt:lpstr>A125959256W_Data</vt:lpstr>
      <vt:lpstr>A125959256W_Latest</vt:lpstr>
      <vt:lpstr>A125959257X</vt:lpstr>
      <vt:lpstr>A125959257X_Data</vt:lpstr>
      <vt:lpstr>A125959257X_Latest</vt:lpstr>
      <vt:lpstr>A125959264W</vt:lpstr>
      <vt:lpstr>A125959264W_Data</vt:lpstr>
      <vt:lpstr>A125959264W_Latest</vt:lpstr>
      <vt:lpstr>A125959265X</vt:lpstr>
      <vt:lpstr>A125959265X_Data</vt:lpstr>
      <vt:lpstr>A125959265X_Latest</vt:lpstr>
      <vt:lpstr>A125959272W</vt:lpstr>
      <vt:lpstr>A125959272W_Data</vt:lpstr>
      <vt:lpstr>A125959272W_Latest</vt:lpstr>
      <vt:lpstr>A125959273X</vt:lpstr>
      <vt:lpstr>A125959273X_Data</vt:lpstr>
      <vt:lpstr>A125959273X_Latest</vt:lpstr>
      <vt:lpstr>A125959280W</vt:lpstr>
      <vt:lpstr>A125959280W_Data</vt:lpstr>
      <vt:lpstr>A125959280W_Latest</vt:lpstr>
      <vt:lpstr>A125959281X</vt:lpstr>
      <vt:lpstr>A125959281X_Data</vt:lpstr>
      <vt:lpstr>A125959281X_Latest</vt:lpstr>
      <vt:lpstr>A125959288R</vt:lpstr>
      <vt:lpstr>A125959288R_Data</vt:lpstr>
      <vt:lpstr>A125959288R_Latest</vt:lpstr>
      <vt:lpstr>A125959289T</vt:lpstr>
      <vt:lpstr>A125959289T_Data</vt:lpstr>
      <vt:lpstr>A125959289T_Latest</vt:lpstr>
      <vt:lpstr>A125959296R</vt:lpstr>
      <vt:lpstr>A125959296R_Data</vt:lpstr>
      <vt:lpstr>A125959296R_Latest</vt:lpstr>
      <vt:lpstr>A125959297T</vt:lpstr>
      <vt:lpstr>A125959297T_Data</vt:lpstr>
      <vt:lpstr>A125959297T_Latest</vt:lpstr>
      <vt:lpstr>A125959304C</vt:lpstr>
      <vt:lpstr>A125959304C_Data</vt:lpstr>
      <vt:lpstr>A125959304C_Latest</vt:lpstr>
      <vt:lpstr>A125959305F</vt:lpstr>
      <vt:lpstr>A125959305F_Data</vt:lpstr>
      <vt:lpstr>A125959305F_Latest</vt:lpstr>
      <vt:lpstr>A125959312C</vt:lpstr>
      <vt:lpstr>A125959312C_Data</vt:lpstr>
      <vt:lpstr>A125959312C_Latest</vt:lpstr>
      <vt:lpstr>A125959313F</vt:lpstr>
      <vt:lpstr>A125959313F_Data</vt:lpstr>
      <vt:lpstr>A125959313F_Latest</vt:lpstr>
      <vt:lpstr>A125959320C</vt:lpstr>
      <vt:lpstr>A125959320C_Data</vt:lpstr>
      <vt:lpstr>A125959320C_Latest</vt:lpstr>
      <vt:lpstr>A125959328W</vt:lpstr>
      <vt:lpstr>A125959328W_Data</vt:lpstr>
      <vt:lpstr>A125959328W_Latest</vt:lpstr>
      <vt:lpstr>A125959329X</vt:lpstr>
      <vt:lpstr>A125959329X_Data</vt:lpstr>
      <vt:lpstr>A125959329X_Latest</vt:lpstr>
      <vt:lpstr>A125959336W</vt:lpstr>
      <vt:lpstr>A125959336W_Data</vt:lpstr>
      <vt:lpstr>A125959336W_Latest</vt:lpstr>
      <vt:lpstr>A125959337X</vt:lpstr>
      <vt:lpstr>A125959337X_Data</vt:lpstr>
      <vt:lpstr>A125959337X_Latest</vt:lpstr>
      <vt:lpstr>A125959344W</vt:lpstr>
      <vt:lpstr>A125959344W_Data</vt:lpstr>
      <vt:lpstr>A125959344W_Latest</vt:lpstr>
      <vt:lpstr>A125959345X</vt:lpstr>
      <vt:lpstr>A125959345X_Data</vt:lpstr>
      <vt:lpstr>A125959345X_Latest</vt:lpstr>
      <vt:lpstr>A125959352W</vt:lpstr>
      <vt:lpstr>A125959352W_Data</vt:lpstr>
      <vt:lpstr>A125959352W_Latest</vt:lpstr>
      <vt:lpstr>A125959353X</vt:lpstr>
      <vt:lpstr>A125959353X_Data</vt:lpstr>
      <vt:lpstr>A125959353X_Latest</vt:lpstr>
      <vt:lpstr>A125959360W</vt:lpstr>
      <vt:lpstr>A125959360W_Data</vt:lpstr>
      <vt:lpstr>A125959360W_Latest</vt:lpstr>
      <vt:lpstr>A125959361X</vt:lpstr>
      <vt:lpstr>A125959361X_Data</vt:lpstr>
      <vt:lpstr>A125959361X_Latest</vt:lpstr>
      <vt:lpstr>A125959368R</vt:lpstr>
      <vt:lpstr>A125959368R_Data</vt:lpstr>
      <vt:lpstr>A125959368R_Latest</vt:lpstr>
      <vt:lpstr>A125959369T</vt:lpstr>
      <vt:lpstr>A125959369T_Data</vt:lpstr>
      <vt:lpstr>A125959369T_Latest</vt:lpstr>
      <vt:lpstr>A125959376R</vt:lpstr>
      <vt:lpstr>A125959376R_Data</vt:lpstr>
      <vt:lpstr>A125959376R_Latest</vt:lpstr>
      <vt:lpstr>A125959377T</vt:lpstr>
      <vt:lpstr>A125959377T_Data</vt:lpstr>
      <vt:lpstr>A125959377T_Latest</vt:lpstr>
      <vt:lpstr>A125959384R</vt:lpstr>
      <vt:lpstr>A125959384R_Data</vt:lpstr>
      <vt:lpstr>A125959384R_Latest</vt:lpstr>
      <vt:lpstr>A125959385T</vt:lpstr>
      <vt:lpstr>A125959385T_Data</vt:lpstr>
      <vt:lpstr>A125959385T_Latest</vt:lpstr>
      <vt:lpstr>A125959392R</vt:lpstr>
      <vt:lpstr>A125959392R_Data</vt:lpstr>
      <vt:lpstr>A125959392R_Latest</vt:lpstr>
      <vt:lpstr>A125959393T</vt:lpstr>
      <vt:lpstr>A125959393T_Data</vt:lpstr>
      <vt:lpstr>A125959393T_Latest</vt:lpstr>
      <vt:lpstr>A125959400C</vt:lpstr>
      <vt:lpstr>A125959400C_Data</vt:lpstr>
      <vt:lpstr>A125959400C_Latest</vt:lpstr>
      <vt:lpstr>A125959401F</vt:lpstr>
      <vt:lpstr>A125959401F_Data</vt:lpstr>
      <vt:lpstr>A125959401F_Latest</vt:lpstr>
      <vt:lpstr>A125959408W</vt:lpstr>
      <vt:lpstr>A125959408W_Data</vt:lpstr>
      <vt:lpstr>A125959408W_Latest</vt:lpstr>
      <vt:lpstr>A125959409X</vt:lpstr>
      <vt:lpstr>A125959409X_Data</vt:lpstr>
      <vt:lpstr>A125959409X_Latest</vt:lpstr>
      <vt:lpstr>A125959416W</vt:lpstr>
      <vt:lpstr>A125959416W_Data</vt:lpstr>
      <vt:lpstr>A125959416W_Latest</vt:lpstr>
      <vt:lpstr>A125959417X</vt:lpstr>
      <vt:lpstr>A125959417X_Data</vt:lpstr>
      <vt:lpstr>A125959417X_Latest</vt:lpstr>
      <vt:lpstr>A125959424W</vt:lpstr>
      <vt:lpstr>A125959424W_Data</vt:lpstr>
      <vt:lpstr>A125959424W_Latest</vt:lpstr>
      <vt:lpstr>A125959425X</vt:lpstr>
      <vt:lpstr>A125959425X_Data</vt:lpstr>
      <vt:lpstr>A125959425X_Latest</vt:lpstr>
      <vt:lpstr>A125959432W</vt:lpstr>
      <vt:lpstr>A125959432W_Data</vt:lpstr>
      <vt:lpstr>A125959432W_Latest</vt:lpstr>
      <vt:lpstr>A125959433X</vt:lpstr>
      <vt:lpstr>A125959433X_Data</vt:lpstr>
      <vt:lpstr>A125959433X_Latest</vt:lpstr>
      <vt:lpstr>A125959440W</vt:lpstr>
      <vt:lpstr>A125959440W_Data</vt:lpstr>
      <vt:lpstr>A125959440W_Latest</vt:lpstr>
      <vt:lpstr>A125959441X</vt:lpstr>
      <vt:lpstr>A125959441X_Data</vt:lpstr>
      <vt:lpstr>A125959441X_Latest</vt:lpstr>
      <vt:lpstr>A125959448R</vt:lpstr>
      <vt:lpstr>A125959448R_Data</vt:lpstr>
      <vt:lpstr>A125959448R_Latest</vt:lpstr>
      <vt:lpstr>A125959449T</vt:lpstr>
      <vt:lpstr>A125959449T_Data</vt:lpstr>
      <vt:lpstr>A125959449T_Latest</vt:lpstr>
      <vt:lpstr>A125959456R</vt:lpstr>
      <vt:lpstr>A125959456R_Data</vt:lpstr>
      <vt:lpstr>A125959456R_Latest</vt:lpstr>
      <vt:lpstr>A125959457T</vt:lpstr>
      <vt:lpstr>A125959457T_Data</vt:lpstr>
      <vt:lpstr>A125959457T_Latest</vt:lpstr>
      <vt:lpstr>A125959464R</vt:lpstr>
      <vt:lpstr>A125959464R_Data</vt:lpstr>
      <vt:lpstr>A125959464R_Latest</vt:lpstr>
      <vt:lpstr>A125959465T</vt:lpstr>
      <vt:lpstr>A125959465T_Data</vt:lpstr>
      <vt:lpstr>A125959465T_Latest</vt:lpstr>
      <vt:lpstr>A125959472R</vt:lpstr>
      <vt:lpstr>A125959472R_Data</vt:lpstr>
      <vt:lpstr>A125959472R_Latest</vt:lpstr>
      <vt:lpstr>A125959473T</vt:lpstr>
      <vt:lpstr>A125959473T_Data</vt:lpstr>
      <vt:lpstr>A125959473T_Latest</vt:lpstr>
      <vt:lpstr>A125959480R</vt:lpstr>
      <vt:lpstr>A125959480R_Data</vt:lpstr>
      <vt:lpstr>A125959480R_Latest</vt:lpstr>
      <vt:lpstr>A125959481T</vt:lpstr>
      <vt:lpstr>A125959481T_Data</vt:lpstr>
      <vt:lpstr>A125959481T_Latest</vt:lpstr>
      <vt:lpstr>A125959488J</vt:lpstr>
      <vt:lpstr>A125959488J_Data</vt:lpstr>
      <vt:lpstr>A125959488J_Latest</vt:lpstr>
      <vt:lpstr>A125959489K</vt:lpstr>
      <vt:lpstr>A125959489K_Data</vt:lpstr>
      <vt:lpstr>A125959489K_Latest</vt:lpstr>
      <vt:lpstr>A125959496J</vt:lpstr>
      <vt:lpstr>A125959496J_Data</vt:lpstr>
      <vt:lpstr>A125959496J_Latest</vt:lpstr>
      <vt:lpstr>A125959497K</vt:lpstr>
      <vt:lpstr>A125959497K_Data</vt:lpstr>
      <vt:lpstr>A125959497K_Latest</vt:lpstr>
      <vt:lpstr>A125959504W</vt:lpstr>
      <vt:lpstr>A125959504W_Data</vt:lpstr>
      <vt:lpstr>A125959504W_Latest</vt:lpstr>
      <vt:lpstr>A125959505X</vt:lpstr>
      <vt:lpstr>A125959505X_Data</vt:lpstr>
      <vt:lpstr>A125959505X_Latest</vt:lpstr>
      <vt:lpstr>A125959512W</vt:lpstr>
      <vt:lpstr>A125959512W_Data</vt:lpstr>
      <vt:lpstr>A125959512W_Latest</vt:lpstr>
      <vt:lpstr>A125959513X</vt:lpstr>
      <vt:lpstr>A125959513X_Data</vt:lpstr>
      <vt:lpstr>A125959513X_Latest</vt:lpstr>
      <vt:lpstr>A125959520W</vt:lpstr>
      <vt:lpstr>A125959520W_Data</vt:lpstr>
      <vt:lpstr>A125959520W_Latest</vt:lpstr>
      <vt:lpstr>A125959528R</vt:lpstr>
      <vt:lpstr>A125959528R_Data</vt:lpstr>
      <vt:lpstr>A125959528R_Latest</vt:lpstr>
      <vt:lpstr>A125959529T</vt:lpstr>
      <vt:lpstr>A125959529T_Data</vt:lpstr>
      <vt:lpstr>A125959529T_Latest</vt:lpstr>
      <vt:lpstr>A125959536R</vt:lpstr>
      <vt:lpstr>A125959536R_Data</vt:lpstr>
      <vt:lpstr>A125959536R_Latest</vt:lpstr>
      <vt:lpstr>A125959537T</vt:lpstr>
      <vt:lpstr>A125959537T_Data</vt:lpstr>
      <vt:lpstr>A125959537T_Latest</vt:lpstr>
      <vt:lpstr>A125959544R</vt:lpstr>
      <vt:lpstr>A125959544R_Data</vt:lpstr>
      <vt:lpstr>A125959544R_Latest</vt:lpstr>
      <vt:lpstr>A125959545T</vt:lpstr>
      <vt:lpstr>A125959545T_Data</vt:lpstr>
      <vt:lpstr>A125959545T_Latest</vt:lpstr>
      <vt:lpstr>A125959552R</vt:lpstr>
      <vt:lpstr>A125959552R_Data</vt:lpstr>
      <vt:lpstr>A125959552R_Latest</vt:lpstr>
      <vt:lpstr>A125959553T</vt:lpstr>
      <vt:lpstr>A125959553T_Data</vt:lpstr>
      <vt:lpstr>A125959553T_Latest</vt:lpstr>
      <vt:lpstr>A125959560R</vt:lpstr>
      <vt:lpstr>A125959560R_Data</vt:lpstr>
      <vt:lpstr>A125959560R_Latest</vt:lpstr>
      <vt:lpstr>A125959561T</vt:lpstr>
      <vt:lpstr>A125959561T_Data</vt:lpstr>
      <vt:lpstr>A125959561T_Latest</vt:lpstr>
      <vt:lpstr>A125959568J</vt:lpstr>
      <vt:lpstr>A125959568J_Data</vt:lpstr>
      <vt:lpstr>A125959568J_Latest</vt:lpstr>
      <vt:lpstr>A125959569K</vt:lpstr>
      <vt:lpstr>A125959569K_Data</vt:lpstr>
      <vt:lpstr>A125959569K_Latest</vt:lpstr>
      <vt:lpstr>A125959576J</vt:lpstr>
      <vt:lpstr>A125959576J_Data</vt:lpstr>
      <vt:lpstr>A125959576J_Latest</vt:lpstr>
      <vt:lpstr>A125959577K</vt:lpstr>
      <vt:lpstr>A125959577K_Data</vt:lpstr>
      <vt:lpstr>A125959577K_Latest</vt:lpstr>
      <vt:lpstr>A125959584J</vt:lpstr>
      <vt:lpstr>A125959584J_Data</vt:lpstr>
      <vt:lpstr>A125959584J_Latest</vt:lpstr>
      <vt:lpstr>A125959585K</vt:lpstr>
      <vt:lpstr>A125959585K_Data</vt:lpstr>
      <vt:lpstr>A125959585K_Latest</vt:lpstr>
      <vt:lpstr>A125959592J</vt:lpstr>
      <vt:lpstr>A125959592J_Data</vt:lpstr>
      <vt:lpstr>A125959592J_Latest</vt:lpstr>
      <vt:lpstr>A125959593K</vt:lpstr>
      <vt:lpstr>A125959593K_Data</vt:lpstr>
      <vt:lpstr>A125959593K_Latest</vt:lpstr>
      <vt:lpstr>A125959600W</vt:lpstr>
      <vt:lpstr>A125959600W_Data</vt:lpstr>
      <vt:lpstr>A125959600W_Latest</vt:lpstr>
      <vt:lpstr>A125959601X</vt:lpstr>
      <vt:lpstr>A125959601X_Data</vt:lpstr>
      <vt:lpstr>A125959601X_Latest</vt:lpstr>
      <vt:lpstr>A125959608R</vt:lpstr>
      <vt:lpstr>A125959608R_Data</vt:lpstr>
      <vt:lpstr>A125959608R_Latest</vt:lpstr>
      <vt:lpstr>A125959609T</vt:lpstr>
      <vt:lpstr>A125959609T_Data</vt:lpstr>
      <vt:lpstr>A125959609T_Latest</vt:lpstr>
      <vt:lpstr>A125959616R</vt:lpstr>
      <vt:lpstr>A125959616R_Data</vt:lpstr>
      <vt:lpstr>A125959616R_Latest</vt:lpstr>
      <vt:lpstr>A125959617T</vt:lpstr>
      <vt:lpstr>A125959617T_Data</vt:lpstr>
      <vt:lpstr>A125959617T_Latest</vt:lpstr>
      <vt:lpstr>A125959624R</vt:lpstr>
      <vt:lpstr>A125959624R_Data</vt:lpstr>
      <vt:lpstr>A125959624R_Latest</vt:lpstr>
      <vt:lpstr>A125959625T</vt:lpstr>
      <vt:lpstr>A125959625T_Data</vt:lpstr>
      <vt:lpstr>A125959625T_Latest</vt:lpstr>
      <vt:lpstr>A125959632R</vt:lpstr>
      <vt:lpstr>A125959632R_Data</vt:lpstr>
      <vt:lpstr>A125959632R_Latest</vt:lpstr>
      <vt:lpstr>A125959633T</vt:lpstr>
      <vt:lpstr>A125959633T_Data</vt:lpstr>
      <vt:lpstr>A125959633T_Latest</vt:lpstr>
      <vt:lpstr>A125959640R</vt:lpstr>
      <vt:lpstr>A125959640R_Data</vt:lpstr>
      <vt:lpstr>A125959640R_Latest</vt:lpstr>
      <vt:lpstr>A125959641T</vt:lpstr>
      <vt:lpstr>A125959641T_Data</vt:lpstr>
      <vt:lpstr>A125959641T_Latest</vt:lpstr>
      <vt:lpstr>A125959648J</vt:lpstr>
      <vt:lpstr>A125959648J_Data</vt:lpstr>
      <vt:lpstr>A125959648J_Latest</vt:lpstr>
      <vt:lpstr>A125959649K</vt:lpstr>
      <vt:lpstr>A125959649K_Data</vt:lpstr>
      <vt:lpstr>A125959649K_Latest</vt:lpstr>
      <vt:lpstr>A125959656J</vt:lpstr>
      <vt:lpstr>A125959656J_Data</vt:lpstr>
      <vt:lpstr>A125959656J_Latest</vt:lpstr>
      <vt:lpstr>A125959657K</vt:lpstr>
      <vt:lpstr>A125959657K_Data</vt:lpstr>
      <vt:lpstr>A125959657K_Latest</vt:lpstr>
      <vt:lpstr>A125959664J</vt:lpstr>
      <vt:lpstr>A125959664J_Data</vt:lpstr>
      <vt:lpstr>A125959664J_Latest</vt:lpstr>
      <vt:lpstr>A125959665K</vt:lpstr>
      <vt:lpstr>A125959665K_Data</vt:lpstr>
      <vt:lpstr>A125959665K_Latest</vt:lpstr>
      <vt:lpstr>A125959672J</vt:lpstr>
      <vt:lpstr>A125959672J_Data</vt:lpstr>
      <vt:lpstr>A125959672J_Latest</vt:lpstr>
      <vt:lpstr>A125959673K</vt:lpstr>
      <vt:lpstr>A125959673K_Data</vt:lpstr>
      <vt:lpstr>A125959673K_Latest</vt:lpstr>
      <vt:lpstr>A125959680J</vt:lpstr>
      <vt:lpstr>A125959680J_Data</vt:lpstr>
      <vt:lpstr>A125959680J_Latest</vt:lpstr>
      <vt:lpstr>A125959681K</vt:lpstr>
      <vt:lpstr>A125959681K_Data</vt:lpstr>
      <vt:lpstr>A125959681K_Latest</vt:lpstr>
      <vt:lpstr>A125959688A</vt:lpstr>
      <vt:lpstr>A125959688A_Data</vt:lpstr>
      <vt:lpstr>A125959688A_Latest</vt:lpstr>
      <vt:lpstr>A125959689C</vt:lpstr>
      <vt:lpstr>A125959689C_Data</vt:lpstr>
      <vt:lpstr>A125959689C_Latest</vt:lpstr>
      <vt:lpstr>A125959696A</vt:lpstr>
      <vt:lpstr>A125959696A_Data</vt:lpstr>
      <vt:lpstr>A125959696A_Latest</vt:lpstr>
      <vt:lpstr>A125959697C</vt:lpstr>
      <vt:lpstr>A125959697C_Data</vt:lpstr>
      <vt:lpstr>A125959697C_Latest</vt:lpstr>
      <vt:lpstr>A125959704R</vt:lpstr>
      <vt:lpstr>A125959704R_Data</vt:lpstr>
      <vt:lpstr>A125959704R_Latest</vt:lpstr>
      <vt:lpstr>A125959705T</vt:lpstr>
      <vt:lpstr>A125959705T_Data</vt:lpstr>
      <vt:lpstr>A125959705T_Latest</vt:lpstr>
      <vt:lpstr>A125959712R</vt:lpstr>
      <vt:lpstr>A125959712R_Data</vt:lpstr>
      <vt:lpstr>A125959712R_Latest</vt:lpstr>
      <vt:lpstr>A125959713T</vt:lpstr>
      <vt:lpstr>A125959713T_Data</vt:lpstr>
      <vt:lpstr>A125959713T_Latest</vt:lpstr>
      <vt:lpstr>A125959720R</vt:lpstr>
      <vt:lpstr>A125959720R_Data</vt:lpstr>
      <vt:lpstr>A125959720R_Latest</vt:lpstr>
      <vt:lpstr>A125959728J</vt:lpstr>
      <vt:lpstr>A125959728J_Data</vt:lpstr>
      <vt:lpstr>A125959728J_Latest</vt:lpstr>
      <vt:lpstr>A125959729K</vt:lpstr>
      <vt:lpstr>A125959729K_Data</vt:lpstr>
      <vt:lpstr>A125959729K_Latest</vt:lpstr>
      <vt:lpstr>A125959736J</vt:lpstr>
      <vt:lpstr>A125959736J_Data</vt:lpstr>
      <vt:lpstr>A125959736J_Latest</vt:lpstr>
      <vt:lpstr>A125959737K</vt:lpstr>
      <vt:lpstr>A125959737K_Data</vt:lpstr>
      <vt:lpstr>A125959737K_Latest</vt:lpstr>
      <vt:lpstr>A125959744J</vt:lpstr>
      <vt:lpstr>A125959744J_Data</vt:lpstr>
      <vt:lpstr>A125959744J_Latest</vt:lpstr>
      <vt:lpstr>A125959745K</vt:lpstr>
      <vt:lpstr>A125959745K_Data</vt:lpstr>
      <vt:lpstr>A125959745K_Latest</vt:lpstr>
      <vt:lpstr>A125959752J</vt:lpstr>
      <vt:lpstr>A125959752J_Data</vt:lpstr>
      <vt:lpstr>A125959752J_Latest</vt:lpstr>
      <vt:lpstr>A125959753K</vt:lpstr>
      <vt:lpstr>A125959753K_Data</vt:lpstr>
      <vt:lpstr>A125959753K_Latest</vt:lpstr>
      <vt:lpstr>A125959760J</vt:lpstr>
      <vt:lpstr>A125959760J_Data</vt:lpstr>
      <vt:lpstr>A125959760J_Latest</vt:lpstr>
      <vt:lpstr>A125959761K</vt:lpstr>
      <vt:lpstr>A125959761K_Data</vt:lpstr>
      <vt:lpstr>A125959761K_Latest</vt:lpstr>
      <vt:lpstr>A125959768A</vt:lpstr>
      <vt:lpstr>A125959768A_Data</vt:lpstr>
      <vt:lpstr>A125959768A_Latest</vt:lpstr>
      <vt:lpstr>A125959769C</vt:lpstr>
      <vt:lpstr>A125959769C_Data</vt:lpstr>
      <vt:lpstr>A125959769C_Latest</vt:lpstr>
      <vt:lpstr>A125959776A</vt:lpstr>
      <vt:lpstr>A125959776A_Data</vt:lpstr>
      <vt:lpstr>A125959776A_Latest</vt:lpstr>
      <vt:lpstr>A125959777C</vt:lpstr>
      <vt:lpstr>A125959777C_Data</vt:lpstr>
      <vt:lpstr>A125959777C_Latest</vt:lpstr>
      <vt:lpstr>A125959784A</vt:lpstr>
      <vt:lpstr>A125959784A_Data</vt:lpstr>
      <vt:lpstr>A125959784A_Latest</vt:lpstr>
      <vt:lpstr>A125959785C</vt:lpstr>
      <vt:lpstr>A125959785C_Data</vt:lpstr>
      <vt:lpstr>A125959785C_Latest</vt:lpstr>
      <vt:lpstr>A125959792A</vt:lpstr>
      <vt:lpstr>A125959792A_Data</vt:lpstr>
      <vt:lpstr>A125959792A_Latest</vt:lpstr>
      <vt:lpstr>A125959793C</vt:lpstr>
      <vt:lpstr>A125959793C_Data</vt:lpstr>
      <vt:lpstr>A125959793C_Latest</vt:lpstr>
      <vt:lpstr>A125959800R</vt:lpstr>
      <vt:lpstr>A125959800R_Data</vt:lpstr>
      <vt:lpstr>A125959800R_Latest</vt:lpstr>
      <vt:lpstr>A125959801T</vt:lpstr>
      <vt:lpstr>A125959801T_Data</vt:lpstr>
      <vt:lpstr>A125959801T_Latest</vt:lpstr>
      <vt:lpstr>A125959808J</vt:lpstr>
      <vt:lpstr>A125959808J_Data</vt:lpstr>
      <vt:lpstr>A125959808J_Latest</vt:lpstr>
      <vt:lpstr>A125959809K</vt:lpstr>
      <vt:lpstr>A125959809K_Data</vt:lpstr>
      <vt:lpstr>A125959809K_Latest</vt:lpstr>
      <vt:lpstr>A125959816J</vt:lpstr>
      <vt:lpstr>A125959816J_Data</vt:lpstr>
      <vt:lpstr>A125959816J_Latest</vt:lpstr>
      <vt:lpstr>A125959817K</vt:lpstr>
      <vt:lpstr>A125959817K_Data</vt:lpstr>
      <vt:lpstr>A125959817K_Latest</vt:lpstr>
      <vt:lpstr>A125959824J</vt:lpstr>
      <vt:lpstr>A125959824J_Data</vt:lpstr>
      <vt:lpstr>A125959824J_Latest</vt:lpstr>
      <vt:lpstr>A125959825K</vt:lpstr>
      <vt:lpstr>A125959825K_Data</vt:lpstr>
      <vt:lpstr>A125959825K_Latest</vt:lpstr>
      <vt:lpstr>A125959832J</vt:lpstr>
      <vt:lpstr>A125959832J_Data</vt:lpstr>
      <vt:lpstr>A125959832J_Latest</vt:lpstr>
      <vt:lpstr>A125959833K</vt:lpstr>
      <vt:lpstr>A125959833K_Data</vt:lpstr>
      <vt:lpstr>A125959833K_Latest</vt:lpstr>
      <vt:lpstr>A125959840J</vt:lpstr>
      <vt:lpstr>A125959840J_Data</vt:lpstr>
      <vt:lpstr>A125959840J_Latest</vt:lpstr>
      <vt:lpstr>A125959841K</vt:lpstr>
      <vt:lpstr>A125959841K_Data</vt:lpstr>
      <vt:lpstr>A125959841K_Latest</vt:lpstr>
      <vt:lpstr>A125959848A</vt:lpstr>
      <vt:lpstr>A125959848A_Data</vt:lpstr>
      <vt:lpstr>A125959848A_Latest</vt:lpstr>
      <vt:lpstr>A125959849C</vt:lpstr>
      <vt:lpstr>A125959849C_Data</vt:lpstr>
      <vt:lpstr>A125959849C_Latest</vt:lpstr>
      <vt:lpstr>A125959856A</vt:lpstr>
      <vt:lpstr>A125959856A_Data</vt:lpstr>
      <vt:lpstr>A125959856A_Latest</vt:lpstr>
      <vt:lpstr>A125959857C</vt:lpstr>
      <vt:lpstr>A125959857C_Data</vt:lpstr>
      <vt:lpstr>A125959857C_Latest</vt:lpstr>
      <vt:lpstr>A125959864A</vt:lpstr>
      <vt:lpstr>A125959864A_Data</vt:lpstr>
      <vt:lpstr>A125959864A_Latest</vt:lpstr>
      <vt:lpstr>A125959865C</vt:lpstr>
      <vt:lpstr>A125959865C_Data</vt:lpstr>
      <vt:lpstr>A125959865C_Latest</vt:lpstr>
      <vt:lpstr>A125959872A</vt:lpstr>
      <vt:lpstr>A125959872A_Data</vt:lpstr>
      <vt:lpstr>A125959872A_Latest</vt:lpstr>
      <vt:lpstr>A125959873C</vt:lpstr>
      <vt:lpstr>A125959873C_Data</vt:lpstr>
      <vt:lpstr>A125959873C_Latest</vt:lpstr>
      <vt:lpstr>A125959880A</vt:lpstr>
      <vt:lpstr>A125959880A_Data</vt:lpstr>
      <vt:lpstr>A125959880A_Latest</vt:lpstr>
      <vt:lpstr>A125959881C</vt:lpstr>
      <vt:lpstr>A125959881C_Data</vt:lpstr>
      <vt:lpstr>A125959881C_Latest</vt:lpstr>
      <vt:lpstr>A125959888V</vt:lpstr>
      <vt:lpstr>A125959888V_Data</vt:lpstr>
      <vt:lpstr>A125959888V_Latest</vt:lpstr>
      <vt:lpstr>A125959889W</vt:lpstr>
      <vt:lpstr>A125959889W_Data</vt:lpstr>
      <vt:lpstr>A125959889W_Latest</vt:lpstr>
      <vt:lpstr>A125959896V</vt:lpstr>
      <vt:lpstr>A125959896V_Data</vt:lpstr>
      <vt:lpstr>A125959896V_Latest</vt:lpstr>
      <vt:lpstr>A125959897W</vt:lpstr>
      <vt:lpstr>A125959897W_Data</vt:lpstr>
      <vt:lpstr>A125959897W_Latest</vt:lpstr>
      <vt:lpstr>A125959904J</vt:lpstr>
      <vt:lpstr>A125959904J_Data</vt:lpstr>
      <vt:lpstr>A125959904J_Latest</vt:lpstr>
      <vt:lpstr>A125959905K</vt:lpstr>
      <vt:lpstr>A125959905K_Data</vt:lpstr>
      <vt:lpstr>A125959905K_Latest</vt:lpstr>
      <vt:lpstr>A125959912J</vt:lpstr>
      <vt:lpstr>A125959912J_Data</vt:lpstr>
      <vt:lpstr>A125959912J_Latest</vt:lpstr>
      <vt:lpstr>A125959913K</vt:lpstr>
      <vt:lpstr>A125959913K_Data</vt:lpstr>
      <vt:lpstr>A125959913K_Latest</vt:lpstr>
      <vt:lpstr>A125959920J</vt:lpstr>
      <vt:lpstr>A125959920J_Data</vt:lpstr>
      <vt:lpstr>A125959920J_Latest</vt:lpstr>
      <vt:lpstr>A125959928A</vt:lpstr>
      <vt:lpstr>A125959928A_Data</vt:lpstr>
      <vt:lpstr>A125959928A_Latest</vt:lpstr>
      <vt:lpstr>A125959929C</vt:lpstr>
      <vt:lpstr>A125959929C_Data</vt:lpstr>
      <vt:lpstr>A125959929C_Latest</vt:lpstr>
      <vt:lpstr>A125959936A</vt:lpstr>
      <vt:lpstr>A125959936A_Data</vt:lpstr>
      <vt:lpstr>A125959936A_Latest</vt:lpstr>
      <vt:lpstr>A125959937C</vt:lpstr>
      <vt:lpstr>A125959937C_Data</vt:lpstr>
      <vt:lpstr>A125959937C_Latest</vt:lpstr>
      <vt:lpstr>A125959944A</vt:lpstr>
      <vt:lpstr>A125959944A_Data</vt:lpstr>
      <vt:lpstr>A125959944A_Latest</vt:lpstr>
      <vt:lpstr>A125959945C</vt:lpstr>
      <vt:lpstr>A125959945C_Data</vt:lpstr>
      <vt:lpstr>A125959945C_Latest</vt:lpstr>
      <vt:lpstr>A125959952A</vt:lpstr>
      <vt:lpstr>A125959952A_Data</vt:lpstr>
      <vt:lpstr>A125959952A_Latest</vt:lpstr>
      <vt:lpstr>A125959953C</vt:lpstr>
      <vt:lpstr>A125959953C_Data</vt:lpstr>
      <vt:lpstr>A125959953C_Latest</vt:lpstr>
      <vt:lpstr>A125959960A</vt:lpstr>
      <vt:lpstr>A125959960A_Data</vt:lpstr>
      <vt:lpstr>A125959960A_Latest</vt:lpstr>
      <vt:lpstr>A125959961C</vt:lpstr>
      <vt:lpstr>A125959961C_Data</vt:lpstr>
      <vt:lpstr>A125959961C_Latest</vt:lpstr>
      <vt:lpstr>A125959968V</vt:lpstr>
      <vt:lpstr>A125959968V_Data</vt:lpstr>
      <vt:lpstr>A125959968V_Latest</vt:lpstr>
      <vt:lpstr>A125959969W</vt:lpstr>
      <vt:lpstr>A125959969W_Data</vt:lpstr>
      <vt:lpstr>A125959969W_Latest</vt:lpstr>
      <vt:lpstr>A125959976V</vt:lpstr>
      <vt:lpstr>A125959976V_Data</vt:lpstr>
      <vt:lpstr>A125959976V_Latest</vt:lpstr>
      <vt:lpstr>A125959977W</vt:lpstr>
      <vt:lpstr>A125959977W_Data</vt:lpstr>
      <vt:lpstr>A125959977W_Latest</vt:lpstr>
      <vt:lpstr>A125959984V</vt:lpstr>
      <vt:lpstr>A125959984V_Data</vt:lpstr>
      <vt:lpstr>A125959984V_Latest</vt:lpstr>
      <vt:lpstr>A125959985W</vt:lpstr>
      <vt:lpstr>A125959985W_Data</vt:lpstr>
      <vt:lpstr>A125959985W_Latest</vt:lpstr>
      <vt:lpstr>A125959992V</vt:lpstr>
      <vt:lpstr>A125959992V_Data</vt:lpstr>
      <vt:lpstr>A125959992V_Latest</vt:lpstr>
      <vt:lpstr>A125959993W</vt:lpstr>
      <vt:lpstr>A125959993W_Data</vt:lpstr>
      <vt:lpstr>A125959993W_Latest</vt:lpstr>
      <vt:lpstr>A125960000R</vt:lpstr>
      <vt:lpstr>A125960000R_Data</vt:lpstr>
      <vt:lpstr>A125960000R_Latest</vt:lpstr>
      <vt:lpstr>A125960001T</vt:lpstr>
      <vt:lpstr>A125960001T_Data</vt:lpstr>
      <vt:lpstr>A125960001T_Latest</vt:lpstr>
      <vt:lpstr>A125960008J</vt:lpstr>
      <vt:lpstr>A125960008J_Data</vt:lpstr>
      <vt:lpstr>A125960008J_Latest</vt:lpstr>
      <vt:lpstr>A125960009K</vt:lpstr>
      <vt:lpstr>A125960009K_Data</vt:lpstr>
      <vt:lpstr>A125960009K_Latest</vt:lpstr>
      <vt:lpstr>A125960016J</vt:lpstr>
      <vt:lpstr>A125960016J_Data</vt:lpstr>
      <vt:lpstr>A125960016J_Latest</vt:lpstr>
      <vt:lpstr>A125960017K</vt:lpstr>
      <vt:lpstr>A125960017K_Data</vt:lpstr>
      <vt:lpstr>A125960017K_Latest</vt:lpstr>
      <vt:lpstr>A125960024J</vt:lpstr>
      <vt:lpstr>A125960024J_Data</vt:lpstr>
      <vt:lpstr>A125960024J_Latest</vt:lpstr>
      <vt:lpstr>A125960025K</vt:lpstr>
      <vt:lpstr>A125960025K_Data</vt:lpstr>
      <vt:lpstr>A125960025K_Latest</vt:lpstr>
      <vt:lpstr>A125960032J</vt:lpstr>
      <vt:lpstr>A125960032J_Data</vt:lpstr>
      <vt:lpstr>A125960032J_Latest</vt:lpstr>
      <vt:lpstr>A125960033K</vt:lpstr>
      <vt:lpstr>A125960033K_Data</vt:lpstr>
      <vt:lpstr>A125960033K_Latest</vt:lpstr>
      <vt:lpstr>A125960040J</vt:lpstr>
      <vt:lpstr>A125960040J_Data</vt:lpstr>
      <vt:lpstr>A125960040J_Latest</vt:lpstr>
      <vt:lpstr>A125960041K</vt:lpstr>
      <vt:lpstr>A125960041K_Data</vt:lpstr>
      <vt:lpstr>A125960041K_Latest</vt:lpstr>
      <vt:lpstr>A125960048A</vt:lpstr>
      <vt:lpstr>A125960048A_Data</vt:lpstr>
      <vt:lpstr>A125960048A_Latest</vt:lpstr>
      <vt:lpstr>A125960049C</vt:lpstr>
      <vt:lpstr>A125960049C_Data</vt:lpstr>
      <vt:lpstr>A125960049C_Latest</vt:lpstr>
      <vt:lpstr>A125960056A</vt:lpstr>
      <vt:lpstr>A125960056A_Data</vt:lpstr>
      <vt:lpstr>A125960056A_Latest</vt:lpstr>
      <vt:lpstr>A125960057C</vt:lpstr>
      <vt:lpstr>A125960057C_Data</vt:lpstr>
      <vt:lpstr>A125960057C_Latest</vt:lpstr>
      <vt:lpstr>A125960064A</vt:lpstr>
      <vt:lpstr>A125960064A_Data</vt:lpstr>
      <vt:lpstr>A125960064A_Latest</vt:lpstr>
      <vt:lpstr>A125960065C</vt:lpstr>
      <vt:lpstr>A125960065C_Data</vt:lpstr>
      <vt:lpstr>A125960065C_Latest</vt:lpstr>
      <vt:lpstr>A125960072A</vt:lpstr>
      <vt:lpstr>A125960072A_Data</vt:lpstr>
      <vt:lpstr>A125960072A_Latest</vt:lpstr>
      <vt:lpstr>A125960073C</vt:lpstr>
      <vt:lpstr>A125960073C_Data</vt:lpstr>
      <vt:lpstr>A125960073C_Latest</vt:lpstr>
      <vt:lpstr>A125960080A</vt:lpstr>
      <vt:lpstr>A125960080A_Data</vt:lpstr>
      <vt:lpstr>A125960080A_Latest</vt:lpstr>
      <vt:lpstr>A125960081C</vt:lpstr>
      <vt:lpstr>A125960081C_Data</vt:lpstr>
      <vt:lpstr>A125960081C_Latest</vt:lpstr>
      <vt:lpstr>A125960088V</vt:lpstr>
      <vt:lpstr>A125960088V_Data</vt:lpstr>
      <vt:lpstr>A125960088V_Latest</vt:lpstr>
      <vt:lpstr>A125960089W</vt:lpstr>
      <vt:lpstr>A125960089W_Data</vt:lpstr>
      <vt:lpstr>A125960089W_Latest</vt:lpstr>
      <vt:lpstr>A125960096V</vt:lpstr>
      <vt:lpstr>A125960096V_Data</vt:lpstr>
      <vt:lpstr>A125960096V_Latest</vt:lpstr>
      <vt:lpstr>A125960097W</vt:lpstr>
      <vt:lpstr>A125960097W_Data</vt:lpstr>
      <vt:lpstr>A125960097W_Latest</vt:lpstr>
      <vt:lpstr>A125960104J</vt:lpstr>
      <vt:lpstr>A125960104J_Data</vt:lpstr>
      <vt:lpstr>A125960104J_Latest</vt:lpstr>
      <vt:lpstr>A125960105K</vt:lpstr>
      <vt:lpstr>A125960105K_Data</vt:lpstr>
      <vt:lpstr>A125960105K_Latest</vt:lpstr>
      <vt:lpstr>A125960112J</vt:lpstr>
      <vt:lpstr>A125960112J_Data</vt:lpstr>
      <vt:lpstr>A125960112J_Latest</vt:lpstr>
      <vt:lpstr>A125960113K</vt:lpstr>
      <vt:lpstr>A125960113K_Data</vt:lpstr>
      <vt:lpstr>A125960113K_Latest</vt:lpstr>
      <vt:lpstr>A125960120J</vt:lpstr>
      <vt:lpstr>A125960120J_Data</vt:lpstr>
      <vt:lpstr>A125960120J_Latest</vt:lpstr>
      <vt:lpstr>A125960128A</vt:lpstr>
      <vt:lpstr>A125960128A_Data</vt:lpstr>
      <vt:lpstr>A125960128A_Latest</vt:lpstr>
      <vt:lpstr>A125960129C</vt:lpstr>
      <vt:lpstr>A125960129C_Data</vt:lpstr>
      <vt:lpstr>A125960129C_Latest</vt:lpstr>
      <vt:lpstr>A125960136A</vt:lpstr>
      <vt:lpstr>A125960136A_Data</vt:lpstr>
      <vt:lpstr>A125960136A_Latest</vt:lpstr>
      <vt:lpstr>A125960137C</vt:lpstr>
      <vt:lpstr>A125960137C_Data</vt:lpstr>
      <vt:lpstr>A125960137C_Latest</vt:lpstr>
      <vt:lpstr>A125960144A</vt:lpstr>
      <vt:lpstr>A125960144A_Data</vt:lpstr>
      <vt:lpstr>A125960144A_Latest</vt:lpstr>
      <vt:lpstr>A125960145C</vt:lpstr>
      <vt:lpstr>A125960145C_Data</vt:lpstr>
      <vt:lpstr>A125960145C_Latest</vt:lpstr>
      <vt:lpstr>A125960152A</vt:lpstr>
      <vt:lpstr>A125960152A_Data</vt:lpstr>
      <vt:lpstr>A125960152A_Latest</vt:lpstr>
      <vt:lpstr>A125960153C</vt:lpstr>
      <vt:lpstr>A125960153C_Data</vt:lpstr>
      <vt:lpstr>A125960153C_Latest</vt:lpstr>
      <vt:lpstr>A125960160A</vt:lpstr>
      <vt:lpstr>A125960160A_Data</vt:lpstr>
      <vt:lpstr>A125960160A_Latest</vt:lpstr>
      <vt:lpstr>A125960161C</vt:lpstr>
      <vt:lpstr>A125960161C_Data</vt:lpstr>
      <vt:lpstr>A125960161C_Latest</vt:lpstr>
      <vt:lpstr>A125960168V</vt:lpstr>
      <vt:lpstr>A125960168V_Data</vt:lpstr>
      <vt:lpstr>A125960168V_Latest</vt:lpstr>
      <vt:lpstr>A125960169W</vt:lpstr>
      <vt:lpstr>A125960169W_Data</vt:lpstr>
      <vt:lpstr>A125960169W_Latest</vt:lpstr>
      <vt:lpstr>A125960176V</vt:lpstr>
      <vt:lpstr>A125960176V_Data</vt:lpstr>
      <vt:lpstr>A125960176V_Latest</vt:lpstr>
      <vt:lpstr>A125960177W</vt:lpstr>
      <vt:lpstr>A125960177W_Data</vt:lpstr>
      <vt:lpstr>A125960177W_Latest</vt:lpstr>
      <vt:lpstr>A125960184V</vt:lpstr>
      <vt:lpstr>A125960184V_Data</vt:lpstr>
      <vt:lpstr>A125960184V_Latest</vt:lpstr>
      <vt:lpstr>A125960185W</vt:lpstr>
      <vt:lpstr>A125960185W_Data</vt:lpstr>
      <vt:lpstr>A125960185W_Latest</vt:lpstr>
      <vt:lpstr>A125960192V</vt:lpstr>
      <vt:lpstr>A125960192V_Data</vt:lpstr>
      <vt:lpstr>A125960192V_Latest</vt:lpstr>
      <vt:lpstr>A125960193W</vt:lpstr>
      <vt:lpstr>A125960193W_Data</vt:lpstr>
      <vt:lpstr>A125960193W_Latest</vt:lpstr>
      <vt:lpstr>A125960200J</vt:lpstr>
      <vt:lpstr>A125960200J_Data</vt:lpstr>
      <vt:lpstr>A125960200J_Latest</vt:lpstr>
      <vt:lpstr>A125960201K</vt:lpstr>
      <vt:lpstr>A125960201K_Data</vt:lpstr>
      <vt:lpstr>A125960201K_Latest</vt:lpstr>
      <vt:lpstr>A125960208A</vt:lpstr>
      <vt:lpstr>A125960208A_Data</vt:lpstr>
      <vt:lpstr>A125960208A_Latest</vt:lpstr>
      <vt:lpstr>A125960209C</vt:lpstr>
      <vt:lpstr>A125960209C_Data</vt:lpstr>
      <vt:lpstr>A125960209C_Latest</vt:lpstr>
      <vt:lpstr>A125960216A</vt:lpstr>
      <vt:lpstr>A125960216A_Data</vt:lpstr>
      <vt:lpstr>A125960216A_Latest</vt:lpstr>
      <vt:lpstr>A125960217C</vt:lpstr>
      <vt:lpstr>A125960217C_Data</vt:lpstr>
      <vt:lpstr>A125960217C_Latest</vt:lpstr>
      <vt:lpstr>A125960224A</vt:lpstr>
      <vt:lpstr>A125960224A_Data</vt:lpstr>
      <vt:lpstr>A125960224A_Latest</vt:lpstr>
      <vt:lpstr>A125960225C</vt:lpstr>
      <vt:lpstr>A125960225C_Data</vt:lpstr>
      <vt:lpstr>A125960225C_Latest</vt:lpstr>
      <vt:lpstr>A125960232A</vt:lpstr>
      <vt:lpstr>A125960232A_Data</vt:lpstr>
      <vt:lpstr>A125960232A_Latest</vt:lpstr>
      <vt:lpstr>A125960233C</vt:lpstr>
      <vt:lpstr>A125960233C_Data</vt:lpstr>
      <vt:lpstr>A125960233C_Latest</vt:lpstr>
      <vt:lpstr>A125960240A</vt:lpstr>
      <vt:lpstr>A125960240A_Data</vt:lpstr>
      <vt:lpstr>A125960240A_Latest</vt:lpstr>
      <vt:lpstr>A125960241C</vt:lpstr>
      <vt:lpstr>A125960241C_Data</vt:lpstr>
      <vt:lpstr>A125960241C_Latest</vt:lpstr>
      <vt:lpstr>A125960248V</vt:lpstr>
      <vt:lpstr>A125960248V_Data</vt:lpstr>
      <vt:lpstr>A125960248V_Latest</vt:lpstr>
      <vt:lpstr>A125960249W</vt:lpstr>
      <vt:lpstr>A125960249W_Data</vt:lpstr>
      <vt:lpstr>A125960249W_Latest</vt:lpstr>
      <vt:lpstr>A125961856T</vt:lpstr>
      <vt:lpstr>A125961856T_Data</vt:lpstr>
      <vt:lpstr>A125961856T_Latest</vt:lpstr>
      <vt:lpstr>A125961857V</vt:lpstr>
      <vt:lpstr>A125961857V_Data</vt:lpstr>
      <vt:lpstr>A125961857V_Latest</vt:lpstr>
      <vt:lpstr>A125961864T</vt:lpstr>
      <vt:lpstr>A125961864T_Data</vt:lpstr>
      <vt:lpstr>A125961864T_Latest</vt:lpstr>
      <vt:lpstr>A125961865V</vt:lpstr>
      <vt:lpstr>A125961865V_Data</vt:lpstr>
      <vt:lpstr>A125961865V_Latest</vt:lpstr>
      <vt:lpstr>A125961872T</vt:lpstr>
      <vt:lpstr>A125961872T_Data</vt:lpstr>
      <vt:lpstr>A125961872T_Latest</vt:lpstr>
      <vt:lpstr>A125961873V</vt:lpstr>
      <vt:lpstr>A125961873V_Data</vt:lpstr>
      <vt:lpstr>A125961873V_Latest</vt:lpstr>
      <vt:lpstr>A125961880T</vt:lpstr>
      <vt:lpstr>A125961880T_Data</vt:lpstr>
      <vt:lpstr>A125961880T_Latest</vt:lpstr>
      <vt:lpstr>A125961881V</vt:lpstr>
      <vt:lpstr>A125961881V_Data</vt:lpstr>
      <vt:lpstr>A125961881V_Latest</vt:lpstr>
      <vt:lpstr>A125961888K</vt:lpstr>
      <vt:lpstr>A125961888K_Data</vt:lpstr>
      <vt:lpstr>A125961888K_Latest</vt:lpstr>
      <vt:lpstr>A125961889L</vt:lpstr>
      <vt:lpstr>A125961889L_Data</vt:lpstr>
      <vt:lpstr>A125961889L_Latest</vt:lpstr>
      <vt:lpstr>A125961896K</vt:lpstr>
      <vt:lpstr>A125961896K_Data</vt:lpstr>
      <vt:lpstr>A125961896K_Latest</vt:lpstr>
      <vt:lpstr>A125961897L</vt:lpstr>
      <vt:lpstr>A125961897L_Data</vt:lpstr>
      <vt:lpstr>A125961897L_Latest</vt:lpstr>
      <vt:lpstr>A125961904X</vt:lpstr>
      <vt:lpstr>A125961904X_Data</vt:lpstr>
      <vt:lpstr>A125961904X_Latest</vt:lpstr>
      <vt:lpstr>A125961905A</vt:lpstr>
      <vt:lpstr>A125961905A_Data</vt:lpstr>
      <vt:lpstr>A125961905A_Latest</vt:lpstr>
      <vt:lpstr>A125961912X</vt:lpstr>
      <vt:lpstr>A125961912X_Data</vt:lpstr>
      <vt:lpstr>A125961912X_Latest</vt:lpstr>
      <vt:lpstr>A125961913A</vt:lpstr>
      <vt:lpstr>A125961913A_Data</vt:lpstr>
      <vt:lpstr>A125961913A_Latest</vt:lpstr>
      <vt:lpstr>A125961920X</vt:lpstr>
      <vt:lpstr>A125961920X_Data</vt:lpstr>
      <vt:lpstr>A125961920X_Latest</vt:lpstr>
      <vt:lpstr>A125961928T</vt:lpstr>
      <vt:lpstr>A125961928T_Data</vt:lpstr>
      <vt:lpstr>A125961928T_Latest</vt:lpstr>
      <vt:lpstr>A125961929V</vt:lpstr>
      <vt:lpstr>A125961929V_Data</vt:lpstr>
      <vt:lpstr>A125961929V_Latest</vt:lpstr>
      <vt:lpstr>A125961936T</vt:lpstr>
      <vt:lpstr>A125961936T_Data</vt:lpstr>
      <vt:lpstr>A125961936T_Latest</vt:lpstr>
      <vt:lpstr>A125961937V</vt:lpstr>
      <vt:lpstr>A125961937V_Data</vt:lpstr>
      <vt:lpstr>A125961937V_Latest</vt:lpstr>
      <vt:lpstr>A125961944T</vt:lpstr>
      <vt:lpstr>A125961944T_Data</vt:lpstr>
      <vt:lpstr>A125961944T_Latest</vt:lpstr>
      <vt:lpstr>A125961945V</vt:lpstr>
      <vt:lpstr>A125961945V_Data</vt:lpstr>
      <vt:lpstr>A125961945V_Latest</vt:lpstr>
      <vt:lpstr>A125961952T</vt:lpstr>
      <vt:lpstr>A125961952T_Data</vt:lpstr>
      <vt:lpstr>A125961952T_Latest</vt:lpstr>
      <vt:lpstr>A125961953V</vt:lpstr>
      <vt:lpstr>A125961953V_Data</vt:lpstr>
      <vt:lpstr>A125961953V_Latest</vt:lpstr>
      <vt:lpstr>A125961960T</vt:lpstr>
      <vt:lpstr>A125961960T_Data</vt:lpstr>
      <vt:lpstr>A125961960T_Latest</vt:lpstr>
      <vt:lpstr>A125961961V</vt:lpstr>
      <vt:lpstr>A125961961V_Data</vt:lpstr>
      <vt:lpstr>A125961961V_Latest</vt:lpstr>
      <vt:lpstr>A125961968K</vt:lpstr>
      <vt:lpstr>A125961968K_Data</vt:lpstr>
      <vt:lpstr>A125961968K_Latest</vt:lpstr>
      <vt:lpstr>A125961969L</vt:lpstr>
      <vt:lpstr>A125961969L_Data</vt:lpstr>
      <vt:lpstr>A125961969L_Latest</vt:lpstr>
      <vt:lpstr>A125961976K</vt:lpstr>
      <vt:lpstr>A125961976K_Data</vt:lpstr>
      <vt:lpstr>A125961976K_Latest</vt:lpstr>
      <vt:lpstr>A125961977L</vt:lpstr>
      <vt:lpstr>A125961977L_Data</vt:lpstr>
      <vt:lpstr>A125961977L_Latest</vt:lpstr>
      <vt:lpstr>A125961984K</vt:lpstr>
      <vt:lpstr>A125961984K_Data</vt:lpstr>
      <vt:lpstr>A125961984K_Latest</vt:lpstr>
      <vt:lpstr>A125961985L</vt:lpstr>
      <vt:lpstr>A125961985L_Data</vt:lpstr>
      <vt:lpstr>A125961985L_Latest</vt:lpstr>
      <vt:lpstr>A125961992K</vt:lpstr>
      <vt:lpstr>A125961992K_Data</vt:lpstr>
      <vt:lpstr>A125961992K_Latest</vt:lpstr>
      <vt:lpstr>A125961993L</vt:lpstr>
      <vt:lpstr>A125961993L_Data</vt:lpstr>
      <vt:lpstr>A125961993L_Latest</vt:lpstr>
      <vt:lpstr>A125962000A</vt:lpstr>
      <vt:lpstr>A125962000A_Data</vt:lpstr>
      <vt:lpstr>A125962000A_Latest</vt:lpstr>
      <vt:lpstr>A125962001C</vt:lpstr>
      <vt:lpstr>A125962001C_Data</vt:lpstr>
      <vt:lpstr>A125962001C_Latest</vt:lpstr>
      <vt:lpstr>A125962008V</vt:lpstr>
      <vt:lpstr>A125962008V_Data</vt:lpstr>
      <vt:lpstr>A125962008V_Latest</vt:lpstr>
      <vt:lpstr>A125962009W</vt:lpstr>
      <vt:lpstr>A125962009W_Data</vt:lpstr>
      <vt:lpstr>A125962009W_Latest</vt:lpstr>
      <vt:lpstr>A125962016V</vt:lpstr>
      <vt:lpstr>A125962016V_Data</vt:lpstr>
      <vt:lpstr>A125962016V_Latest</vt:lpstr>
      <vt:lpstr>A125962017W</vt:lpstr>
      <vt:lpstr>A125962017W_Data</vt:lpstr>
      <vt:lpstr>A125962017W_Latest</vt:lpstr>
      <vt:lpstr>A125962024V</vt:lpstr>
      <vt:lpstr>A125962024V_Data</vt:lpstr>
      <vt:lpstr>A125962024V_Latest</vt:lpstr>
      <vt:lpstr>A125962025W</vt:lpstr>
      <vt:lpstr>A125962025W_Data</vt:lpstr>
      <vt:lpstr>A125962025W_Latest</vt:lpstr>
      <vt:lpstr>A125962032V</vt:lpstr>
      <vt:lpstr>A125962032V_Data</vt:lpstr>
      <vt:lpstr>A125962032V_Latest</vt:lpstr>
      <vt:lpstr>A125962033W</vt:lpstr>
      <vt:lpstr>A125962033W_Data</vt:lpstr>
      <vt:lpstr>A125962033W_Latest</vt:lpstr>
      <vt:lpstr>A125962040V</vt:lpstr>
      <vt:lpstr>A125962040V_Data</vt:lpstr>
      <vt:lpstr>A125962040V_Latest</vt:lpstr>
      <vt:lpstr>A125962041W</vt:lpstr>
      <vt:lpstr>A125962041W_Data</vt:lpstr>
      <vt:lpstr>A125962041W_Latest</vt:lpstr>
      <vt:lpstr>A125962048L</vt:lpstr>
      <vt:lpstr>A125962048L_Data</vt:lpstr>
      <vt:lpstr>A125962048L_Latest</vt:lpstr>
      <vt:lpstr>A125962049R</vt:lpstr>
      <vt:lpstr>A125962049R_Data</vt:lpstr>
      <vt:lpstr>A125962049R_Latest</vt:lpstr>
      <vt:lpstr>A125963656K</vt:lpstr>
      <vt:lpstr>A125963656K_Data</vt:lpstr>
      <vt:lpstr>A125963656K_Latest</vt:lpstr>
      <vt:lpstr>A125963657L</vt:lpstr>
      <vt:lpstr>A125963657L_Data</vt:lpstr>
      <vt:lpstr>A125963657L_Latest</vt:lpstr>
      <vt:lpstr>A125963664K</vt:lpstr>
      <vt:lpstr>A125963664K_Data</vt:lpstr>
      <vt:lpstr>A125963664K_Latest</vt:lpstr>
      <vt:lpstr>A125963665L</vt:lpstr>
      <vt:lpstr>A125963665L_Data</vt:lpstr>
      <vt:lpstr>A125963665L_Latest</vt:lpstr>
      <vt:lpstr>A125963672K</vt:lpstr>
      <vt:lpstr>A125963672K_Data</vt:lpstr>
      <vt:lpstr>A125963672K_Latest</vt:lpstr>
      <vt:lpstr>A125963673L</vt:lpstr>
      <vt:lpstr>A125963673L_Data</vt:lpstr>
      <vt:lpstr>A125963673L_Latest</vt:lpstr>
      <vt:lpstr>A125963680K</vt:lpstr>
      <vt:lpstr>A125963680K_Data</vt:lpstr>
      <vt:lpstr>A125963680K_Latest</vt:lpstr>
      <vt:lpstr>A125963681L</vt:lpstr>
      <vt:lpstr>A125963681L_Data</vt:lpstr>
      <vt:lpstr>A125963681L_Latest</vt:lpstr>
      <vt:lpstr>A125963688C</vt:lpstr>
      <vt:lpstr>A125963688C_Data</vt:lpstr>
      <vt:lpstr>A125963688C_Latest</vt:lpstr>
      <vt:lpstr>A125963689F</vt:lpstr>
      <vt:lpstr>A125963689F_Data</vt:lpstr>
      <vt:lpstr>A125963689F_Latest</vt:lpstr>
      <vt:lpstr>A125963696C</vt:lpstr>
      <vt:lpstr>A125963696C_Data</vt:lpstr>
      <vt:lpstr>A125963696C_Latest</vt:lpstr>
      <vt:lpstr>A125963697F</vt:lpstr>
      <vt:lpstr>A125963697F_Data</vt:lpstr>
      <vt:lpstr>A125963697F_Latest</vt:lpstr>
      <vt:lpstr>A125963704T</vt:lpstr>
      <vt:lpstr>A125963704T_Data</vt:lpstr>
      <vt:lpstr>A125963704T_Latest</vt:lpstr>
      <vt:lpstr>A125963705V</vt:lpstr>
      <vt:lpstr>A125963705V_Data</vt:lpstr>
      <vt:lpstr>A125963705V_Latest</vt:lpstr>
      <vt:lpstr>A125963712T</vt:lpstr>
      <vt:lpstr>A125963712T_Data</vt:lpstr>
      <vt:lpstr>A125963712T_Latest</vt:lpstr>
      <vt:lpstr>A125963713V</vt:lpstr>
      <vt:lpstr>A125963713V_Data</vt:lpstr>
      <vt:lpstr>A125963713V_Latest</vt:lpstr>
      <vt:lpstr>A125963720T</vt:lpstr>
      <vt:lpstr>A125963720T_Data</vt:lpstr>
      <vt:lpstr>A125963720T_Latest</vt:lpstr>
      <vt:lpstr>A125963728K</vt:lpstr>
      <vt:lpstr>A125963728K_Data</vt:lpstr>
      <vt:lpstr>A125963728K_Latest</vt:lpstr>
      <vt:lpstr>A125963729L</vt:lpstr>
      <vt:lpstr>A125963729L_Data</vt:lpstr>
      <vt:lpstr>A125963729L_Latest</vt:lpstr>
      <vt:lpstr>A125963736K</vt:lpstr>
      <vt:lpstr>A125963736K_Data</vt:lpstr>
      <vt:lpstr>A125963736K_Latest</vt:lpstr>
      <vt:lpstr>A125963737L</vt:lpstr>
      <vt:lpstr>A125963737L_Data</vt:lpstr>
      <vt:lpstr>A125963737L_Latest</vt:lpstr>
      <vt:lpstr>A125963744K</vt:lpstr>
      <vt:lpstr>A125963744K_Data</vt:lpstr>
      <vt:lpstr>A125963744K_Latest</vt:lpstr>
      <vt:lpstr>A125963745L</vt:lpstr>
      <vt:lpstr>A125963745L_Data</vt:lpstr>
      <vt:lpstr>A125963745L_Latest</vt:lpstr>
      <vt:lpstr>A125963752K</vt:lpstr>
      <vt:lpstr>A125963752K_Data</vt:lpstr>
      <vt:lpstr>A125963752K_Latest</vt:lpstr>
      <vt:lpstr>A125963753L</vt:lpstr>
      <vt:lpstr>A125963753L_Data</vt:lpstr>
      <vt:lpstr>A125963753L_Latest</vt:lpstr>
      <vt:lpstr>A125963760K</vt:lpstr>
      <vt:lpstr>A125963760K_Data</vt:lpstr>
      <vt:lpstr>A125963760K_Latest</vt:lpstr>
      <vt:lpstr>A125963761L</vt:lpstr>
      <vt:lpstr>A125963761L_Data</vt:lpstr>
      <vt:lpstr>A125963761L_Latest</vt:lpstr>
      <vt:lpstr>A125963768C</vt:lpstr>
      <vt:lpstr>A125963768C_Data</vt:lpstr>
      <vt:lpstr>A125963768C_Latest</vt:lpstr>
      <vt:lpstr>A125963769F</vt:lpstr>
      <vt:lpstr>A125963769F_Data</vt:lpstr>
      <vt:lpstr>A125963769F_Latest</vt:lpstr>
      <vt:lpstr>A125963776C</vt:lpstr>
      <vt:lpstr>A125963776C_Data</vt:lpstr>
      <vt:lpstr>A125963776C_Latest</vt:lpstr>
      <vt:lpstr>A125963777F</vt:lpstr>
      <vt:lpstr>A125963777F_Data</vt:lpstr>
      <vt:lpstr>A125963777F_Latest</vt:lpstr>
      <vt:lpstr>A125963784C</vt:lpstr>
      <vt:lpstr>A125963784C_Data</vt:lpstr>
      <vt:lpstr>A125963784C_Latest</vt:lpstr>
      <vt:lpstr>A125963785F</vt:lpstr>
      <vt:lpstr>A125963785F_Data</vt:lpstr>
      <vt:lpstr>A125963785F_Latest</vt:lpstr>
      <vt:lpstr>A125963792C</vt:lpstr>
      <vt:lpstr>A125963792C_Data</vt:lpstr>
      <vt:lpstr>A125963792C_Latest</vt:lpstr>
      <vt:lpstr>A125963793F</vt:lpstr>
      <vt:lpstr>A125963793F_Data</vt:lpstr>
      <vt:lpstr>A125963793F_Latest</vt:lpstr>
      <vt:lpstr>A125963800T</vt:lpstr>
      <vt:lpstr>A125963800T_Data</vt:lpstr>
      <vt:lpstr>A125963800T_Latest</vt:lpstr>
      <vt:lpstr>A125963801V</vt:lpstr>
      <vt:lpstr>A125963801V_Data</vt:lpstr>
      <vt:lpstr>A125963801V_Latest</vt:lpstr>
      <vt:lpstr>A125963808K</vt:lpstr>
      <vt:lpstr>A125963808K_Data</vt:lpstr>
      <vt:lpstr>A125963808K_Latest</vt:lpstr>
      <vt:lpstr>A125963809L</vt:lpstr>
      <vt:lpstr>A125963809L_Data</vt:lpstr>
      <vt:lpstr>A125963809L_Latest</vt:lpstr>
      <vt:lpstr>A125963816K</vt:lpstr>
      <vt:lpstr>A125963816K_Data</vt:lpstr>
      <vt:lpstr>A125963816K_Latest</vt:lpstr>
      <vt:lpstr>A125963817L</vt:lpstr>
      <vt:lpstr>A125963817L_Data</vt:lpstr>
      <vt:lpstr>A125963817L_Latest</vt:lpstr>
      <vt:lpstr>A125963824K</vt:lpstr>
      <vt:lpstr>A125963824K_Data</vt:lpstr>
      <vt:lpstr>A125963824K_Latest</vt:lpstr>
      <vt:lpstr>A125963825L</vt:lpstr>
      <vt:lpstr>A125963825L_Data</vt:lpstr>
      <vt:lpstr>A125963825L_Latest</vt:lpstr>
      <vt:lpstr>A125963832K</vt:lpstr>
      <vt:lpstr>A125963832K_Data</vt:lpstr>
      <vt:lpstr>A125963832K_Latest</vt:lpstr>
      <vt:lpstr>A125963833L</vt:lpstr>
      <vt:lpstr>A125963833L_Data</vt:lpstr>
      <vt:lpstr>A125963833L_Latest</vt:lpstr>
      <vt:lpstr>A125963840K</vt:lpstr>
      <vt:lpstr>A125963840K_Data</vt:lpstr>
      <vt:lpstr>A125963840K_Latest</vt:lpstr>
      <vt:lpstr>A125963841L</vt:lpstr>
      <vt:lpstr>A125963841L_Data</vt:lpstr>
      <vt:lpstr>A125963841L_Latest</vt:lpstr>
      <vt:lpstr>A125963848C</vt:lpstr>
      <vt:lpstr>A125963848C_Data</vt:lpstr>
      <vt:lpstr>A125963848C_Latest</vt:lpstr>
      <vt:lpstr>A125963849F</vt:lpstr>
      <vt:lpstr>A125963849F_Data</vt:lpstr>
      <vt:lpstr>A125963849F_Latest</vt:lpstr>
      <vt:lpstr>A125965456C</vt:lpstr>
      <vt:lpstr>A125965456C_Data</vt:lpstr>
      <vt:lpstr>A125965456C_Latest</vt:lpstr>
      <vt:lpstr>A125965457F</vt:lpstr>
      <vt:lpstr>A125965457F_Data</vt:lpstr>
      <vt:lpstr>A125965457F_Latest</vt:lpstr>
      <vt:lpstr>A125965464C</vt:lpstr>
      <vt:lpstr>A125965464C_Data</vt:lpstr>
      <vt:lpstr>A125965464C_Latest</vt:lpstr>
      <vt:lpstr>A125965465F</vt:lpstr>
      <vt:lpstr>A125965465F_Data</vt:lpstr>
      <vt:lpstr>A125965465F_Latest</vt:lpstr>
      <vt:lpstr>A125965472C</vt:lpstr>
      <vt:lpstr>A125965472C_Data</vt:lpstr>
      <vt:lpstr>A125965472C_Latest</vt:lpstr>
      <vt:lpstr>A125965473F</vt:lpstr>
      <vt:lpstr>A125965473F_Data</vt:lpstr>
      <vt:lpstr>A125965473F_Latest</vt:lpstr>
      <vt:lpstr>A125965480C</vt:lpstr>
      <vt:lpstr>A125965480C_Data</vt:lpstr>
      <vt:lpstr>A125965480C_Latest</vt:lpstr>
      <vt:lpstr>A125965481F</vt:lpstr>
      <vt:lpstr>A125965481F_Data</vt:lpstr>
      <vt:lpstr>A125965481F_Latest</vt:lpstr>
      <vt:lpstr>A125965488W</vt:lpstr>
      <vt:lpstr>A125965488W_Data</vt:lpstr>
      <vt:lpstr>A125965488W_Latest</vt:lpstr>
      <vt:lpstr>A125965489X</vt:lpstr>
      <vt:lpstr>A125965489X_Data</vt:lpstr>
      <vt:lpstr>A125965489X_Latest</vt:lpstr>
      <vt:lpstr>A125965496W</vt:lpstr>
      <vt:lpstr>A125965496W_Data</vt:lpstr>
      <vt:lpstr>A125965496W_Latest</vt:lpstr>
      <vt:lpstr>A125965497X</vt:lpstr>
      <vt:lpstr>A125965497X_Data</vt:lpstr>
      <vt:lpstr>A125965497X_Latest</vt:lpstr>
      <vt:lpstr>A125965504K</vt:lpstr>
      <vt:lpstr>A125965504K_Data</vt:lpstr>
      <vt:lpstr>A125965504K_Latest</vt:lpstr>
      <vt:lpstr>A125965505L</vt:lpstr>
      <vt:lpstr>A125965505L_Data</vt:lpstr>
      <vt:lpstr>A125965505L_Latest</vt:lpstr>
      <vt:lpstr>A125965512K</vt:lpstr>
      <vt:lpstr>A125965512K_Data</vt:lpstr>
      <vt:lpstr>A125965512K_Latest</vt:lpstr>
      <vt:lpstr>A125965513L</vt:lpstr>
      <vt:lpstr>A125965513L_Data</vt:lpstr>
      <vt:lpstr>A125965513L_Latest</vt:lpstr>
      <vt:lpstr>A125965520K</vt:lpstr>
      <vt:lpstr>A125965520K_Data</vt:lpstr>
      <vt:lpstr>A125965520K_Latest</vt:lpstr>
      <vt:lpstr>A125965528C</vt:lpstr>
      <vt:lpstr>A125965528C_Data</vt:lpstr>
      <vt:lpstr>A125965528C_Latest</vt:lpstr>
      <vt:lpstr>A125965529F</vt:lpstr>
      <vt:lpstr>A125965529F_Data</vt:lpstr>
      <vt:lpstr>A125965529F_Latest</vt:lpstr>
      <vt:lpstr>A125965536C</vt:lpstr>
      <vt:lpstr>A125965536C_Data</vt:lpstr>
      <vt:lpstr>A125965536C_Latest</vt:lpstr>
      <vt:lpstr>A125965537F</vt:lpstr>
      <vt:lpstr>A125965537F_Data</vt:lpstr>
      <vt:lpstr>A125965537F_Latest</vt:lpstr>
      <vt:lpstr>A125965544C</vt:lpstr>
      <vt:lpstr>A125965544C_Data</vt:lpstr>
      <vt:lpstr>A125965544C_Latest</vt:lpstr>
      <vt:lpstr>A125965545F</vt:lpstr>
      <vt:lpstr>A125965545F_Data</vt:lpstr>
      <vt:lpstr>A125965545F_Latest</vt:lpstr>
      <vt:lpstr>A125965552C</vt:lpstr>
      <vt:lpstr>A125965552C_Data</vt:lpstr>
      <vt:lpstr>A125965552C_Latest</vt:lpstr>
      <vt:lpstr>A125965553F</vt:lpstr>
      <vt:lpstr>A125965553F_Data</vt:lpstr>
      <vt:lpstr>A125965553F_Latest</vt:lpstr>
      <vt:lpstr>A125965560C</vt:lpstr>
      <vt:lpstr>A125965560C_Data</vt:lpstr>
      <vt:lpstr>A125965560C_Latest</vt:lpstr>
      <vt:lpstr>A125965561F</vt:lpstr>
      <vt:lpstr>A125965561F_Data</vt:lpstr>
      <vt:lpstr>A125965561F_Latest</vt:lpstr>
      <vt:lpstr>A125965568W</vt:lpstr>
      <vt:lpstr>A125965568W_Data</vt:lpstr>
      <vt:lpstr>A125965568W_Latest</vt:lpstr>
      <vt:lpstr>A125965569X</vt:lpstr>
      <vt:lpstr>A125965569X_Data</vt:lpstr>
      <vt:lpstr>A125965569X_Latest</vt:lpstr>
      <vt:lpstr>A125965576W</vt:lpstr>
      <vt:lpstr>A125965576W_Data</vt:lpstr>
      <vt:lpstr>A125965576W_Latest</vt:lpstr>
      <vt:lpstr>A125965577X</vt:lpstr>
      <vt:lpstr>A125965577X_Data</vt:lpstr>
      <vt:lpstr>A125965577X_Latest</vt:lpstr>
      <vt:lpstr>A125965584W</vt:lpstr>
      <vt:lpstr>A125965584W_Data</vt:lpstr>
      <vt:lpstr>A125965584W_Latest</vt:lpstr>
      <vt:lpstr>A125965585X</vt:lpstr>
      <vt:lpstr>A125965585X_Data</vt:lpstr>
      <vt:lpstr>A125965585X_Latest</vt:lpstr>
      <vt:lpstr>A125965592W</vt:lpstr>
      <vt:lpstr>A125965592W_Data</vt:lpstr>
      <vt:lpstr>A125965592W_Latest</vt:lpstr>
      <vt:lpstr>A125965593X</vt:lpstr>
      <vt:lpstr>A125965593X_Data</vt:lpstr>
      <vt:lpstr>A125965593X_Latest</vt:lpstr>
      <vt:lpstr>A125965600K</vt:lpstr>
      <vt:lpstr>A125965600K_Data</vt:lpstr>
      <vt:lpstr>A125965600K_Latest</vt:lpstr>
      <vt:lpstr>A125965601L</vt:lpstr>
      <vt:lpstr>A125965601L_Data</vt:lpstr>
      <vt:lpstr>A125965601L_Latest</vt:lpstr>
      <vt:lpstr>A125965608C</vt:lpstr>
      <vt:lpstr>A125965608C_Data</vt:lpstr>
      <vt:lpstr>A125965608C_Latest</vt:lpstr>
      <vt:lpstr>A125965609F</vt:lpstr>
      <vt:lpstr>A125965609F_Data</vt:lpstr>
      <vt:lpstr>A125965609F_Latest</vt:lpstr>
      <vt:lpstr>A125965616C</vt:lpstr>
      <vt:lpstr>A125965616C_Data</vt:lpstr>
      <vt:lpstr>A125965616C_Latest</vt:lpstr>
      <vt:lpstr>A125965617F</vt:lpstr>
      <vt:lpstr>A125965617F_Data</vt:lpstr>
      <vt:lpstr>A125965617F_Latest</vt:lpstr>
      <vt:lpstr>A125965624C</vt:lpstr>
      <vt:lpstr>A125965624C_Data</vt:lpstr>
      <vt:lpstr>A125965624C_Latest</vt:lpstr>
      <vt:lpstr>A125965625F</vt:lpstr>
      <vt:lpstr>A125965625F_Data</vt:lpstr>
      <vt:lpstr>A125965625F_Latest</vt:lpstr>
      <vt:lpstr>A125965632C</vt:lpstr>
      <vt:lpstr>A125965632C_Data</vt:lpstr>
      <vt:lpstr>A125965632C_Latest</vt:lpstr>
      <vt:lpstr>A125965633F</vt:lpstr>
      <vt:lpstr>A125965633F_Data</vt:lpstr>
      <vt:lpstr>A125965633F_Latest</vt:lpstr>
      <vt:lpstr>A125965640C</vt:lpstr>
      <vt:lpstr>A125965640C_Data</vt:lpstr>
      <vt:lpstr>A125965640C_Latest</vt:lpstr>
      <vt:lpstr>A125965641F</vt:lpstr>
      <vt:lpstr>A125965641F_Data</vt:lpstr>
      <vt:lpstr>A125965641F_Latest</vt:lpstr>
      <vt:lpstr>A125965648W</vt:lpstr>
      <vt:lpstr>A125965648W_Data</vt:lpstr>
      <vt:lpstr>A125965648W_Latest</vt:lpstr>
      <vt:lpstr>A125965649X</vt:lpstr>
      <vt:lpstr>A125965649X_Data</vt:lpstr>
      <vt:lpstr>A125965649X_Latest</vt:lpstr>
      <vt:lpstr>A125967256W</vt:lpstr>
      <vt:lpstr>A125967256W_Data</vt:lpstr>
      <vt:lpstr>A125967256W_Latest</vt:lpstr>
      <vt:lpstr>A125967257X</vt:lpstr>
      <vt:lpstr>A125967257X_Data</vt:lpstr>
      <vt:lpstr>A125967257X_Latest</vt:lpstr>
      <vt:lpstr>A125967264W</vt:lpstr>
      <vt:lpstr>A125967264W_Data</vt:lpstr>
      <vt:lpstr>A125967264W_Latest</vt:lpstr>
      <vt:lpstr>A125967265X</vt:lpstr>
      <vt:lpstr>A125967265X_Data</vt:lpstr>
      <vt:lpstr>A125967265X_Latest</vt:lpstr>
      <vt:lpstr>A125967272W</vt:lpstr>
      <vt:lpstr>A125967272W_Data</vt:lpstr>
      <vt:lpstr>A125967272W_Latest</vt:lpstr>
      <vt:lpstr>A125967273X</vt:lpstr>
      <vt:lpstr>A125967273X_Data</vt:lpstr>
      <vt:lpstr>A125967273X_Latest</vt:lpstr>
      <vt:lpstr>A125967280W</vt:lpstr>
      <vt:lpstr>A125967280W_Data</vt:lpstr>
      <vt:lpstr>A125967280W_Latest</vt:lpstr>
      <vt:lpstr>A125967281X</vt:lpstr>
      <vt:lpstr>A125967281X_Data</vt:lpstr>
      <vt:lpstr>A125967281X_Latest</vt:lpstr>
      <vt:lpstr>A125967288R</vt:lpstr>
      <vt:lpstr>A125967288R_Data</vt:lpstr>
      <vt:lpstr>A125967288R_Latest</vt:lpstr>
      <vt:lpstr>A125967289T</vt:lpstr>
      <vt:lpstr>A125967289T_Data</vt:lpstr>
      <vt:lpstr>A125967289T_Latest</vt:lpstr>
      <vt:lpstr>A125967296R</vt:lpstr>
      <vt:lpstr>A125967296R_Data</vt:lpstr>
      <vt:lpstr>A125967296R_Latest</vt:lpstr>
      <vt:lpstr>A125967297T</vt:lpstr>
      <vt:lpstr>A125967297T_Data</vt:lpstr>
      <vt:lpstr>A125967297T_Latest</vt:lpstr>
      <vt:lpstr>A125967304C</vt:lpstr>
      <vt:lpstr>A125967304C_Data</vt:lpstr>
      <vt:lpstr>A125967304C_Latest</vt:lpstr>
      <vt:lpstr>A125967305F</vt:lpstr>
      <vt:lpstr>A125967305F_Data</vt:lpstr>
      <vt:lpstr>A125967305F_Latest</vt:lpstr>
      <vt:lpstr>A125967312C</vt:lpstr>
      <vt:lpstr>A125967312C_Data</vt:lpstr>
      <vt:lpstr>A125967312C_Latest</vt:lpstr>
      <vt:lpstr>A125967313F</vt:lpstr>
      <vt:lpstr>A125967313F_Data</vt:lpstr>
      <vt:lpstr>A125967313F_Latest</vt:lpstr>
      <vt:lpstr>A125967320C</vt:lpstr>
      <vt:lpstr>A125967320C_Data</vt:lpstr>
      <vt:lpstr>A125967320C_Latest</vt:lpstr>
      <vt:lpstr>A125967328W</vt:lpstr>
      <vt:lpstr>A125967328W_Data</vt:lpstr>
      <vt:lpstr>A125967328W_Latest</vt:lpstr>
      <vt:lpstr>A125967329X</vt:lpstr>
      <vt:lpstr>A125967329X_Data</vt:lpstr>
      <vt:lpstr>A125967329X_Latest</vt:lpstr>
      <vt:lpstr>A125967336W</vt:lpstr>
      <vt:lpstr>A125967336W_Data</vt:lpstr>
      <vt:lpstr>A125967336W_Latest</vt:lpstr>
      <vt:lpstr>A125967337X</vt:lpstr>
      <vt:lpstr>A125967337X_Data</vt:lpstr>
      <vt:lpstr>A125967337X_Latest</vt:lpstr>
      <vt:lpstr>A125967344W</vt:lpstr>
      <vt:lpstr>A125967344W_Data</vt:lpstr>
      <vt:lpstr>A125967344W_Latest</vt:lpstr>
      <vt:lpstr>A125967345X</vt:lpstr>
      <vt:lpstr>A125967345X_Data</vt:lpstr>
      <vt:lpstr>A125967345X_Latest</vt:lpstr>
      <vt:lpstr>A125967352W</vt:lpstr>
      <vt:lpstr>A125967352W_Data</vt:lpstr>
      <vt:lpstr>A125967352W_Latest</vt:lpstr>
      <vt:lpstr>A125967353X</vt:lpstr>
      <vt:lpstr>A125967353X_Data</vt:lpstr>
      <vt:lpstr>A125967353X_Latest</vt:lpstr>
      <vt:lpstr>A125967360W</vt:lpstr>
      <vt:lpstr>A125967360W_Data</vt:lpstr>
      <vt:lpstr>A125967360W_Latest</vt:lpstr>
      <vt:lpstr>A125967361X</vt:lpstr>
      <vt:lpstr>A125967361X_Data</vt:lpstr>
      <vt:lpstr>A125967361X_Latest</vt:lpstr>
      <vt:lpstr>A125967368R</vt:lpstr>
      <vt:lpstr>A125967368R_Data</vt:lpstr>
      <vt:lpstr>A125967368R_Latest</vt:lpstr>
      <vt:lpstr>A125967369T</vt:lpstr>
      <vt:lpstr>A125967369T_Data</vt:lpstr>
      <vt:lpstr>A125967369T_Latest</vt:lpstr>
      <vt:lpstr>A125967376R</vt:lpstr>
      <vt:lpstr>A125967376R_Data</vt:lpstr>
      <vt:lpstr>A125967376R_Latest</vt:lpstr>
      <vt:lpstr>A125967377T</vt:lpstr>
      <vt:lpstr>A125967377T_Data</vt:lpstr>
      <vt:lpstr>A125967377T_Latest</vt:lpstr>
      <vt:lpstr>A125967384R</vt:lpstr>
      <vt:lpstr>A125967384R_Data</vt:lpstr>
      <vt:lpstr>A125967384R_Latest</vt:lpstr>
      <vt:lpstr>A125967385T</vt:lpstr>
      <vt:lpstr>A125967385T_Data</vt:lpstr>
      <vt:lpstr>A125967385T_Latest</vt:lpstr>
      <vt:lpstr>A125967392R</vt:lpstr>
      <vt:lpstr>A125967392R_Data</vt:lpstr>
      <vt:lpstr>A125967392R_Latest</vt:lpstr>
      <vt:lpstr>A125967393T</vt:lpstr>
      <vt:lpstr>A125967393T_Data</vt:lpstr>
      <vt:lpstr>A125967393T_Latest</vt:lpstr>
      <vt:lpstr>A125967400C</vt:lpstr>
      <vt:lpstr>A125967400C_Data</vt:lpstr>
      <vt:lpstr>A125967400C_Latest</vt:lpstr>
      <vt:lpstr>A125967401F</vt:lpstr>
      <vt:lpstr>A125967401F_Data</vt:lpstr>
      <vt:lpstr>A125967401F_Latest</vt:lpstr>
      <vt:lpstr>A125967408W</vt:lpstr>
      <vt:lpstr>A125967408W_Data</vt:lpstr>
      <vt:lpstr>A125967408W_Latest</vt:lpstr>
      <vt:lpstr>A125967409X</vt:lpstr>
      <vt:lpstr>A125967409X_Data</vt:lpstr>
      <vt:lpstr>A125967409X_Latest</vt:lpstr>
      <vt:lpstr>A125967416W</vt:lpstr>
      <vt:lpstr>A125967416W_Data</vt:lpstr>
      <vt:lpstr>A125967416W_Latest</vt:lpstr>
      <vt:lpstr>A125967417X</vt:lpstr>
      <vt:lpstr>A125967417X_Data</vt:lpstr>
      <vt:lpstr>A125967417X_Latest</vt:lpstr>
      <vt:lpstr>A125967424W</vt:lpstr>
      <vt:lpstr>A125967424W_Data</vt:lpstr>
      <vt:lpstr>A125967424W_Latest</vt:lpstr>
      <vt:lpstr>A125967425X</vt:lpstr>
      <vt:lpstr>A125967425X_Data</vt:lpstr>
      <vt:lpstr>A125967425X_Latest</vt:lpstr>
      <vt:lpstr>A125967432W</vt:lpstr>
      <vt:lpstr>A125967432W_Data</vt:lpstr>
      <vt:lpstr>A125967432W_Latest</vt:lpstr>
      <vt:lpstr>A125967433X</vt:lpstr>
      <vt:lpstr>A125967433X_Data</vt:lpstr>
      <vt:lpstr>A125967433X_Latest</vt:lpstr>
      <vt:lpstr>A125967440W</vt:lpstr>
      <vt:lpstr>A125967440W_Data</vt:lpstr>
      <vt:lpstr>A125967440W_Latest</vt:lpstr>
      <vt:lpstr>A125967441X</vt:lpstr>
      <vt:lpstr>A125967441X_Data</vt:lpstr>
      <vt:lpstr>A125967441X_Latest</vt:lpstr>
      <vt:lpstr>A125967448R</vt:lpstr>
      <vt:lpstr>A125967448R_Data</vt:lpstr>
      <vt:lpstr>A125967448R_Latest</vt:lpstr>
      <vt:lpstr>A125967449T</vt:lpstr>
      <vt:lpstr>A125967449T_Data</vt:lpstr>
      <vt:lpstr>A125967449T_Latest</vt:lpstr>
      <vt:lpstr>A125969056R</vt:lpstr>
      <vt:lpstr>A125969056R_Data</vt:lpstr>
      <vt:lpstr>A125969056R_Latest</vt:lpstr>
      <vt:lpstr>A125969057T</vt:lpstr>
      <vt:lpstr>A125969057T_Data</vt:lpstr>
      <vt:lpstr>A125969057T_Latest</vt:lpstr>
      <vt:lpstr>A125969064R</vt:lpstr>
      <vt:lpstr>A125969064R_Data</vt:lpstr>
      <vt:lpstr>A125969064R_Latest</vt:lpstr>
      <vt:lpstr>A125969065T</vt:lpstr>
      <vt:lpstr>A125969065T_Data</vt:lpstr>
      <vt:lpstr>A125969065T_Latest</vt:lpstr>
      <vt:lpstr>A125969072R</vt:lpstr>
      <vt:lpstr>A125969072R_Data</vt:lpstr>
      <vt:lpstr>A125969072R_Latest</vt:lpstr>
      <vt:lpstr>A125969073T</vt:lpstr>
      <vt:lpstr>A125969073T_Data</vt:lpstr>
      <vt:lpstr>A125969073T_Latest</vt:lpstr>
      <vt:lpstr>A125969080R</vt:lpstr>
      <vt:lpstr>A125969080R_Data</vt:lpstr>
      <vt:lpstr>A125969080R_Latest</vt:lpstr>
      <vt:lpstr>A125969081T</vt:lpstr>
      <vt:lpstr>A125969081T_Data</vt:lpstr>
      <vt:lpstr>A125969081T_Latest</vt:lpstr>
      <vt:lpstr>A125969088J</vt:lpstr>
      <vt:lpstr>A125969088J_Data</vt:lpstr>
      <vt:lpstr>A125969088J_Latest</vt:lpstr>
      <vt:lpstr>A125969089K</vt:lpstr>
      <vt:lpstr>A125969089K_Data</vt:lpstr>
      <vt:lpstr>A125969089K_Latest</vt:lpstr>
      <vt:lpstr>A125969096J</vt:lpstr>
      <vt:lpstr>A125969096J_Data</vt:lpstr>
      <vt:lpstr>A125969096J_Latest</vt:lpstr>
      <vt:lpstr>A125969097K</vt:lpstr>
      <vt:lpstr>A125969097K_Data</vt:lpstr>
      <vt:lpstr>A125969097K_Latest</vt:lpstr>
      <vt:lpstr>A125969104W</vt:lpstr>
      <vt:lpstr>A125969104W_Data</vt:lpstr>
      <vt:lpstr>A125969104W_Latest</vt:lpstr>
      <vt:lpstr>A125969105X</vt:lpstr>
      <vt:lpstr>A125969105X_Data</vt:lpstr>
      <vt:lpstr>A125969105X_Latest</vt:lpstr>
      <vt:lpstr>A125969112W</vt:lpstr>
      <vt:lpstr>A125969112W_Data</vt:lpstr>
      <vt:lpstr>A125969112W_Latest</vt:lpstr>
      <vt:lpstr>A125969113X</vt:lpstr>
      <vt:lpstr>A125969113X_Data</vt:lpstr>
      <vt:lpstr>A125969113X_Latest</vt:lpstr>
      <vt:lpstr>A125969120W</vt:lpstr>
      <vt:lpstr>A125969120W_Data</vt:lpstr>
      <vt:lpstr>A125969120W_Latest</vt:lpstr>
      <vt:lpstr>A125969128R</vt:lpstr>
      <vt:lpstr>A125969128R_Data</vt:lpstr>
      <vt:lpstr>A125969128R_Latest</vt:lpstr>
      <vt:lpstr>A125969129T</vt:lpstr>
      <vt:lpstr>A125969129T_Data</vt:lpstr>
      <vt:lpstr>A125969129T_Latest</vt:lpstr>
      <vt:lpstr>A125969136R</vt:lpstr>
      <vt:lpstr>A125969136R_Data</vt:lpstr>
      <vt:lpstr>A125969136R_Latest</vt:lpstr>
      <vt:lpstr>A125969137T</vt:lpstr>
      <vt:lpstr>A125969137T_Data</vt:lpstr>
      <vt:lpstr>A125969137T_Latest</vt:lpstr>
      <vt:lpstr>A125969144R</vt:lpstr>
      <vt:lpstr>A125969144R_Data</vt:lpstr>
      <vt:lpstr>A125969144R_Latest</vt:lpstr>
      <vt:lpstr>A125969145T</vt:lpstr>
      <vt:lpstr>A125969145T_Data</vt:lpstr>
      <vt:lpstr>A125969145T_Latest</vt:lpstr>
      <vt:lpstr>A125969152R</vt:lpstr>
      <vt:lpstr>A125969152R_Data</vt:lpstr>
      <vt:lpstr>A125969152R_Latest</vt:lpstr>
      <vt:lpstr>A125969153T</vt:lpstr>
      <vt:lpstr>A125969153T_Data</vt:lpstr>
      <vt:lpstr>A125969153T_Latest</vt:lpstr>
      <vt:lpstr>A125969160R</vt:lpstr>
      <vt:lpstr>A125969160R_Data</vt:lpstr>
      <vt:lpstr>A125969160R_Latest</vt:lpstr>
      <vt:lpstr>A125969161T</vt:lpstr>
      <vt:lpstr>A125969161T_Data</vt:lpstr>
      <vt:lpstr>A125969161T_Latest</vt:lpstr>
      <vt:lpstr>A125969168J</vt:lpstr>
      <vt:lpstr>A125969168J_Data</vt:lpstr>
      <vt:lpstr>A125969168J_Latest</vt:lpstr>
      <vt:lpstr>A125969169K</vt:lpstr>
      <vt:lpstr>A125969169K_Data</vt:lpstr>
      <vt:lpstr>A125969169K_Latest</vt:lpstr>
      <vt:lpstr>A125969176J</vt:lpstr>
      <vt:lpstr>A125969176J_Data</vt:lpstr>
      <vt:lpstr>A125969176J_Latest</vt:lpstr>
      <vt:lpstr>A125969177K</vt:lpstr>
      <vt:lpstr>A125969177K_Data</vt:lpstr>
      <vt:lpstr>A125969177K_Latest</vt:lpstr>
      <vt:lpstr>A125969184J</vt:lpstr>
      <vt:lpstr>A125969184J_Data</vt:lpstr>
      <vt:lpstr>A125969184J_Latest</vt:lpstr>
      <vt:lpstr>A125969185K</vt:lpstr>
      <vt:lpstr>A125969185K_Data</vt:lpstr>
      <vt:lpstr>A125969185K_Latest</vt:lpstr>
      <vt:lpstr>A125969192J</vt:lpstr>
      <vt:lpstr>A125969192J_Data</vt:lpstr>
      <vt:lpstr>A125969192J_Latest</vt:lpstr>
      <vt:lpstr>A125969193K</vt:lpstr>
      <vt:lpstr>A125969193K_Data</vt:lpstr>
      <vt:lpstr>A125969193K_Latest</vt:lpstr>
      <vt:lpstr>A125969200W</vt:lpstr>
      <vt:lpstr>A125969200W_Data</vt:lpstr>
      <vt:lpstr>A125969200W_Latest</vt:lpstr>
      <vt:lpstr>A125969201X</vt:lpstr>
      <vt:lpstr>A125969201X_Data</vt:lpstr>
      <vt:lpstr>A125969201X_Latest</vt:lpstr>
      <vt:lpstr>A125969208R</vt:lpstr>
      <vt:lpstr>A125969208R_Data</vt:lpstr>
      <vt:lpstr>A125969208R_Latest</vt:lpstr>
      <vt:lpstr>A125969209T</vt:lpstr>
      <vt:lpstr>A125969209T_Data</vt:lpstr>
      <vt:lpstr>A125969209T_Latest</vt:lpstr>
      <vt:lpstr>A125969216R</vt:lpstr>
      <vt:lpstr>A125969216R_Data</vt:lpstr>
      <vt:lpstr>A125969216R_Latest</vt:lpstr>
      <vt:lpstr>A125969217T</vt:lpstr>
      <vt:lpstr>A125969217T_Data</vt:lpstr>
      <vt:lpstr>A125969217T_Latest</vt:lpstr>
      <vt:lpstr>A125969224R</vt:lpstr>
      <vt:lpstr>A125969224R_Data</vt:lpstr>
      <vt:lpstr>A125969224R_Latest</vt:lpstr>
      <vt:lpstr>A125969225T</vt:lpstr>
      <vt:lpstr>A125969225T_Data</vt:lpstr>
      <vt:lpstr>A125969225T_Latest</vt:lpstr>
      <vt:lpstr>A125969232R</vt:lpstr>
      <vt:lpstr>A125969232R_Data</vt:lpstr>
      <vt:lpstr>A125969232R_Latest</vt:lpstr>
      <vt:lpstr>A125969233T</vt:lpstr>
      <vt:lpstr>A125969233T_Data</vt:lpstr>
      <vt:lpstr>A125969233T_Latest</vt:lpstr>
      <vt:lpstr>A125969240R</vt:lpstr>
      <vt:lpstr>A125969240R_Data</vt:lpstr>
      <vt:lpstr>A125969240R_Latest</vt:lpstr>
      <vt:lpstr>A125969241T</vt:lpstr>
      <vt:lpstr>A125969241T_Data</vt:lpstr>
      <vt:lpstr>A125969241T_Latest</vt:lpstr>
      <vt:lpstr>A125969248J</vt:lpstr>
      <vt:lpstr>A125969248J_Data</vt:lpstr>
      <vt:lpstr>A125969248J_Latest</vt:lpstr>
      <vt:lpstr>A125969249K</vt:lpstr>
      <vt:lpstr>A125969249K_Data</vt:lpstr>
      <vt:lpstr>A125969249K_Latest</vt:lpstr>
      <vt:lpstr>A125969256J</vt:lpstr>
      <vt:lpstr>A125969256J_Data</vt:lpstr>
      <vt:lpstr>A125969256J_Latest</vt:lpstr>
      <vt:lpstr>A125969257K</vt:lpstr>
      <vt:lpstr>A125969257K_Data</vt:lpstr>
      <vt:lpstr>A125969257K_Latest</vt:lpstr>
      <vt:lpstr>A125969264J</vt:lpstr>
      <vt:lpstr>A125969264J_Data</vt:lpstr>
      <vt:lpstr>A125969264J_Latest</vt:lpstr>
      <vt:lpstr>A125969265K</vt:lpstr>
      <vt:lpstr>A125969265K_Data</vt:lpstr>
      <vt:lpstr>A125969265K_Latest</vt:lpstr>
      <vt:lpstr>A125969272J</vt:lpstr>
      <vt:lpstr>A125969272J_Data</vt:lpstr>
      <vt:lpstr>A125969272J_Latest</vt:lpstr>
      <vt:lpstr>A125969273K</vt:lpstr>
      <vt:lpstr>A125969273K_Data</vt:lpstr>
      <vt:lpstr>A125969273K_Latest</vt:lpstr>
      <vt:lpstr>A125969280J</vt:lpstr>
      <vt:lpstr>A125969280J_Data</vt:lpstr>
      <vt:lpstr>A125969280J_Latest</vt:lpstr>
      <vt:lpstr>A125969281K</vt:lpstr>
      <vt:lpstr>A125969281K_Data</vt:lpstr>
      <vt:lpstr>A125969281K_Latest</vt:lpstr>
      <vt:lpstr>A125969288A</vt:lpstr>
      <vt:lpstr>A125969288A_Data</vt:lpstr>
      <vt:lpstr>A125969288A_Latest</vt:lpstr>
      <vt:lpstr>A125969289C</vt:lpstr>
      <vt:lpstr>A125969289C_Data</vt:lpstr>
      <vt:lpstr>A125969289C_Latest</vt:lpstr>
      <vt:lpstr>A125969296A</vt:lpstr>
      <vt:lpstr>A125969296A_Data</vt:lpstr>
      <vt:lpstr>A125969296A_Latest</vt:lpstr>
      <vt:lpstr>A125969297C</vt:lpstr>
      <vt:lpstr>A125969297C_Data</vt:lpstr>
      <vt:lpstr>A125969297C_Latest</vt:lpstr>
      <vt:lpstr>A125969304R</vt:lpstr>
      <vt:lpstr>A125969304R_Data</vt:lpstr>
      <vt:lpstr>A125969304R_Latest</vt:lpstr>
      <vt:lpstr>A125969305T</vt:lpstr>
      <vt:lpstr>A125969305T_Data</vt:lpstr>
      <vt:lpstr>A125969305T_Latest</vt:lpstr>
      <vt:lpstr>A125969312R</vt:lpstr>
      <vt:lpstr>A125969312R_Data</vt:lpstr>
      <vt:lpstr>A125969312R_Latest</vt:lpstr>
      <vt:lpstr>A125969313T</vt:lpstr>
      <vt:lpstr>A125969313T_Data</vt:lpstr>
      <vt:lpstr>A125969313T_Latest</vt:lpstr>
      <vt:lpstr>A125969320R</vt:lpstr>
      <vt:lpstr>A125969320R_Data</vt:lpstr>
      <vt:lpstr>A125969320R_Latest</vt:lpstr>
      <vt:lpstr>A125969328J</vt:lpstr>
      <vt:lpstr>A125969328J_Data</vt:lpstr>
      <vt:lpstr>A125969328J_Latest</vt:lpstr>
      <vt:lpstr>A125969329K</vt:lpstr>
      <vt:lpstr>A125969329K_Data</vt:lpstr>
      <vt:lpstr>A125969329K_Latest</vt:lpstr>
      <vt:lpstr>A125969336J</vt:lpstr>
      <vt:lpstr>A125969336J_Data</vt:lpstr>
      <vt:lpstr>A125969336J_Latest</vt:lpstr>
      <vt:lpstr>A125969337K</vt:lpstr>
      <vt:lpstr>A125969337K_Data</vt:lpstr>
      <vt:lpstr>A125969337K_Latest</vt:lpstr>
      <vt:lpstr>A125969344J</vt:lpstr>
      <vt:lpstr>A125969344J_Data</vt:lpstr>
      <vt:lpstr>A125969344J_Latest</vt:lpstr>
      <vt:lpstr>A125969345K</vt:lpstr>
      <vt:lpstr>A125969345K_Data</vt:lpstr>
      <vt:lpstr>A125969345K_Latest</vt:lpstr>
      <vt:lpstr>A125969352J</vt:lpstr>
      <vt:lpstr>A125969352J_Data</vt:lpstr>
      <vt:lpstr>A125969352J_Latest</vt:lpstr>
      <vt:lpstr>A125969353K</vt:lpstr>
      <vt:lpstr>A125969353K_Data</vt:lpstr>
      <vt:lpstr>A125969353K_Latest</vt:lpstr>
      <vt:lpstr>A125969360J</vt:lpstr>
      <vt:lpstr>A125969360J_Data</vt:lpstr>
      <vt:lpstr>A125969360J_Latest</vt:lpstr>
      <vt:lpstr>A125969361K</vt:lpstr>
      <vt:lpstr>A125969361K_Data</vt:lpstr>
      <vt:lpstr>A125969361K_Latest</vt:lpstr>
      <vt:lpstr>A125969368A</vt:lpstr>
      <vt:lpstr>A125969368A_Data</vt:lpstr>
      <vt:lpstr>A125969368A_Latest</vt:lpstr>
      <vt:lpstr>A125969369C</vt:lpstr>
      <vt:lpstr>A125969369C_Data</vt:lpstr>
      <vt:lpstr>A125969369C_Latest</vt:lpstr>
      <vt:lpstr>A125969376A</vt:lpstr>
      <vt:lpstr>A125969376A_Data</vt:lpstr>
      <vt:lpstr>A125969376A_Latest</vt:lpstr>
      <vt:lpstr>A125969377C</vt:lpstr>
      <vt:lpstr>A125969377C_Data</vt:lpstr>
      <vt:lpstr>A125969377C_Latest</vt:lpstr>
      <vt:lpstr>A125969384A</vt:lpstr>
      <vt:lpstr>A125969384A_Data</vt:lpstr>
      <vt:lpstr>A125969384A_Latest</vt:lpstr>
      <vt:lpstr>A125969385C</vt:lpstr>
      <vt:lpstr>A125969385C_Data</vt:lpstr>
      <vt:lpstr>A125969385C_Latest</vt:lpstr>
      <vt:lpstr>A125969392A</vt:lpstr>
      <vt:lpstr>A125969392A_Data</vt:lpstr>
      <vt:lpstr>A125969392A_Latest</vt:lpstr>
      <vt:lpstr>A125969393C</vt:lpstr>
      <vt:lpstr>A125969393C_Data</vt:lpstr>
      <vt:lpstr>A125969393C_Latest</vt:lpstr>
      <vt:lpstr>A125969400R</vt:lpstr>
      <vt:lpstr>A125969400R_Data</vt:lpstr>
      <vt:lpstr>A125969400R_Latest</vt:lpstr>
      <vt:lpstr>A125969401T</vt:lpstr>
      <vt:lpstr>A125969401T_Data</vt:lpstr>
      <vt:lpstr>A125969401T_Latest</vt:lpstr>
      <vt:lpstr>A125969408J</vt:lpstr>
      <vt:lpstr>A125969408J_Data</vt:lpstr>
      <vt:lpstr>A125969408J_Latest</vt:lpstr>
      <vt:lpstr>A125969409K</vt:lpstr>
      <vt:lpstr>A125969409K_Data</vt:lpstr>
      <vt:lpstr>A125969409K_Latest</vt:lpstr>
      <vt:lpstr>A125969416J</vt:lpstr>
      <vt:lpstr>A125969416J_Data</vt:lpstr>
      <vt:lpstr>A125969416J_Latest</vt:lpstr>
      <vt:lpstr>A125969417K</vt:lpstr>
      <vt:lpstr>A125969417K_Data</vt:lpstr>
      <vt:lpstr>A125969417K_Latest</vt:lpstr>
      <vt:lpstr>A125969424J</vt:lpstr>
      <vt:lpstr>A125969424J_Data</vt:lpstr>
      <vt:lpstr>A125969424J_Latest</vt:lpstr>
      <vt:lpstr>A125969425K</vt:lpstr>
      <vt:lpstr>A125969425K_Data</vt:lpstr>
      <vt:lpstr>A125969425K_Latest</vt:lpstr>
      <vt:lpstr>A125969432J</vt:lpstr>
      <vt:lpstr>A125969432J_Data</vt:lpstr>
      <vt:lpstr>A125969432J_Latest</vt:lpstr>
      <vt:lpstr>A125969433K</vt:lpstr>
      <vt:lpstr>A125969433K_Data</vt:lpstr>
      <vt:lpstr>A125969433K_Latest</vt:lpstr>
      <vt:lpstr>A125969440J</vt:lpstr>
      <vt:lpstr>A125969440J_Data</vt:lpstr>
      <vt:lpstr>A125969440J_Latest</vt:lpstr>
      <vt:lpstr>A125969441K</vt:lpstr>
      <vt:lpstr>A125969441K_Data</vt:lpstr>
      <vt:lpstr>A125969441K_Latest</vt:lpstr>
      <vt:lpstr>A125969448A</vt:lpstr>
      <vt:lpstr>A125969448A_Data</vt:lpstr>
      <vt:lpstr>A125969448A_Latest</vt:lpstr>
      <vt:lpstr>A125969449C</vt:lpstr>
      <vt:lpstr>A125969449C_Data</vt:lpstr>
      <vt:lpstr>A125969449C_Latest</vt:lpstr>
      <vt:lpstr>A125969456A</vt:lpstr>
      <vt:lpstr>A125969456A_Data</vt:lpstr>
      <vt:lpstr>A125969456A_Latest</vt:lpstr>
      <vt:lpstr>A125969457C</vt:lpstr>
      <vt:lpstr>A125969457C_Data</vt:lpstr>
      <vt:lpstr>A125969457C_Latest</vt:lpstr>
      <vt:lpstr>A125969464A</vt:lpstr>
      <vt:lpstr>A125969464A_Data</vt:lpstr>
      <vt:lpstr>A125969464A_Latest</vt:lpstr>
      <vt:lpstr>A125969465C</vt:lpstr>
      <vt:lpstr>A125969465C_Data</vt:lpstr>
      <vt:lpstr>A125969465C_Latest</vt:lpstr>
      <vt:lpstr>A125969472A</vt:lpstr>
      <vt:lpstr>A125969472A_Data</vt:lpstr>
      <vt:lpstr>A125969472A_Latest</vt:lpstr>
      <vt:lpstr>A125969473C</vt:lpstr>
      <vt:lpstr>A125969473C_Data</vt:lpstr>
      <vt:lpstr>A125969473C_Latest</vt:lpstr>
      <vt:lpstr>A125969480A</vt:lpstr>
      <vt:lpstr>A125969480A_Data</vt:lpstr>
      <vt:lpstr>A125969480A_Latest</vt:lpstr>
      <vt:lpstr>A125969481C</vt:lpstr>
      <vt:lpstr>A125969481C_Data</vt:lpstr>
      <vt:lpstr>A125969481C_Latest</vt:lpstr>
      <vt:lpstr>A125969488V</vt:lpstr>
      <vt:lpstr>A125969488V_Data</vt:lpstr>
      <vt:lpstr>A125969488V_Latest</vt:lpstr>
      <vt:lpstr>A125969489W</vt:lpstr>
      <vt:lpstr>A125969489W_Data</vt:lpstr>
      <vt:lpstr>A125969489W_Latest</vt:lpstr>
      <vt:lpstr>A125969496V</vt:lpstr>
      <vt:lpstr>A125969496V_Data</vt:lpstr>
      <vt:lpstr>A125969496V_Latest</vt:lpstr>
      <vt:lpstr>A125969497W</vt:lpstr>
      <vt:lpstr>A125969497W_Data</vt:lpstr>
      <vt:lpstr>A125969497W_Latest</vt:lpstr>
      <vt:lpstr>A125969504J</vt:lpstr>
      <vt:lpstr>A125969504J_Data</vt:lpstr>
      <vt:lpstr>A125969504J_Latest</vt:lpstr>
      <vt:lpstr>A125969505K</vt:lpstr>
      <vt:lpstr>A125969505K_Data</vt:lpstr>
      <vt:lpstr>A125969505K_Latest</vt:lpstr>
      <vt:lpstr>A125969512J</vt:lpstr>
      <vt:lpstr>A125969512J_Data</vt:lpstr>
      <vt:lpstr>A125969512J_Latest</vt:lpstr>
      <vt:lpstr>A125969513K</vt:lpstr>
      <vt:lpstr>A125969513K_Data</vt:lpstr>
      <vt:lpstr>A125969513K_Latest</vt:lpstr>
      <vt:lpstr>A125969520J</vt:lpstr>
      <vt:lpstr>A125969520J_Data</vt:lpstr>
      <vt:lpstr>A125969520J_Latest</vt:lpstr>
      <vt:lpstr>A125969528A</vt:lpstr>
      <vt:lpstr>A125969528A_Data</vt:lpstr>
      <vt:lpstr>A125969528A_Latest</vt:lpstr>
      <vt:lpstr>A125969529C</vt:lpstr>
      <vt:lpstr>A125969529C_Data</vt:lpstr>
      <vt:lpstr>A125969529C_Latest</vt:lpstr>
      <vt:lpstr>A125969536A</vt:lpstr>
      <vt:lpstr>A125969536A_Data</vt:lpstr>
      <vt:lpstr>A125969536A_Latest</vt:lpstr>
      <vt:lpstr>A125969537C</vt:lpstr>
      <vt:lpstr>A125969537C_Data</vt:lpstr>
      <vt:lpstr>A125969537C_Latest</vt:lpstr>
      <vt:lpstr>A125969544A</vt:lpstr>
      <vt:lpstr>A125969544A_Data</vt:lpstr>
      <vt:lpstr>A125969544A_Latest</vt:lpstr>
      <vt:lpstr>A125969545C</vt:lpstr>
      <vt:lpstr>A125969545C_Data</vt:lpstr>
      <vt:lpstr>A125969545C_Latest</vt:lpstr>
      <vt:lpstr>A125969552A</vt:lpstr>
      <vt:lpstr>A125969552A_Data</vt:lpstr>
      <vt:lpstr>A125969552A_Latest</vt:lpstr>
      <vt:lpstr>A125969553C</vt:lpstr>
      <vt:lpstr>A125969553C_Data</vt:lpstr>
      <vt:lpstr>A125969553C_Latest</vt:lpstr>
      <vt:lpstr>A125969560A</vt:lpstr>
      <vt:lpstr>A125969560A_Data</vt:lpstr>
      <vt:lpstr>A125969560A_Latest</vt:lpstr>
      <vt:lpstr>A125969561C</vt:lpstr>
      <vt:lpstr>A125969561C_Data</vt:lpstr>
      <vt:lpstr>A125969561C_Latest</vt:lpstr>
      <vt:lpstr>A125969568V</vt:lpstr>
      <vt:lpstr>A125969568V_Data</vt:lpstr>
      <vt:lpstr>A125969568V_Latest</vt:lpstr>
      <vt:lpstr>A125969569W</vt:lpstr>
      <vt:lpstr>A125969569W_Data</vt:lpstr>
      <vt:lpstr>A125969569W_Latest</vt:lpstr>
      <vt:lpstr>A125969576V</vt:lpstr>
      <vt:lpstr>A125969576V_Data</vt:lpstr>
      <vt:lpstr>A125969576V_Latest</vt:lpstr>
      <vt:lpstr>A125969577W</vt:lpstr>
      <vt:lpstr>A125969577W_Data</vt:lpstr>
      <vt:lpstr>A125969577W_Latest</vt:lpstr>
      <vt:lpstr>A125969584V</vt:lpstr>
      <vt:lpstr>A125969584V_Data</vt:lpstr>
      <vt:lpstr>A125969584V_Latest</vt:lpstr>
      <vt:lpstr>A125969585W</vt:lpstr>
      <vt:lpstr>A125969585W_Data</vt:lpstr>
      <vt:lpstr>A125969585W_Latest</vt:lpstr>
      <vt:lpstr>A125969592V</vt:lpstr>
      <vt:lpstr>A125969592V_Data</vt:lpstr>
      <vt:lpstr>A125969592V_Latest</vt:lpstr>
      <vt:lpstr>A125969593W</vt:lpstr>
      <vt:lpstr>A125969593W_Data</vt:lpstr>
      <vt:lpstr>A125969593W_Latest</vt:lpstr>
      <vt:lpstr>A125969600J</vt:lpstr>
      <vt:lpstr>A125969600J_Data</vt:lpstr>
      <vt:lpstr>A125969600J_Latest</vt:lpstr>
      <vt:lpstr>A125969601K</vt:lpstr>
      <vt:lpstr>A125969601K_Data</vt:lpstr>
      <vt:lpstr>A125969601K_Latest</vt:lpstr>
      <vt:lpstr>A125969608A</vt:lpstr>
      <vt:lpstr>A125969608A_Data</vt:lpstr>
      <vt:lpstr>A125969608A_Latest</vt:lpstr>
      <vt:lpstr>A125969609C</vt:lpstr>
      <vt:lpstr>A125969609C_Data</vt:lpstr>
      <vt:lpstr>A125969609C_Latest</vt:lpstr>
      <vt:lpstr>A125969616A</vt:lpstr>
      <vt:lpstr>A125969616A_Data</vt:lpstr>
      <vt:lpstr>A125969616A_Latest</vt:lpstr>
      <vt:lpstr>A125969617C</vt:lpstr>
      <vt:lpstr>A125969617C_Data</vt:lpstr>
      <vt:lpstr>A125969617C_Latest</vt:lpstr>
      <vt:lpstr>A125969624A</vt:lpstr>
      <vt:lpstr>A125969624A_Data</vt:lpstr>
      <vt:lpstr>A125969624A_Latest</vt:lpstr>
      <vt:lpstr>A125969625C</vt:lpstr>
      <vt:lpstr>A125969625C_Data</vt:lpstr>
      <vt:lpstr>A125969625C_Latest</vt:lpstr>
      <vt:lpstr>A125969632A</vt:lpstr>
      <vt:lpstr>A125969632A_Data</vt:lpstr>
      <vt:lpstr>A125969632A_Latest</vt:lpstr>
      <vt:lpstr>A125969633C</vt:lpstr>
      <vt:lpstr>A125969633C_Data</vt:lpstr>
      <vt:lpstr>A125969633C_Latest</vt:lpstr>
      <vt:lpstr>A125969640A</vt:lpstr>
      <vt:lpstr>A125969640A_Data</vt:lpstr>
      <vt:lpstr>A125969640A_Latest</vt:lpstr>
      <vt:lpstr>A125969641C</vt:lpstr>
      <vt:lpstr>A125969641C_Data</vt:lpstr>
      <vt:lpstr>A125969641C_Latest</vt:lpstr>
      <vt:lpstr>A125969648V</vt:lpstr>
      <vt:lpstr>A125969648V_Data</vt:lpstr>
      <vt:lpstr>A125969648V_Latest</vt:lpstr>
      <vt:lpstr>A125969649W</vt:lpstr>
      <vt:lpstr>A125969649W_Data</vt:lpstr>
      <vt:lpstr>A125969649W_Latest</vt:lpstr>
      <vt:lpstr>A125969656V</vt:lpstr>
      <vt:lpstr>A125969656V_Data</vt:lpstr>
      <vt:lpstr>A125969656V_Latest</vt:lpstr>
      <vt:lpstr>A125969657W</vt:lpstr>
      <vt:lpstr>A125969657W_Data</vt:lpstr>
      <vt:lpstr>A125969657W_Latest</vt:lpstr>
      <vt:lpstr>A125969664V</vt:lpstr>
      <vt:lpstr>A125969664V_Data</vt:lpstr>
      <vt:lpstr>A125969664V_Latest</vt:lpstr>
      <vt:lpstr>A125969665W</vt:lpstr>
      <vt:lpstr>A125969665W_Data</vt:lpstr>
      <vt:lpstr>A125969665W_Latest</vt:lpstr>
      <vt:lpstr>A125969672V</vt:lpstr>
      <vt:lpstr>A125969672V_Data</vt:lpstr>
      <vt:lpstr>A125969672V_Latest</vt:lpstr>
      <vt:lpstr>A125969673W</vt:lpstr>
      <vt:lpstr>A125969673W_Data</vt:lpstr>
      <vt:lpstr>A125969673W_Latest</vt:lpstr>
      <vt:lpstr>A125969680V</vt:lpstr>
      <vt:lpstr>A125969680V_Data</vt:lpstr>
      <vt:lpstr>A125969680V_Latest</vt:lpstr>
      <vt:lpstr>A125969681W</vt:lpstr>
      <vt:lpstr>A125969681W_Data</vt:lpstr>
      <vt:lpstr>A125969681W_Latest</vt:lpstr>
      <vt:lpstr>A125969688L</vt:lpstr>
      <vt:lpstr>A125969688L_Data</vt:lpstr>
      <vt:lpstr>A125969688L_Latest</vt:lpstr>
      <vt:lpstr>A125969689R</vt:lpstr>
      <vt:lpstr>A125969689R_Data</vt:lpstr>
      <vt:lpstr>A125969689R_Latest</vt:lpstr>
      <vt:lpstr>A125969696L</vt:lpstr>
      <vt:lpstr>A125969696L_Data</vt:lpstr>
      <vt:lpstr>A125969696L_Latest</vt:lpstr>
      <vt:lpstr>A125969697R</vt:lpstr>
      <vt:lpstr>A125969697R_Data</vt:lpstr>
      <vt:lpstr>A125969697R_Latest</vt:lpstr>
      <vt:lpstr>A125969704A</vt:lpstr>
      <vt:lpstr>A125969704A_Data</vt:lpstr>
      <vt:lpstr>A125969704A_Latest</vt:lpstr>
      <vt:lpstr>A125969705C</vt:lpstr>
      <vt:lpstr>A125969705C_Data</vt:lpstr>
      <vt:lpstr>A125969705C_Latest</vt:lpstr>
      <vt:lpstr>A125969712A</vt:lpstr>
      <vt:lpstr>A125969712A_Data</vt:lpstr>
      <vt:lpstr>A125969712A_Latest</vt:lpstr>
      <vt:lpstr>A125969713C</vt:lpstr>
      <vt:lpstr>A125969713C_Data</vt:lpstr>
      <vt:lpstr>A125969713C_Latest</vt:lpstr>
      <vt:lpstr>A125969720A</vt:lpstr>
      <vt:lpstr>A125969720A_Data</vt:lpstr>
      <vt:lpstr>A125969720A_Latest</vt:lpstr>
      <vt:lpstr>A125969728V</vt:lpstr>
      <vt:lpstr>A125969728V_Data</vt:lpstr>
      <vt:lpstr>A125969728V_Latest</vt:lpstr>
      <vt:lpstr>A125969729W</vt:lpstr>
      <vt:lpstr>A125969729W_Data</vt:lpstr>
      <vt:lpstr>A125969729W_Latest</vt:lpstr>
      <vt:lpstr>A125969736V</vt:lpstr>
      <vt:lpstr>A125969736V_Data</vt:lpstr>
      <vt:lpstr>A125969736V_Latest</vt:lpstr>
      <vt:lpstr>A125969737W</vt:lpstr>
      <vt:lpstr>A125969737W_Data</vt:lpstr>
      <vt:lpstr>A125969737W_Latest</vt:lpstr>
      <vt:lpstr>A125969744V</vt:lpstr>
      <vt:lpstr>A125969744V_Data</vt:lpstr>
      <vt:lpstr>A125969744V_Latest</vt:lpstr>
      <vt:lpstr>A125969745W</vt:lpstr>
      <vt:lpstr>A125969745W_Data</vt:lpstr>
      <vt:lpstr>A125969745W_Latest</vt:lpstr>
      <vt:lpstr>A125969752V</vt:lpstr>
      <vt:lpstr>A125969752V_Data</vt:lpstr>
      <vt:lpstr>A125969752V_Latest</vt:lpstr>
      <vt:lpstr>A125969753W</vt:lpstr>
      <vt:lpstr>A125969753W_Data</vt:lpstr>
      <vt:lpstr>A125969753W_Latest</vt:lpstr>
      <vt:lpstr>A125969760V</vt:lpstr>
      <vt:lpstr>A125969760V_Data</vt:lpstr>
      <vt:lpstr>A125969760V_Latest</vt:lpstr>
      <vt:lpstr>A125969761W</vt:lpstr>
      <vt:lpstr>A125969761W_Data</vt:lpstr>
      <vt:lpstr>A125969761W_Latest</vt:lpstr>
      <vt:lpstr>A125969768L</vt:lpstr>
      <vt:lpstr>A125969768L_Data</vt:lpstr>
      <vt:lpstr>A125969768L_Latest</vt:lpstr>
      <vt:lpstr>A125969769R</vt:lpstr>
      <vt:lpstr>A125969769R_Data</vt:lpstr>
      <vt:lpstr>A125969769R_Latest</vt:lpstr>
      <vt:lpstr>A125969776L</vt:lpstr>
      <vt:lpstr>A125969776L_Data</vt:lpstr>
      <vt:lpstr>A125969776L_Latest</vt:lpstr>
      <vt:lpstr>A125969777R</vt:lpstr>
      <vt:lpstr>A125969777R_Data</vt:lpstr>
      <vt:lpstr>A125969777R_Latest</vt:lpstr>
      <vt:lpstr>A125969784L</vt:lpstr>
      <vt:lpstr>A125969784L_Data</vt:lpstr>
      <vt:lpstr>A125969784L_Latest</vt:lpstr>
      <vt:lpstr>A125969785R</vt:lpstr>
      <vt:lpstr>A125969785R_Data</vt:lpstr>
      <vt:lpstr>A125969785R_Latest</vt:lpstr>
      <vt:lpstr>A125969792L</vt:lpstr>
      <vt:lpstr>A125969792L_Data</vt:lpstr>
      <vt:lpstr>A125969792L_Latest</vt:lpstr>
      <vt:lpstr>A125969793R</vt:lpstr>
      <vt:lpstr>A125969793R_Data</vt:lpstr>
      <vt:lpstr>A125969793R_Latest</vt:lpstr>
      <vt:lpstr>A125969800A</vt:lpstr>
      <vt:lpstr>A125969800A_Data</vt:lpstr>
      <vt:lpstr>A125969800A_Latest</vt:lpstr>
      <vt:lpstr>A125969801C</vt:lpstr>
      <vt:lpstr>A125969801C_Data</vt:lpstr>
      <vt:lpstr>A125969801C_Latest</vt:lpstr>
      <vt:lpstr>A125969808V</vt:lpstr>
      <vt:lpstr>A125969808V_Data</vt:lpstr>
      <vt:lpstr>A125969808V_Latest</vt:lpstr>
      <vt:lpstr>A125969809W</vt:lpstr>
      <vt:lpstr>A125969809W_Data</vt:lpstr>
      <vt:lpstr>A125969809W_Latest</vt:lpstr>
      <vt:lpstr>A125969816V</vt:lpstr>
      <vt:lpstr>A125969816V_Data</vt:lpstr>
      <vt:lpstr>A125969816V_Latest</vt:lpstr>
      <vt:lpstr>A125969817W</vt:lpstr>
      <vt:lpstr>A125969817W_Data</vt:lpstr>
      <vt:lpstr>A125969817W_Latest</vt:lpstr>
      <vt:lpstr>A125969824V</vt:lpstr>
      <vt:lpstr>A125969824V_Data</vt:lpstr>
      <vt:lpstr>A125969824V_Latest</vt:lpstr>
      <vt:lpstr>A125969825W</vt:lpstr>
      <vt:lpstr>A125969825W_Data</vt:lpstr>
      <vt:lpstr>A125969825W_Latest</vt:lpstr>
      <vt:lpstr>A125969832V</vt:lpstr>
      <vt:lpstr>A125969832V_Data</vt:lpstr>
      <vt:lpstr>A125969832V_Latest</vt:lpstr>
      <vt:lpstr>A125969833W</vt:lpstr>
      <vt:lpstr>A125969833W_Data</vt:lpstr>
      <vt:lpstr>A125969833W_Latest</vt:lpstr>
      <vt:lpstr>A125969840V</vt:lpstr>
      <vt:lpstr>A125969840V_Data</vt:lpstr>
      <vt:lpstr>A125969840V_Latest</vt:lpstr>
      <vt:lpstr>A125969841W</vt:lpstr>
      <vt:lpstr>A125969841W_Data</vt:lpstr>
      <vt:lpstr>A125969841W_Latest</vt:lpstr>
      <vt:lpstr>A125969848L</vt:lpstr>
      <vt:lpstr>A125969848L_Data</vt:lpstr>
      <vt:lpstr>A125969848L_Latest</vt:lpstr>
      <vt:lpstr>A125969849R</vt:lpstr>
      <vt:lpstr>A125969849R_Data</vt:lpstr>
      <vt:lpstr>A125969849R_Latest</vt:lpstr>
      <vt:lpstr>A125969856L</vt:lpstr>
      <vt:lpstr>A125969856L_Data</vt:lpstr>
      <vt:lpstr>A125969856L_Latest</vt:lpstr>
      <vt:lpstr>A125969857R</vt:lpstr>
      <vt:lpstr>A125969857R_Data</vt:lpstr>
      <vt:lpstr>A125969857R_Latest</vt:lpstr>
      <vt:lpstr>A125969864L</vt:lpstr>
      <vt:lpstr>A125969864L_Data</vt:lpstr>
      <vt:lpstr>A125969864L_Latest</vt:lpstr>
      <vt:lpstr>A125969865R</vt:lpstr>
      <vt:lpstr>A125969865R_Data</vt:lpstr>
      <vt:lpstr>A125969865R_Latest</vt:lpstr>
      <vt:lpstr>A125969872L</vt:lpstr>
      <vt:lpstr>A125969872L_Data</vt:lpstr>
      <vt:lpstr>A125969872L_Latest</vt:lpstr>
      <vt:lpstr>A125969873R</vt:lpstr>
      <vt:lpstr>A125969873R_Data</vt:lpstr>
      <vt:lpstr>A125969873R_Latest</vt:lpstr>
      <vt:lpstr>A125969880L</vt:lpstr>
      <vt:lpstr>A125969880L_Data</vt:lpstr>
      <vt:lpstr>A125969880L_Latest</vt:lpstr>
      <vt:lpstr>A125969881R</vt:lpstr>
      <vt:lpstr>A125969881R_Data</vt:lpstr>
      <vt:lpstr>A125969881R_Latest</vt:lpstr>
      <vt:lpstr>A125969888F</vt:lpstr>
      <vt:lpstr>A125969888F_Data</vt:lpstr>
      <vt:lpstr>A125969888F_Latest</vt:lpstr>
      <vt:lpstr>A125969889J</vt:lpstr>
      <vt:lpstr>A125969889J_Data</vt:lpstr>
      <vt:lpstr>A125969889J_Latest</vt:lpstr>
      <vt:lpstr>A125969896F</vt:lpstr>
      <vt:lpstr>A125969896F_Data</vt:lpstr>
      <vt:lpstr>A125969896F_Latest</vt:lpstr>
      <vt:lpstr>A125969897J</vt:lpstr>
      <vt:lpstr>A125969897J_Data</vt:lpstr>
      <vt:lpstr>A125969897J_Latest</vt:lpstr>
      <vt:lpstr>A125969904V</vt:lpstr>
      <vt:lpstr>A125969904V_Data</vt:lpstr>
      <vt:lpstr>A125969904V_Latest</vt:lpstr>
      <vt:lpstr>A125969905W</vt:lpstr>
      <vt:lpstr>A125969905W_Data</vt:lpstr>
      <vt:lpstr>A125969905W_Latest</vt:lpstr>
      <vt:lpstr>A125969912V</vt:lpstr>
      <vt:lpstr>A125969912V_Data</vt:lpstr>
      <vt:lpstr>A125969912V_Latest</vt:lpstr>
      <vt:lpstr>A125969913W</vt:lpstr>
      <vt:lpstr>A125969913W_Data</vt:lpstr>
      <vt:lpstr>A125969913W_Latest</vt:lpstr>
      <vt:lpstr>A125969920V</vt:lpstr>
      <vt:lpstr>A125969920V_Data</vt:lpstr>
      <vt:lpstr>A125969920V_Latest</vt:lpstr>
      <vt:lpstr>A125969928L</vt:lpstr>
      <vt:lpstr>A125969928L_Data</vt:lpstr>
      <vt:lpstr>A125969928L_Latest</vt:lpstr>
      <vt:lpstr>A125969929R</vt:lpstr>
      <vt:lpstr>A125969929R_Data</vt:lpstr>
      <vt:lpstr>A125969929R_Latest</vt:lpstr>
      <vt:lpstr>A125969936L</vt:lpstr>
      <vt:lpstr>A125969936L_Data</vt:lpstr>
      <vt:lpstr>A125969936L_Latest</vt:lpstr>
      <vt:lpstr>A125969937R</vt:lpstr>
      <vt:lpstr>A125969937R_Data</vt:lpstr>
      <vt:lpstr>A125969937R_Latest</vt:lpstr>
      <vt:lpstr>A125969944L</vt:lpstr>
      <vt:lpstr>A125969944L_Data</vt:lpstr>
      <vt:lpstr>A125969944L_Latest</vt:lpstr>
      <vt:lpstr>A125969945R</vt:lpstr>
      <vt:lpstr>A125969945R_Data</vt:lpstr>
      <vt:lpstr>A125969945R_Latest</vt:lpstr>
      <vt:lpstr>A125969952L</vt:lpstr>
      <vt:lpstr>A125969952L_Data</vt:lpstr>
      <vt:lpstr>A125969952L_Latest</vt:lpstr>
      <vt:lpstr>A125969953R</vt:lpstr>
      <vt:lpstr>A125969953R_Data</vt:lpstr>
      <vt:lpstr>A125969953R_Latest</vt:lpstr>
      <vt:lpstr>A125969960L</vt:lpstr>
      <vt:lpstr>A125969960L_Data</vt:lpstr>
      <vt:lpstr>A125969960L_Latest</vt:lpstr>
      <vt:lpstr>A125969961R</vt:lpstr>
      <vt:lpstr>A125969961R_Data</vt:lpstr>
      <vt:lpstr>A125969961R_Latest</vt:lpstr>
      <vt:lpstr>A125969968F</vt:lpstr>
      <vt:lpstr>A125969968F_Data</vt:lpstr>
      <vt:lpstr>A125969968F_Latest</vt:lpstr>
      <vt:lpstr>A125969969J</vt:lpstr>
      <vt:lpstr>A125969969J_Data</vt:lpstr>
      <vt:lpstr>A125969969J_Latest</vt:lpstr>
      <vt:lpstr>A125969976F</vt:lpstr>
      <vt:lpstr>A125969976F_Data</vt:lpstr>
      <vt:lpstr>A125969976F_Latest</vt:lpstr>
      <vt:lpstr>A125969977J</vt:lpstr>
      <vt:lpstr>A125969977J_Data</vt:lpstr>
      <vt:lpstr>A125969977J_Latest</vt:lpstr>
      <vt:lpstr>A125969984F</vt:lpstr>
      <vt:lpstr>A125969984F_Data</vt:lpstr>
      <vt:lpstr>A125969984F_Latest</vt:lpstr>
      <vt:lpstr>A125969985J</vt:lpstr>
      <vt:lpstr>A125969985J_Data</vt:lpstr>
      <vt:lpstr>A125969985J_Latest</vt:lpstr>
      <vt:lpstr>A125969992F</vt:lpstr>
      <vt:lpstr>A125969992F_Data</vt:lpstr>
      <vt:lpstr>A125969992F_Latest</vt:lpstr>
      <vt:lpstr>A125969993J</vt:lpstr>
      <vt:lpstr>A125969993J_Data</vt:lpstr>
      <vt:lpstr>A125969993J_Latest</vt:lpstr>
      <vt:lpstr>A125970000A</vt:lpstr>
      <vt:lpstr>A125970000A_Data</vt:lpstr>
      <vt:lpstr>A125970000A_Latest</vt:lpstr>
      <vt:lpstr>A125970001C</vt:lpstr>
      <vt:lpstr>A125970001C_Data</vt:lpstr>
      <vt:lpstr>A125970001C_Latest</vt:lpstr>
      <vt:lpstr>A125970008V</vt:lpstr>
      <vt:lpstr>A125970008V_Data</vt:lpstr>
      <vt:lpstr>A125970008V_Latest</vt:lpstr>
      <vt:lpstr>A125970009W</vt:lpstr>
      <vt:lpstr>A125970009W_Data</vt:lpstr>
      <vt:lpstr>A125970009W_Latest</vt:lpstr>
      <vt:lpstr>A125970016V</vt:lpstr>
      <vt:lpstr>A125970016V_Data</vt:lpstr>
      <vt:lpstr>A125970016V_Latest</vt:lpstr>
      <vt:lpstr>A125970017W</vt:lpstr>
      <vt:lpstr>A125970017W_Data</vt:lpstr>
      <vt:lpstr>A125970017W_Latest</vt:lpstr>
      <vt:lpstr>A125970024V</vt:lpstr>
      <vt:lpstr>A125970024V_Data</vt:lpstr>
      <vt:lpstr>A125970024V_Latest</vt:lpstr>
      <vt:lpstr>A125970025W</vt:lpstr>
      <vt:lpstr>A125970025W_Data</vt:lpstr>
      <vt:lpstr>A125970025W_Latest</vt:lpstr>
      <vt:lpstr>A125970032V</vt:lpstr>
      <vt:lpstr>A125970032V_Data</vt:lpstr>
      <vt:lpstr>A125970032V_Latest</vt:lpstr>
      <vt:lpstr>A125970033W</vt:lpstr>
      <vt:lpstr>A125970033W_Data</vt:lpstr>
      <vt:lpstr>A125970033W_Latest</vt:lpstr>
      <vt:lpstr>A125970040V</vt:lpstr>
      <vt:lpstr>A125970040V_Data</vt:lpstr>
      <vt:lpstr>A125970040V_Latest</vt:lpstr>
      <vt:lpstr>A125970041W</vt:lpstr>
      <vt:lpstr>A125970041W_Data</vt:lpstr>
      <vt:lpstr>A125970041W_Latest</vt:lpstr>
      <vt:lpstr>A125970048L</vt:lpstr>
      <vt:lpstr>A125970048L_Data</vt:lpstr>
      <vt:lpstr>A125970048L_Latest</vt:lpstr>
      <vt:lpstr>A125970049R</vt:lpstr>
      <vt:lpstr>A125970049R_Data</vt:lpstr>
      <vt:lpstr>A125970049R_Latest</vt:lpstr>
      <vt:lpstr>A125970056L</vt:lpstr>
      <vt:lpstr>A125970056L_Data</vt:lpstr>
      <vt:lpstr>A125970056L_Latest</vt:lpstr>
      <vt:lpstr>A125970057R</vt:lpstr>
      <vt:lpstr>A125970057R_Data</vt:lpstr>
      <vt:lpstr>A125970057R_Latest</vt:lpstr>
      <vt:lpstr>A125970064L</vt:lpstr>
      <vt:lpstr>A125970064L_Data</vt:lpstr>
      <vt:lpstr>A125970064L_Latest</vt:lpstr>
      <vt:lpstr>A125970065R</vt:lpstr>
      <vt:lpstr>A125970065R_Data</vt:lpstr>
      <vt:lpstr>A125970065R_Latest</vt:lpstr>
      <vt:lpstr>A125970072L</vt:lpstr>
      <vt:lpstr>A125970072L_Data</vt:lpstr>
      <vt:lpstr>A125970072L_Latest</vt:lpstr>
      <vt:lpstr>A125970073R</vt:lpstr>
      <vt:lpstr>A125970073R_Data</vt:lpstr>
      <vt:lpstr>A125970073R_Latest</vt:lpstr>
      <vt:lpstr>A125970080L</vt:lpstr>
      <vt:lpstr>A125970080L_Data</vt:lpstr>
      <vt:lpstr>A125970080L_Latest</vt:lpstr>
      <vt:lpstr>A125970081R</vt:lpstr>
      <vt:lpstr>A125970081R_Data</vt:lpstr>
      <vt:lpstr>A125970081R_Latest</vt:lpstr>
      <vt:lpstr>A125970088F</vt:lpstr>
      <vt:lpstr>A125970088F_Data</vt:lpstr>
      <vt:lpstr>A125970088F_Latest</vt:lpstr>
      <vt:lpstr>A125970089J</vt:lpstr>
      <vt:lpstr>A125970089J_Data</vt:lpstr>
      <vt:lpstr>A125970089J_Latest</vt:lpstr>
      <vt:lpstr>A125970096F</vt:lpstr>
      <vt:lpstr>A125970096F_Data</vt:lpstr>
      <vt:lpstr>A125970096F_Latest</vt:lpstr>
      <vt:lpstr>A125970097J</vt:lpstr>
      <vt:lpstr>A125970097J_Data</vt:lpstr>
      <vt:lpstr>A125970097J_Latest</vt:lpstr>
      <vt:lpstr>A125970104V</vt:lpstr>
      <vt:lpstr>A125970104V_Data</vt:lpstr>
      <vt:lpstr>A125970104V_Latest</vt:lpstr>
      <vt:lpstr>A125970105W</vt:lpstr>
      <vt:lpstr>A125970105W_Data</vt:lpstr>
      <vt:lpstr>A125970105W_Latest</vt:lpstr>
      <vt:lpstr>A125970112V</vt:lpstr>
      <vt:lpstr>A125970112V_Data</vt:lpstr>
      <vt:lpstr>A125970112V_Latest</vt:lpstr>
      <vt:lpstr>A125970113W</vt:lpstr>
      <vt:lpstr>A125970113W_Data</vt:lpstr>
      <vt:lpstr>A125970113W_Latest</vt:lpstr>
      <vt:lpstr>A125970120V</vt:lpstr>
      <vt:lpstr>A125970120V_Data</vt:lpstr>
      <vt:lpstr>A125970120V_Latest</vt:lpstr>
      <vt:lpstr>A125970128L</vt:lpstr>
      <vt:lpstr>A125970128L_Data</vt:lpstr>
      <vt:lpstr>A125970128L_Latest</vt:lpstr>
      <vt:lpstr>A125970129R</vt:lpstr>
      <vt:lpstr>A125970129R_Data</vt:lpstr>
      <vt:lpstr>A125970129R_Latest</vt:lpstr>
      <vt:lpstr>A125970136L</vt:lpstr>
      <vt:lpstr>A125970136L_Data</vt:lpstr>
      <vt:lpstr>A125970136L_Latest</vt:lpstr>
      <vt:lpstr>A125970137R</vt:lpstr>
      <vt:lpstr>A125970137R_Data</vt:lpstr>
      <vt:lpstr>A125970137R_Latest</vt:lpstr>
      <vt:lpstr>A125970144L</vt:lpstr>
      <vt:lpstr>A125970144L_Data</vt:lpstr>
      <vt:lpstr>A125970144L_Latest</vt:lpstr>
      <vt:lpstr>A125970145R</vt:lpstr>
      <vt:lpstr>A125970145R_Data</vt:lpstr>
      <vt:lpstr>A125970145R_Latest</vt:lpstr>
      <vt:lpstr>A125970152L</vt:lpstr>
      <vt:lpstr>A125970152L_Data</vt:lpstr>
      <vt:lpstr>A125970152L_Latest</vt:lpstr>
      <vt:lpstr>A125970153R</vt:lpstr>
      <vt:lpstr>A125970153R_Data</vt:lpstr>
      <vt:lpstr>A125970153R_Latest</vt:lpstr>
      <vt:lpstr>A125970160L</vt:lpstr>
      <vt:lpstr>A125970160L_Data</vt:lpstr>
      <vt:lpstr>A125970160L_Latest</vt:lpstr>
      <vt:lpstr>A125970161R</vt:lpstr>
      <vt:lpstr>A125970161R_Data</vt:lpstr>
      <vt:lpstr>A125970161R_Latest</vt:lpstr>
      <vt:lpstr>A125970168F</vt:lpstr>
      <vt:lpstr>A125970168F_Data</vt:lpstr>
      <vt:lpstr>A125970168F_Latest</vt:lpstr>
      <vt:lpstr>A125970169J</vt:lpstr>
      <vt:lpstr>A125970169J_Data</vt:lpstr>
      <vt:lpstr>A125970169J_Latest</vt:lpstr>
      <vt:lpstr>A125970176F</vt:lpstr>
      <vt:lpstr>A125970176F_Data</vt:lpstr>
      <vt:lpstr>A125970176F_Latest</vt:lpstr>
      <vt:lpstr>A125970177J</vt:lpstr>
      <vt:lpstr>A125970177J_Data</vt:lpstr>
      <vt:lpstr>A125970177J_Latest</vt:lpstr>
      <vt:lpstr>A125970184F</vt:lpstr>
      <vt:lpstr>A125970184F_Data</vt:lpstr>
      <vt:lpstr>A125970184F_Latest</vt:lpstr>
      <vt:lpstr>A125970185J</vt:lpstr>
      <vt:lpstr>A125970185J_Data</vt:lpstr>
      <vt:lpstr>A125970185J_Latest</vt:lpstr>
      <vt:lpstr>A125970192F</vt:lpstr>
      <vt:lpstr>A125970192F_Data</vt:lpstr>
      <vt:lpstr>A125970192F_Latest</vt:lpstr>
      <vt:lpstr>A125970193J</vt:lpstr>
      <vt:lpstr>A125970193J_Data</vt:lpstr>
      <vt:lpstr>A125970193J_Latest</vt:lpstr>
      <vt:lpstr>A125970200V</vt:lpstr>
      <vt:lpstr>A125970200V_Data</vt:lpstr>
      <vt:lpstr>A125970200V_Latest</vt:lpstr>
      <vt:lpstr>A125970201W</vt:lpstr>
      <vt:lpstr>A125970201W_Data</vt:lpstr>
      <vt:lpstr>A125970201W_Latest</vt:lpstr>
      <vt:lpstr>A125970208L</vt:lpstr>
      <vt:lpstr>A125970208L_Data</vt:lpstr>
      <vt:lpstr>A125970208L_Latest</vt:lpstr>
      <vt:lpstr>A125970209R</vt:lpstr>
      <vt:lpstr>A125970209R_Data</vt:lpstr>
      <vt:lpstr>A125970209R_Latest</vt:lpstr>
      <vt:lpstr>A125970216L</vt:lpstr>
      <vt:lpstr>A125970216L_Data</vt:lpstr>
      <vt:lpstr>A125970216L_Latest</vt:lpstr>
      <vt:lpstr>A125970217R</vt:lpstr>
      <vt:lpstr>A125970217R_Data</vt:lpstr>
      <vt:lpstr>A125970217R_Latest</vt:lpstr>
      <vt:lpstr>A125970224L</vt:lpstr>
      <vt:lpstr>A125970224L_Data</vt:lpstr>
      <vt:lpstr>A125970224L_Latest</vt:lpstr>
      <vt:lpstr>A125970225R</vt:lpstr>
      <vt:lpstr>A125970225R_Data</vt:lpstr>
      <vt:lpstr>A125970225R_Latest</vt:lpstr>
      <vt:lpstr>A125970232L</vt:lpstr>
      <vt:lpstr>A125970232L_Data</vt:lpstr>
      <vt:lpstr>A125970232L_Latest</vt:lpstr>
      <vt:lpstr>A125970233R</vt:lpstr>
      <vt:lpstr>A125970233R_Data</vt:lpstr>
      <vt:lpstr>A125970233R_Latest</vt:lpstr>
      <vt:lpstr>A125970240L</vt:lpstr>
      <vt:lpstr>A125970240L_Data</vt:lpstr>
      <vt:lpstr>A125970240L_Latest</vt:lpstr>
      <vt:lpstr>A125970241R</vt:lpstr>
      <vt:lpstr>A125970241R_Data</vt:lpstr>
      <vt:lpstr>A125970241R_Latest</vt:lpstr>
      <vt:lpstr>A125970248F</vt:lpstr>
      <vt:lpstr>A125970248F_Data</vt:lpstr>
      <vt:lpstr>A125970248F_Latest</vt:lpstr>
      <vt:lpstr>A125970249J</vt:lpstr>
      <vt:lpstr>A125970249J_Data</vt:lpstr>
      <vt:lpstr>A125970249J_Latest</vt:lpstr>
      <vt:lpstr>A125970256F</vt:lpstr>
      <vt:lpstr>A125970256F_Data</vt:lpstr>
      <vt:lpstr>A125970256F_Latest</vt:lpstr>
      <vt:lpstr>A125970257J</vt:lpstr>
      <vt:lpstr>A125970257J_Data</vt:lpstr>
      <vt:lpstr>A125970257J_Latest</vt:lpstr>
      <vt:lpstr>A125970264F</vt:lpstr>
      <vt:lpstr>A125970264F_Data</vt:lpstr>
      <vt:lpstr>A125970264F_Latest</vt:lpstr>
      <vt:lpstr>A125970265J</vt:lpstr>
      <vt:lpstr>A125970265J_Data</vt:lpstr>
      <vt:lpstr>A125970265J_Latest</vt:lpstr>
      <vt:lpstr>A125970272F</vt:lpstr>
      <vt:lpstr>A125970272F_Data</vt:lpstr>
      <vt:lpstr>A125970272F_Latest</vt:lpstr>
      <vt:lpstr>A125970273J</vt:lpstr>
      <vt:lpstr>A125970273J_Data</vt:lpstr>
      <vt:lpstr>A125970273J_Latest</vt:lpstr>
      <vt:lpstr>A125970280F</vt:lpstr>
      <vt:lpstr>A125970280F_Data</vt:lpstr>
      <vt:lpstr>A125970280F_Latest</vt:lpstr>
      <vt:lpstr>A125970281J</vt:lpstr>
      <vt:lpstr>A125970281J_Data</vt:lpstr>
      <vt:lpstr>A125970281J_Latest</vt:lpstr>
      <vt:lpstr>A125970288X</vt:lpstr>
      <vt:lpstr>A125970288X_Data</vt:lpstr>
      <vt:lpstr>A125970288X_Latest</vt:lpstr>
      <vt:lpstr>A125970289A</vt:lpstr>
      <vt:lpstr>A125970289A_Data</vt:lpstr>
      <vt:lpstr>A125970289A_Latest</vt:lpstr>
      <vt:lpstr>A125970296X</vt:lpstr>
      <vt:lpstr>A125970296X_Data</vt:lpstr>
      <vt:lpstr>A125970296X_Latest</vt:lpstr>
      <vt:lpstr>A125970297A</vt:lpstr>
      <vt:lpstr>A125970297A_Data</vt:lpstr>
      <vt:lpstr>A125970297A_Latest</vt:lpstr>
      <vt:lpstr>A125970304L</vt:lpstr>
      <vt:lpstr>A125970304L_Data</vt:lpstr>
      <vt:lpstr>A125970304L_Latest</vt:lpstr>
      <vt:lpstr>A125970305R</vt:lpstr>
      <vt:lpstr>A125970305R_Data</vt:lpstr>
      <vt:lpstr>A125970305R_Latest</vt:lpstr>
      <vt:lpstr>A125970312L</vt:lpstr>
      <vt:lpstr>A125970312L_Data</vt:lpstr>
      <vt:lpstr>A125970312L_Latest</vt:lpstr>
      <vt:lpstr>A125970313R</vt:lpstr>
      <vt:lpstr>A125970313R_Data</vt:lpstr>
      <vt:lpstr>A125970313R_Latest</vt:lpstr>
      <vt:lpstr>A125970320L</vt:lpstr>
      <vt:lpstr>A125970320L_Data</vt:lpstr>
      <vt:lpstr>A125970320L_Latest</vt:lpstr>
      <vt:lpstr>A125970328F</vt:lpstr>
      <vt:lpstr>A125970328F_Data</vt:lpstr>
      <vt:lpstr>A125970328F_Latest</vt:lpstr>
      <vt:lpstr>A125970329J</vt:lpstr>
      <vt:lpstr>A125970329J_Data</vt:lpstr>
      <vt:lpstr>A125970329J_Latest</vt:lpstr>
      <vt:lpstr>A125970336F</vt:lpstr>
      <vt:lpstr>A125970336F_Data</vt:lpstr>
      <vt:lpstr>A125970336F_Latest</vt:lpstr>
      <vt:lpstr>A125970337J</vt:lpstr>
      <vt:lpstr>A125970337J_Data</vt:lpstr>
      <vt:lpstr>A125970337J_Latest</vt:lpstr>
      <vt:lpstr>A125970344F</vt:lpstr>
      <vt:lpstr>A125970344F_Data</vt:lpstr>
      <vt:lpstr>A125970344F_Latest</vt:lpstr>
      <vt:lpstr>A125970345J</vt:lpstr>
      <vt:lpstr>A125970345J_Data</vt:lpstr>
      <vt:lpstr>A125970345J_Latest</vt:lpstr>
      <vt:lpstr>A125970352F</vt:lpstr>
      <vt:lpstr>A125970352F_Data</vt:lpstr>
      <vt:lpstr>A125970352F_Latest</vt:lpstr>
      <vt:lpstr>A125970353J</vt:lpstr>
      <vt:lpstr>A125970353J_Data</vt:lpstr>
      <vt:lpstr>A125970353J_Latest</vt:lpstr>
      <vt:lpstr>A125970360F</vt:lpstr>
      <vt:lpstr>A125970360F_Data</vt:lpstr>
      <vt:lpstr>A125970360F_Latest</vt:lpstr>
      <vt:lpstr>A125970361J</vt:lpstr>
      <vt:lpstr>A125970361J_Data</vt:lpstr>
      <vt:lpstr>A125970361J_Latest</vt:lpstr>
      <vt:lpstr>A125970368X</vt:lpstr>
      <vt:lpstr>A125970368X_Data</vt:lpstr>
      <vt:lpstr>A125970368X_Latest</vt:lpstr>
      <vt:lpstr>A125970369A</vt:lpstr>
      <vt:lpstr>A125970369A_Data</vt:lpstr>
      <vt:lpstr>A125970369A_Latest</vt:lpstr>
      <vt:lpstr>A125970376X</vt:lpstr>
      <vt:lpstr>A125970376X_Data</vt:lpstr>
      <vt:lpstr>A125970376X_Latest</vt:lpstr>
      <vt:lpstr>A125970377A</vt:lpstr>
      <vt:lpstr>A125970377A_Data</vt:lpstr>
      <vt:lpstr>A125970377A_Latest</vt:lpstr>
      <vt:lpstr>A125970384X</vt:lpstr>
      <vt:lpstr>A125970384X_Data</vt:lpstr>
      <vt:lpstr>A125970384X_Latest</vt:lpstr>
      <vt:lpstr>A125970385A</vt:lpstr>
      <vt:lpstr>A125970385A_Data</vt:lpstr>
      <vt:lpstr>A125970385A_Latest</vt:lpstr>
      <vt:lpstr>A125970392X</vt:lpstr>
      <vt:lpstr>A125970392X_Data</vt:lpstr>
      <vt:lpstr>A125970392X_Latest</vt:lpstr>
      <vt:lpstr>A125970393A</vt:lpstr>
      <vt:lpstr>A125970393A_Data</vt:lpstr>
      <vt:lpstr>A125970393A_Latest</vt:lpstr>
      <vt:lpstr>A125970400L</vt:lpstr>
      <vt:lpstr>A125970400L_Data</vt:lpstr>
      <vt:lpstr>A125970400L_Latest</vt:lpstr>
      <vt:lpstr>A125970401R</vt:lpstr>
      <vt:lpstr>A125970401R_Data</vt:lpstr>
      <vt:lpstr>A125970401R_Latest</vt:lpstr>
      <vt:lpstr>A125970408F</vt:lpstr>
      <vt:lpstr>A125970408F_Data</vt:lpstr>
      <vt:lpstr>A125970408F_Latest</vt:lpstr>
      <vt:lpstr>A125970409J</vt:lpstr>
      <vt:lpstr>A125970409J_Data</vt:lpstr>
      <vt:lpstr>A125970409J_Latest</vt:lpstr>
      <vt:lpstr>A125970416F</vt:lpstr>
      <vt:lpstr>A125970416F_Data</vt:lpstr>
      <vt:lpstr>A125970416F_Latest</vt:lpstr>
      <vt:lpstr>A125970417J</vt:lpstr>
      <vt:lpstr>A125970417J_Data</vt:lpstr>
      <vt:lpstr>A125970417J_Latest</vt:lpstr>
      <vt:lpstr>A125970424F</vt:lpstr>
      <vt:lpstr>A125970424F_Data</vt:lpstr>
      <vt:lpstr>A125970424F_Latest</vt:lpstr>
      <vt:lpstr>A125970425J</vt:lpstr>
      <vt:lpstr>A125970425J_Data</vt:lpstr>
      <vt:lpstr>A125970425J_Latest</vt:lpstr>
      <vt:lpstr>A125970432F</vt:lpstr>
      <vt:lpstr>A125970432F_Data</vt:lpstr>
      <vt:lpstr>A125970432F_Latest</vt:lpstr>
      <vt:lpstr>A125970433J</vt:lpstr>
      <vt:lpstr>A125970433J_Data</vt:lpstr>
      <vt:lpstr>A125970433J_Latest</vt:lpstr>
      <vt:lpstr>A125970440F</vt:lpstr>
      <vt:lpstr>A125970440F_Data</vt:lpstr>
      <vt:lpstr>A125970440F_Latest</vt:lpstr>
      <vt:lpstr>A125970441J</vt:lpstr>
      <vt:lpstr>A125970441J_Data</vt:lpstr>
      <vt:lpstr>A125970441J_Latest</vt:lpstr>
      <vt:lpstr>A125970448X</vt:lpstr>
      <vt:lpstr>A125970448X_Data</vt:lpstr>
      <vt:lpstr>A125970448X_Latest</vt:lpstr>
      <vt:lpstr>A125970449A</vt:lpstr>
      <vt:lpstr>A125970449A_Data</vt:lpstr>
      <vt:lpstr>A125970449A_Latest</vt:lpstr>
      <vt:lpstr>A125970456X</vt:lpstr>
      <vt:lpstr>A125970456X_Data</vt:lpstr>
      <vt:lpstr>A125970456X_Latest</vt:lpstr>
      <vt:lpstr>A125970457A</vt:lpstr>
      <vt:lpstr>A125970457A_Data</vt:lpstr>
      <vt:lpstr>A125970457A_Latest</vt:lpstr>
      <vt:lpstr>A125970464X</vt:lpstr>
      <vt:lpstr>A125970464X_Data</vt:lpstr>
      <vt:lpstr>A125970464X_Latest</vt:lpstr>
      <vt:lpstr>A125970465A</vt:lpstr>
      <vt:lpstr>A125970465A_Data</vt:lpstr>
      <vt:lpstr>A125970465A_Latest</vt:lpstr>
      <vt:lpstr>A125970472X</vt:lpstr>
      <vt:lpstr>A125970472X_Data</vt:lpstr>
      <vt:lpstr>A125970472X_Latest</vt:lpstr>
      <vt:lpstr>A125970473A</vt:lpstr>
      <vt:lpstr>A125970473A_Data</vt:lpstr>
      <vt:lpstr>A125970473A_Latest</vt:lpstr>
      <vt:lpstr>A125970480X</vt:lpstr>
      <vt:lpstr>A125970480X_Data</vt:lpstr>
      <vt:lpstr>A125970480X_Latest</vt:lpstr>
      <vt:lpstr>A125970481A</vt:lpstr>
      <vt:lpstr>A125970481A_Data</vt:lpstr>
      <vt:lpstr>A125970481A_Latest</vt:lpstr>
      <vt:lpstr>A125970488T</vt:lpstr>
      <vt:lpstr>A125970488T_Data</vt:lpstr>
      <vt:lpstr>A125970488T_Latest</vt:lpstr>
      <vt:lpstr>A125970489V</vt:lpstr>
      <vt:lpstr>A125970489V_Data</vt:lpstr>
      <vt:lpstr>A125970489V_Latest</vt:lpstr>
      <vt:lpstr>A125970496T</vt:lpstr>
      <vt:lpstr>A125970496T_Data</vt:lpstr>
      <vt:lpstr>A125970496T_Latest</vt:lpstr>
      <vt:lpstr>A125970497V</vt:lpstr>
      <vt:lpstr>A125970497V_Data</vt:lpstr>
      <vt:lpstr>A125970497V_Latest</vt:lpstr>
      <vt:lpstr>A125970504F</vt:lpstr>
      <vt:lpstr>A125970504F_Data</vt:lpstr>
      <vt:lpstr>A125970504F_Latest</vt:lpstr>
      <vt:lpstr>A125970505J</vt:lpstr>
      <vt:lpstr>A125970505J_Data</vt:lpstr>
      <vt:lpstr>A125970505J_Latest</vt:lpstr>
      <vt:lpstr>A125970512F</vt:lpstr>
      <vt:lpstr>A125970512F_Data</vt:lpstr>
      <vt:lpstr>A125970512F_Latest</vt:lpstr>
      <vt:lpstr>A125970513J</vt:lpstr>
      <vt:lpstr>A125970513J_Data</vt:lpstr>
      <vt:lpstr>A125970513J_Latest</vt:lpstr>
      <vt:lpstr>A125970520F</vt:lpstr>
      <vt:lpstr>A125970520F_Data</vt:lpstr>
      <vt:lpstr>A125970520F_Latest</vt:lpstr>
      <vt:lpstr>A125970528X</vt:lpstr>
      <vt:lpstr>A125970528X_Data</vt:lpstr>
      <vt:lpstr>A125970528X_Latest</vt:lpstr>
      <vt:lpstr>A125970529A</vt:lpstr>
      <vt:lpstr>A125970529A_Data</vt:lpstr>
      <vt:lpstr>A125970529A_Latest</vt:lpstr>
      <vt:lpstr>A125970536X</vt:lpstr>
      <vt:lpstr>A125970536X_Data</vt:lpstr>
      <vt:lpstr>A125970536X_Latest</vt:lpstr>
      <vt:lpstr>A125970537A</vt:lpstr>
      <vt:lpstr>A125970537A_Data</vt:lpstr>
      <vt:lpstr>A125970537A_Latest</vt:lpstr>
      <vt:lpstr>A125970544X</vt:lpstr>
      <vt:lpstr>A125970544X_Data</vt:lpstr>
      <vt:lpstr>A125970544X_Latest</vt:lpstr>
      <vt:lpstr>A125970545A</vt:lpstr>
      <vt:lpstr>A125970545A_Data</vt:lpstr>
      <vt:lpstr>A125970545A_Latest</vt:lpstr>
      <vt:lpstr>A125970552X</vt:lpstr>
      <vt:lpstr>A125970552X_Data</vt:lpstr>
      <vt:lpstr>A125970552X_Latest</vt:lpstr>
      <vt:lpstr>A125970553A</vt:lpstr>
      <vt:lpstr>A125970553A_Data</vt:lpstr>
      <vt:lpstr>A125970553A_Latest</vt:lpstr>
      <vt:lpstr>A125970560X</vt:lpstr>
      <vt:lpstr>A125970560X_Data</vt:lpstr>
      <vt:lpstr>A125970560X_Latest</vt:lpstr>
      <vt:lpstr>A125970561A</vt:lpstr>
      <vt:lpstr>A125970561A_Data</vt:lpstr>
      <vt:lpstr>A125970561A_Latest</vt:lpstr>
      <vt:lpstr>A125970568T</vt:lpstr>
      <vt:lpstr>A125970568T_Data</vt:lpstr>
      <vt:lpstr>A125970568T_Latest</vt:lpstr>
      <vt:lpstr>A125970569V</vt:lpstr>
      <vt:lpstr>A125970569V_Data</vt:lpstr>
      <vt:lpstr>A125970569V_Latest</vt:lpstr>
      <vt:lpstr>A125970576T</vt:lpstr>
      <vt:lpstr>A125970576T_Data</vt:lpstr>
      <vt:lpstr>A125970576T_Latest</vt:lpstr>
      <vt:lpstr>A125970577V</vt:lpstr>
      <vt:lpstr>A125970577V_Data</vt:lpstr>
      <vt:lpstr>A125970577V_Latest</vt:lpstr>
      <vt:lpstr>A125970584T</vt:lpstr>
      <vt:lpstr>A125970584T_Data</vt:lpstr>
      <vt:lpstr>A125970584T_Latest</vt:lpstr>
      <vt:lpstr>A125970585V</vt:lpstr>
      <vt:lpstr>A125970585V_Data</vt:lpstr>
      <vt:lpstr>A125970585V_Latest</vt:lpstr>
      <vt:lpstr>A125970592T</vt:lpstr>
      <vt:lpstr>A125970592T_Data</vt:lpstr>
      <vt:lpstr>A125970592T_Latest</vt:lpstr>
      <vt:lpstr>A125970593V</vt:lpstr>
      <vt:lpstr>A125970593V_Data</vt:lpstr>
      <vt:lpstr>A125970593V_Latest</vt:lpstr>
      <vt:lpstr>A125970600F</vt:lpstr>
      <vt:lpstr>A125970600F_Data</vt:lpstr>
      <vt:lpstr>A125970600F_Latest</vt:lpstr>
      <vt:lpstr>A125970601J</vt:lpstr>
      <vt:lpstr>A125970601J_Data</vt:lpstr>
      <vt:lpstr>A125970601J_Latest</vt:lpstr>
      <vt:lpstr>A125970608X</vt:lpstr>
      <vt:lpstr>A125970608X_Data</vt:lpstr>
      <vt:lpstr>A125970608X_Latest</vt:lpstr>
      <vt:lpstr>A125970609A</vt:lpstr>
      <vt:lpstr>A125970609A_Data</vt:lpstr>
      <vt:lpstr>A125970609A_Latest</vt:lpstr>
      <vt:lpstr>A125970616X</vt:lpstr>
      <vt:lpstr>A125970616X_Data</vt:lpstr>
      <vt:lpstr>A125970616X_Latest</vt:lpstr>
      <vt:lpstr>A125970617A</vt:lpstr>
      <vt:lpstr>A125970617A_Data</vt:lpstr>
      <vt:lpstr>A125970617A_Latest</vt:lpstr>
      <vt:lpstr>A125970624X</vt:lpstr>
      <vt:lpstr>A125970624X_Data</vt:lpstr>
      <vt:lpstr>A125970624X_Latest</vt:lpstr>
      <vt:lpstr>A125970625A</vt:lpstr>
      <vt:lpstr>A125970625A_Data</vt:lpstr>
      <vt:lpstr>A125970625A_Latest</vt:lpstr>
      <vt:lpstr>A125970632X</vt:lpstr>
      <vt:lpstr>A125970632X_Data</vt:lpstr>
      <vt:lpstr>A125970632X_Latest</vt:lpstr>
      <vt:lpstr>A125970633A</vt:lpstr>
      <vt:lpstr>A125970633A_Data</vt:lpstr>
      <vt:lpstr>A125970633A_Latest</vt:lpstr>
      <vt:lpstr>A125970640X</vt:lpstr>
      <vt:lpstr>A125970640X_Data</vt:lpstr>
      <vt:lpstr>A125970640X_Latest</vt:lpstr>
      <vt:lpstr>A125970641A</vt:lpstr>
      <vt:lpstr>A125970641A_Data</vt:lpstr>
      <vt:lpstr>A125970641A_Latest</vt:lpstr>
      <vt:lpstr>A125970648T</vt:lpstr>
      <vt:lpstr>A125970648T_Data</vt:lpstr>
      <vt:lpstr>A125970648T_Latest</vt:lpstr>
      <vt:lpstr>A125970649V</vt:lpstr>
      <vt:lpstr>A125970649V_Data</vt:lpstr>
      <vt:lpstr>A125970649V_Latest</vt:lpstr>
      <vt:lpstr>A125970656T</vt:lpstr>
      <vt:lpstr>A125970656T_Data</vt:lpstr>
      <vt:lpstr>A125970656T_Latest</vt:lpstr>
      <vt:lpstr>A125970657V</vt:lpstr>
      <vt:lpstr>A125970657V_Data</vt:lpstr>
      <vt:lpstr>A125970657V_Latest</vt:lpstr>
      <vt:lpstr>A125970664T</vt:lpstr>
      <vt:lpstr>A125970664T_Data</vt:lpstr>
      <vt:lpstr>A125970664T_Latest</vt:lpstr>
      <vt:lpstr>A125970665V</vt:lpstr>
      <vt:lpstr>A125970665V_Data</vt:lpstr>
      <vt:lpstr>A125970665V_Latest</vt:lpstr>
      <vt:lpstr>A125970672T</vt:lpstr>
      <vt:lpstr>A125970672T_Data</vt:lpstr>
      <vt:lpstr>A125970672T_Latest</vt:lpstr>
      <vt:lpstr>A125970673V</vt:lpstr>
      <vt:lpstr>A125970673V_Data</vt:lpstr>
      <vt:lpstr>A125970673V_Latest</vt:lpstr>
      <vt:lpstr>A125970680T</vt:lpstr>
      <vt:lpstr>A125970680T_Data</vt:lpstr>
      <vt:lpstr>A125970680T_Latest</vt:lpstr>
      <vt:lpstr>A125970681V</vt:lpstr>
      <vt:lpstr>A125970681V_Data</vt:lpstr>
      <vt:lpstr>A125970681V_Latest</vt:lpstr>
      <vt:lpstr>A125970688K</vt:lpstr>
      <vt:lpstr>A125970688K_Data</vt:lpstr>
      <vt:lpstr>A125970688K_Latest</vt:lpstr>
      <vt:lpstr>A125970689L</vt:lpstr>
      <vt:lpstr>A125970689L_Data</vt:lpstr>
      <vt:lpstr>A125970689L_Latest</vt:lpstr>
      <vt:lpstr>A125970696K</vt:lpstr>
      <vt:lpstr>A125970696K_Data</vt:lpstr>
      <vt:lpstr>A125970696K_Latest</vt:lpstr>
      <vt:lpstr>A125970697L</vt:lpstr>
      <vt:lpstr>A125970697L_Data</vt:lpstr>
      <vt:lpstr>A125970697L_Latest</vt:lpstr>
      <vt:lpstr>A125970704X</vt:lpstr>
      <vt:lpstr>A125970704X_Data</vt:lpstr>
      <vt:lpstr>A125970704X_Latest</vt:lpstr>
      <vt:lpstr>A125970705A</vt:lpstr>
      <vt:lpstr>A125970705A_Data</vt:lpstr>
      <vt:lpstr>A125970705A_Latest</vt:lpstr>
      <vt:lpstr>A125970712X</vt:lpstr>
      <vt:lpstr>A125970712X_Data</vt:lpstr>
      <vt:lpstr>A125970712X_Latest</vt:lpstr>
      <vt:lpstr>A125970713A</vt:lpstr>
      <vt:lpstr>A125970713A_Data</vt:lpstr>
      <vt:lpstr>A125970713A_Latest</vt:lpstr>
      <vt:lpstr>A125970720X</vt:lpstr>
      <vt:lpstr>A125970720X_Data</vt:lpstr>
      <vt:lpstr>A125970720X_Latest</vt:lpstr>
      <vt:lpstr>A125970728T</vt:lpstr>
      <vt:lpstr>A125970728T_Data</vt:lpstr>
      <vt:lpstr>A125970728T_Latest</vt:lpstr>
      <vt:lpstr>A125970729V</vt:lpstr>
      <vt:lpstr>A125970729V_Data</vt:lpstr>
      <vt:lpstr>A125970729V_Latest</vt:lpstr>
      <vt:lpstr>A125970736T</vt:lpstr>
      <vt:lpstr>A125970736T_Data</vt:lpstr>
      <vt:lpstr>A125970736T_Latest</vt:lpstr>
      <vt:lpstr>A125970737V</vt:lpstr>
      <vt:lpstr>A125970737V_Data</vt:lpstr>
      <vt:lpstr>A125970737V_Latest</vt:lpstr>
      <vt:lpstr>A125970744T</vt:lpstr>
      <vt:lpstr>A125970744T_Data</vt:lpstr>
      <vt:lpstr>A125970744T_Latest</vt:lpstr>
      <vt:lpstr>A125970745V</vt:lpstr>
      <vt:lpstr>A125970745V_Data</vt:lpstr>
      <vt:lpstr>A125970745V_Latest</vt:lpstr>
      <vt:lpstr>A125970752T</vt:lpstr>
      <vt:lpstr>A125970752T_Data</vt:lpstr>
      <vt:lpstr>A125970752T_Latest</vt:lpstr>
      <vt:lpstr>A125970753V</vt:lpstr>
      <vt:lpstr>A125970753V_Data</vt:lpstr>
      <vt:lpstr>A125970753V_Latest</vt:lpstr>
      <vt:lpstr>A125970760T</vt:lpstr>
      <vt:lpstr>A125970760T_Data</vt:lpstr>
      <vt:lpstr>A125970760T_Latest</vt:lpstr>
      <vt:lpstr>A125970761V</vt:lpstr>
      <vt:lpstr>A125970761V_Data</vt:lpstr>
      <vt:lpstr>A125970761V_Latest</vt:lpstr>
      <vt:lpstr>A125970768K</vt:lpstr>
      <vt:lpstr>A125970768K_Data</vt:lpstr>
      <vt:lpstr>A125970768K_Latest</vt:lpstr>
      <vt:lpstr>A125970769L</vt:lpstr>
      <vt:lpstr>A125970769L_Data</vt:lpstr>
      <vt:lpstr>A125970769L_Latest</vt:lpstr>
      <vt:lpstr>A125970776K</vt:lpstr>
      <vt:lpstr>A125970776K_Data</vt:lpstr>
      <vt:lpstr>A125970776K_Latest</vt:lpstr>
      <vt:lpstr>A125970777L</vt:lpstr>
      <vt:lpstr>A125970777L_Data</vt:lpstr>
      <vt:lpstr>A125970777L_Latest</vt:lpstr>
      <vt:lpstr>A125970784K</vt:lpstr>
      <vt:lpstr>A125970784K_Data</vt:lpstr>
      <vt:lpstr>A125970784K_Latest</vt:lpstr>
      <vt:lpstr>A125970785L</vt:lpstr>
      <vt:lpstr>A125970785L_Data</vt:lpstr>
      <vt:lpstr>A125970785L_Latest</vt:lpstr>
      <vt:lpstr>A125970792K</vt:lpstr>
      <vt:lpstr>A125970792K_Data</vt:lpstr>
      <vt:lpstr>A125970792K_Latest</vt:lpstr>
      <vt:lpstr>A125970793L</vt:lpstr>
      <vt:lpstr>A125970793L_Data</vt:lpstr>
      <vt:lpstr>A125970793L_Latest</vt:lpstr>
      <vt:lpstr>A125970800X</vt:lpstr>
      <vt:lpstr>A125970800X_Data</vt:lpstr>
      <vt:lpstr>A125970800X_Latest</vt:lpstr>
      <vt:lpstr>A125970801A</vt:lpstr>
      <vt:lpstr>A125970801A_Data</vt:lpstr>
      <vt:lpstr>A125970801A_Latest</vt:lpstr>
      <vt:lpstr>A125970808T</vt:lpstr>
      <vt:lpstr>A125970808T_Data</vt:lpstr>
      <vt:lpstr>A125970808T_Latest</vt:lpstr>
      <vt:lpstr>A125970809V</vt:lpstr>
      <vt:lpstr>A125970809V_Data</vt:lpstr>
      <vt:lpstr>A125970809V_Latest</vt:lpstr>
      <vt:lpstr>A125970816T</vt:lpstr>
      <vt:lpstr>A125970816T_Data</vt:lpstr>
      <vt:lpstr>A125970816T_Latest</vt:lpstr>
      <vt:lpstr>A125970817V</vt:lpstr>
      <vt:lpstr>A125970817V_Data</vt:lpstr>
      <vt:lpstr>A125970817V_Latest</vt:lpstr>
      <vt:lpstr>A125970824T</vt:lpstr>
      <vt:lpstr>A125970824T_Data</vt:lpstr>
      <vt:lpstr>A125970824T_Latest</vt:lpstr>
      <vt:lpstr>A125970825V</vt:lpstr>
      <vt:lpstr>A125970825V_Data</vt:lpstr>
      <vt:lpstr>A125970825V_Latest</vt:lpstr>
      <vt:lpstr>A125970832T</vt:lpstr>
      <vt:lpstr>A125970832T_Data</vt:lpstr>
      <vt:lpstr>A125970832T_Latest</vt:lpstr>
      <vt:lpstr>A125970833V</vt:lpstr>
      <vt:lpstr>A125970833V_Data</vt:lpstr>
      <vt:lpstr>A125970833V_Latest</vt:lpstr>
      <vt:lpstr>A125970840T</vt:lpstr>
      <vt:lpstr>A125970840T_Data</vt:lpstr>
      <vt:lpstr>A125970840T_Latest</vt:lpstr>
      <vt:lpstr>A125970841V</vt:lpstr>
      <vt:lpstr>A125970841V_Data</vt:lpstr>
      <vt:lpstr>A125970841V_Latest</vt:lpstr>
      <vt:lpstr>A125970848K</vt:lpstr>
      <vt:lpstr>A125970848K_Data</vt:lpstr>
      <vt:lpstr>A125970848K_Latest</vt:lpstr>
      <vt:lpstr>A125970849L</vt:lpstr>
      <vt:lpstr>A125970849L_Data</vt:lpstr>
      <vt:lpstr>A125970849L_Latest</vt:lpstr>
      <vt:lpstr>A125970856K</vt:lpstr>
      <vt:lpstr>A125970856K_Data</vt:lpstr>
      <vt:lpstr>A125970856K_Latest</vt:lpstr>
      <vt:lpstr>A125970857L</vt:lpstr>
      <vt:lpstr>A125970857L_Data</vt:lpstr>
      <vt:lpstr>A125970857L_Latest</vt:lpstr>
      <vt:lpstr>A125970864K</vt:lpstr>
      <vt:lpstr>A125970864K_Data</vt:lpstr>
      <vt:lpstr>A125970864K_Latest</vt:lpstr>
      <vt:lpstr>A125970865L</vt:lpstr>
      <vt:lpstr>A125970865L_Data</vt:lpstr>
      <vt:lpstr>A125970865L_Latest</vt:lpstr>
      <vt:lpstr>A125970872K</vt:lpstr>
      <vt:lpstr>A125970872K_Data</vt:lpstr>
      <vt:lpstr>A125970872K_Latest</vt:lpstr>
      <vt:lpstr>A125970873L</vt:lpstr>
      <vt:lpstr>A125970873L_Data</vt:lpstr>
      <vt:lpstr>A125970873L_Latest</vt:lpstr>
      <vt:lpstr>A125970880K</vt:lpstr>
      <vt:lpstr>A125970880K_Data</vt:lpstr>
      <vt:lpstr>A125970880K_Latest</vt:lpstr>
      <vt:lpstr>A125970881L</vt:lpstr>
      <vt:lpstr>A125970881L_Data</vt:lpstr>
      <vt:lpstr>A125970881L_Latest</vt:lpstr>
      <vt:lpstr>A125970888C</vt:lpstr>
      <vt:lpstr>A125970888C_Data</vt:lpstr>
      <vt:lpstr>A125970888C_Latest</vt:lpstr>
      <vt:lpstr>A125970889F</vt:lpstr>
      <vt:lpstr>A125970889F_Data</vt:lpstr>
      <vt:lpstr>A125970889F_Latest</vt:lpstr>
      <vt:lpstr>A125970896C</vt:lpstr>
      <vt:lpstr>A125970896C_Data</vt:lpstr>
      <vt:lpstr>A125970896C_Latest</vt:lpstr>
      <vt:lpstr>A125970897F</vt:lpstr>
      <vt:lpstr>A125970897F_Data</vt:lpstr>
      <vt:lpstr>A125970897F_Latest</vt:lpstr>
      <vt:lpstr>A125970904T</vt:lpstr>
      <vt:lpstr>A125970904T_Data</vt:lpstr>
      <vt:lpstr>A125970904T_Latest</vt:lpstr>
      <vt:lpstr>A125970905V</vt:lpstr>
      <vt:lpstr>A125970905V_Data</vt:lpstr>
      <vt:lpstr>A125970905V_Latest</vt:lpstr>
      <vt:lpstr>A125970912T</vt:lpstr>
      <vt:lpstr>A125970912T_Data</vt:lpstr>
      <vt:lpstr>A125970912T_Latest</vt:lpstr>
      <vt:lpstr>A125970913V</vt:lpstr>
      <vt:lpstr>A125970913V_Data</vt:lpstr>
      <vt:lpstr>A125970913V_Latest</vt:lpstr>
      <vt:lpstr>A125970920T</vt:lpstr>
      <vt:lpstr>A125970920T_Data</vt:lpstr>
      <vt:lpstr>A125970920T_Latest</vt:lpstr>
      <vt:lpstr>A125970928K</vt:lpstr>
      <vt:lpstr>A125970928K_Data</vt:lpstr>
      <vt:lpstr>A125970928K_Latest</vt:lpstr>
      <vt:lpstr>A125970929L</vt:lpstr>
      <vt:lpstr>A125970929L_Data</vt:lpstr>
      <vt:lpstr>A125970929L_Latest</vt:lpstr>
      <vt:lpstr>A125970936K</vt:lpstr>
      <vt:lpstr>A125970936K_Data</vt:lpstr>
      <vt:lpstr>A125970936K_Latest</vt:lpstr>
      <vt:lpstr>A125970937L</vt:lpstr>
      <vt:lpstr>A125970937L_Data</vt:lpstr>
      <vt:lpstr>A125970937L_Latest</vt:lpstr>
      <vt:lpstr>A125970944K</vt:lpstr>
      <vt:lpstr>A125970944K_Data</vt:lpstr>
      <vt:lpstr>A125970944K_Latest</vt:lpstr>
      <vt:lpstr>A125970945L</vt:lpstr>
      <vt:lpstr>A125970945L_Data</vt:lpstr>
      <vt:lpstr>A125970945L_Latest</vt:lpstr>
      <vt:lpstr>A125970952K</vt:lpstr>
      <vt:lpstr>A125970952K_Data</vt:lpstr>
      <vt:lpstr>A125970952K_Latest</vt:lpstr>
      <vt:lpstr>A125970953L</vt:lpstr>
      <vt:lpstr>A125970953L_Data</vt:lpstr>
      <vt:lpstr>A125970953L_Latest</vt:lpstr>
      <vt:lpstr>A125970960K</vt:lpstr>
      <vt:lpstr>A125970960K_Data</vt:lpstr>
      <vt:lpstr>A125970960K_Latest</vt:lpstr>
      <vt:lpstr>A125970961L</vt:lpstr>
      <vt:lpstr>A125970961L_Data</vt:lpstr>
      <vt:lpstr>A125970961L_Latest</vt:lpstr>
      <vt:lpstr>A125970968C</vt:lpstr>
      <vt:lpstr>A125970968C_Data</vt:lpstr>
      <vt:lpstr>A125970968C_Latest</vt:lpstr>
      <vt:lpstr>A125970969F</vt:lpstr>
      <vt:lpstr>A125970969F_Data</vt:lpstr>
      <vt:lpstr>A125970969F_Latest</vt:lpstr>
      <vt:lpstr>A125970976C</vt:lpstr>
      <vt:lpstr>A125970976C_Data</vt:lpstr>
      <vt:lpstr>A125970976C_Latest</vt:lpstr>
      <vt:lpstr>A125970977F</vt:lpstr>
      <vt:lpstr>A125970977F_Data</vt:lpstr>
      <vt:lpstr>A125970977F_Latest</vt:lpstr>
      <vt:lpstr>A125970984C</vt:lpstr>
      <vt:lpstr>A125970984C_Data</vt:lpstr>
      <vt:lpstr>A125970984C_Latest</vt:lpstr>
      <vt:lpstr>A125970985F</vt:lpstr>
      <vt:lpstr>A125970985F_Data</vt:lpstr>
      <vt:lpstr>A125970985F_Latest</vt:lpstr>
      <vt:lpstr>A125970992C</vt:lpstr>
      <vt:lpstr>A125970992C_Data</vt:lpstr>
      <vt:lpstr>A125970992C_Latest</vt:lpstr>
      <vt:lpstr>A125970993F</vt:lpstr>
      <vt:lpstr>A125970993F_Data</vt:lpstr>
      <vt:lpstr>A125970993F_Latest</vt:lpstr>
      <vt:lpstr>A125971000V</vt:lpstr>
      <vt:lpstr>A125971000V_Data</vt:lpstr>
      <vt:lpstr>A125971000V_Latest</vt:lpstr>
      <vt:lpstr>A125971001W</vt:lpstr>
      <vt:lpstr>A125971001W_Data</vt:lpstr>
      <vt:lpstr>A125971001W_Latest</vt:lpstr>
      <vt:lpstr>A125971008L</vt:lpstr>
      <vt:lpstr>A125971008L_Data</vt:lpstr>
      <vt:lpstr>A125971008L_Latest</vt:lpstr>
      <vt:lpstr>A125971009R</vt:lpstr>
      <vt:lpstr>A125971009R_Data</vt:lpstr>
      <vt:lpstr>A125971009R_Latest</vt:lpstr>
      <vt:lpstr>A125971016L</vt:lpstr>
      <vt:lpstr>A125971016L_Data</vt:lpstr>
      <vt:lpstr>A125971016L_Latest</vt:lpstr>
      <vt:lpstr>A125971017R</vt:lpstr>
      <vt:lpstr>A125971017R_Data</vt:lpstr>
      <vt:lpstr>A125971017R_Latest</vt:lpstr>
      <vt:lpstr>A125971024L</vt:lpstr>
      <vt:lpstr>A125971024L_Data</vt:lpstr>
      <vt:lpstr>A125971024L_Latest</vt:lpstr>
      <vt:lpstr>A125971025R</vt:lpstr>
      <vt:lpstr>A125971025R_Data</vt:lpstr>
      <vt:lpstr>A125971025R_Latest</vt:lpstr>
      <vt:lpstr>A125971032L</vt:lpstr>
      <vt:lpstr>A125971032L_Data</vt:lpstr>
      <vt:lpstr>A125971032L_Latest</vt:lpstr>
      <vt:lpstr>A125971033R</vt:lpstr>
      <vt:lpstr>A125971033R_Data</vt:lpstr>
      <vt:lpstr>A125971033R_Latest</vt:lpstr>
      <vt:lpstr>A125971040L</vt:lpstr>
      <vt:lpstr>A125971040L_Data</vt:lpstr>
      <vt:lpstr>A125971040L_Latest</vt:lpstr>
      <vt:lpstr>A125971041R</vt:lpstr>
      <vt:lpstr>A125971041R_Data</vt:lpstr>
      <vt:lpstr>A125971041R_Latest</vt:lpstr>
      <vt:lpstr>A125971048F</vt:lpstr>
      <vt:lpstr>A125971048F_Data</vt:lpstr>
      <vt:lpstr>A125971048F_Latest</vt:lpstr>
      <vt:lpstr>A125971049J</vt:lpstr>
      <vt:lpstr>A125971049J_Data</vt:lpstr>
      <vt:lpstr>A125971049J_Latest</vt:lpstr>
      <vt:lpstr>A125972656C</vt:lpstr>
      <vt:lpstr>A125972656C_Data</vt:lpstr>
      <vt:lpstr>A125972656C_Latest</vt:lpstr>
      <vt:lpstr>A125972657F</vt:lpstr>
      <vt:lpstr>A125972657F_Data</vt:lpstr>
      <vt:lpstr>A125972657F_Latest</vt:lpstr>
      <vt:lpstr>A125972664C</vt:lpstr>
      <vt:lpstr>A125972664C_Data</vt:lpstr>
      <vt:lpstr>A125972664C_Latest</vt:lpstr>
      <vt:lpstr>A125972665F</vt:lpstr>
      <vt:lpstr>A125972665F_Data</vt:lpstr>
      <vt:lpstr>A125972665F_Latest</vt:lpstr>
      <vt:lpstr>A125972672C</vt:lpstr>
      <vt:lpstr>A125972672C_Data</vt:lpstr>
      <vt:lpstr>A125972672C_Latest</vt:lpstr>
      <vt:lpstr>A125972673F</vt:lpstr>
      <vt:lpstr>A125972673F_Data</vt:lpstr>
      <vt:lpstr>A125972673F_Latest</vt:lpstr>
      <vt:lpstr>A125972680C</vt:lpstr>
      <vt:lpstr>A125972680C_Data</vt:lpstr>
      <vt:lpstr>A125972680C_Latest</vt:lpstr>
      <vt:lpstr>A125972681F</vt:lpstr>
      <vt:lpstr>A125972681F_Data</vt:lpstr>
      <vt:lpstr>A125972681F_Latest</vt:lpstr>
      <vt:lpstr>A125972688W</vt:lpstr>
      <vt:lpstr>A125972688W_Data</vt:lpstr>
      <vt:lpstr>A125972688W_Latest</vt:lpstr>
      <vt:lpstr>A125972689X</vt:lpstr>
      <vt:lpstr>A125972689X_Data</vt:lpstr>
      <vt:lpstr>A125972689X_Latest</vt:lpstr>
      <vt:lpstr>A125972696W</vt:lpstr>
      <vt:lpstr>A125972696W_Data</vt:lpstr>
      <vt:lpstr>A125972696W_Latest</vt:lpstr>
      <vt:lpstr>A125972697X</vt:lpstr>
      <vt:lpstr>A125972697X_Data</vt:lpstr>
      <vt:lpstr>A125972697X_Latest</vt:lpstr>
      <vt:lpstr>A125972704K</vt:lpstr>
      <vt:lpstr>A125972704K_Data</vt:lpstr>
      <vt:lpstr>A125972704K_Latest</vt:lpstr>
      <vt:lpstr>A125972705L</vt:lpstr>
      <vt:lpstr>A125972705L_Data</vt:lpstr>
      <vt:lpstr>A125972705L_Latest</vt:lpstr>
      <vt:lpstr>A125972712K</vt:lpstr>
      <vt:lpstr>A125972712K_Data</vt:lpstr>
      <vt:lpstr>A125972712K_Latest</vt:lpstr>
      <vt:lpstr>A125972713L</vt:lpstr>
      <vt:lpstr>A125972713L_Data</vt:lpstr>
      <vt:lpstr>A125972713L_Latest</vt:lpstr>
      <vt:lpstr>A125972720K</vt:lpstr>
      <vt:lpstr>A125972720K_Data</vt:lpstr>
      <vt:lpstr>A125972720K_Latest</vt:lpstr>
      <vt:lpstr>A125972728C</vt:lpstr>
      <vt:lpstr>A125972728C_Data</vt:lpstr>
      <vt:lpstr>A125972728C_Latest</vt:lpstr>
      <vt:lpstr>A125972729F</vt:lpstr>
      <vt:lpstr>A125972729F_Data</vt:lpstr>
      <vt:lpstr>A125972729F_Latest</vt:lpstr>
      <vt:lpstr>A125972736C</vt:lpstr>
      <vt:lpstr>A125972736C_Data</vt:lpstr>
      <vt:lpstr>A125972736C_Latest</vt:lpstr>
      <vt:lpstr>A125972737F</vt:lpstr>
      <vt:lpstr>A125972737F_Data</vt:lpstr>
      <vt:lpstr>A125972737F_Latest</vt:lpstr>
      <vt:lpstr>A125972744C</vt:lpstr>
      <vt:lpstr>A125972744C_Data</vt:lpstr>
      <vt:lpstr>A125972744C_Latest</vt:lpstr>
      <vt:lpstr>A125972745F</vt:lpstr>
      <vt:lpstr>A125972745F_Data</vt:lpstr>
      <vt:lpstr>A125972745F_Latest</vt:lpstr>
      <vt:lpstr>A125972752C</vt:lpstr>
      <vt:lpstr>A125972752C_Data</vt:lpstr>
      <vt:lpstr>A125972752C_Latest</vt:lpstr>
      <vt:lpstr>A125972753F</vt:lpstr>
      <vt:lpstr>A125972753F_Data</vt:lpstr>
      <vt:lpstr>A125972753F_Latest</vt:lpstr>
      <vt:lpstr>A125972760C</vt:lpstr>
      <vt:lpstr>A125972760C_Data</vt:lpstr>
      <vt:lpstr>A125972760C_Latest</vt:lpstr>
      <vt:lpstr>A125972761F</vt:lpstr>
      <vt:lpstr>A125972761F_Data</vt:lpstr>
      <vt:lpstr>A125972761F_Latest</vt:lpstr>
      <vt:lpstr>A125972768W</vt:lpstr>
      <vt:lpstr>A125972768W_Data</vt:lpstr>
      <vt:lpstr>A125972768W_Latest</vt:lpstr>
      <vt:lpstr>A125972769X</vt:lpstr>
      <vt:lpstr>A125972769X_Data</vt:lpstr>
      <vt:lpstr>A125972769X_Latest</vt:lpstr>
      <vt:lpstr>A125972776W</vt:lpstr>
      <vt:lpstr>A125972776W_Data</vt:lpstr>
      <vt:lpstr>A125972776W_Latest</vt:lpstr>
      <vt:lpstr>A125972777X</vt:lpstr>
      <vt:lpstr>A125972777X_Data</vt:lpstr>
      <vt:lpstr>A125972777X_Latest</vt:lpstr>
      <vt:lpstr>A125972784W</vt:lpstr>
      <vt:lpstr>A125972784W_Data</vt:lpstr>
      <vt:lpstr>A125972784W_Latest</vt:lpstr>
      <vt:lpstr>A125972785X</vt:lpstr>
      <vt:lpstr>A125972785X_Data</vt:lpstr>
      <vt:lpstr>A125972785X_Latest</vt:lpstr>
      <vt:lpstr>A125972792W</vt:lpstr>
      <vt:lpstr>A125972792W_Data</vt:lpstr>
      <vt:lpstr>A125972792W_Latest</vt:lpstr>
      <vt:lpstr>A125972793X</vt:lpstr>
      <vt:lpstr>A125972793X_Data</vt:lpstr>
      <vt:lpstr>A125972793X_Latest</vt:lpstr>
      <vt:lpstr>A125972800K</vt:lpstr>
      <vt:lpstr>A125972800K_Data</vt:lpstr>
      <vt:lpstr>A125972800K_Latest</vt:lpstr>
      <vt:lpstr>A125972801L</vt:lpstr>
      <vt:lpstr>A125972801L_Data</vt:lpstr>
      <vt:lpstr>A125972801L_Latest</vt:lpstr>
      <vt:lpstr>A125972808C</vt:lpstr>
      <vt:lpstr>A125972808C_Data</vt:lpstr>
      <vt:lpstr>A125972808C_Latest</vt:lpstr>
      <vt:lpstr>A125972809F</vt:lpstr>
      <vt:lpstr>A125972809F_Data</vt:lpstr>
      <vt:lpstr>A125972809F_Latest</vt:lpstr>
      <vt:lpstr>A125972816C</vt:lpstr>
      <vt:lpstr>A125972816C_Data</vt:lpstr>
      <vt:lpstr>A125972816C_Latest</vt:lpstr>
      <vt:lpstr>A125972817F</vt:lpstr>
      <vt:lpstr>A125972817F_Data</vt:lpstr>
      <vt:lpstr>A125972817F_Latest</vt:lpstr>
      <vt:lpstr>A125972824C</vt:lpstr>
      <vt:lpstr>A125972824C_Data</vt:lpstr>
      <vt:lpstr>A125972824C_Latest</vt:lpstr>
      <vt:lpstr>A125972825F</vt:lpstr>
      <vt:lpstr>A125972825F_Data</vt:lpstr>
      <vt:lpstr>A125972825F_Latest</vt:lpstr>
      <vt:lpstr>A125972832C</vt:lpstr>
      <vt:lpstr>A125972832C_Data</vt:lpstr>
      <vt:lpstr>A125972832C_Latest</vt:lpstr>
      <vt:lpstr>A125972833F</vt:lpstr>
      <vt:lpstr>A125972833F_Data</vt:lpstr>
      <vt:lpstr>A125972833F_Latest</vt:lpstr>
      <vt:lpstr>A125972840C</vt:lpstr>
      <vt:lpstr>A125972840C_Data</vt:lpstr>
      <vt:lpstr>A125972840C_Latest</vt:lpstr>
      <vt:lpstr>A125972841F</vt:lpstr>
      <vt:lpstr>A125972841F_Data</vt:lpstr>
      <vt:lpstr>A125972841F_Latest</vt:lpstr>
      <vt:lpstr>A125972848W</vt:lpstr>
      <vt:lpstr>A125972848W_Data</vt:lpstr>
      <vt:lpstr>A125972848W_Latest</vt:lpstr>
      <vt:lpstr>A125972849X</vt:lpstr>
      <vt:lpstr>A125972849X_Data</vt:lpstr>
      <vt:lpstr>A125972849X_Latest</vt:lpstr>
      <vt:lpstr>A125974456W</vt:lpstr>
      <vt:lpstr>A125974456W_Data</vt:lpstr>
      <vt:lpstr>A125974456W_Latest</vt:lpstr>
      <vt:lpstr>A125974457X</vt:lpstr>
      <vt:lpstr>A125974457X_Data</vt:lpstr>
      <vt:lpstr>A125974457X_Latest</vt:lpstr>
      <vt:lpstr>A125974464W</vt:lpstr>
      <vt:lpstr>A125974464W_Data</vt:lpstr>
      <vt:lpstr>A125974464W_Latest</vt:lpstr>
      <vt:lpstr>A125974465X</vt:lpstr>
      <vt:lpstr>A125974465X_Data</vt:lpstr>
      <vt:lpstr>A125974465X_Latest</vt:lpstr>
      <vt:lpstr>A125974472W</vt:lpstr>
      <vt:lpstr>A125974472W_Data</vt:lpstr>
      <vt:lpstr>A125974472W_Latest</vt:lpstr>
      <vt:lpstr>A125974473X</vt:lpstr>
      <vt:lpstr>A125974473X_Data</vt:lpstr>
      <vt:lpstr>A125974473X_Latest</vt:lpstr>
      <vt:lpstr>A125974480W</vt:lpstr>
      <vt:lpstr>A125974480W_Data</vt:lpstr>
      <vt:lpstr>A125974480W_Latest</vt:lpstr>
      <vt:lpstr>A125974481X</vt:lpstr>
      <vt:lpstr>A125974481X_Data</vt:lpstr>
      <vt:lpstr>A125974481X_Latest</vt:lpstr>
      <vt:lpstr>A125974488R</vt:lpstr>
      <vt:lpstr>A125974488R_Data</vt:lpstr>
      <vt:lpstr>A125974488R_Latest</vt:lpstr>
      <vt:lpstr>A125974489T</vt:lpstr>
      <vt:lpstr>A125974489T_Data</vt:lpstr>
      <vt:lpstr>A125974489T_Latest</vt:lpstr>
      <vt:lpstr>A125974496R</vt:lpstr>
      <vt:lpstr>A125974496R_Data</vt:lpstr>
      <vt:lpstr>A125974496R_Latest</vt:lpstr>
      <vt:lpstr>A125974497T</vt:lpstr>
      <vt:lpstr>A125974497T_Data</vt:lpstr>
      <vt:lpstr>A125974497T_Latest</vt:lpstr>
      <vt:lpstr>A125974504C</vt:lpstr>
      <vt:lpstr>A125974504C_Data</vt:lpstr>
      <vt:lpstr>A125974504C_Latest</vt:lpstr>
      <vt:lpstr>A125974505F</vt:lpstr>
      <vt:lpstr>A125974505F_Data</vt:lpstr>
      <vt:lpstr>A125974505F_Latest</vt:lpstr>
      <vt:lpstr>A125974512C</vt:lpstr>
      <vt:lpstr>A125974512C_Data</vt:lpstr>
      <vt:lpstr>A125974512C_Latest</vt:lpstr>
      <vt:lpstr>A125974513F</vt:lpstr>
      <vt:lpstr>A125974513F_Data</vt:lpstr>
      <vt:lpstr>A125974513F_Latest</vt:lpstr>
      <vt:lpstr>A125974520C</vt:lpstr>
      <vt:lpstr>A125974520C_Data</vt:lpstr>
      <vt:lpstr>A125974520C_Latest</vt:lpstr>
      <vt:lpstr>A125974528W</vt:lpstr>
      <vt:lpstr>A125974528W_Data</vt:lpstr>
      <vt:lpstr>A125974528W_Latest</vt:lpstr>
      <vt:lpstr>A125974529X</vt:lpstr>
      <vt:lpstr>A125974529X_Data</vt:lpstr>
      <vt:lpstr>A125974529X_Latest</vt:lpstr>
      <vt:lpstr>A125974536W</vt:lpstr>
      <vt:lpstr>A125974536W_Data</vt:lpstr>
      <vt:lpstr>A125974536W_Latest</vt:lpstr>
      <vt:lpstr>A125974537X</vt:lpstr>
      <vt:lpstr>A125974537X_Data</vt:lpstr>
      <vt:lpstr>A125974537X_Latest</vt:lpstr>
      <vt:lpstr>A125974544W</vt:lpstr>
      <vt:lpstr>A125974544W_Data</vt:lpstr>
      <vt:lpstr>A125974544W_Latest</vt:lpstr>
      <vt:lpstr>A125974545X</vt:lpstr>
      <vt:lpstr>A125974545X_Data</vt:lpstr>
      <vt:lpstr>A125974545X_Latest</vt:lpstr>
      <vt:lpstr>A125974552W</vt:lpstr>
      <vt:lpstr>A125974552W_Data</vt:lpstr>
      <vt:lpstr>A125974552W_Latest</vt:lpstr>
      <vt:lpstr>A125974553X</vt:lpstr>
      <vt:lpstr>A125974553X_Data</vt:lpstr>
      <vt:lpstr>A125974553X_Latest</vt:lpstr>
      <vt:lpstr>A125974560W</vt:lpstr>
      <vt:lpstr>A125974560W_Data</vt:lpstr>
      <vt:lpstr>A125974560W_Latest</vt:lpstr>
      <vt:lpstr>A125974561X</vt:lpstr>
      <vt:lpstr>A125974561X_Data</vt:lpstr>
      <vt:lpstr>A125974561X_Latest</vt:lpstr>
      <vt:lpstr>A125974568R</vt:lpstr>
      <vt:lpstr>A125974568R_Data</vt:lpstr>
      <vt:lpstr>A125974568R_Latest</vt:lpstr>
      <vt:lpstr>A125974569T</vt:lpstr>
      <vt:lpstr>A125974569T_Data</vt:lpstr>
      <vt:lpstr>A125974569T_Latest</vt:lpstr>
      <vt:lpstr>A125974576R</vt:lpstr>
      <vt:lpstr>A125974576R_Data</vt:lpstr>
      <vt:lpstr>A125974576R_Latest</vt:lpstr>
      <vt:lpstr>A125974577T</vt:lpstr>
      <vt:lpstr>A125974577T_Data</vt:lpstr>
      <vt:lpstr>A125974577T_Latest</vt:lpstr>
      <vt:lpstr>A125974584R</vt:lpstr>
      <vt:lpstr>A125974584R_Data</vt:lpstr>
      <vt:lpstr>A125974584R_Latest</vt:lpstr>
      <vt:lpstr>A125974585T</vt:lpstr>
      <vt:lpstr>A125974585T_Data</vt:lpstr>
      <vt:lpstr>A125974585T_Latest</vt:lpstr>
      <vt:lpstr>A125974592R</vt:lpstr>
      <vt:lpstr>A125974592R_Data</vt:lpstr>
      <vt:lpstr>A125974592R_Latest</vt:lpstr>
      <vt:lpstr>A125974593T</vt:lpstr>
      <vt:lpstr>A125974593T_Data</vt:lpstr>
      <vt:lpstr>A125974593T_Latest</vt:lpstr>
      <vt:lpstr>A125974600C</vt:lpstr>
      <vt:lpstr>A125974600C_Data</vt:lpstr>
      <vt:lpstr>A125974600C_Latest</vt:lpstr>
      <vt:lpstr>A125974601F</vt:lpstr>
      <vt:lpstr>A125974601F_Data</vt:lpstr>
      <vt:lpstr>A125974601F_Latest</vt:lpstr>
      <vt:lpstr>A125974608W</vt:lpstr>
      <vt:lpstr>A125974608W_Data</vt:lpstr>
      <vt:lpstr>A125974608W_Latest</vt:lpstr>
      <vt:lpstr>A125974609X</vt:lpstr>
      <vt:lpstr>A125974609X_Data</vt:lpstr>
      <vt:lpstr>A125974609X_Latest</vt:lpstr>
      <vt:lpstr>A125974616W</vt:lpstr>
      <vt:lpstr>A125974616W_Data</vt:lpstr>
      <vt:lpstr>A125974616W_Latest</vt:lpstr>
      <vt:lpstr>A125974617X</vt:lpstr>
      <vt:lpstr>A125974617X_Data</vt:lpstr>
      <vt:lpstr>A125974617X_Latest</vt:lpstr>
      <vt:lpstr>A125974624W</vt:lpstr>
      <vt:lpstr>A125974624W_Data</vt:lpstr>
      <vt:lpstr>A125974624W_Latest</vt:lpstr>
      <vt:lpstr>A125974625X</vt:lpstr>
      <vt:lpstr>A125974625X_Data</vt:lpstr>
      <vt:lpstr>A125974625X_Latest</vt:lpstr>
      <vt:lpstr>A125974632W</vt:lpstr>
      <vt:lpstr>A125974632W_Data</vt:lpstr>
      <vt:lpstr>A125974632W_Latest</vt:lpstr>
      <vt:lpstr>A125974633X</vt:lpstr>
      <vt:lpstr>A125974633X_Data</vt:lpstr>
      <vt:lpstr>A125974633X_Latest</vt:lpstr>
      <vt:lpstr>A125974640W</vt:lpstr>
      <vt:lpstr>A125974640W_Data</vt:lpstr>
      <vt:lpstr>A125974640W_Latest</vt:lpstr>
      <vt:lpstr>A125974641X</vt:lpstr>
      <vt:lpstr>A125974641X_Data</vt:lpstr>
      <vt:lpstr>A125974641X_Latest</vt:lpstr>
      <vt:lpstr>A125974648R</vt:lpstr>
      <vt:lpstr>A125974648R_Data</vt:lpstr>
      <vt:lpstr>A125974648R_Latest</vt:lpstr>
      <vt:lpstr>A125974649T</vt:lpstr>
      <vt:lpstr>A125974649T_Data</vt:lpstr>
      <vt:lpstr>A125974649T_Latest</vt:lpstr>
      <vt:lpstr>A125976256R</vt:lpstr>
      <vt:lpstr>A125976256R_Data</vt:lpstr>
      <vt:lpstr>A125976256R_Latest</vt:lpstr>
      <vt:lpstr>A125976257T</vt:lpstr>
      <vt:lpstr>A125976257T_Data</vt:lpstr>
      <vt:lpstr>A125976257T_Latest</vt:lpstr>
      <vt:lpstr>A125976264R</vt:lpstr>
      <vt:lpstr>A125976264R_Data</vt:lpstr>
      <vt:lpstr>A125976264R_Latest</vt:lpstr>
      <vt:lpstr>A125976265T</vt:lpstr>
      <vt:lpstr>A125976265T_Data</vt:lpstr>
      <vt:lpstr>A125976265T_Latest</vt:lpstr>
      <vt:lpstr>A125976272R</vt:lpstr>
      <vt:lpstr>A125976272R_Data</vt:lpstr>
      <vt:lpstr>A125976272R_Latest</vt:lpstr>
      <vt:lpstr>A125976273T</vt:lpstr>
      <vt:lpstr>A125976273T_Data</vt:lpstr>
      <vt:lpstr>A125976273T_Latest</vt:lpstr>
      <vt:lpstr>A125976280R</vt:lpstr>
      <vt:lpstr>A125976280R_Data</vt:lpstr>
      <vt:lpstr>A125976280R_Latest</vt:lpstr>
      <vt:lpstr>A125976281T</vt:lpstr>
      <vt:lpstr>A125976281T_Data</vt:lpstr>
      <vt:lpstr>A125976281T_Latest</vt:lpstr>
      <vt:lpstr>A125976288J</vt:lpstr>
      <vt:lpstr>A125976288J_Data</vt:lpstr>
      <vt:lpstr>A125976288J_Latest</vt:lpstr>
      <vt:lpstr>A125976289K</vt:lpstr>
      <vt:lpstr>A125976289K_Data</vt:lpstr>
      <vt:lpstr>A125976289K_Latest</vt:lpstr>
      <vt:lpstr>A125976296J</vt:lpstr>
      <vt:lpstr>A125976296J_Data</vt:lpstr>
      <vt:lpstr>A125976296J_Latest</vt:lpstr>
      <vt:lpstr>A125976297K</vt:lpstr>
      <vt:lpstr>A125976297K_Data</vt:lpstr>
      <vt:lpstr>A125976297K_Latest</vt:lpstr>
      <vt:lpstr>A125976304W</vt:lpstr>
      <vt:lpstr>A125976304W_Data</vt:lpstr>
      <vt:lpstr>A125976304W_Latest</vt:lpstr>
      <vt:lpstr>A125976305X</vt:lpstr>
      <vt:lpstr>A125976305X_Data</vt:lpstr>
      <vt:lpstr>A125976305X_Latest</vt:lpstr>
      <vt:lpstr>A125976312W</vt:lpstr>
      <vt:lpstr>A125976312W_Data</vt:lpstr>
      <vt:lpstr>A125976312W_Latest</vt:lpstr>
      <vt:lpstr>A125976313X</vt:lpstr>
      <vt:lpstr>A125976313X_Data</vt:lpstr>
      <vt:lpstr>A125976313X_Latest</vt:lpstr>
      <vt:lpstr>A125976320W</vt:lpstr>
      <vt:lpstr>A125976320W_Data</vt:lpstr>
      <vt:lpstr>A125976320W_Latest</vt:lpstr>
      <vt:lpstr>A125976328R</vt:lpstr>
      <vt:lpstr>A125976328R_Data</vt:lpstr>
      <vt:lpstr>A125976328R_Latest</vt:lpstr>
      <vt:lpstr>A125976329T</vt:lpstr>
      <vt:lpstr>A125976329T_Data</vt:lpstr>
      <vt:lpstr>A125976329T_Latest</vt:lpstr>
      <vt:lpstr>A125976336R</vt:lpstr>
      <vt:lpstr>A125976336R_Data</vt:lpstr>
      <vt:lpstr>A125976336R_Latest</vt:lpstr>
      <vt:lpstr>A125976337T</vt:lpstr>
      <vt:lpstr>A125976337T_Data</vt:lpstr>
      <vt:lpstr>A125976337T_Latest</vt:lpstr>
      <vt:lpstr>A125976344R</vt:lpstr>
      <vt:lpstr>A125976344R_Data</vt:lpstr>
      <vt:lpstr>A125976344R_Latest</vt:lpstr>
      <vt:lpstr>A125976345T</vt:lpstr>
      <vt:lpstr>A125976345T_Data</vt:lpstr>
      <vt:lpstr>A125976345T_Latest</vt:lpstr>
      <vt:lpstr>A125976352R</vt:lpstr>
      <vt:lpstr>A125976352R_Data</vt:lpstr>
      <vt:lpstr>A125976352R_Latest</vt:lpstr>
      <vt:lpstr>A125976353T</vt:lpstr>
      <vt:lpstr>A125976353T_Data</vt:lpstr>
      <vt:lpstr>A125976353T_Latest</vt:lpstr>
      <vt:lpstr>A125976360R</vt:lpstr>
      <vt:lpstr>A125976360R_Data</vt:lpstr>
      <vt:lpstr>A125976360R_Latest</vt:lpstr>
      <vt:lpstr>A125976361T</vt:lpstr>
      <vt:lpstr>A125976361T_Data</vt:lpstr>
      <vt:lpstr>A125976361T_Latest</vt:lpstr>
      <vt:lpstr>A125976368J</vt:lpstr>
      <vt:lpstr>A125976368J_Data</vt:lpstr>
      <vt:lpstr>A125976368J_Latest</vt:lpstr>
      <vt:lpstr>A125976369K</vt:lpstr>
      <vt:lpstr>A125976369K_Data</vt:lpstr>
      <vt:lpstr>A125976369K_Latest</vt:lpstr>
      <vt:lpstr>A125976376J</vt:lpstr>
      <vt:lpstr>A125976376J_Data</vt:lpstr>
      <vt:lpstr>A125976376J_Latest</vt:lpstr>
      <vt:lpstr>A125976377K</vt:lpstr>
      <vt:lpstr>A125976377K_Data</vt:lpstr>
      <vt:lpstr>A125976377K_Latest</vt:lpstr>
      <vt:lpstr>A125976384J</vt:lpstr>
      <vt:lpstr>A125976384J_Data</vt:lpstr>
      <vt:lpstr>A125976384J_Latest</vt:lpstr>
      <vt:lpstr>A125976385K</vt:lpstr>
      <vt:lpstr>A125976385K_Data</vt:lpstr>
      <vt:lpstr>A125976385K_Latest</vt:lpstr>
      <vt:lpstr>A125976392J</vt:lpstr>
      <vt:lpstr>A125976392J_Data</vt:lpstr>
      <vt:lpstr>A125976392J_Latest</vt:lpstr>
      <vt:lpstr>A125976393K</vt:lpstr>
      <vt:lpstr>A125976393K_Data</vt:lpstr>
      <vt:lpstr>A125976393K_Latest</vt:lpstr>
      <vt:lpstr>A125976400W</vt:lpstr>
      <vt:lpstr>A125976400W_Data</vt:lpstr>
      <vt:lpstr>A125976400W_Latest</vt:lpstr>
      <vt:lpstr>A125976401X</vt:lpstr>
      <vt:lpstr>A125976401X_Data</vt:lpstr>
      <vt:lpstr>A125976401X_Latest</vt:lpstr>
      <vt:lpstr>A125976408R</vt:lpstr>
      <vt:lpstr>A125976408R_Data</vt:lpstr>
      <vt:lpstr>A125976408R_Latest</vt:lpstr>
      <vt:lpstr>A125976409T</vt:lpstr>
      <vt:lpstr>A125976409T_Data</vt:lpstr>
      <vt:lpstr>A125976409T_Latest</vt:lpstr>
      <vt:lpstr>A125976416R</vt:lpstr>
      <vt:lpstr>A125976416R_Data</vt:lpstr>
      <vt:lpstr>A125976416R_Latest</vt:lpstr>
      <vt:lpstr>A125976417T</vt:lpstr>
      <vt:lpstr>A125976417T_Data</vt:lpstr>
      <vt:lpstr>A125976417T_Latest</vt:lpstr>
      <vt:lpstr>A125976424R</vt:lpstr>
      <vt:lpstr>A125976424R_Data</vt:lpstr>
      <vt:lpstr>A125976424R_Latest</vt:lpstr>
      <vt:lpstr>A125976425T</vt:lpstr>
      <vt:lpstr>A125976425T_Data</vt:lpstr>
      <vt:lpstr>A125976425T_Latest</vt:lpstr>
      <vt:lpstr>A125976432R</vt:lpstr>
      <vt:lpstr>A125976432R_Data</vt:lpstr>
      <vt:lpstr>A125976432R_Latest</vt:lpstr>
      <vt:lpstr>A125976433T</vt:lpstr>
      <vt:lpstr>A125976433T_Data</vt:lpstr>
      <vt:lpstr>A125976433T_Latest</vt:lpstr>
      <vt:lpstr>A125976440R</vt:lpstr>
      <vt:lpstr>A125976440R_Data</vt:lpstr>
      <vt:lpstr>A125976440R_Latest</vt:lpstr>
      <vt:lpstr>A125976441T</vt:lpstr>
      <vt:lpstr>A125976441T_Data</vt:lpstr>
      <vt:lpstr>A125976441T_Latest</vt:lpstr>
      <vt:lpstr>A125976448J</vt:lpstr>
      <vt:lpstr>A125976448J_Data</vt:lpstr>
      <vt:lpstr>A125976448J_Latest</vt:lpstr>
      <vt:lpstr>A125976449K</vt:lpstr>
      <vt:lpstr>A125976449K_Data</vt:lpstr>
      <vt:lpstr>A125976449K_Latest</vt:lpstr>
      <vt:lpstr>A125978056J</vt:lpstr>
      <vt:lpstr>A125978056J_Data</vt:lpstr>
      <vt:lpstr>A125978056J_Latest</vt:lpstr>
      <vt:lpstr>A125978057K</vt:lpstr>
      <vt:lpstr>A125978057K_Data</vt:lpstr>
      <vt:lpstr>A125978057K_Latest</vt:lpstr>
      <vt:lpstr>A125978064J</vt:lpstr>
      <vt:lpstr>A125978064J_Data</vt:lpstr>
      <vt:lpstr>A125978064J_Latest</vt:lpstr>
      <vt:lpstr>A125978065K</vt:lpstr>
      <vt:lpstr>A125978065K_Data</vt:lpstr>
      <vt:lpstr>A125978065K_Latest</vt:lpstr>
      <vt:lpstr>A125978072J</vt:lpstr>
      <vt:lpstr>A125978072J_Data</vt:lpstr>
      <vt:lpstr>A125978072J_Latest</vt:lpstr>
      <vt:lpstr>A125978073K</vt:lpstr>
      <vt:lpstr>A125978073K_Data</vt:lpstr>
      <vt:lpstr>A125978073K_Latest</vt:lpstr>
      <vt:lpstr>A125978080J</vt:lpstr>
      <vt:lpstr>A125978080J_Data</vt:lpstr>
      <vt:lpstr>A125978080J_Latest</vt:lpstr>
      <vt:lpstr>A125978081K</vt:lpstr>
      <vt:lpstr>A125978081K_Data</vt:lpstr>
      <vt:lpstr>A125978081K_Latest</vt:lpstr>
      <vt:lpstr>A125978088A</vt:lpstr>
      <vt:lpstr>A125978088A_Data</vt:lpstr>
      <vt:lpstr>A125978088A_Latest</vt:lpstr>
      <vt:lpstr>A125978089C</vt:lpstr>
      <vt:lpstr>A125978089C_Data</vt:lpstr>
      <vt:lpstr>A125978089C_Latest</vt:lpstr>
      <vt:lpstr>A125978096A</vt:lpstr>
      <vt:lpstr>A125978096A_Data</vt:lpstr>
      <vt:lpstr>A125978096A_Latest</vt:lpstr>
      <vt:lpstr>A125978097C</vt:lpstr>
      <vt:lpstr>A125978097C_Data</vt:lpstr>
      <vt:lpstr>A125978097C_Latest</vt:lpstr>
      <vt:lpstr>A125978104R</vt:lpstr>
      <vt:lpstr>A125978104R_Data</vt:lpstr>
      <vt:lpstr>A125978104R_Latest</vt:lpstr>
      <vt:lpstr>A125978105T</vt:lpstr>
      <vt:lpstr>A125978105T_Data</vt:lpstr>
      <vt:lpstr>A125978105T_Latest</vt:lpstr>
      <vt:lpstr>A125978112R</vt:lpstr>
      <vt:lpstr>A125978112R_Data</vt:lpstr>
      <vt:lpstr>A125978112R_Latest</vt:lpstr>
      <vt:lpstr>A125978113T</vt:lpstr>
      <vt:lpstr>A125978113T_Data</vt:lpstr>
      <vt:lpstr>A125978113T_Latest</vt:lpstr>
      <vt:lpstr>A125978120R</vt:lpstr>
      <vt:lpstr>A125978120R_Data</vt:lpstr>
      <vt:lpstr>A125978120R_Latest</vt:lpstr>
      <vt:lpstr>A125978128J</vt:lpstr>
      <vt:lpstr>A125978128J_Data</vt:lpstr>
      <vt:lpstr>A125978128J_Latest</vt:lpstr>
      <vt:lpstr>A125978129K</vt:lpstr>
      <vt:lpstr>A125978129K_Data</vt:lpstr>
      <vt:lpstr>A125978129K_Latest</vt:lpstr>
      <vt:lpstr>A125978136J</vt:lpstr>
      <vt:lpstr>A125978136J_Data</vt:lpstr>
      <vt:lpstr>A125978136J_Latest</vt:lpstr>
      <vt:lpstr>A125978137K</vt:lpstr>
      <vt:lpstr>A125978137K_Data</vt:lpstr>
      <vt:lpstr>A125978137K_Latest</vt:lpstr>
      <vt:lpstr>A125978144J</vt:lpstr>
      <vt:lpstr>A125978144J_Data</vt:lpstr>
      <vt:lpstr>A125978144J_Latest</vt:lpstr>
      <vt:lpstr>A125978145K</vt:lpstr>
      <vt:lpstr>A125978145K_Data</vt:lpstr>
      <vt:lpstr>A125978145K_Latest</vt:lpstr>
      <vt:lpstr>A125978152J</vt:lpstr>
      <vt:lpstr>A125978152J_Data</vt:lpstr>
      <vt:lpstr>A125978152J_Latest</vt:lpstr>
      <vt:lpstr>A125978153K</vt:lpstr>
      <vt:lpstr>A125978153K_Data</vt:lpstr>
      <vt:lpstr>A125978153K_Latest</vt:lpstr>
      <vt:lpstr>A125978160J</vt:lpstr>
      <vt:lpstr>A125978160J_Data</vt:lpstr>
      <vt:lpstr>A125978160J_Latest</vt:lpstr>
      <vt:lpstr>A125978161K</vt:lpstr>
      <vt:lpstr>A125978161K_Data</vt:lpstr>
      <vt:lpstr>A125978161K_Latest</vt:lpstr>
      <vt:lpstr>A125978168A</vt:lpstr>
      <vt:lpstr>A125978168A_Data</vt:lpstr>
      <vt:lpstr>A125978168A_Latest</vt:lpstr>
      <vt:lpstr>A125978169C</vt:lpstr>
      <vt:lpstr>A125978169C_Data</vt:lpstr>
      <vt:lpstr>A125978169C_Latest</vt:lpstr>
      <vt:lpstr>A125978176A</vt:lpstr>
      <vt:lpstr>A125978176A_Data</vt:lpstr>
      <vt:lpstr>A125978176A_Latest</vt:lpstr>
      <vt:lpstr>A125978177C</vt:lpstr>
      <vt:lpstr>A125978177C_Data</vt:lpstr>
      <vt:lpstr>A125978177C_Latest</vt:lpstr>
      <vt:lpstr>A125978184A</vt:lpstr>
      <vt:lpstr>A125978184A_Data</vt:lpstr>
      <vt:lpstr>A125978184A_Latest</vt:lpstr>
      <vt:lpstr>A125978185C</vt:lpstr>
      <vt:lpstr>A125978185C_Data</vt:lpstr>
      <vt:lpstr>A125978185C_Latest</vt:lpstr>
      <vt:lpstr>A125978192A</vt:lpstr>
      <vt:lpstr>A125978192A_Data</vt:lpstr>
      <vt:lpstr>A125978192A_Latest</vt:lpstr>
      <vt:lpstr>A125978193C</vt:lpstr>
      <vt:lpstr>A125978193C_Data</vt:lpstr>
      <vt:lpstr>A125978193C_Latest</vt:lpstr>
      <vt:lpstr>A125978200R</vt:lpstr>
      <vt:lpstr>A125978200R_Data</vt:lpstr>
      <vt:lpstr>A125978200R_Latest</vt:lpstr>
      <vt:lpstr>A125978201T</vt:lpstr>
      <vt:lpstr>A125978201T_Data</vt:lpstr>
      <vt:lpstr>A125978201T_Latest</vt:lpstr>
      <vt:lpstr>A125978208J</vt:lpstr>
      <vt:lpstr>A125978208J_Data</vt:lpstr>
      <vt:lpstr>A125978208J_Latest</vt:lpstr>
      <vt:lpstr>A125978209K</vt:lpstr>
      <vt:lpstr>A125978209K_Data</vt:lpstr>
      <vt:lpstr>A125978209K_Latest</vt:lpstr>
      <vt:lpstr>A125978216J</vt:lpstr>
      <vt:lpstr>A125978216J_Data</vt:lpstr>
      <vt:lpstr>A125978216J_Latest</vt:lpstr>
      <vt:lpstr>A125978217K</vt:lpstr>
      <vt:lpstr>A125978217K_Data</vt:lpstr>
      <vt:lpstr>A125978217K_Latest</vt:lpstr>
      <vt:lpstr>A125978224J</vt:lpstr>
      <vt:lpstr>A125978224J_Data</vt:lpstr>
      <vt:lpstr>A125978224J_Latest</vt:lpstr>
      <vt:lpstr>A125978225K</vt:lpstr>
      <vt:lpstr>A125978225K_Data</vt:lpstr>
      <vt:lpstr>A125978225K_Latest</vt:lpstr>
      <vt:lpstr>A125978232J</vt:lpstr>
      <vt:lpstr>A125978232J_Data</vt:lpstr>
      <vt:lpstr>A125978232J_Latest</vt:lpstr>
      <vt:lpstr>A125978233K</vt:lpstr>
      <vt:lpstr>A125978233K_Data</vt:lpstr>
      <vt:lpstr>A125978233K_Latest</vt:lpstr>
      <vt:lpstr>A125978240J</vt:lpstr>
      <vt:lpstr>A125978240J_Data</vt:lpstr>
      <vt:lpstr>A125978240J_Latest</vt:lpstr>
      <vt:lpstr>A125978241K</vt:lpstr>
      <vt:lpstr>A125978241K_Data</vt:lpstr>
      <vt:lpstr>A125978241K_Latest</vt:lpstr>
      <vt:lpstr>A125978248A</vt:lpstr>
      <vt:lpstr>A125978248A_Data</vt:lpstr>
      <vt:lpstr>A125978248A_Latest</vt:lpstr>
      <vt:lpstr>A125978249C</vt:lpstr>
      <vt:lpstr>A125978249C_Data</vt:lpstr>
      <vt:lpstr>A125978249C_Latest</vt:lpstr>
      <vt:lpstr>A125979856X</vt:lpstr>
      <vt:lpstr>A125979856X_Data</vt:lpstr>
      <vt:lpstr>A125979856X_Latest</vt:lpstr>
      <vt:lpstr>A125979857A</vt:lpstr>
      <vt:lpstr>A125979857A_Data</vt:lpstr>
      <vt:lpstr>A125979857A_Latest</vt:lpstr>
      <vt:lpstr>A125979864X</vt:lpstr>
      <vt:lpstr>A125979864X_Data</vt:lpstr>
      <vt:lpstr>A125979864X_Latest</vt:lpstr>
      <vt:lpstr>A125979865A</vt:lpstr>
      <vt:lpstr>A125979865A_Data</vt:lpstr>
      <vt:lpstr>A125979865A_Latest</vt:lpstr>
      <vt:lpstr>A125979872X</vt:lpstr>
      <vt:lpstr>A125979872X_Data</vt:lpstr>
      <vt:lpstr>A125979872X_Latest</vt:lpstr>
      <vt:lpstr>A125979873A</vt:lpstr>
      <vt:lpstr>A125979873A_Data</vt:lpstr>
      <vt:lpstr>A125979873A_Latest</vt:lpstr>
      <vt:lpstr>A125979880X</vt:lpstr>
      <vt:lpstr>A125979880X_Data</vt:lpstr>
      <vt:lpstr>A125979880X_Latest</vt:lpstr>
      <vt:lpstr>A125979881A</vt:lpstr>
      <vt:lpstr>A125979881A_Data</vt:lpstr>
      <vt:lpstr>A125979881A_Latest</vt:lpstr>
      <vt:lpstr>A125979888T</vt:lpstr>
      <vt:lpstr>A125979888T_Data</vt:lpstr>
      <vt:lpstr>A125979888T_Latest</vt:lpstr>
      <vt:lpstr>A125979889V</vt:lpstr>
      <vt:lpstr>A125979889V_Data</vt:lpstr>
      <vt:lpstr>A125979889V_Latest</vt:lpstr>
      <vt:lpstr>A125979896T</vt:lpstr>
      <vt:lpstr>A125979896T_Data</vt:lpstr>
      <vt:lpstr>A125979896T_Latest</vt:lpstr>
      <vt:lpstr>A125979897V</vt:lpstr>
      <vt:lpstr>A125979897V_Data</vt:lpstr>
      <vt:lpstr>A125979897V_Latest</vt:lpstr>
      <vt:lpstr>A125979904F</vt:lpstr>
      <vt:lpstr>A125979904F_Data</vt:lpstr>
      <vt:lpstr>A125979904F_Latest</vt:lpstr>
      <vt:lpstr>A125979905J</vt:lpstr>
      <vt:lpstr>A125979905J_Data</vt:lpstr>
      <vt:lpstr>A125979905J_Latest</vt:lpstr>
      <vt:lpstr>A125979912F</vt:lpstr>
      <vt:lpstr>A125979912F_Data</vt:lpstr>
      <vt:lpstr>A125979912F_Latest</vt:lpstr>
      <vt:lpstr>A125979913J</vt:lpstr>
      <vt:lpstr>A125979913J_Data</vt:lpstr>
      <vt:lpstr>A125979913J_Latest</vt:lpstr>
      <vt:lpstr>A125979920F</vt:lpstr>
      <vt:lpstr>A125979920F_Data</vt:lpstr>
      <vt:lpstr>A125979920F_Latest</vt:lpstr>
      <vt:lpstr>A125979928X</vt:lpstr>
      <vt:lpstr>A125979928X_Data</vt:lpstr>
      <vt:lpstr>A125979928X_Latest</vt:lpstr>
      <vt:lpstr>A125979929A</vt:lpstr>
      <vt:lpstr>A125979929A_Data</vt:lpstr>
      <vt:lpstr>A125979929A_Latest</vt:lpstr>
      <vt:lpstr>A125979936X</vt:lpstr>
      <vt:lpstr>A125979936X_Data</vt:lpstr>
      <vt:lpstr>A125979936X_Latest</vt:lpstr>
      <vt:lpstr>A125979937A</vt:lpstr>
      <vt:lpstr>A125979937A_Data</vt:lpstr>
      <vt:lpstr>A125979937A_Latest</vt:lpstr>
      <vt:lpstr>A125979944X</vt:lpstr>
      <vt:lpstr>A125979944X_Data</vt:lpstr>
      <vt:lpstr>A125979944X_Latest</vt:lpstr>
      <vt:lpstr>A125979945A</vt:lpstr>
      <vt:lpstr>A125979945A_Data</vt:lpstr>
      <vt:lpstr>A125979945A_Latest</vt:lpstr>
      <vt:lpstr>A125979952X</vt:lpstr>
      <vt:lpstr>A125979952X_Data</vt:lpstr>
      <vt:lpstr>A125979952X_Latest</vt:lpstr>
      <vt:lpstr>A125979953A</vt:lpstr>
      <vt:lpstr>A125979953A_Data</vt:lpstr>
      <vt:lpstr>A125979953A_Latest</vt:lpstr>
      <vt:lpstr>A125979960X</vt:lpstr>
      <vt:lpstr>A125979960X_Data</vt:lpstr>
      <vt:lpstr>A125979960X_Latest</vt:lpstr>
      <vt:lpstr>A125979961A</vt:lpstr>
      <vt:lpstr>A125979961A_Data</vt:lpstr>
      <vt:lpstr>A125979961A_Latest</vt:lpstr>
      <vt:lpstr>A125979968T</vt:lpstr>
      <vt:lpstr>A125979968T_Data</vt:lpstr>
      <vt:lpstr>A125979968T_Latest</vt:lpstr>
      <vt:lpstr>A125979969V</vt:lpstr>
      <vt:lpstr>A125979969V_Data</vt:lpstr>
      <vt:lpstr>A125979969V_Latest</vt:lpstr>
      <vt:lpstr>A125979976T</vt:lpstr>
      <vt:lpstr>A125979976T_Data</vt:lpstr>
      <vt:lpstr>A125979976T_Latest</vt:lpstr>
      <vt:lpstr>A125979977V</vt:lpstr>
      <vt:lpstr>A125979977V_Data</vt:lpstr>
      <vt:lpstr>A125979977V_Latest</vt:lpstr>
      <vt:lpstr>A125979984T</vt:lpstr>
      <vt:lpstr>A125979984T_Data</vt:lpstr>
      <vt:lpstr>A125979984T_Latest</vt:lpstr>
      <vt:lpstr>A125979985V</vt:lpstr>
      <vt:lpstr>A125979985V_Data</vt:lpstr>
      <vt:lpstr>A125979985V_Latest</vt:lpstr>
      <vt:lpstr>A125979992T</vt:lpstr>
      <vt:lpstr>A125979992T_Data</vt:lpstr>
      <vt:lpstr>A125979992T_Latest</vt:lpstr>
      <vt:lpstr>A125979993V</vt:lpstr>
      <vt:lpstr>A125979993V_Data</vt:lpstr>
      <vt:lpstr>A125979993V_Latest</vt:lpstr>
      <vt:lpstr>A125980000L</vt:lpstr>
      <vt:lpstr>A125980000L_Data</vt:lpstr>
      <vt:lpstr>A125980000L_Latest</vt:lpstr>
      <vt:lpstr>A125980001R</vt:lpstr>
      <vt:lpstr>A125980001R_Data</vt:lpstr>
      <vt:lpstr>A125980001R_Latest</vt:lpstr>
      <vt:lpstr>A125980008F</vt:lpstr>
      <vt:lpstr>A125980008F_Data</vt:lpstr>
      <vt:lpstr>A125980008F_Latest</vt:lpstr>
      <vt:lpstr>A125980009J</vt:lpstr>
      <vt:lpstr>A125980009J_Data</vt:lpstr>
      <vt:lpstr>A125980009J_Latest</vt:lpstr>
      <vt:lpstr>A125980016F</vt:lpstr>
      <vt:lpstr>A125980016F_Data</vt:lpstr>
      <vt:lpstr>A125980016F_Latest</vt:lpstr>
      <vt:lpstr>A125980017J</vt:lpstr>
      <vt:lpstr>A125980017J_Data</vt:lpstr>
      <vt:lpstr>A125980017J_Latest</vt:lpstr>
      <vt:lpstr>A125980024F</vt:lpstr>
      <vt:lpstr>A125980024F_Data</vt:lpstr>
      <vt:lpstr>A125980024F_Latest</vt:lpstr>
      <vt:lpstr>A125980025J</vt:lpstr>
      <vt:lpstr>A125980025J_Data</vt:lpstr>
      <vt:lpstr>A125980025J_Latest</vt:lpstr>
      <vt:lpstr>A125980032F</vt:lpstr>
      <vt:lpstr>A125980032F_Data</vt:lpstr>
      <vt:lpstr>A125980032F_Latest</vt:lpstr>
      <vt:lpstr>A125980033J</vt:lpstr>
      <vt:lpstr>A125980033J_Data</vt:lpstr>
      <vt:lpstr>A125980033J_Latest</vt:lpstr>
      <vt:lpstr>A125980040F</vt:lpstr>
      <vt:lpstr>A125980040F_Data</vt:lpstr>
      <vt:lpstr>A125980040F_Latest</vt:lpstr>
      <vt:lpstr>A125980041J</vt:lpstr>
      <vt:lpstr>A125980041J_Data</vt:lpstr>
      <vt:lpstr>A125980041J_Latest</vt:lpstr>
      <vt:lpstr>A125980048X</vt:lpstr>
      <vt:lpstr>A125980048X_Data</vt:lpstr>
      <vt:lpstr>A125980048X_Latest</vt:lpstr>
      <vt:lpstr>A125980049A</vt:lpstr>
      <vt:lpstr>A125980049A_Data</vt:lpstr>
      <vt:lpstr>A125980049A_Latest</vt:lpstr>
      <vt:lpstr>A125980056X</vt:lpstr>
      <vt:lpstr>A125980056X_Data</vt:lpstr>
      <vt:lpstr>A125980056X_Latest</vt:lpstr>
      <vt:lpstr>A125980057A</vt:lpstr>
      <vt:lpstr>A125980057A_Data</vt:lpstr>
      <vt:lpstr>A125980057A_Latest</vt:lpstr>
      <vt:lpstr>A125980064X</vt:lpstr>
      <vt:lpstr>A125980064X_Data</vt:lpstr>
      <vt:lpstr>A125980064X_Latest</vt:lpstr>
      <vt:lpstr>A125980065A</vt:lpstr>
      <vt:lpstr>A125980065A_Data</vt:lpstr>
      <vt:lpstr>A125980065A_Latest</vt:lpstr>
      <vt:lpstr>A125980072X</vt:lpstr>
      <vt:lpstr>A125980072X_Data</vt:lpstr>
      <vt:lpstr>A125980072X_Latest</vt:lpstr>
      <vt:lpstr>A125980073A</vt:lpstr>
      <vt:lpstr>A125980073A_Data</vt:lpstr>
      <vt:lpstr>A125980073A_Latest</vt:lpstr>
      <vt:lpstr>A125980080X</vt:lpstr>
      <vt:lpstr>A125980080X_Data</vt:lpstr>
      <vt:lpstr>A125980080X_Latest</vt:lpstr>
      <vt:lpstr>A125980081A</vt:lpstr>
      <vt:lpstr>A125980081A_Data</vt:lpstr>
      <vt:lpstr>A125980081A_Latest</vt:lpstr>
      <vt:lpstr>A125980088T</vt:lpstr>
      <vt:lpstr>A125980088T_Data</vt:lpstr>
      <vt:lpstr>A125980088T_Latest</vt:lpstr>
      <vt:lpstr>A125980089V</vt:lpstr>
      <vt:lpstr>A125980089V_Data</vt:lpstr>
      <vt:lpstr>A125980089V_Latest</vt:lpstr>
      <vt:lpstr>A125980096T</vt:lpstr>
      <vt:lpstr>A125980096T_Data</vt:lpstr>
      <vt:lpstr>A125980096T_Latest</vt:lpstr>
      <vt:lpstr>A125980097V</vt:lpstr>
      <vt:lpstr>A125980097V_Data</vt:lpstr>
      <vt:lpstr>A125980097V_Latest</vt:lpstr>
      <vt:lpstr>A125980104F</vt:lpstr>
      <vt:lpstr>A125980104F_Data</vt:lpstr>
      <vt:lpstr>A125980104F_Latest</vt:lpstr>
      <vt:lpstr>A125980105J</vt:lpstr>
      <vt:lpstr>A125980105J_Data</vt:lpstr>
      <vt:lpstr>A125980105J_Latest</vt:lpstr>
      <vt:lpstr>A125980112F</vt:lpstr>
      <vt:lpstr>A125980112F_Data</vt:lpstr>
      <vt:lpstr>A125980112F_Latest</vt:lpstr>
      <vt:lpstr>A125980113J</vt:lpstr>
      <vt:lpstr>A125980113J_Data</vt:lpstr>
      <vt:lpstr>A125980113J_Latest</vt:lpstr>
      <vt:lpstr>A125980120F</vt:lpstr>
      <vt:lpstr>A125980120F_Data</vt:lpstr>
      <vt:lpstr>A125980120F_Latest</vt:lpstr>
      <vt:lpstr>A125980128X</vt:lpstr>
      <vt:lpstr>A125980128X_Data</vt:lpstr>
      <vt:lpstr>A125980128X_Latest</vt:lpstr>
      <vt:lpstr>A125980129A</vt:lpstr>
      <vt:lpstr>A125980129A_Data</vt:lpstr>
      <vt:lpstr>A125980129A_Latest</vt:lpstr>
      <vt:lpstr>A125980136X</vt:lpstr>
      <vt:lpstr>A125980136X_Data</vt:lpstr>
      <vt:lpstr>A125980136X_Latest</vt:lpstr>
      <vt:lpstr>A125980137A</vt:lpstr>
      <vt:lpstr>A125980137A_Data</vt:lpstr>
      <vt:lpstr>A125980137A_Latest</vt:lpstr>
      <vt:lpstr>A125980144X</vt:lpstr>
      <vt:lpstr>A125980144X_Data</vt:lpstr>
      <vt:lpstr>A125980144X_Latest</vt:lpstr>
      <vt:lpstr>A125980145A</vt:lpstr>
      <vt:lpstr>A125980145A_Data</vt:lpstr>
      <vt:lpstr>A125980145A_Latest</vt:lpstr>
      <vt:lpstr>A125980152X</vt:lpstr>
      <vt:lpstr>A125980152X_Data</vt:lpstr>
      <vt:lpstr>A125980152X_Latest</vt:lpstr>
      <vt:lpstr>A125980153A</vt:lpstr>
      <vt:lpstr>A125980153A_Data</vt:lpstr>
      <vt:lpstr>A125980153A_Latest</vt:lpstr>
      <vt:lpstr>A125980160X</vt:lpstr>
      <vt:lpstr>A125980160X_Data</vt:lpstr>
      <vt:lpstr>A125980160X_Latest</vt:lpstr>
      <vt:lpstr>A125980161A</vt:lpstr>
      <vt:lpstr>A125980161A_Data</vt:lpstr>
      <vt:lpstr>A125980161A_Latest</vt:lpstr>
      <vt:lpstr>A125980168T</vt:lpstr>
      <vt:lpstr>A125980168T_Data</vt:lpstr>
      <vt:lpstr>A125980168T_Latest</vt:lpstr>
      <vt:lpstr>A125980169V</vt:lpstr>
      <vt:lpstr>A125980169V_Data</vt:lpstr>
      <vt:lpstr>A125980169V_Latest</vt:lpstr>
      <vt:lpstr>A125980176T</vt:lpstr>
      <vt:lpstr>A125980176T_Data</vt:lpstr>
      <vt:lpstr>A125980176T_Latest</vt:lpstr>
      <vt:lpstr>A125980177V</vt:lpstr>
      <vt:lpstr>A125980177V_Data</vt:lpstr>
      <vt:lpstr>A125980177V_Latest</vt:lpstr>
      <vt:lpstr>A125980184T</vt:lpstr>
      <vt:lpstr>A125980184T_Data</vt:lpstr>
      <vt:lpstr>A125980184T_Latest</vt:lpstr>
      <vt:lpstr>A125980185V</vt:lpstr>
      <vt:lpstr>A125980185V_Data</vt:lpstr>
      <vt:lpstr>A125980185V_Latest</vt:lpstr>
      <vt:lpstr>A125980192T</vt:lpstr>
      <vt:lpstr>A125980192T_Data</vt:lpstr>
      <vt:lpstr>A125980192T_Latest</vt:lpstr>
      <vt:lpstr>A125980193V</vt:lpstr>
      <vt:lpstr>A125980193V_Data</vt:lpstr>
      <vt:lpstr>A125980193V_Latest</vt:lpstr>
      <vt:lpstr>A125980200F</vt:lpstr>
      <vt:lpstr>A125980200F_Data</vt:lpstr>
      <vt:lpstr>A125980200F_Latest</vt:lpstr>
      <vt:lpstr>A125980201J</vt:lpstr>
      <vt:lpstr>A125980201J_Data</vt:lpstr>
      <vt:lpstr>A125980201J_Latest</vt:lpstr>
      <vt:lpstr>A125980208X</vt:lpstr>
      <vt:lpstr>A125980208X_Data</vt:lpstr>
      <vt:lpstr>A125980208X_Latest</vt:lpstr>
      <vt:lpstr>A125980209A</vt:lpstr>
      <vt:lpstr>A125980209A_Data</vt:lpstr>
      <vt:lpstr>A125980209A_Latest</vt:lpstr>
      <vt:lpstr>A125980216X</vt:lpstr>
      <vt:lpstr>A125980216X_Data</vt:lpstr>
      <vt:lpstr>A125980216X_Latest</vt:lpstr>
      <vt:lpstr>A125980217A</vt:lpstr>
      <vt:lpstr>A125980217A_Data</vt:lpstr>
      <vt:lpstr>A125980217A_Latest</vt:lpstr>
      <vt:lpstr>A125980224X</vt:lpstr>
      <vt:lpstr>A125980224X_Data</vt:lpstr>
      <vt:lpstr>A125980224X_Latest</vt:lpstr>
      <vt:lpstr>A125980225A</vt:lpstr>
      <vt:lpstr>A125980225A_Data</vt:lpstr>
      <vt:lpstr>A125980225A_Latest</vt:lpstr>
      <vt:lpstr>A125980232X</vt:lpstr>
      <vt:lpstr>A125980232X_Data</vt:lpstr>
      <vt:lpstr>A125980232X_Latest</vt:lpstr>
      <vt:lpstr>A125980233A</vt:lpstr>
      <vt:lpstr>A125980233A_Data</vt:lpstr>
      <vt:lpstr>A125980233A_Latest</vt:lpstr>
      <vt:lpstr>A125980240X</vt:lpstr>
      <vt:lpstr>A125980240X_Data</vt:lpstr>
      <vt:lpstr>A125980240X_Latest</vt:lpstr>
      <vt:lpstr>A125980241A</vt:lpstr>
      <vt:lpstr>A125980241A_Data</vt:lpstr>
      <vt:lpstr>A125980241A_Latest</vt:lpstr>
      <vt:lpstr>A125980248T</vt:lpstr>
      <vt:lpstr>A125980248T_Data</vt:lpstr>
      <vt:lpstr>A125980248T_Latest</vt:lpstr>
      <vt:lpstr>A125980249V</vt:lpstr>
      <vt:lpstr>A125980249V_Data</vt:lpstr>
      <vt:lpstr>A125980249V_Latest</vt:lpstr>
      <vt:lpstr>A125980256T</vt:lpstr>
      <vt:lpstr>A125980256T_Data</vt:lpstr>
      <vt:lpstr>A125980256T_Latest</vt:lpstr>
      <vt:lpstr>A125980257V</vt:lpstr>
      <vt:lpstr>A125980257V_Data</vt:lpstr>
      <vt:lpstr>A125980257V_Latest</vt:lpstr>
      <vt:lpstr>A125980264T</vt:lpstr>
      <vt:lpstr>A125980264T_Data</vt:lpstr>
      <vt:lpstr>A125980264T_Latest</vt:lpstr>
      <vt:lpstr>A125980265V</vt:lpstr>
      <vt:lpstr>A125980265V_Data</vt:lpstr>
      <vt:lpstr>A125980265V_Latest</vt:lpstr>
      <vt:lpstr>A125980272T</vt:lpstr>
      <vt:lpstr>A125980272T_Data</vt:lpstr>
      <vt:lpstr>A125980272T_Latest</vt:lpstr>
      <vt:lpstr>A125980273V</vt:lpstr>
      <vt:lpstr>A125980273V_Data</vt:lpstr>
      <vt:lpstr>A125980273V_Latest</vt:lpstr>
      <vt:lpstr>A125980280T</vt:lpstr>
      <vt:lpstr>A125980280T_Data</vt:lpstr>
      <vt:lpstr>A125980280T_Latest</vt:lpstr>
      <vt:lpstr>A125980281V</vt:lpstr>
      <vt:lpstr>A125980281V_Data</vt:lpstr>
      <vt:lpstr>A125980281V_Latest</vt:lpstr>
      <vt:lpstr>A125980288K</vt:lpstr>
      <vt:lpstr>A125980288K_Data</vt:lpstr>
      <vt:lpstr>A125980288K_Latest</vt:lpstr>
      <vt:lpstr>A125980289L</vt:lpstr>
      <vt:lpstr>A125980289L_Data</vt:lpstr>
      <vt:lpstr>A125980289L_Latest</vt:lpstr>
      <vt:lpstr>A125980296K</vt:lpstr>
      <vt:lpstr>A125980296K_Data</vt:lpstr>
      <vt:lpstr>A125980296K_Latest</vt:lpstr>
      <vt:lpstr>A125980297L</vt:lpstr>
      <vt:lpstr>A125980297L_Data</vt:lpstr>
      <vt:lpstr>A125980297L_Latest</vt:lpstr>
      <vt:lpstr>A125980304X</vt:lpstr>
      <vt:lpstr>A125980304X_Data</vt:lpstr>
      <vt:lpstr>A125980304X_Latest</vt:lpstr>
      <vt:lpstr>A125980305A</vt:lpstr>
      <vt:lpstr>A125980305A_Data</vt:lpstr>
      <vt:lpstr>A125980305A_Latest</vt:lpstr>
      <vt:lpstr>A125980312X</vt:lpstr>
      <vt:lpstr>A125980312X_Data</vt:lpstr>
      <vt:lpstr>A125980312X_Latest</vt:lpstr>
      <vt:lpstr>A125980313A</vt:lpstr>
      <vt:lpstr>A125980313A_Data</vt:lpstr>
      <vt:lpstr>A125980313A_Latest</vt:lpstr>
      <vt:lpstr>A125980320X</vt:lpstr>
      <vt:lpstr>A125980320X_Data</vt:lpstr>
      <vt:lpstr>A125980320X_Latest</vt:lpstr>
      <vt:lpstr>A125980328T</vt:lpstr>
      <vt:lpstr>A125980328T_Data</vt:lpstr>
      <vt:lpstr>A125980328T_Latest</vt:lpstr>
      <vt:lpstr>A125980329V</vt:lpstr>
      <vt:lpstr>A125980329V_Data</vt:lpstr>
      <vt:lpstr>A125980329V_Latest</vt:lpstr>
      <vt:lpstr>A125980336T</vt:lpstr>
      <vt:lpstr>A125980336T_Data</vt:lpstr>
      <vt:lpstr>A125980336T_Latest</vt:lpstr>
      <vt:lpstr>A125980337V</vt:lpstr>
      <vt:lpstr>A125980337V_Data</vt:lpstr>
      <vt:lpstr>A125980337V_Latest</vt:lpstr>
      <vt:lpstr>A125980344T</vt:lpstr>
      <vt:lpstr>A125980344T_Data</vt:lpstr>
      <vt:lpstr>A125980344T_Latest</vt:lpstr>
      <vt:lpstr>A125980345V</vt:lpstr>
      <vt:lpstr>A125980345V_Data</vt:lpstr>
      <vt:lpstr>A125980345V_Latest</vt:lpstr>
      <vt:lpstr>A125980352T</vt:lpstr>
      <vt:lpstr>A125980352T_Data</vt:lpstr>
      <vt:lpstr>A125980352T_Latest</vt:lpstr>
      <vt:lpstr>A125980353V</vt:lpstr>
      <vt:lpstr>A125980353V_Data</vt:lpstr>
      <vt:lpstr>A125980353V_Latest</vt:lpstr>
      <vt:lpstr>A125980360T</vt:lpstr>
      <vt:lpstr>A125980360T_Data</vt:lpstr>
      <vt:lpstr>A125980360T_Latest</vt:lpstr>
      <vt:lpstr>A125980361V</vt:lpstr>
      <vt:lpstr>A125980361V_Data</vt:lpstr>
      <vt:lpstr>A125980361V_Latest</vt:lpstr>
      <vt:lpstr>A125980368K</vt:lpstr>
      <vt:lpstr>A125980368K_Data</vt:lpstr>
      <vt:lpstr>A125980368K_Latest</vt:lpstr>
      <vt:lpstr>A125980369L</vt:lpstr>
      <vt:lpstr>A125980369L_Data</vt:lpstr>
      <vt:lpstr>A125980369L_Latest</vt:lpstr>
      <vt:lpstr>A125980376K</vt:lpstr>
      <vt:lpstr>A125980376K_Data</vt:lpstr>
      <vt:lpstr>A125980376K_Latest</vt:lpstr>
      <vt:lpstr>A125980377L</vt:lpstr>
      <vt:lpstr>A125980377L_Data</vt:lpstr>
      <vt:lpstr>A125980377L_Latest</vt:lpstr>
      <vt:lpstr>A125980384K</vt:lpstr>
      <vt:lpstr>A125980384K_Data</vt:lpstr>
      <vt:lpstr>A125980384K_Latest</vt:lpstr>
      <vt:lpstr>A125980385L</vt:lpstr>
      <vt:lpstr>A125980385L_Data</vt:lpstr>
      <vt:lpstr>A125980385L_Latest</vt:lpstr>
      <vt:lpstr>A125980392K</vt:lpstr>
      <vt:lpstr>A125980392K_Data</vt:lpstr>
      <vt:lpstr>A125980392K_Latest</vt:lpstr>
      <vt:lpstr>A125980393L</vt:lpstr>
      <vt:lpstr>A125980393L_Data</vt:lpstr>
      <vt:lpstr>A125980393L_Latest</vt:lpstr>
      <vt:lpstr>A125980400X</vt:lpstr>
      <vt:lpstr>A125980400X_Data</vt:lpstr>
      <vt:lpstr>A125980400X_Latest</vt:lpstr>
      <vt:lpstr>A125980401A</vt:lpstr>
      <vt:lpstr>A125980401A_Data</vt:lpstr>
      <vt:lpstr>A125980401A_Latest</vt:lpstr>
      <vt:lpstr>A125980408T</vt:lpstr>
      <vt:lpstr>A125980408T_Data</vt:lpstr>
      <vt:lpstr>A125980408T_Latest</vt:lpstr>
      <vt:lpstr>A125980409V</vt:lpstr>
      <vt:lpstr>A125980409V_Data</vt:lpstr>
      <vt:lpstr>A125980409V_Latest</vt:lpstr>
      <vt:lpstr>A125980416T</vt:lpstr>
      <vt:lpstr>A125980416T_Data</vt:lpstr>
      <vt:lpstr>A125980416T_Latest</vt:lpstr>
      <vt:lpstr>A125980417V</vt:lpstr>
      <vt:lpstr>A125980417V_Data</vt:lpstr>
      <vt:lpstr>A125980417V_Latest</vt:lpstr>
      <vt:lpstr>A125980424T</vt:lpstr>
      <vt:lpstr>A125980424T_Data</vt:lpstr>
      <vt:lpstr>A125980424T_Latest</vt:lpstr>
      <vt:lpstr>A125980425V</vt:lpstr>
      <vt:lpstr>A125980425V_Data</vt:lpstr>
      <vt:lpstr>A125980425V_Latest</vt:lpstr>
      <vt:lpstr>A125980432T</vt:lpstr>
      <vt:lpstr>A125980432T_Data</vt:lpstr>
      <vt:lpstr>A125980432T_Latest</vt:lpstr>
      <vt:lpstr>A125980433V</vt:lpstr>
      <vt:lpstr>A125980433V_Data</vt:lpstr>
      <vt:lpstr>A125980433V_Latest</vt:lpstr>
      <vt:lpstr>A125980440T</vt:lpstr>
      <vt:lpstr>A125980440T_Data</vt:lpstr>
      <vt:lpstr>A125980440T_Latest</vt:lpstr>
      <vt:lpstr>A125980441V</vt:lpstr>
      <vt:lpstr>A125980441V_Data</vt:lpstr>
      <vt:lpstr>A125980441V_Latest</vt:lpstr>
      <vt:lpstr>A125980448K</vt:lpstr>
      <vt:lpstr>A125980448K_Data</vt:lpstr>
      <vt:lpstr>A125980448K_Latest</vt:lpstr>
      <vt:lpstr>A125980449L</vt:lpstr>
      <vt:lpstr>A125980449L_Data</vt:lpstr>
      <vt:lpstr>A125980449L_Latest</vt:lpstr>
      <vt:lpstr>A125980456K</vt:lpstr>
      <vt:lpstr>A125980456K_Data</vt:lpstr>
      <vt:lpstr>A125980456K_Latest</vt:lpstr>
      <vt:lpstr>A125980457L</vt:lpstr>
      <vt:lpstr>A125980457L_Data</vt:lpstr>
      <vt:lpstr>A125980457L_Latest</vt:lpstr>
      <vt:lpstr>A125980464K</vt:lpstr>
      <vt:lpstr>A125980464K_Data</vt:lpstr>
      <vt:lpstr>A125980464K_Latest</vt:lpstr>
      <vt:lpstr>A125980465L</vt:lpstr>
      <vt:lpstr>A125980465L_Data</vt:lpstr>
      <vt:lpstr>A125980465L_Latest</vt:lpstr>
      <vt:lpstr>A125980472K</vt:lpstr>
      <vt:lpstr>A125980472K_Data</vt:lpstr>
      <vt:lpstr>A125980472K_Latest</vt:lpstr>
      <vt:lpstr>A125980473L</vt:lpstr>
      <vt:lpstr>A125980473L_Data</vt:lpstr>
      <vt:lpstr>A125980473L_Latest</vt:lpstr>
      <vt:lpstr>A125980480K</vt:lpstr>
      <vt:lpstr>A125980480K_Data</vt:lpstr>
      <vt:lpstr>A125980480K_Latest</vt:lpstr>
      <vt:lpstr>A125980481L</vt:lpstr>
      <vt:lpstr>A125980481L_Data</vt:lpstr>
      <vt:lpstr>A125980481L_Latest</vt:lpstr>
      <vt:lpstr>A125980488C</vt:lpstr>
      <vt:lpstr>A125980488C_Data</vt:lpstr>
      <vt:lpstr>A125980488C_Latest</vt:lpstr>
      <vt:lpstr>A125980489F</vt:lpstr>
      <vt:lpstr>A125980489F_Data</vt:lpstr>
      <vt:lpstr>A125980489F_Latest</vt:lpstr>
      <vt:lpstr>A125980496C</vt:lpstr>
      <vt:lpstr>A125980496C_Data</vt:lpstr>
      <vt:lpstr>A125980496C_Latest</vt:lpstr>
      <vt:lpstr>A125980497F</vt:lpstr>
      <vt:lpstr>A125980497F_Data</vt:lpstr>
      <vt:lpstr>A125980497F_Latest</vt:lpstr>
      <vt:lpstr>A125980504T</vt:lpstr>
      <vt:lpstr>A125980504T_Data</vt:lpstr>
      <vt:lpstr>A125980504T_Latest</vt:lpstr>
      <vt:lpstr>A125980505V</vt:lpstr>
      <vt:lpstr>A125980505V_Data</vt:lpstr>
      <vt:lpstr>A125980505V_Latest</vt:lpstr>
      <vt:lpstr>A125980512T</vt:lpstr>
      <vt:lpstr>A125980512T_Data</vt:lpstr>
      <vt:lpstr>A125980512T_Latest</vt:lpstr>
      <vt:lpstr>A125980513V</vt:lpstr>
      <vt:lpstr>A125980513V_Data</vt:lpstr>
      <vt:lpstr>A125980513V_Latest</vt:lpstr>
      <vt:lpstr>A125980520T</vt:lpstr>
      <vt:lpstr>A125980520T_Data</vt:lpstr>
      <vt:lpstr>A125980520T_Latest</vt:lpstr>
      <vt:lpstr>A125980528K</vt:lpstr>
      <vt:lpstr>A125980528K_Data</vt:lpstr>
      <vt:lpstr>A125980528K_Latest</vt:lpstr>
      <vt:lpstr>A125980529L</vt:lpstr>
      <vt:lpstr>A125980529L_Data</vt:lpstr>
      <vt:lpstr>A125980529L_Latest</vt:lpstr>
      <vt:lpstr>A125980536K</vt:lpstr>
      <vt:lpstr>A125980536K_Data</vt:lpstr>
      <vt:lpstr>A125980536K_Latest</vt:lpstr>
      <vt:lpstr>A125980537L</vt:lpstr>
      <vt:lpstr>A125980537L_Data</vt:lpstr>
      <vt:lpstr>A125980537L_Latest</vt:lpstr>
      <vt:lpstr>A125980544K</vt:lpstr>
      <vt:lpstr>A125980544K_Data</vt:lpstr>
      <vt:lpstr>A125980544K_Latest</vt:lpstr>
      <vt:lpstr>A125980545L</vt:lpstr>
      <vt:lpstr>A125980545L_Data</vt:lpstr>
      <vt:lpstr>A125980545L_Latest</vt:lpstr>
      <vt:lpstr>A125980552K</vt:lpstr>
      <vt:lpstr>A125980552K_Data</vt:lpstr>
      <vt:lpstr>A125980552K_Latest</vt:lpstr>
      <vt:lpstr>A125980553L</vt:lpstr>
      <vt:lpstr>A125980553L_Data</vt:lpstr>
      <vt:lpstr>A125980553L_Latest</vt:lpstr>
      <vt:lpstr>A125980560K</vt:lpstr>
      <vt:lpstr>A125980560K_Data</vt:lpstr>
      <vt:lpstr>A125980560K_Latest</vt:lpstr>
      <vt:lpstr>A125980561L</vt:lpstr>
      <vt:lpstr>A125980561L_Data</vt:lpstr>
      <vt:lpstr>A125980561L_Latest</vt:lpstr>
      <vt:lpstr>A125980568C</vt:lpstr>
      <vt:lpstr>A125980568C_Data</vt:lpstr>
      <vt:lpstr>A125980568C_Latest</vt:lpstr>
      <vt:lpstr>A125980569F</vt:lpstr>
      <vt:lpstr>A125980569F_Data</vt:lpstr>
      <vt:lpstr>A125980569F_Latest</vt:lpstr>
      <vt:lpstr>A125980576C</vt:lpstr>
      <vt:lpstr>A125980576C_Data</vt:lpstr>
      <vt:lpstr>A125980576C_Latest</vt:lpstr>
      <vt:lpstr>A125980577F</vt:lpstr>
      <vt:lpstr>A125980577F_Data</vt:lpstr>
      <vt:lpstr>A125980577F_Latest</vt:lpstr>
      <vt:lpstr>A125980584C</vt:lpstr>
      <vt:lpstr>A125980584C_Data</vt:lpstr>
      <vt:lpstr>A125980584C_Latest</vt:lpstr>
      <vt:lpstr>A125980585F</vt:lpstr>
      <vt:lpstr>A125980585F_Data</vt:lpstr>
      <vt:lpstr>A125980585F_Latest</vt:lpstr>
      <vt:lpstr>A125980592C</vt:lpstr>
      <vt:lpstr>A125980592C_Data</vt:lpstr>
      <vt:lpstr>A125980592C_Latest</vt:lpstr>
      <vt:lpstr>A125980593F</vt:lpstr>
      <vt:lpstr>A125980593F_Data</vt:lpstr>
      <vt:lpstr>A125980593F_Latest</vt:lpstr>
      <vt:lpstr>A125980600T</vt:lpstr>
      <vt:lpstr>A125980600T_Data</vt:lpstr>
      <vt:lpstr>A125980600T_Latest</vt:lpstr>
      <vt:lpstr>A125980601V</vt:lpstr>
      <vt:lpstr>A125980601V_Data</vt:lpstr>
      <vt:lpstr>A125980601V_Latest</vt:lpstr>
      <vt:lpstr>A125980608K</vt:lpstr>
      <vt:lpstr>A125980608K_Data</vt:lpstr>
      <vt:lpstr>A125980608K_Latest</vt:lpstr>
      <vt:lpstr>A125980609L</vt:lpstr>
      <vt:lpstr>A125980609L_Data</vt:lpstr>
      <vt:lpstr>A125980609L_Latest</vt:lpstr>
      <vt:lpstr>A125980616K</vt:lpstr>
      <vt:lpstr>A125980616K_Data</vt:lpstr>
      <vt:lpstr>A125980616K_Latest</vt:lpstr>
      <vt:lpstr>A125980617L</vt:lpstr>
      <vt:lpstr>A125980617L_Data</vt:lpstr>
      <vt:lpstr>A125980617L_Latest</vt:lpstr>
      <vt:lpstr>A125980624K</vt:lpstr>
      <vt:lpstr>A125980624K_Data</vt:lpstr>
      <vt:lpstr>A125980624K_Latest</vt:lpstr>
      <vt:lpstr>A125980625L</vt:lpstr>
      <vt:lpstr>A125980625L_Data</vt:lpstr>
      <vt:lpstr>A125980625L_Latest</vt:lpstr>
      <vt:lpstr>A125980632K</vt:lpstr>
      <vt:lpstr>A125980632K_Data</vt:lpstr>
      <vt:lpstr>A125980632K_Latest</vt:lpstr>
      <vt:lpstr>A125980633L</vt:lpstr>
      <vt:lpstr>A125980633L_Data</vt:lpstr>
      <vt:lpstr>A125980633L_Latest</vt:lpstr>
      <vt:lpstr>A125980640K</vt:lpstr>
      <vt:lpstr>A125980640K_Data</vt:lpstr>
      <vt:lpstr>A125980640K_Latest</vt:lpstr>
      <vt:lpstr>A125980641L</vt:lpstr>
      <vt:lpstr>A125980641L_Data</vt:lpstr>
      <vt:lpstr>A125980641L_Latest</vt:lpstr>
      <vt:lpstr>A125980648C</vt:lpstr>
      <vt:lpstr>A125980648C_Data</vt:lpstr>
      <vt:lpstr>A125980648C_Latest</vt:lpstr>
      <vt:lpstr>A125980649F</vt:lpstr>
      <vt:lpstr>A125980649F_Data</vt:lpstr>
      <vt:lpstr>A125980649F_Latest</vt:lpstr>
      <vt:lpstr>A125980656C</vt:lpstr>
      <vt:lpstr>A125980656C_Data</vt:lpstr>
      <vt:lpstr>A125980656C_Latest</vt:lpstr>
      <vt:lpstr>A125980657F</vt:lpstr>
      <vt:lpstr>A125980657F_Data</vt:lpstr>
      <vt:lpstr>A125980657F_Latest</vt:lpstr>
      <vt:lpstr>A125980664C</vt:lpstr>
      <vt:lpstr>A125980664C_Data</vt:lpstr>
      <vt:lpstr>A125980664C_Latest</vt:lpstr>
      <vt:lpstr>A125980665F</vt:lpstr>
      <vt:lpstr>A125980665F_Data</vt:lpstr>
      <vt:lpstr>A125980665F_Latest</vt:lpstr>
      <vt:lpstr>A125980672C</vt:lpstr>
      <vt:lpstr>A125980672C_Data</vt:lpstr>
      <vt:lpstr>A125980672C_Latest</vt:lpstr>
      <vt:lpstr>A125980673F</vt:lpstr>
      <vt:lpstr>A125980673F_Data</vt:lpstr>
      <vt:lpstr>A125980673F_Latest</vt:lpstr>
      <vt:lpstr>A125980680C</vt:lpstr>
      <vt:lpstr>A125980680C_Data</vt:lpstr>
      <vt:lpstr>A125980680C_Latest</vt:lpstr>
      <vt:lpstr>A125980681F</vt:lpstr>
      <vt:lpstr>A125980681F_Data</vt:lpstr>
      <vt:lpstr>A125980681F_Latest</vt:lpstr>
      <vt:lpstr>A125980688W</vt:lpstr>
      <vt:lpstr>A125980688W_Data</vt:lpstr>
      <vt:lpstr>A125980688W_Latest</vt:lpstr>
      <vt:lpstr>A125980689X</vt:lpstr>
      <vt:lpstr>A125980689X_Data</vt:lpstr>
      <vt:lpstr>A125980689X_Latest</vt:lpstr>
      <vt:lpstr>A125980696W</vt:lpstr>
      <vt:lpstr>A125980696W_Data</vt:lpstr>
      <vt:lpstr>A125980696W_Latest</vt:lpstr>
      <vt:lpstr>A125980697X</vt:lpstr>
      <vt:lpstr>A125980697X_Data</vt:lpstr>
      <vt:lpstr>A125980697X_Latest</vt:lpstr>
      <vt:lpstr>A125980704K</vt:lpstr>
      <vt:lpstr>A125980704K_Data</vt:lpstr>
      <vt:lpstr>A125980704K_Latest</vt:lpstr>
      <vt:lpstr>A125980705L</vt:lpstr>
      <vt:lpstr>A125980705L_Data</vt:lpstr>
      <vt:lpstr>A125980705L_Latest</vt:lpstr>
      <vt:lpstr>A125980712K</vt:lpstr>
      <vt:lpstr>A125980712K_Data</vt:lpstr>
      <vt:lpstr>A125980712K_Latest</vt:lpstr>
      <vt:lpstr>A125980713L</vt:lpstr>
      <vt:lpstr>A125980713L_Data</vt:lpstr>
      <vt:lpstr>A125980713L_Latest</vt:lpstr>
      <vt:lpstr>A125980720K</vt:lpstr>
      <vt:lpstr>A125980720K_Data</vt:lpstr>
      <vt:lpstr>A125980720K_Latest</vt:lpstr>
      <vt:lpstr>A125980728C</vt:lpstr>
      <vt:lpstr>A125980728C_Data</vt:lpstr>
      <vt:lpstr>A125980728C_Latest</vt:lpstr>
      <vt:lpstr>A125980729F</vt:lpstr>
      <vt:lpstr>A125980729F_Data</vt:lpstr>
      <vt:lpstr>A125980729F_Latest</vt:lpstr>
      <vt:lpstr>A125980736C</vt:lpstr>
      <vt:lpstr>A125980736C_Data</vt:lpstr>
      <vt:lpstr>A125980736C_Latest</vt:lpstr>
      <vt:lpstr>A125980737F</vt:lpstr>
      <vt:lpstr>A125980737F_Data</vt:lpstr>
      <vt:lpstr>A125980737F_Latest</vt:lpstr>
      <vt:lpstr>A125980744C</vt:lpstr>
      <vt:lpstr>A125980744C_Data</vt:lpstr>
      <vt:lpstr>A125980744C_Latest</vt:lpstr>
      <vt:lpstr>A125980745F</vt:lpstr>
      <vt:lpstr>A125980745F_Data</vt:lpstr>
      <vt:lpstr>A125980745F_Latest</vt:lpstr>
      <vt:lpstr>A125980752C</vt:lpstr>
      <vt:lpstr>A125980752C_Data</vt:lpstr>
      <vt:lpstr>A125980752C_Latest</vt:lpstr>
      <vt:lpstr>A125980753F</vt:lpstr>
      <vt:lpstr>A125980753F_Data</vt:lpstr>
      <vt:lpstr>A125980753F_Latest</vt:lpstr>
      <vt:lpstr>A125980760C</vt:lpstr>
      <vt:lpstr>A125980760C_Data</vt:lpstr>
      <vt:lpstr>A125980760C_Latest</vt:lpstr>
      <vt:lpstr>A125980761F</vt:lpstr>
      <vt:lpstr>A125980761F_Data</vt:lpstr>
      <vt:lpstr>A125980761F_Latest</vt:lpstr>
      <vt:lpstr>A125980768W</vt:lpstr>
      <vt:lpstr>A125980768W_Data</vt:lpstr>
      <vt:lpstr>A125980768W_Latest</vt:lpstr>
      <vt:lpstr>A125980769X</vt:lpstr>
      <vt:lpstr>A125980769X_Data</vt:lpstr>
      <vt:lpstr>A125980769X_Latest</vt:lpstr>
      <vt:lpstr>A125980776W</vt:lpstr>
      <vt:lpstr>A125980776W_Data</vt:lpstr>
      <vt:lpstr>A125980776W_Latest</vt:lpstr>
      <vt:lpstr>A125980777X</vt:lpstr>
      <vt:lpstr>A125980777X_Data</vt:lpstr>
      <vt:lpstr>A125980777X_Latest</vt:lpstr>
      <vt:lpstr>A125980784W</vt:lpstr>
      <vt:lpstr>A125980784W_Data</vt:lpstr>
      <vt:lpstr>A125980784W_Latest</vt:lpstr>
      <vt:lpstr>A125980785X</vt:lpstr>
      <vt:lpstr>A125980785X_Data</vt:lpstr>
      <vt:lpstr>A125980785X_Latest</vt:lpstr>
      <vt:lpstr>A125980792W</vt:lpstr>
      <vt:lpstr>A125980792W_Data</vt:lpstr>
      <vt:lpstr>A125980792W_Latest</vt:lpstr>
      <vt:lpstr>A125980793X</vt:lpstr>
      <vt:lpstr>A125980793X_Data</vt:lpstr>
      <vt:lpstr>A125980793X_Latest</vt:lpstr>
      <vt:lpstr>A125980800K</vt:lpstr>
      <vt:lpstr>A125980800K_Data</vt:lpstr>
      <vt:lpstr>A125980800K_Latest</vt:lpstr>
      <vt:lpstr>A125980801L</vt:lpstr>
      <vt:lpstr>A125980801L_Data</vt:lpstr>
      <vt:lpstr>A125980801L_Latest</vt:lpstr>
      <vt:lpstr>A125980808C</vt:lpstr>
      <vt:lpstr>A125980808C_Data</vt:lpstr>
      <vt:lpstr>A125980808C_Latest</vt:lpstr>
      <vt:lpstr>A125980809F</vt:lpstr>
      <vt:lpstr>A125980809F_Data</vt:lpstr>
      <vt:lpstr>A125980809F_Latest</vt:lpstr>
      <vt:lpstr>A125980816C</vt:lpstr>
      <vt:lpstr>A125980816C_Data</vt:lpstr>
      <vt:lpstr>A125980816C_Latest</vt:lpstr>
      <vt:lpstr>A125980817F</vt:lpstr>
      <vt:lpstr>A125980817F_Data</vt:lpstr>
      <vt:lpstr>A125980817F_Latest</vt:lpstr>
      <vt:lpstr>A125980824C</vt:lpstr>
      <vt:lpstr>A125980824C_Data</vt:lpstr>
      <vt:lpstr>A125980824C_Latest</vt:lpstr>
      <vt:lpstr>A125980825F</vt:lpstr>
      <vt:lpstr>A125980825F_Data</vt:lpstr>
      <vt:lpstr>A125980825F_Latest</vt:lpstr>
      <vt:lpstr>A125980832C</vt:lpstr>
      <vt:lpstr>A125980832C_Data</vt:lpstr>
      <vt:lpstr>A125980832C_Latest</vt:lpstr>
      <vt:lpstr>A125980833F</vt:lpstr>
      <vt:lpstr>A125980833F_Data</vt:lpstr>
      <vt:lpstr>A125980833F_Latest</vt:lpstr>
      <vt:lpstr>A125980840C</vt:lpstr>
      <vt:lpstr>A125980840C_Data</vt:lpstr>
      <vt:lpstr>A125980840C_Latest</vt:lpstr>
      <vt:lpstr>A125980841F</vt:lpstr>
      <vt:lpstr>A125980841F_Data</vt:lpstr>
      <vt:lpstr>A125980841F_Latest</vt:lpstr>
      <vt:lpstr>A125980848W</vt:lpstr>
      <vt:lpstr>A125980848W_Data</vt:lpstr>
      <vt:lpstr>A125980848W_Latest</vt:lpstr>
      <vt:lpstr>A125980849X</vt:lpstr>
      <vt:lpstr>A125980849X_Data</vt:lpstr>
      <vt:lpstr>A125980849X_Latest</vt:lpstr>
      <vt:lpstr>A125980856W</vt:lpstr>
      <vt:lpstr>A125980856W_Data</vt:lpstr>
      <vt:lpstr>A125980856W_Latest</vt:lpstr>
      <vt:lpstr>A125980857X</vt:lpstr>
      <vt:lpstr>A125980857X_Data</vt:lpstr>
      <vt:lpstr>A125980857X_Latest</vt:lpstr>
      <vt:lpstr>A125980864W</vt:lpstr>
      <vt:lpstr>A125980864W_Data</vt:lpstr>
      <vt:lpstr>A125980864W_Latest</vt:lpstr>
      <vt:lpstr>A125980865X</vt:lpstr>
      <vt:lpstr>A125980865X_Data</vt:lpstr>
      <vt:lpstr>A125980865X_Latest</vt:lpstr>
      <vt:lpstr>A125980872W</vt:lpstr>
      <vt:lpstr>A125980872W_Data</vt:lpstr>
      <vt:lpstr>A125980872W_Latest</vt:lpstr>
      <vt:lpstr>A125980873X</vt:lpstr>
      <vt:lpstr>A125980873X_Data</vt:lpstr>
      <vt:lpstr>A125980873X_Latest</vt:lpstr>
      <vt:lpstr>A125980880W</vt:lpstr>
      <vt:lpstr>A125980880W_Data</vt:lpstr>
      <vt:lpstr>A125980880W_Latest</vt:lpstr>
      <vt:lpstr>A125980881X</vt:lpstr>
      <vt:lpstr>A125980881X_Data</vt:lpstr>
      <vt:lpstr>A125980881X_Latest</vt:lpstr>
      <vt:lpstr>A125980888R</vt:lpstr>
      <vt:lpstr>A125980888R_Data</vt:lpstr>
      <vt:lpstr>A125980888R_Latest</vt:lpstr>
      <vt:lpstr>A125980889T</vt:lpstr>
      <vt:lpstr>A125980889T_Data</vt:lpstr>
      <vt:lpstr>A125980889T_Latest</vt:lpstr>
      <vt:lpstr>A125980896R</vt:lpstr>
      <vt:lpstr>A125980896R_Data</vt:lpstr>
      <vt:lpstr>A125980896R_Latest</vt:lpstr>
      <vt:lpstr>A125980897T</vt:lpstr>
      <vt:lpstr>A125980897T_Data</vt:lpstr>
      <vt:lpstr>A125980897T_Latest</vt:lpstr>
      <vt:lpstr>A125980904C</vt:lpstr>
      <vt:lpstr>A125980904C_Data</vt:lpstr>
      <vt:lpstr>A125980904C_Latest</vt:lpstr>
      <vt:lpstr>A125980905F</vt:lpstr>
      <vt:lpstr>A125980905F_Data</vt:lpstr>
      <vt:lpstr>A125980905F_Latest</vt:lpstr>
      <vt:lpstr>A125980912C</vt:lpstr>
      <vt:lpstr>A125980912C_Data</vt:lpstr>
      <vt:lpstr>A125980912C_Latest</vt:lpstr>
      <vt:lpstr>A125980913F</vt:lpstr>
      <vt:lpstr>A125980913F_Data</vt:lpstr>
      <vt:lpstr>A125980913F_Latest</vt:lpstr>
      <vt:lpstr>A125980920C</vt:lpstr>
      <vt:lpstr>A125980920C_Data</vt:lpstr>
      <vt:lpstr>A125980920C_Latest</vt:lpstr>
      <vt:lpstr>A125980928W</vt:lpstr>
      <vt:lpstr>A125980928W_Data</vt:lpstr>
      <vt:lpstr>A125980928W_Latest</vt:lpstr>
      <vt:lpstr>A125980929X</vt:lpstr>
      <vt:lpstr>A125980929X_Data</vt:lpstr>
      <vt:lpstr>A125980929X_Latest</vt:lpstr>
      <vt:lpstr>A125980936W</vt:lpstr>
      <vt:lpstr>A125980936W_Data</vt:lpstr>
      <vt:lpstr>A125980936W_Latest</vt:lpstr>
      <vt:lpstr>A125980937X</vt:lpstr>
      <vt:lpstr>A125980937X_Data</vt:lpstr>
      <vt:lpstr>A125980937X_Latest</vt:lpstr>
      <vt:lpstr>A125980944W</vt:lpstr>
      <vt:lpstr>A125980944W_Data</vt:lpstr>
      <vt:lpstr>A125980944W_Latest</vt:lpstr>
      <vt:lpstr>A125980945X</vt:lpstr>
      <vt:lpstr>A125980945X_Data</vt:lpstr>
      <vt:lpstr>A125980945X_Latest</vt:lpstr>
      <vt:lpstr>A125980952W</vt:lpstr>
      <vt:lpstr>A125980952W_Data</vt:lpstr>
      <vt:lpstr>A125980952W_Latest</vt:lpstr>
      <vt:lpstr>A125980953X</vt:lpstr>
      <vt:lpstr>A125980953X_Data</vt:lpstr>
      <vt:lpstr>A125980953X_Latest</vt:lpstr>
      <vt:lpstr>A125980960W</vt:lpstr>
      <vt:lpstr>A125980960W_Data</vt:lpstr>
      <vt:lpstr>A125980960W_Latest</vt:lpstr>
      <vt:lpstr>A125980961X</vt:lpstr>
      <vt:lpstr>A125980961X_Data</vt:lpstr>
      <vt:lpstr>A125980961X_Latest</vt:lpstr>
      <vt:lpstr>A125980968R</vt:lpstr>
      <vt:lpstr>A125980968R_Data</vt:lpstr>
      <vt:lpstr>A125980968R_Latest</vt:lpstr>
      <vt:lpstr>A125980969T</vt:lpstr>
      <vt:lpstr>A125980969T_Data</vt:lpstr>
      <vt:lpstr>A125980969T_Latest</vt:lpstr>
      <vt:lpstr>A125980976R</vt:lpstr>
      <vt:lpstr>A125980976R_Data</vt:lpstr>
      <vt:lpstr>A125980976R_Latest</vt:lpstr>
      <vt:lpstr>A125980977T</vt:lpstr>
      <vt:lpstr>A125980977T_Data</vt:lpstr>
      <vt:lpstr>A125980977T_Latest</vt:lpstr>
      <vt:lpstr>A125980984R</vt:lpstr>
      <vt:lpstr>A125980984R_Data</vt:lpstr>
      <vt:lpstr>A125980984R_Latest</vt:lpstr>
      <vt:lpstr>A125980985T</vt:lpstr>
      <vt:lpstr>A125980985T_Data</vt:lpstr>
      <vt:lpstr>A125980985T_Latest</vt:lpstr>
      <vt:lpstr>A125980992R</vt:lpstr>
      <vt:lpstr>A125980992R_Data</vt:lpstr>
      <vt:lpstr>A125980992R_Latest</vt:lpstr>
      <vt:lpstr>A125980993T</vt:lpstr>
      <vt:lpstr>A125980993T_Data</vt:lpstr>
      <vt:lpstr>A125980993T_Latest</vt:lpstr>
      <vt:lpstr>A125981000F</vt:lpstr>
      <vt:lpstr>A125981000F_Data</vt:lpstr>
      <vt:lpstr>A125981000F_Latest</vt:lpstr>
      <vt:lpstr>A125981001J</vt:lpstr>
      <vt:lpstr>A125981001J_Data</vt:lpstr>
      <vt:lpstr>A125981001J_Latest</vt:lpstr>
      <vt:lpstr>A125981008X</vt:lpstr>
      <vt:lpstr>A125981008X_Data</vt:lpstr>
      <vt:lpstr>A125981008X_Latest</vt:lpstr>
      <vt:lpstr>A125981009A</vt:lpstr>
      <vt:lpstr>A125981009A_Data</vt:lpstr>
      <vt:lpstr>A125981009A_Latest</vt:lpstr>
      <vt:lpstr>A125981016X</vt:lpstr>
      <vt:lpstr>A125981016X_Data</vt:lpstr>
      <vt:lpstr>A125981016X_Latest</vt:lpstr>
      <vt:lpstr>A125981017A</vt:lpstr>
      <vt:lpstr>A125981017A_Data</vt:lpstr>
      <vt:lpstr>A125981017A_Latest</vt:lpstr>
      <vt:lpstr>A125981024X</vt:lpstr>
      <vt:lpstr>A125981024X_Data</vt:lpstr>
      <vt:lpstr>A125981024X_Latest</vt:lpstr>
      <vt:lpstr>A125981025A</vt:lpstr>
      <vt:lpstr>A125981025A_Data</vt:lpstr>
      <vt:lpstr>A125981025A_Latest</vt:lpstr>
      <vt:lpstr>A125981032X</vt:lpstr>
      <vt:lpstr>A125981032X_Data</vt:lpstr>
      <vt:lpstr>A125981032X_Latest</vt:lpstr>
      <vt:lpstr>A125981033A</vt:lpstr>
      <vt:lpstr>A125981033A_Data</vt:lpstr>
      <vt:lpstr>A125981033A_Latest</vt:lpstr>
      <vt:lpstr>A125981040X</vt:lpstr>
      <vt:lpstr>A125981040X_Data</vt:lpstr>
      <vt:lpstr>A125981040X_Latest</vt:lpstr>
      <vt:lpstr>A125981041A</vt:lpstr>
      <vt:lpstr>A125981041A_Data</vt:lpstr>
      <vt:lpstr>A125981041A_Latest</vt:lpstr>
      <vt:lpstr>A125981048T</vt:lpstr>
      <vt:lpstr>A125981048T_Data</vt:lpstr>
      <vt:lpstr>A125981048T_Latest</vt:lpstr>
      <vt:lpstr>A125981049V</vt:lpstr>
      <vt:lpstr>A125981049V_Data</vt:lpstr>
      <vt:lpstr>A125981049V_Latest</vt:lpstr>
      <vt:lpstr>A125981056T</vt:lpstr>
      <vt:lpstr>A125981056T_Data</vt:lpstr>
      <vt:lpstr>A125981056T_Latest</vt:lpstr>
      <vt:lpstr>A125981057V</vt:lpstr>
      <vt:lpstr>A125981057V_Data</vt:lpstr>
      <vt:lpstr>A125981057V_Latest</vt:lpstr>
      <vt:lpstr>A125981064T</vt:lpstr>
      <vt:lpstr>A125981064T_Data</vt:lpstr>
      <vt:lpstr>A125981064T_Latest</vt:lpstr>
      <vt:lpstr>A125981065V</vt:lpstr>
      <vt:lpstr>A125981065V_Data</vt:lpstr>
      <vt:lpstr>A125981065V_Latest</vt:lpstr>
      <vt:lpstr>A125981072T</vt:lpstr>
      <vt:lpstr>A125981072T_Data</vt:lpstr>
      <vt:lpstr>A125981072T_Latest</vt:lpstr>
      <vt:lpstr>A125981073V</vt:lpstr>
      <vt:lpstr>A125981073V_Data</vt:lpstr>
      <vt:lpstr>A125981073V_Latest</vt:lpstr>
      <vt:lpstr>A125981080T</vt:lpstr>
      <vt:lpstr>A125981080T_Data</vt:lpstr>
      <vt:lpstr>A125981080T_Latest</vt:lpstr>
      <vt:lpstr>A125981081V</vt:lpstr>
      <vt:lpstr>A125981081V_Data</vt:lpstr>
      <vt:lpstr>A125981081V_Latest</vt:lpstr>
      <vt:lpstr>A125981088K</vt:lpstr>
      <vt:lpstr>A125981088K_Data</vt:lpstr>
      <vt:lpstr>A125981088K_Latest</vt:lpstr>
      <vt:lpstr>A125981089L</vt:lpstr>
      <vt:lpstr>A125981089L_Data</vt:lpstr>
      <vt:lpstr>A125981089L_Latest</vt:lpstr>
      <vt:lpstr>A125981096K</vt:lpstr>
      <vt:lpstr>A125981096K_Data</vt:lpstr>
      <vt:lpstr>A125981096K_Latest</vt:lpstr>
      <vt:lpstr>A125981097L</vt:lpstr>
      <vt:lpstr>A125981097L_Data</vt:lpstr>
      <vt:lpstr>A125981097L_Latest</vt:lpstr>
      <vt:lpstr>A125981104X</vt:lpstr>
      <vt:lpstr>A125981104X_Data</vt:lpstr>
      <vt:lpstr>A125981104X_Latest</vt:lpstr>
      <vt:lpstr>A125981105A</vt:lpstr>
      <vt:lpstr>A125981105A_Data</vt:lpstr>
      <vt:lpstr>A125981105A_Latest</vt:lpstr>
      <vt:lpstr>A125981112X</vt:lpstr>
      <vt:lpstr>A125981112X_Data</vt:lpstr>
      <vt:lpstr>A125981112X_Latest</vt:lpstr>
      <vt:lpstr>A125981113A</vt:lpstr>
      <vt:lpstr>A125981113A_Data</vt:lpstr>
      <vt:lpstr>A125981113A_Latest</vt:lpstr>
      <vt:lpstr>A125981120X</vt:lpstr>
      <vt:lpstr>A125981120X_Data</vt:lpstr>
      <vt:lpstr>A125981120X_Latest</vt:lpstr>
      <vt:lpstr>A125981128T</vt:lpstr>
      <vt:lpstr>A125981128T_Data</vt:lpstr>
      <vt:lpstr>A125981128T_Latest</vt:lpstr>
      <vt:lpstr>A125981129V</vt:lpstr>
      <vt:lpstr>A125981129V_Data</vt:lpstr>
      <vt:lpstr>A125981129V_Latest</vt:lpstr>
      <vt:lpstr>A125981136T</vt:lpstr>
      <vt:lpstr>A125981136T_Data</vt:lpstr>
      <vt:lpstr>A125981136T_Latest</vt:lpstr>
      <vt:lpstr>A125981137V</vt:lpstr>
      <vt:lpstr>A125981137V_Data</vt:lpstr>
      <vt:lpstr>A125981137V_Latest</vt:lpstr>
      <vt:lpstr>A125981144T</vt:lpstr>
      <vt:lpstr>A125981144T_Data</vt:lpstr>
      <vt:lpstr>A125981144T_Latest</vt:lpstr>
      <vt:lpstr>A125981145V</vt:lpstr>
      <vt:lpstr>A125981145V_Data</vt:lpstr>
      <vt:lpstr>A125981145V_Latest</vt:lpstr>
      <vt:lpstr>A125981152T</vt:lpstr>
      <vt:lpstr>A125981152T_Data</vt:lpstr>
      <vt:lpstr>A125981152T_Latest</vt:lpstr>
      <vt:lpstr>A125981153V</vt:lpstr>
      <vt:lpstr>A125981153V_Data</vt:lpstr>
      <vt:lpstr>A125981153V_Latest</vt:lpstr>
      <vt:lpstr>A125981160T</vt:lpstr>
      <vt:lpstr>A125981160T_Data</vt:lpstr>
      <vt:lpstr>A125981160T_Latest</vt:lpstr>
      <vt:lpstr>A125981161V</vt:lpstr>
      <vt:lpstr>A125981161V_Data</vt:lpstr>
      <vt:lpstr>A125981161V_Latest</vt:lpstr>
      <vt:lpstr>A125981168K</vt:lpstr>
      <vt:lpstr>A125981168K_Data</vt:lpstr>
      <vt:lpstr>A125981168K_Latest</vt:lpstr>
      <vt:lpstr>A125981169L</vt:lpstr>
      <vt:lpstr>A125981169L_Data</vt:lpstr>
      <vt:lpstr>A125981169L_Latest</vt:lpstr>
      <vt:lpstr>A125981176K</vt:lpstr>
      <vt:lpstr>A125981176K_Data</vt:lpstr>
      <vt:lpstr>A125981176K_Latest</vt:lpstr>
      <vt:lpstr>A125981177L</vt:lpstr>
      <vt:lpstr>A125981177L_Data</vt:lpstr>
      <vt:lpstr>A125981177L_Latest</vt:lpstr>
      <vt:lpstr>A125981184K</vt:lpstr>
      <vt:lpstr>A125981184K_Data</vt:lpstr>
      <vt:lpstr>A125981184K_Latest</vt:lpstr>
      <vt:lpstr>A125981185L</vt:lpstr>
      <vt:lpstr>A125981185L_Data</vt:lpstr>
      <vt:lpstr>A125981185L_Latest</vt:lpstr>
      <vt:lpstr>A125981192K</vt:lpstr>
      <vt:lpstr>A125981192K_Data</vt:lpstr>
      <vt:lpstr>A125981192K_Latest</vt:lpstr>
      <vt:lpstr>A125981193L</vt:lpstr>
      <vt:lpstr>A125981193L_Data</vt:lpstr>
      <vt:lpstr>A125981193L_Latest</vt:lpstr>
      <vt:lpstr>A125981200X</vt:lpstr>
      <vt:lpstr>A125981200X_Data</vt:lpstr>
      <vt:lpstr>A125981200X_Latest</vt:lpstr>
      <vt:lpstr>A125981201A</vt:lpstr>
      <vt:lpstr>A125981201A_Data</vt:lpstr>
      <vt:lpstr>A125981201A_Latest</vt:lpstr>
      <vt:lpstr>A125981208T</vt:lpstr>
      <vt:lpstr>A125981208T_Data</vt:lpstr>
      <vt:lpstr>A125981208T_Latest</vt:lpstr>
      <vt:lpstr>A125981209V</vt:lpstr>
      <vt:lpstr>A125981209V_Data</vt:lpstr>
      <vt:lpstr>A125981209V_Latest</vt:lpstr>
      <vt:lpstr>A125981216T</vt:lpstr>
      <vt:lpstr>A125981216T_Data</vt:lpstr>
      <vt:lpstr>A125981216T_Latest</vt:lpstr>
      <vt:lpstr>A125981217V</vt:lpstr>
      <vt:lpstr>A125981217V_Data</vt:lpstr>
      <vt:lpstr>A125981217V_Latest</vt:lpstr>
      <vt:lpstr>A125981224T</vt:lpstr>
      <vt:lpstr>A125981224T_Data</vt:lpstr>
      <vt:lpstr>A125981224T_Latest</vt:lpstr>
      <vt:lpstr>A125981225V</vt:lpstr>
      <vt:lpstr>A125981225V_Data</vt:lpstr>
      <vt:lpstr>A125981225V_Latest</vt:lpstr>
      <vt:lpstr>A125981232T</vt:lpstr>
      <vt:lpstr>A125981232T_Data</vt:lpstr>
      <vt:lpstr>A125981232T_Latest</vt:lpstr>
      <vt:lpstr>A125981233V</vt:lpstr>
      <vt:lpstr>A125981233V_Data</vt:lpstr>
      <vt:lpstr>A125981233V_Latest</vt:lpstr>
      <vt:lpstr>A125981240T</vt:lpstr>
      <vt:lpstr>A125981240T_Data</vt:lpstr>
      <vt:lpstr>A125981240T_Latest</vt:lpstr>
      <vt:lpstr>A125981241V</vt:lpstr>
      <vt:lpstr>A125981241V_Data</vt:lpstr>
      <vt:lpstr>A125981241V_Latest</vt:lpstr>
      <vt:lpstr>A125981248K</vt:lpstr>
      <vt:lpstr>A125981248K_Data</vt:lpstr>
      <vt:lpstr>A125981248K_Latest</vt:lpstr>
      <vt:lpstr>A125981249L</vt:lpstr>
      <vt:lpstr>A125981249L_Data</vt:lpstr>
      <vt:lpstr>A125981249L_Latest</vt:lpstr>
      <vt:lpstr>A125981256K</vt:lpstr>
      <vt:lpstr>A125981256K_Data</vt:lpstr>
      <vt:lpstr>A125981256K_Latest</vt:lpstr>
      <vt:lpstr>A125981257L</vt:lpstr>
      <vt:lpstr>A125981257L_Data</vt:lpstr>
      <vt:lpstr>A125981257L_Latest</vt:lpstr>
      <vt:lpstr>A125981264K</vt:lpstr>
      <vt:lpstr>A125981264K_Data</vt:lpstr>
      <vt:lpstr>A125981264K_Latest</vt:lpstr>
      <vt:lpstr>A125981265L</vt:lpstr>
      <vt:lpstr>A125981265L_Data</vt:lpstr>
      <vt:lpstr>A125981265L_Latest</vt:lpstr>
      <vt:lpstr>A125981272K</vt:lpstr>
      <vt:lpstr>A125981272K_Data</vt:lpstr>
      <vt:lpstr>A125981272K_Latest</vt:lpstr>
      <vt:lpstr>A125981273L</vt:lpstr>
      <vt:lpstr>A125981273L_Data</vt:lpstr>
      <vt:lpstr>A125981273L_Latest</vt:lpstr>
      <vt:lpstr>A125981280K</vt:lpstr>
      <vt:lpstr>A125981280K_Data</vt:lpstr>
      <vt:lpstr>A125981280K_Latest</vt:lpstr>
      <vt:lpstr>A125981281L</vt:lpstr>
      <vt:lpstr>A125981281L_Data</vt:lpstr>
      <vt:lpstr>A125981281L_Latest</vt:lpstr>
      <vt:lpstr>A125981288C</vt:lpstr>
      <vt:lpstr>A125981288C_Data</vt:lpstr>
      <vt:lpstr>A125981288C_Latest</vt:lpstr>
      <vt:lpstr>A125981289F</vt:lpstr>
      <vt:lpstr>A125981289F_Data</vt:lpstr>
      <vt:lpstr>A125981289F_Latest</vt:lpstr>
      <vt:lpstr>A125981296C</vt:lpstr>
      <vt:lpstr>A125981296C_Data</vt:lpstr>
      <vt:lpstr>A125981296C_Latest</vt:lpstr>
      <vt:lpstr>A125981297F</vt:lpstr>
      <vt:lpstr>A125981297F_Data</vt:lpstr>
      <vt:lpstr>A125981297F_Latest</vt:lpstr>
      <vt:lpstr>A125981304T</vt:lpstr>
      <vt:lpstr>A125981304T_Data</vt:lpstr>
      <vt:lpstr>A125981304T_Latest</vt:lpstr>
      <vt:lpstr>A125981305V</vt:lpstr>
      <vt:lpstr>A125981305V_Data</vt:lpstr>
      <vt:lpstr>A125981305V_Latest</vt:lpstr>
      <vt:lpstr>A125981312T</vt:lpstr>
      <vt:lpstr>A125981312T_Data</vt:lpstr>
      <vt:lpstr>A125981312T_Latest</vt:lpstr>
      <vt:lpstr>A125981313V</vt:lpstr>
      <vt:lpstr>A125981313V_Data</vt:lpstr>
      <vt:lpstr>A125981313V_Latest</vt:lpstr>
      <vt:lpstr>A125981320T</vt:lpstr>
      <vt:lpstr>A125981320T_Data</vt:lpstr>
      <vt:lpstr>A125981320T_Latest</vt:lpstr>
      <vt:lpstr>A125981328K</vt:lpstr>
      <vt:lpstr>A125981328K_Data</vt:lpstr>
      <vt:lpstr>A125981328K_Latest</vt:lpstr>
      <vt:lpstr>A125981329L</vt:lpstr>
      <vt:lpstr>A125981329L_Data</vt:lpstr>
      <vt:lpstr>A125981329L_Latest</vt:lpstr>
      <vt:lpstr>A125981336K</vt:lpstr>
      <vt:lpstr>A125981336K_Data</vt:lpstr>
      <vt:lpstr>A125981336K_Latest</vt:lpstr>
      <vt:lpstr>A125981337L</vt:lpstr>
      <vt:lpstr>A125981337L_Data</vt:lpstr>
      <vt:lpstr>A125981337L_Latest</vt:lpstr>
      <vt:lpstr>A125981344K</vt:lpstr>
      <vt:lpstr>A125981344K_Data</vt:lpstr>
      <vt:lpstr>A125981344K_Latest</vt:lpstr>
      <vt:lpstr>A125981345L</vt:lpstr>
      <vt:lpstr>A125981345L_Data</vt:lpstr>
      <vt:lpstr>A125981345L_Latest</vt:lpstr>
      <vt:lpstr>A125981352K</vt:lpstr>
      <vt:lpstr>A125981352K_Data</vt:lpstr>
      <vt:lpstr>A125981352K_Latest</vt:lpstr>
      <vt:lpstr>A125981353L</vt:lpstr>
      <vt:lpstr>A125981353L_Data</vt:lpstr>
      <vt:lpstr>A125981353L_Latest</vt:lpstr>
      <vt:lpstr>A125981360K</vt:lpstr>
      <vt:lpstr>A125981360K_Data</vt:lpstr>
      <vt:lpstr>A125981360K_Latest</vt:lpstr>
      <vt:lpstr>A125981361L</vt:lpstr>
      <vt:lpstr>A125981361L_Data</vt:lpstr>
      <vt:lpstr>A125981361L_Latest</vt:lpstr>
      <vt:lpstr>A125981368C</vt:lpstr>
      <vt:lpstr>A125981368C_Data</vt:lpstr>
      <vt:lpstr>A125981368C_Latest</vt:lpstr>
      <vt:lpstr>A125981369F</vt:lpstr>
      <vt:lpstr>A125981369F_Data</vt:lpstr>
      <vt:lpstr>A125981369F_Latest</vt:lpstr>
      <vt:lpstr>A125981376C</vt:lpstr>
      <vt:lpstr>A125981376C_Data</vt:lpstr>
      <vt:lpstr>A125981376C_Latest</vt:lpstr>
      <vt:lpstr>A125981377F</vt:lpstr>
      <vt:lpstr>A125981377F_Data</vt:lpstr>
      <vt:lpstr>A125981377F_Latest</vt:lpstr>
      <vt:lpstr>A125981384C</vt:lpstr>
      <vt:lpstr>A125981384C_Data</vt:lpstr>
      <vt:lpstr>A125981384C_Latest</vt:lpstr>
      <vt:lpstr>A125981385F</vt:lpstr>
      <vt:lpstr>A125981385F_Data</vt:lpstr>
      <vt:lpstr>A125981385F_Latest</vt:lpstr>
      <vt:lpstr>A125981392C</vt:lpstr>
      <vt:lpstr>A125981392C_Data</vt:lpstr>
      <vt:lpstr>A125981392C_Latest</vt:lpstr>
      <vt:lpstr>A125981393F</vt:lpstr>
      <vt:lpstr>A125981393F_Data</vt:lpstr>
      <vt:lpstr>A125981393F_Latest</vt:lpstr>
      <vt:lpstr>A125981400T</vt:lpstr>
      <vt:lpstr>A125981400T_Data</vt:lpstr>
      <vt:lpstr>A125981400T_Latest</vt:lpstr>
      <vt:lpstr>A125981401V</vt:lpstr>
      <vt:lpstr>A125981401V_Data</vt:lpstr>
      <vt:lpstr>A125981401V_Latest</vt:lpstr>
      <vt:lpstr>A125981408K</vt:lpstr>
      <vt:lpstr>A125981408K_Data</vt:lpstr>
      <vt:lpstr>A125981408K_Latest</vt:lpstr>
      <vt:lpstr>A125981409L</vt:lpstr>
      <vt:lpstr>A125981409L_Data</vt:lpstr>
      <vt:lpstr>A125981409L_Latest</vt:lpstr>
      <vt:lpstr>A125981416K</vt:lpstr>
      <vt:lpstr>A125981416K_Data</vt:lpstr>
      <vt:lpstr>A125981416K_Latest</vt:lpstr>
      <vt:lpstr>A125981417L</vt:lpstr>
      <vt:lpstr>A125981417L_Data</vt:lpstr>
      <vt:lpstr>A125981417L_Latest</vt:lpstr>
      <vt:lpstr>A125981424K</vt:lpstr>
      <vt:lpstr>A125981424K_Data</vt:lpstr>
      <vt:lpstr>A125981424K_Latest</vt:lpstr>
      <vt:lpstr>A125981425L</vt:lpstr>
      <vt:lpstr>A125981425L_Data</vt:lpstr>
      <vt:lpstr>A125981425L_Latest</vt:lpstr>
      <vt:lpstr>A125981432K</vt:lpstr>
      <vt:lpstr>A125981432K_Data</vt:lpstr>
      <vt:lpstr>A125981432K_Latest</vt:lpstr>
      <vt:lpstr>A125981433L</vt:lpstr>
      <vt:lpstr>A125981433L_Data</vt:lpstr>
      <vt:lpstr>A125981433L_Latest</vt:lpstr>
      <vt:lpstr>A125981440K</vt:lpstr>
      <vt:lpstr>A125981440K_Data</vt:lpstr>
      <vt:lpstr>A125981440K_Latest</vt:lpstr>
      <vt:lpstr>A125981441L</vt:lpstr>
      <vt:lpstr>A125981441L_Data</vt:lpstr>
      <vt:lpstr>A125981441L_Latest</vt:lpstr>
      <vt:lpstr>A125981448C</vt:lpstr>
      <vt:lpstr>A125981448C_Data</vt:lpstr>
      <vt:lpstr>A125981448C_Latest</vt:lpstr>
      <vt:lpstr>A125981449F</vt:lpstr>
      <vt:lpstr>A125981449F_Data</vt:lpstr>
      <vt:lpstr>A125981449F_Latest</vt:lpstr>
      <vt:lpstr>A125981456C</vt:lpstr>
      <vt:lpstr>A125981456C_Data</vt:lpstr>
      <vt:lpstr>A125981456C_Latest</vt:lpstr>
      <vt:lpstr>A125981457F</vt:lpstr>
      <vt:lpstr>A125981457F_Data</vt:lpstr>
      <vt:lpstr>A125981457F_Latest</vt:lpstr>
      <vt:lpstr>A125981464C</vt:lpstr>
      <vt:lpstr>A125981464C_Data</vt:lpstr>
      <vt:lpstr>A125981464C_Latest</vt:lpstr>
      <vt:lpstr>A125981465F</vt:lpstr>
      <vt:lpstr>A125981465F_Data</vt:lpstr>
      <vt:lpstr>A125981465F_Latest</vt:lpstr>
      <vt:lpstr>A125981472C</vt:lpstr>
      <vt:lpstr>A125981472C_Data</vt:lpstr>
      <vt:lpstr>A125981472C_Latest</vt:lpstr>
      <vt:lpstr>A125981473F</vt:lpstr>
      <vt:lpstr>A125981473F_Data</vt:lpstr>
      <vt:lpstr>A125981473F_Latest</vt:lpstr>
      <vt:lpstr>A125981480C</vt:lpstr>
      <vt:lpstr>A125981480C_Data</vt:lpstr>
      <vt:lpstr>A125981480C_Latest</vt:lpstr>
      <vt:lpstr>A125981481F</vt:lpstr>
      <vt:lpstr>A125981481F_Data</vt:lpstr>
      <vt:lpstr>A125981481F_Latest</vt:lpstr>
      <vt:lpstr>A125981488W</vt:lpstr>
      <vt:lpstr>A125981488W_Data</vt:lpstr>
      <vt:lpstr>A125981488W_Latest</vt:lpstr>
      <vt:lpstr>A125981489X</vt:lpstr>
      <vt:lpstr>A125981489X_Data</vt:lpstr>
      <vt:lpstr>A125981489X_Latest</vt:lpstr>
      <vt:lpstr>A125981496W</vt:lpstr>
      <vt:lpstr>A125981496W_Data</vt:lpstr>
      <vt:lpstr>A125981496W_Latest</vt:lpstr>
      <vt:lpstr>A125981497X</vt:lpstr>
      <vt:lpstr>A125981497X_Data</vt:lpstr>
      <vt:lpstr>A125981497X_Latest</vt:lpstr>
      <vt:lpstr>A125981504K</vt:lpstr>
      <vt:lpstr>A125981504K_Data</vt:lpstr>
      <vt:lpstr>A125981504K_Latest</vt:lpstr>
      <vt:lpstr>A125981505L</vt:lpstr>
      <vt:lpstr>A125981505L_Data</vt:lpstr>
      <vt:lpstr>A125981505L_Latest</vt:lpstr>
      <vt:lpstr>A125981512K</vt:lpstr>
      <vt:lpstr>A125981512K_Data</vt:lpstr>
      <vt:lpstr>A125981512K_Latest</vt:lpstr>
      <vt:lpstr>A125981513L</vt:lpstr>
      <vt:lpstr>A125981513L_Data</vt:lpstr>
      <vt:lpstr>A125981513L_Latest</vt:lpstr>
      <vt:lpstr>A125981520K</vt:lpstr>
      <vt:lpstr>A125981520K_Data</vt:lpstr>
      <vt:lpstr>A125981520K_Latest</vt:lpstr>
      <vt:lpstr>A125981528C</vt:lpstr>
      <vt:lpstr>A125981528C_Data</vt:lpstr>
      <vt:lpstr>A125981528C_Latest</vt:lpstr>
      <vt:lpstr>A125981529F</vt:lpstr>
      <vt:lpstr>A125981529F_Data</vt:lpstr>
      <vt:lpstr>A125981529F_Latest</vt:lpstr>
      <vt:lpstr>A125981536C</vt:lpstr>
      <vt:lpstr>A125981536C_Data</vt:lpstr>
      <vt:lpstr>A125981536C_Latest</vt:lpstr>
      <vt:lpstr>A125981537F</vt:lpstr>
      <vt:lpstr>A125981537F_Data</vt:lpstr>
      <vt:lpstr>A125981537F_Latest</vt:lpstr>
      <vt:lpstr>A125981544C</vt:lpstr>
      <vt:lpstr>A125981544C_Data</vt:lpstr>
      <vt:lpstr>A125981544C_Latest</vt:lpstr>
      <vt:lpstr>A125981545F</vt:lpstr>
      <vt:lpstr>A125981545F_Data</vt:lpstr>
      <vt:lpstr>A125981545F_Latest</vt:lpstr>
      <vt:lpstr>A125981552C</vt:lpstr>
      <vt:lpstr>A125981552C_Data</vt:lpstr>
      <vt:lpstr>A125981552C_Latest</vt:lpstr>
      <vt:lpstr>A125981553F</vt:lpstr>
      <vt:lpstr>A125981553F_Data</vt:lpstr>
      <vt:lpstr>A125981553F_Latest</vt:lpstr>
      <vt:lpstr>A125981560C</vt:lpstr>
      <vt:lpstr>A125981560C_Data</vt:lpstr>
      <vt:lpstr>A125981560C_Latest</vt:lpstr>
      <vt:lpstr>A125981561F</vt:lpstr>
      <vt:lpstr>A125981561F_Data</vt:lpstr>
      <vt:lpstr>A125981561F_Latest</vt:lpstr>
      <vt:lpstr>A125981568W</vt:lpstr>
      <vt:lpstr>A125981568W_Data</vt:lpstr>
      <vt:lpstr>A125981568W_Latest</vt:lpstr>
      <vt:lpstr>A125981569X</vt:lpstr>
      <vt:lpstr>A125981569X_Data</vt:lpstr>
      <vt:lpstr>A125981569X_Latest</vt:lpstr>
      <vt:lpstr>A125981576W</vt:lpstr>
      <vt:lpstr>A125981576W_Data</vt:lpstr>
      <vt:lpstr>A125981576W_Latest</vt:lpstr>
      <vt:lpstr>A125981577X</vt:lpstr>
      <vt:lpstr>A125981577X_Data</vt:lpstr>
      <vt:lpstr>A125981577X_Latest</vt:lpstr>
      <vt:lpstr>A125981584W</vt:lpstr>
      <vt:lpstr>A125981584W_Data</vt:lpstr>
      <vt:lpstr>A125981584W_Latest</vt:lpstr>
      <vt:lpstr>A125981585X</vt:lpstr>
      <vt:lpstr>A125981585X_Data</vt:lpstr>
      <vt:lpstr>A125981585X_Latest</vt:lpstr>
      <vt:lpstr>A125981592W</vt:lpstr>
      <vt:lpstr>A125981592W_Data</vt:lpstr>
      <vt:lpstr>A125981592W_Latest</vt:lpstr>
      <vt:lpstr>A125981593X</vt:lpstr>
      <vt:lpstr>A125981593X_Data</vt:lpstr>
      <vt:lpstr>A125981593X_Latest</vt:lpstr>
      <vt:lpstr>A125981600K</vt:lpstr>
      <vt:lpstr>A125981600K_Data</vt:lpstr>
      <vt:lpstr>A125981600K_Latest</vt:lpstr>
      <vt:lpstr>A125981601L</vt:lpstr>
      <vt:lpstr>A125981601L_Data</vt:lpstr>
      <vt:lpstr>A125981601L_Latest</vt:lpstr>
      <vt:lpstr>A125981608C</vt:lpstr>
      <vt:lpstr>A125981608C_Data</vt:lpstr>
      <vt:lpstr>A125981608C_Latest</vt:lpstr>
      <vt:lpstr>A125981609F</vt:lpstr>
      <vt:lpstr>A125981609F_Data</vt:lpstr>
      <vt:lpstr>A125981609F_Latest</vt:lpstr>
      <vt:lpstr>A125981616C</vt:lpstr>
      <vt:lpstr>A125981616C_Data</vt:lpstr>
      <vt:lpstr>A125981616C_Latest</vt:lpstr>
      <vt:lpstr>A125981617F</vt:lpstr>
      <vt:lpstr>A125981617F_Data</vt:lpstr>
      <vt:lpstr>A125981617F_Latest</vt:lpstr>
      <vt:lpstr>A125981624C</vt:lpstr>
      <vt:lpstr>A125981624C_Data</vt:lpstr>
      <vt:lpstr>A125981624C_Latest</vt:lpstr>
      <vt:lpstr>A125981625F</vt:lpstr>
      <vt:lpstr>A125981625F_Data</vt:lpstr>
      <vt:lpstr>A125981625F_Latest</vt:lpstr>
      <vt:lpstr>A125981632C</vt:lpstr>
      <vt:lpstr>A125981632C_Data</vt:lpstr>
      <vt:lpstr>A125981632C_Latest</vt:lpstr>
      <vt:lpstr>A125981633F</vt:lpstr>
      <vt:lpstr>A125981633F_Data</vt:lpstr>
      <vt:lpstr>A125981633F_Latest</vt:lpstr>
      <vt:lpstr>A125981640C</vt:lpstr>
      <vt:lpstr>A125981640C_Data</vt:lpstr>
      <vt:lpstr>A125981640C_Latest</vt:lpstr>
      <vt:lpstr>A125981641F</vt:lpstr>
      <vt:lpstr>A125981641F_Data</vt:lpstr>
      <vt:lpstr>A125981641F_Latest</vt:lpstr>
      <vt:lpstr>A125981648W</vt:lpstr>
      <vt:lpstr>A125981648W_Data</vt:lpstr>
      <vt:lpstr>A125981648W_Latest</vt:lpstr>
      <vt:lpstr>A125981649X</vt:lpstr>
      <vt:lpstr>A125981649X_Data</vt:lpstr>
      <vt:lpstr>A125981649X_Latest</vt:lpstr>
      <vt:lpstr>A125981656W</vt:lpstr>
      <vt:lpstr>A125981656W_Data</vt:lpstr>
      <vt:lpstr>A125981656W_Latest</vt:lpstr>
      <vt:lpstr>A125981657X</vt:lpstr>
      <vt:lpstr>A125981657X_Data</vt:lpstr>
      <vt:lpstr>A125981657X_Latest</vt:lpstr>
      <vt:lpstr>A125981664W</vt:lpstr>
      <vt:lpstr>A125981664W_Data</vt:lpstr>
      <vt:lpstr>A125981664W_Latest</vt:lpstr>
      <vt:lpstr>A125981665X</vt:lpstr>
      <vt:lpstr>A125981665X_Data</vt:lpstr>
      <vt:lpstr>A125981665X_Latest</vt:lpstr>
      <vt:lpstr>A125981672W</vt:lpstr>
      <vt:lpstr>A125981672W_Data</vt:lpstr>
      <vt:lpstr>A125981672W_Latest</vt:lpstr>
      <vt:lpstr>A125981673X</vt:lpstr>
      <vt:lpstr>A125981673X_Data</vt:lpstr>
      <vt:lpstr>A125981673X_Latest</vt:lpstr>
      <vt:lpstr>A125981680W</vt:lpstr>
      <vt:lpstr>A125981680W_Data</vt:lpstr>
      <vt:lpstr>A125981680W_Latest</vt:lpstr>
      <vt:lpstr>A125981681X</vt:lpstr>
      <vt:lpstr>A125981681X_Data</vt:lpstr>
      <vt:lpstr>A125981681X_Latest</vt:lpstr>
      <vt:lpstr>A125981688R</vt:lpstr>
      <vt:lpstr>A125981688R_Data</vt:lpstr>
      <vt:lpstr>A125981688R_Latest</vt:lpstr>
      <vt:lpstr>A125981689T</vt:lpstr>
      <vt:lpstr>A125981689T_Data</vt:lpstr>
      <vt:lpstr>A125981689T_Latest</vt:lpstr>
      <vt:lpstr>A125981696R</vt:lpstr>
      <vt:lpstr>A125981696R_Data</vt:lpstr>
      <vt:lpstr>A125981696R_Latest</vt:lpstr>
      <vt:lpstr>A125981697T</vt:lpstr>
      <vt:lpstr>A125981697T_Data</vt:lpstr>
      <vt:lpstr>A125981697T_Latest</vt:lpstr>
      <vt:lpstr>A125981704C</vt:lpstr>
      <vt:lpstr>A125981704C_Data</vt:lpstr>
      <vt:lpstr>A125981704C_Latest</vt:lpstr>
      <vt:lpstr>A125981705F</vt:lpstr>
      <vt:lpstr>A125981705F_Data</vt:lpstr>
      <vt:lpstr>A125981705F_Latest</vt:lpstr>
      <vt:lpstr>A125981712C</vt:lpstr>
      <vt:lpstr>A125981712C_Data</vt:lpstr>
      <vt:lpstr>A125981712C_Latest</vt:lpstr>
      <vt:lpstr>A125981713F</vt:lpstr>
      <vt:lpstr>A125981713F_Data</vt:lpstr>
      <vt:lpstr>A125981713F_Latest</vt:lpstr>
      <vt:lpstr>A125981720C</vt:lpstr>
      <vt:lpstr>A125981720C_Data</vt:lpstr>
      <vt:lpstr>A125981720C_Latest</vt:lpstr>
      <vt:lpstr>A125981728W</vt:lpstr>
      <vt:lpstr>A125981728W_Data</vt:lpstr>
      <vt:lpstr>A125981728W_Latest</vt:lpstr>
      <vt:lpstr>A125981729X</vt:lpstr>
      <vt:lpstr>A125981729X_Data</vt:lpstr>
      <vt:lpstr>A125981729X_Latest</vt:lpstr>
      <vt:lpstr>A125981736W</vt:lpstr>
      <vt:lpstr>A125981736W_Data</vt:lpstr>
      <vt:lpstr>A125981736W_Latest</vt:lpstr>
      <vt:lpstr>A125981737X</vt:lpstr>
      <vt:lpstr>A125981737X_Data</vt:lpstr>
      <vt:lpstr>A125981737X_Latest</vt:lpstr>
      <vt:lpstr>A125981744W</vt:lpstr>
      <vt:lpstr>A125981744W_Data</vt:lpstr>
      <vt:lpstr>A125981744W_Latest</vt:lpstr>
      <vt:lpstr>A125981745X</vt:lpstr>
      <vt:lpstr>A125981745X_Data</vt:lpstr>
      <vt:lpstr>A125981745X_Latest</vt:lpstr>
      <vt:lpstr>A125981752W</vt:lpstr>
      <vt:lpstr>A125981752W_Data</vt:lpstr>
      <vt:lpstr>A125981752W_Latest</vt:lpstr>
      <vt:lpstr>A125981753X</vt:lpstr>
      <vt:lpstr>A125981753X_Data</vt:lpstr>
      <vt:lpstr>A125981753X_Latest</vt:lpstr>
      <vt:lpstr>A125981760W</vt:lpstr>
      <vt:lpstr>A125981760W_Data</vt:lpstr>
      <vt:lpstr>A125981760W_Latest</vt:lpstr>
      <vt:lpstr>A125981761X</vt:lpstr>
      <vt:lpstr>A125981761X_Data</vt:lpstr>
      <vt:lpstr>A125981761X_Latest</vt:lpstr>
      <vt:lpstr>A125981768R</vt:lpstr>
      <vt:lpstr>A125981768R_Data</vt:lpstr>
      <vt:lpstr>A125981768R_Latest</vt:lpstr>
      <vt:lpstr>A125981769T</vt:lpstr>
      <vt:lpstr>A125981769T_Data</vt:lpstr>
      <vt:lpstr>A125981769T_Latest</vt:lpstr>
      <vt:lpstr>A125981776R</vt:lpstr>
      <vt:lpstr>A125981776R_Data</vt:lpstr>
      <vt:lpstr>A125981776R_Latest</vt:lpstr>
      <vt:lpstr>A125981777T</vt:lpstr>
      <vt:lpstr>A125981777T_Data</vt:lpstr>
      <vt:lpstr>A125981777T_Latest</vt:lpstr>
      <vt:lpstr>A125981784R</vt:lpstr>
      <vt:lpstr>A125981784R_Data</vt:lpstr>
      <vt:lpstr>A125981784R_Latest</vt:lpstr>
      <vt:lpstr>A125981785T</vt:lpstr>
      <vt:lpstr>A125981785T_Data</vt:lpstr>
      <vt:lpstr>A125981785T_Latest</vt:lpstr>
      <vt:lpstr>A125981792R</vt:lpstr>
      <vt:lpstr>A125981792R_Data</vt:lpstr>
      <vt:lpstr>A125981792R_Latest</vt:lpstr>
      <vt:lpstr>A125981793T</vt:lpstr>
      <vt:lpstr>A125981793T_Data</vt:lpstr>
      <vt:lpstr>A125981793T_Latest</vt:lpstr>
      <vt:lpstr>A125981800C</vt:lpstr>
      <vt:lpstr>A125981800C_Data</vt:lpstr>
      <vt:lpstr>A125981800C_Latest</vt:lpstr>
      <vt:lpstr>A125981801F</vt:lpstr>
      <vt:lpstr>A125981801F_Data</vt:lpstr>
      <vt:lpstr>A125981801F_Latest</vt:lpstr>
      <vt:lpstr>A125981808W</vt:lpstr>
      <vt:lpstr>A125981808W_Data</vt:lpstr>
      <vt:lpstr>A125981808W_Latest</vt:lpstr>
      <vt:lpstr>A125981809X</vt:lpstr>
      <vt:lpstr>A125981809X_Data</vt:lpstr>
      <vt:lpstr>A125981809X_Latest</vt:lpstr>
      <vt:lpstr>A125981816W</vt:lpstr>
      <vt:lpstr>A125981816W_Data</vt:lpstr>
      <vt:lpstr>A125981816W_Latest</vt:lpstr>
      <vt:lpstr>A125981817X</vt:lpstr>
      <vt:lpstr>A125981817X_Data</vt:lpstr>
      <vt:lpstr>A125981817X_Latest</vt:lpstr>
      <vt:lpstr>A125981824W</vt:lpstr>
      <vt:lpstr>A125981824W_Data</vt:lpstr>
      <vt:lpstr>A125981824W_Latest</vt:lpstr>
      <vt:lpstr>A125981825X</vt:lpstr>
      <vt:lpstr>A125981825X_Data</vt:lpstr>
      <vt:lpstr>A125981825X_Latest</vt:lpstr>
      <vt:lpstr>A125981832W</vt:lpstr>
      <vt:lpstr>A125981832W_Data</vt:lpstr>
      <vt:lpstr>A125981832W_Latest</vt:lpstr>
      <vt:lpstr>A125981833X</vt:lpstr>
      <vt:lpstr>A125981833X_Data</vt:lpstr>
      <vt:lpstr>A125981833X_Latest</vt:lpstr>
      <vt:lpstr>A125981840W</vt:lpstr>
      <vt:lpstr>A125981840W_Data</vt:lpstr>
      <vt:lpstr>A125981840W_Latest</vt:lpstr>
      <vt:lpstr>A125981841X</vt:lpstr>
      <vt:lpstr>A125981841X_Data</vt:lpstr>
      <vt:lpstr>A125981841X_Latest</vt:lpstr>
      <vt:lpstr>A125981848R</vt:lpstr>
      <vt:lpstr>A125981848R_Data</vt:lpstr>
      <vt:lpstr>A125981848R_Latest</vt:lpstr>
      <vt:lpstr>A125981849T</vt:lpstr>
      <vt:lpstr>A125981849T_Data</vt:lpstr>
      <vt:lpstr>A125981849T_Latest</vt:lpstr>
      <vt:lpstr>A125983456R</vt:lpstr>
      <vt:lpstr>A125983456R_Data</vt:lpstr>
      <vt:lpstr>A125983456R_Latest</vt:lpstr>
      <vt:lpstr>A125983457T</vt:lpstr>
      <vt:lpstr>A125983457T_Data</vt:lpstr>
      <vt:lpstr>A125983457T_Latest</vt:lpstr>
      <vt:lpstr>A125983464R</vt:lpstr>
      <vt:lpstr>A125983464R_Data</vt:lpstr>
      <vt:lpstr>A125983464R_Latest</vt:lpstr>
      <vt:lpstr>A125983465T</vt:lpstr>
      <vt:lpstr>A125983465T_Data</vt:lpstr>
      <vt:lpstr>A125983465T_Latest</vt:lpstr>
      <vt:lpstr>A125983472R</vt:lpstr>
      <vt:lpstr>A125983472R_Data</vt:lpstr>
      <vt:lpstr>A125983472R_Latest</vt:lpstr>
      <vt:lpstr>A125983473T</vt:lpstr>
      <vt:lpstr>A125983473T_Data</vt:lpstr>
      <vt:lpstr>A125983473T_Latest</vt:lpstr>
      <vt:lpstr>A125983480R</vt:lpstr>
      <vt:lpstr>A125983480R_Data</vt:lpstr>
      <vt:lpstr>A125983480R_Latest</vt:lpstr>
      <vt:lpstr>A125983481T</vt:lpstr>
      <vt:lpstr>A125983481T_Data</vt:lpstr>
      <vt:lpstr>A125983481T_Latest</vt:lpstr>
      <vt:lpstr>A125983488J</vt:lpstr>
      <vt:lpstr>A125983488J_Data</vt:lpstr>
      <vt:lpstr>A125983488J_Latest</vt:lpstr>
      <vt:lpstr>A125983489K</vt:lpstr>
      <vt:lpstr>A125983489K_Data</vt:lpstr>
      <vt:lpstr>A125983489K_Latest</vt:lpstr>
      <vt:lpstr>A125983496J</vt:lpstr>
      <vt:lpstr>A125983496J_Data</vt:lpstr>
      <vt:lpstr>A125983496J_Latest</vt:lpstr>
      <vt:lpstr>A125983497K</vt:lpstr>
      <vt:lpstr>A125983497K_Data</vt:lpstr>
      <vt:lpstr>A125983497K_Latest</vt:lpstr>
      <vt:lpstr>A125983504W</vt:lpstr>
      <vt:lpstr>A125983504W_Data</vt:lpstr>
      <vt:lpstr>A125983504W_Latest</vt:lpstr>
      <vt:lpstr>A125983505X</vt:lpstr>
      <vt:lpstr>A125983505X_Data</vt:lpstr>
      <vt:lpstr>A125983505X_Latest</vt:lpstr>
      <vt:lpstr>A125983512W</vt:lpstr>
      <vt:lpstr>A125983512W_Data</vt:lpstr>
      <vt:lpstr>A125983512W_Latest</vt:lpstr>
      <vt:lpstr>A125983513X</vt:lpstr>
      <vt:lpstr>A125983513X_Data</vt:lpstr>
      <vt:lpstr>A125983513X_Latest</vt:lpstr>
      <vt:lpstr>A125983520W</vt:lpstr>
      <vt:lpstr>A125983520W_Data</vt:lpstr>
      <vt:lpstr>A125983520W_Latest</vt:lpstr>
      <vt:lpstr>A125983528R</vt:lpstr>
      <vt:lpstr>A125983528R_Data</vt:lpstr>
      <vt:lpstr>A125983528R_Latest</vt:lpstr>
      <vt:lpstr>A125983529T</vt:lpstr>
      <vt:lpstr>A125983529T_Data</vt:lpstr>
      <vt:lpstr>A125983529T_Latest</vt:lpstr>
      <vt:lpstr>A125983536R</vt:lpstr>
      <vt:lpstr>A125983536R_Data</vt:lpstr>
      <vt:lpstr>A125983536R_Latest</vt:lpstr>
      <vt:lpstr>A125983537T</vt:lpstr>
      <vt:lpstr>A125983537T_Data</vt:lpstr>
      <vt:lpstr>A125983537T_Latest</vt:lpstr>
      <vt:lpstr>A125983544R</vt:lpstr>
      <vt:lpstr>A125983544R_Data</vt:lpstr>
      <vt:lpstr>A125983544R_Latest</vt:lpstr>
      <vt:lpstr>A125983545T</vt:lpstr>
      <vt:lpstr>A125983545T_Data</vt:lpstr>
      <vt:lpstr>A125983545T_Latest</vt:lpstr>
      <vt:lpstr>A125983552R</vt:lpstr>
      <vt:lpstr>A125983552R_Data</vt:lpstr>
      <vt:lpstr>A125983552R_Latest</vt:lpstr>
      <vt:lpstr>A125983553T</vt:lpstr>
      <vt:lpstr>A125983553T_Data</vt:lpstr>
      <vt:lpstr>A125983553T_Latest</vt:lpstr>
      <vt:lpstr>A125983560R</vt:lpstr>
      <vt:lpstr>A125983560R_Data</vt:lpstr>
      <vt:lpstr>A125983560R_Latest</vt:lpstr>
      <vt:lpstr>A125983561T</vt:lpstr>
      <vt:lpstr>A125983561T_Data</vt:lpstr>
      <vt:lpstr>A125983561T_Latest</vt:lpstr>
      <vt:lpstr>A125983568J</vt:lpstr>
      <vt:lpstr>A125983568J_Data</vt:lpstr>
      <vt:lpstr>A125983568J_Latest</vt:lpstr>
      <vt:lpstr>A125983569K</vt:lpstr>
      <vt:lpstr>A125983569K_Data</vt:lpstr>
      <vt:lpstr>A125983569K_Latest</vt:lpstr>
      <vt:lpstr>A125983576J</vt:lpstr>
      <vt:lpstr>A125983576J_Data</vt:lpstr>
      <vt:lpstr>A125983576J_Latest</vt:lpstr>
      <vt:lpstr>A125983577K</vt:lpstr>
      <vt:lpstr>A125983577K_Data</vt:lpstr>
      <vt:lpstr>A125983577K_Latest</vt:lpstr>
      <vt:lpstr>A125983584J</vt:lpstr>
      <vt:lpstr>A125983584J_Data</vt:lpstr>
      <vt:lpstr>A125983584J_Latest</vt:lpstr>
      <vt:lpstr>A125983585K</vt:lpstr>
      <vt:lpstr>A125983585K_Data</vt:lpstr>
      <vt:lpstr>A125983585K_Latest</vt:lpstr>
      <vt:lpstr>A125983592J</vt:lpstr>
      <vt:lpstr>A125983592J_Data</vt:lpstr>
      <vt:lpstr>A125983592J_Latest</vt:lpstr>
      <vt:lpstr>A125983593K</vt:lpstr>
      <vt:lpstr>A125983593K_Data</vt:lpstr>
      <vt:lpstr>A125983593K_Latest</vt:lpstr>
      <vt:lpstr>A125983600W</vt:lpstr>
      <vt:lpstr>A125983600W_Data</vt:lpstr>
      <vt:lpstr>A125983600W_Latest</vt:lpstr>
      <vt:lpstr>A125983601X</vt:lpstr>
      <vt:lpstr>A125983601X_Data</vt:lpstr>
      <vt:lpstr>A125983601X_Latest</vt:lpstr>
      <vt:lpstr>A125983608R</vt:lpstr>
      <vt:lpstr>A125983608R_Data</vt:lpstr>
      <vt:lpstr>A125983608R_Latest</vt:lpstr>
      <vt:lpstr>A125983609T</vt:lpstr>
      <vt:lpstr>A125983609T_Data</vt:lpstr>
      <vt:lpstr>A125983609T_Latest</vt:lpstr>
      <vt:lpstr>A125983616R</vt:lpstr>
      <vt:lpstr>A125983616R_Data</vt:lpstr>
      <vt:lpstr>A125983616R_Latest</vt:lpstr>
      <vt:lpstr>A125983617T</vt:lpstr>
      <vt:lpstr>A125983617T_Data</vt:lpstr>
      <vt:lpstr>A125983617T_Latest</vt:lpstr>
      <vt:lpstr>A125983624R</vt:lpstr>
      <vt:lpstr>A125983624R_Data</vt:lpstr>
      <vt:lpstr>A125983624R_Latest</vt:lpstr>
      <vt:lpstr>A125983625T</vt:lpstr>
      <vt:lpstr>A125983625T_Data</vt:lpstr>
      <vt:lpstr>A125983625T_Latest</vt:lpstr>
      <vt:lpstr>A125983632R</vt:lpstr>
      <vt:lpstr>A125983632R_Data</vt:lpstr>
      <vt:lpstr>A125983632R_Latest</vt:lpstr>
      <vt:lpstr>A125983633T</vt:lpstr>
      <vt:lpstr>A125983633T_Data</vt:lpstr>
      <vt:lpstr>A125983633T_Latest</vt:lpstr>
      <vt:lpstr>A125983640R</vt:lpstr>
      <vt:lpstr>A125983640R_Data</vt:lpstr>
      <vt:lpstr>A125983640R_Latest</vt:lpstr>
      <vt:lpstr>A125983641T</vt:lpstr>
      <vt:lpstr>A125983641T_Data</vt:lpstr>
      <vt:lpstr>A125983641T_Latest</vt:lpstr>
      <vt:lpstr>A125983648J</vt:lpstr>
      <vt:lpstr>A125983648J_Data</vt:lpstr>
      <vt:lpstr>A125983648J_Latest</vt:lpstr>
      <vt:lpstr>A125983649K</vt:lpstr>
      <vt:lpstr>A125983649K_Data</vt:lpstr>
      <vt:lpstr>A125983649K_Latest</vt:lpstr>
      <vt:lpstr>A125985256J</vt:lpstr>
      <vt:lpstr>A125985256J_Data</vt:lpstr>
      <vt:lpstr>A125985256J_Latest</vt:lpstr>
      <vt:lpstr>A125985257K</vt:lpstr>
      <vt:lpstr>A125985257K_Data</vt:lpstr>
      <vt:lpstr>A125985257K_Latest</vt:lpstr>
      <vt:lpstr>A125985264J</vt:lpstr>
      <vt:lpstr>A125985264J_Data</vt:lpstr>
      <vt:lpstr>A125985264J_Latest</vt:lpstr>
      <vt:lpstr>A125985265K</vt:lpstr>
      <vt:lpstr>A125985265K_Data</vt:lpstr>
      <vt:lpstr>A125985265K_Latest</vt:lpstr>
      <vt:lpstr>A125985272J</vt:lpstr>
      <vt:lpstr>A125985272J_Data</vt:lpstr>
      <vt:lpstr>A125985272J_Latest</vt:lpstr>
      <vt:lpstr>A125985273K</vt:lpstr>
      <vt:lpstr>A125985273K_Data</vt:lpstr>
      <vt:lpstr>A125985273K_Latest</vt:lpstr>
      <vt:lpstr>A125985280J</vt:lpstr>
      <vt:lpstr>A125985280J_Data</vt:lpstr>
      <vt:lpstr>A125985280J_Latest</vt:lpstr>
      <vt:lpstr>A125985281K</vt:lpstr>
      <vt:lpstr>A125985281K_Data</vt:lpstr>
      <vt:lpstr>A125985281K_Latest</vt:lpstr>
      <vt:lpstr>A125985288A</vt:lpstr>
      <vt:lpstr>A125985288A_Data</vt:lpstr>
      <vt:lpstr>A125985288A_Latest</vt:lpstr>
      <vt:lpstr>A125985289C</vt:lpstr>
      <vt:lpstr>A125985289C_Data</vt:lpstr>
      <vt:lpstr>A125985289C_Latest</vt:lpstr>
      <vt:lpstr>A125985296A</vt:lpstr>
      <vt:lpstr>A125985296A_Data</vt:lpstr>
      <vt:lpstr>A125985296A_Latest</vt:lpstr>
      <vt:lpstr>A125985297C</vt:lpstr>
      <vt:lpstr>A125985297C_Data</vt:lpstr>
      <vt:lpstr>A125985297C_Latest</vt:lpstr>
      <vt:lpstr>A125985304R</vt:lpstr>
      <vt:lpstr>A125985304R_Data</vt:lpstr>
      <vt:lpstr>A125985304R_Latest</vt:lpstr>
      <vt:lpstr>A125985305T</vt:lpstr>
      <vt:lpstr>A125985305T_Data</vt:lpstr>
      <vt:lpstr>A125985305T_Latest</vt:lpstr>
      <vt:lpstr>A125985312R</vt:lpstr>
      <vt:lpstr>A125985312R_Data</vt:lpstr>
      <vt:lpstr>A125985312R_Latest</vt:lpstr>
      <vt:lpstr>A125985313T</vt:lpstr>
      <vt:lpstr>A125985313T_Data</vt:lpstr>
      <vt:lpstr>A125985313T_Latest</vt:lpstr>
      <vt:lpstr>A125985320R</vt:lpstr>
      <vt:lpstr>A125985320R_Data</vt:lpstr>
      <vt:lpstr>A125985320R_Latest</vt:lpstr>
      <vt:lpstr>A125985328J</vt:lpstr>
      <vt:lpstr>A125985328J_Data</vt:lpstr>
      <vt:lpstr>A125985328J_Latest</vt:lpstr>
      <vt:lpstr>A125985329K</vt:lpstr>
      <vt:lpstr>A125985329K_Data</vt:lpstr>
      <vt:lpstr>A125985329K_Latest</vt:lpstr>
      <vt:lpstr>A125985336J</vt:lpstr>
      <vt:lpstr>A125985336J_Data</vt:lpstr>
      <vt:lpstr>A125985336J_Latest</vt:lpstr>
      <vt:lpstr>A125985337K</vt:lpstr>
      <vt:lpstr>A125985337K_Data</vt:lpstr>
      <vt:lpstr>A125985337K_Latest</vt:lpstr>
      <vt:lpstr>A125985344J</vt:lpstr>
      <vt:lpstr>A125985344J_Data</vt:lpstr>
      <vt:lpstr>A125985344J_Latest</vt:lpstr>
      <vt:lpstr>A125985345K</vt:lpstr>
      <vt:lpstr>A125985345K_Data</vt:lpstr>
      <vt:lpstr>A125985345K_Latest</vt:lpstr>
      <vt:lpstr>A125985352J</vt:lpstr>
      <vt:lpstr>A125985352J_Data</vt:lpstr>
      <vt:lpstr>A125985352J_Latest</vt:lpstr>
      <vt:lpstr>A125985353K</vt:lpstr>
      <vt:lpstr>A125985353K_Data</vt:lpstr>
      <vt:lpstr>A125985353K_Latest</vt:lpstr>
      <vt:lpstr>A125985360J</vt:lpstr>
      <vt:lpstr>A125985360J_Data</vt:lpstr>
      <vt:lpstr>A125985360J_Latest</vt:lpstr>
      <vt:lpstr>A125985361K</vt:lpstr>
      <vt:lpstr>A125985361K_Data</vt:lpstr>
      <vt:lpstr>A125985361K_Latest</vt:lpstr>
      <vt:lpstr>A125985368A</vt:lpstr>
      <vt:lpstr>A125985368A_Data</vt:lpstr>
      <vt:lpstr>A125985368A_Latest</vt:lpstr>
      <vt:lpstr>A125985369C</vt:lpstr>
      <vt:lpstr>A125985369C_Data</vt:lpstr>
      <vt:lpstr>A125985369C_Latest</vt:lpstr>
      <vt:lpstr>A125985376A</vt:lpstr>
      <vt:lpstr>A125985376A_Data</vt:lpstr>
      <vt:lpstr>A125985376A_Latest</vt:lpstr>
      <vt:lpstr>A125985377C</vt:lpstr>
      <vt:lpstr>A125985377C_Data</vt:lpstr>
      <vt:lpstr>A125985377C_Latest</vt:lpstr>
      <vt:lpstr>A125985384A</vt:lpstr>
      <vt:lpstr>A125985384A_Data</vt:lpstr>
      <vt:lpstr>A125985384A_Latest</vt:lpstr>
      <vt:lpstr>A125985385C</vt:lpstr>
      <vt:lpstr>A125985385C_Data</vt:lpstr>
      <vt:lpstr>A125985385C_Latest</vt:lpstr>
      <vt:lpstr>A125985392A</vt:lpstr>
      <vt:lpstr>A125985392A_Data</vt:lpstr>
      <vt:lpstr>A125985392A_Latest</vt:lpstr>
      <vt:lpstr>A125985393C</vt:lpstr>
      <vt:lpstr>A125985393C_Data</vt:lpstr>
      <vt:lpstr>A125985393C_Latest</vt:lpstr>
      <vt:lpstr>A125985400R</vt:lpstr>
      <vt:lpstr>A125985400R_Data</vt:lpstr>
      <vt:lpstr>A125985400R_Latest</vt:lpstr>
      <vt:lpstr>A125985401T</vt:lpstr>
      <vt:lpstr>A125985401T_Data</vt:lpstr>
      <vt:lpstr>A125985401T_Latest</vt:lpstr>
      <vt:lpstr>A125985408J</vt:lpstr>
      <vt:lpstr>A125985408J_Data</vt:lpstr>
      <vt:lpstr>A125985408J_Latest</vt:lpstr>
      <vt:lpstr>A125985409K</vt:lpstr>
      <vt:lpstr>A125985409K_Data</vt:lpstr>
      <vt:lpstr>A125985409K_Latest</vt:lpstr>
      <vt:lpstr>A125985416J</vt:lpstr>
      <vt:lpstr>A125985416J_Data</vt:lpstr>
      <vt:lpstr>A125985416J_Latest</vt:lpstr>
      <vt:lpstr>A125985417K</vt:lpstr>
      <vt:lpstr>A125985417K_Data</vt:lpstr>
      <vt:lpstr>A125985417K_Latest</vt:lpstr>
      <vt:lpstr>A125985424J</vt:lpstr>
      <vt:lpstr>A125985424J_Data</vt:lpstr>
      <vt:lpstr>A125985424J_Latest</vt:lpstr>
      <vt:lpstr>A125985425K</vt:lpstr>
      <vt:lpstr>A125985425K_Data</vt:lpstr>
      <vt:lpstr>A125985425K_Latest</vt:lpstr>
      <vt:lpstr>A125985432J</vt:lpstr>
      <vt:lpstr>A125985432J_Data</vt:lpstr>
      <vt:lpstr>A125985432J_Latest</vt:lpstr>
      <vt:lpstr>A125985433K</vt:lpstr>
      <vt:lpstr>A125985433K_Data</vt:lpstr>
      <vt:lpstr>A125985433K_Latest</vt:lpstr>
      <vt:lpstr>A125985440J</vt:lpstr>
      <vt:lpstr>A125985440J_Data</vt:lpstr>
      <vt:lpstr>A125985440J_Latest</vt:lpstr>
      <vt:lpstr>A125985441K</vt:lpstr>
      <vt:lpstr>A125985441K_Data</vt:lpstr>
      <vt:lpstr>A125985441K_Latest</vt:lpstr>
      <vt:lpstr>A125985448A</vt:lpstr>
      <vt:lpstr>A125985448A_Data</vt:lpstr>
      <vt:lpstr>A125985448A_Latest</vt:lpstr>
      <vt:lpstr>A125985449C</vt:lpstr>
      <vt:lpstr>A125985449C_Data</vt:lpstr>
      <vt:lpstr>A125985449C_Latest</vt:lpstr>
      <vt:lpstr>A125987056A</vt:lpstr>
      <vt:lpstr>A125987056A_Data</vt:lpstr>
      <vt:lpstr>A125987056A_Latest</vt:lpstr>
      <vt:lpstr>A125987057C</vt:lpstr>
      <vt:lpstr>A125987057C_Data</vt:lpstr>
      <vt:lpstr>A125987057C_Latest</vt:lpstr>
      <vt:lpstr>A125987064A</vt:lpstr>
      <vt:lpstr>A125987064A_Data</vt:lpstr>
      <vt:lpstr>A125987064A_Latest</vt:lpstr>
      <vt:lpstr>A125987065C</vt:lpstr>
      <vt:lpstr>A125987065C_Data</vt:lpstr>
      <vt:lpstr>A125987065C_Latest</vt:lpstr>
      <vt:lpstr>A125987072A</vt:lpstr>
      <vt:lpstr>A125987072A_Data</vt:lpstr>
      <vt:lpstr>A125987072A_Latest</vt:lpstr>
      <vt:lpstr>A125987073C</vt:lpstr>
      <vt:lpstr>A125987073C_Data</vt:lpstr>
      <vt:lpstr>A125987073C_Latest</vt:lpstr>
      <vt:lpstr>A125987080A</vt:lpstr>
      <vt:lpstr>A125987080A_Data</vt:lpstr>
      <vt:lpstr>A125987080A_Latest</vt:lpstr>
      <vt:lpstr>A125987081C</vt:lpstr>
      <vt:lpstr>A125987081C_Data</vt:lpstr>
      <vt:lpstr>A125987081C_Latest</vt:lpstr>
      <vt:lpstr>A125987088V</vt:lpstr>
      <vt:lpstr>A125987088V_Data</vt:lpstr>
      <vt:lpstr>A125987088V_Latest</vt:lpstr>
      <vt:lpstr>A125987089W</vt:lpstr>
      <vt:lpstr>A125987089W_Data</vt:lpstr>
      <vt:lpstr>A125987089W_Latest</vt:lpstr>
      <vt:lpstr>A125987096V</vt:lpstr>
      <vt:lpstr>A125987096V_Data</vt:lpstr>
      <vt:lpstr>A125987096V_Latest</vt:lpstr>
      <vt:lpstr>A125987097W</vt:lpstr>
      <vt:lpstr>A125987097W_Data</vt:lpstr>
      <vt:lpstr>A125987097W_Latest</vt:lpstr>
      <vt:lpstr>A125987104J</vt:lpstr>
      <vt:lpstr>A125987104J_Data</vt:lpstr>
      <vt:lpstr>A125987104J_Latest</vt:lpstr>
      <vt:lpstr>A125987105K</vt:lpstr>
      <vt:lpstr>A125987105K_Data</vt:lpstr>
      <vt:lpstr>A125987105K_Latest</vt:lpstr>
      <vt:lpstr>A125987112J</vt:lpstr>
      <vt:lpstr>A125987112J_Data</vt:lpstr>
      <vt:lpstr>A125987112J_Latest</vt:lpstr>
      <vt:lpstr>A125987113K</vt:lpstr>
      <vt:lpstr>A125987113K_Data</vt:lpstr>
      <vt:lpstr>A125987113K_Latest</vt:lpstr>
      <vt:lpstr>A125987120J</vt:lpstr>
      <vt:lpstr>A125987120J_Data</vt:lpstr>
      <vt:lpstr>A125987120J_Latest</vt:lpstr>
      <vt:lpstr>A125987128A</vt:lpstr>
      <vt:lpstr>A125987128A_Data</vt:lpstr>
      <vt:lpstr>A125987128A_Latest</vt:lpstr>
      <vt:lpstr>A125987129C</vt:lpstr>
      <vt:lpstr>A125987129C_Data</vt:lpstr>
      <vt:lpstr>A125987129C_Latest</vt:lpstr>
      <vt:lpstr>A125987136A</vt:lpstr>
      <vt:lpstr>A125987136A_Data</vt:lpstr>
      <vt:lpstr>A125987136A_Latest</vt:lpstr>
      <vt:lpstr>A125987137C</vt:lpstr>
      <vt:lpstr>A125987137C_Data</vt:lpstr>
      <vt:lpstr>A125987137C_Latest</vt:lpstr>
      <vt:lpstr>A125987144A</vt:lpstr>
      <vt:lpstr>A125987144A_Data</vt:lpstr>
      <vt:lpstr>A125987144A_Latest</vt:lpstr>
      <vt:lpstr>A125987145C</vt:lpstr>
      <vt:lpstr>A125987145C_Data</vt:lpstr>
      <vt:lpstr>A125987145C_Latest</vt:lpstr>
      <vt:lpstr>A125987152A</vt:lpstr>
      <vt:lpstr>A125987152A_Data</vt:lpstr>
      <vt:lpstr>A125987152A_Latest</vt:lpstr>
      <vt:lpstr>A125987153C</vt:lpstr>
      <vt:lpstr>A125987153C_Data</vt:lpstr>
      <vt:lpstr>A125987153C_Latest</vt:lpstr>
      <vt:lpstr>A125987160A</vt:lpstr>
      <vt:lpstr>A125987160A_Data</vt:lpstr>
      <vt:lpstr>A125987160A_Latest</vt:lpstr>
      <vt:lpstr>A125987161C</vt:lpstr>
      <vt:lpstr>A125987161C_Data</vt:lpstr>
      <vt:lpstr>A125987161C_Latest</vt:lpstr>
      <vt:lpstr>A125987168V</vt:lpstr>
      <vt:lpstr>A125987168V_Data</vt:lpstr>
      <vt:lpstr>A125987168V_Latest</vt:lpstr>
      <vt:lpstr>A125987169W</vt:lpstr>
      <vt:lpstr>A125987169W_Data</vt:lpstr>
      <vt:lpstr>A125987169W_Latest</vt:lpstr>
      <vt:lpstr>A125987176V</vt:lpstr>
      <vt:lpstr>A125987176V_Data</vt:lpstr>
      <vt:lpstr>A125987176V_Latest</vt:lpstr>
      <vt:lpstr>A125987177W</vt:lpstr>
      <vt:lpstr>A125987177W_Data</vt:lpstr>
      <vt:lpstr>A125987177W_Latest</vt:lpstr>
      <vt:lpstr>A125987184V</vt:lpstr>
      <vt:lpstr>A125987184V_Data</vt:lpstr>
      <vt:lpstr>A125987184V_Latest</vt:lpstr>
      <vt:lpstr>A125987185W</vt:lpstr>
      <vt:lpstr>A125987185W_Data</vt:lpstr>
      <vt:lpstr>A125987185W_Latest</vt:lpstr>
      <vt:lpstr>A125987192V</vt:lpstr>
      <vt:lpstr>A125987192V_Data</vt:lpstr>
      <vt:lpstr>A125987192V_Latest</vt:lpstr>
      <vt:lpstr>A125987193W</vt:lpstr>
      <vt:lpstr>A125987193W_Data</vt:lpstr>
      <vt:lpstr>A125987193W_Latest</vt:lpstr>
      <vt:lpstr>A125987200J</vt:lpstr>
      <vt:lpstr>A125987200J_Data</vt:lpstr>
      <vt:lpstr>A125987200J_Latest</vt:lpstr>
      <vt:lpstr>A125987201K</vt:lpstr>
      <vt:lpstr>A125987201K_Data</vt:lpstr>
      <vt:lpstr>A125987201K_Latest</vt:lpstr>
      <vt:lpstr>A125987208A</vt:lpstr>
      <vt:lpstr>A125987208A_Data</vt:lpstr>
      <vt:lpstr>A125987208A_Latest</vt:lpstr>
      <vt:lpstr>A125987209C</vt:lpstr>
      <vt:lpstr>A125987209C_Data</vt:lpstr>
      <vt:lpstr>A125987209C_Latest</vt:lpstr>
      <vt:lpstr>A125987216A</vt:lpstr>
      <vt:lpstr>A125987216A_Data</vt:lpstr>
      <vt:lpstr>A125987216A_Latest</vt:lpstr>
      <vt:lpstr>A125987217C</vt:lpstr>
      <vt:lpstr>A125987217C_Data</vt:lpstr>
      <vt:lpstr>A125987217C_Latest</vt:lpstr>
      <vt:lpstr>A125987224A</vt:lpstr>
      <vt:lpstr>A125987224A_Data</vt:lpstr>
      <vt:lpstr>A125987224A_Latest</vt:lpstr>
      <vt:lpstr>A125987225C</vt:lpstr>
      <vt:lpstr>A125987225C_Data</vt:lpstr>
      <vt:lpstr>A125987225C_Latest</vt:lpstr>
      <vt:lpstr>A125987232A</vt:lpstr>
      <vt:lpstr>A125987232A_Data</vt:lpstr>
      <vt:lpstr>A125987232A_Latest</vt:lpstr>
      <vt:lpstr>A125987233C</vt:lpstr>
      <vt:lpstr>A125987233C_Data</vt:lpstr>
      <vt:lpstr>A125987233C_Latest</vt:lpstr>
      <vt:lpstr>A125987240A</vt:lpstr>
      <vt:lpstr>A125987240A_Data</vt:lpstr>
      <vt:lpstr>A125987240A_Latest</vt:lpstr>
      <vt:lpstr>A125987241C</vt:lpstr>
      <vt:lpstr>A125987241C_Data</vt:lpstr>
      <vt:lpstr>A125987241C_Latest</vt:lpstr>
      <vt:lpstr>A125987248V</vt:lpstr>
      <vt:lpstr>A125987248V_Data</vt:lpstr>
      <vt:lpstr>A125987248V_Latest</vt:lpstr>
      <vt:lpstr>A125987249W</vt:lpstr>
      <vt:lpstr>A125987249W_Data</vt:lpstr>
      <vt:lpstr>A125987249W_Latest</vt:lpstr>
      <vt:lpstr>A125988856T</vt:lpstr>
      <vt:lpstr>A125988856T_Data</vt:lpstr>
      <vt:lpstr>A125988856T_Latest</vt:lpstr>
      <vt:lpstr>A125988857V</vt:lpstr>
      <vt:lpstr>A125988857V_Data</vt:lpstr>
      <vt:lpstr>A125988857V_Latest</vt:lpstr>
      <vt:lpstr>A125988864T</vt:lpstr>
      <vt:lpstr>A125988864T_Data</vt:lpstr>
      <vt:lpstr>A125988864T_Latest</vt:lpstr>
      <vt:lpstr>A125988865V</vt:lpstr>
      <vt:lpstr>A125988865V_Data</vt:lpstr>
      <vt:lpstr>A125988865V_Latest</vt:lpstr>
      <vt:lpstr>A125988872T</vt:lpstr>
      <vt:lpstr>A125988872T_Data</vt:lpstr>
      <vt:lpstr>A125988872T_Latest</vt:lpstr>
      <vt:lpstr>A125988873V</vt:lpstr>
      <vt:lpstr>A125988873V_Data</vt:lpstr>
      <vt:lpstr>A125988873V_Latest</vt:lpstr>
      <vt:lpstr>A125988880T</vt:lpstr>
      <vt:lpstr>A125988880T_Data</vt:lpstr>
      <vt:lpstr>A125988880T_Latest</vt:lpstr>
      <vt:lpstr>A125988881V</vt:lpstr>
      <vt:lpstr>A125988881V_Data</vt:lpstr>
      <vt:lpstr>A125988881V_Latest</vt:lpstr>
      <vt:lpstr>A125988888K</vt:lpstr>
      <vt:lpstr>A125988888K_Data</vt:lpstr>
      <vt:lpstr>A125988888K_Latest</vt:lpstr>
      <vt:lpstr>A125988889L</vt:lpstr>
      <vt:lpstr>A125988889L_Data</vt:lpstr>
      <vt:lpstr>A125988889L_Latest</vt:lpstr>
      <vt:lpstr>A125988896K</vt:lpstr>
      <vt:lpstr>A125988896K_Data</vt:lpstr>
      <vt:lpstr>A125988896K_Latest</vt:lpstr>
      <vt:lpstr>A125988897L</vt:lpstr>
      <vt:lpstr>A125988897L_Data</vt:lpstr>
      <vt:lpstr>A125988897L_Latest</vt:lpstr>
      <vt:lpstr>A125988904X</vt:lpstr>
      <vt:lpstr>A125988904X_Data</vt:lpstr>
      <vt:lpstr>A125988904X_Latest</vt:lpstr>
      <vt:lpstr>A125988905A</vt:lpstr>
      <vt:lpstr>A125988905A_Data</vt:lpstr>
      <vt:lpstr>A125988905A_Latest</vt:lpstr>
      <vt:lpstr>A125988912X</vt:lpstr>
      <vt:lpstr>A125988912X_Data</vt:lpstr>
      <vt:lpstr>A125988912X_Latest</vt:lpstr>
      <vt:lpstr>A125988913A</vt:lpstr>
      <vt:lpstr>A125988913A_Data</vt:lpstr>
      <vt:lpstr>A125988913A_Latest</vt:lpstr>
      <vt:lpstr>A125988920X</vt:lpstr>
      <vt:lpstr>A125988920X_Data</vt:lpstr>
      <vt:lpstr>A125988920X_Latest</vt:lpstr>
      <vt:lpstr>A125988928T</vt:lpstr>
      <vt:lpstr>A125988928T_Data</vt:lpstr>
      <vt:lpstr>A125988928T_Latest</vt:lpstr>
      <vt:lpstr>A125988929V</vt:lpstr>
      <vt:lpstr>A125988929V_Data</vt:lpstr>
      <vt:lpstr>A125988929V_Latest</vt:lpstr>
      <vt:lpstr>A125988936T</vt:lpstr>
      <vt:lpstr>A125988936T_Data</vt:lpstr>
      <vt:lpstr>A125988936T_Latest</vt:lpstr>
      <vt:lpstr>A125988937V</vt:lpstr>
      <vt:lpstr>A125988937V_Data</vt:lpstr>
      <vt:lpstr>A125988937V_Latest</vt:lpstr>
      <vt:lpstr>A125988944T</vt:lpstr>
      <vt:lpstr>A125988944T_Data</vt:lpstr>
      <vt:lpstr>A125988944T_Latest</vt:lpstr>
      <vt:lpstr>A125988945V</vt:lpstr>
      <vt:lpstr>A125988945V_Data</vt:lpstr>
      <vt:lpstr>A125988945V_Latest</vt:lpstr>
      <vt:lpstr>A125988952T</vt:lpstr>
      <vt:lpstr>A125988952T_Data</vt:lpstr>
      <vt:lpstr>A125988952T_Latest</vt:lpstr>
      <vt:lpstr>A125988953V</vt:lpstr>
      <vt:lpstr>A125988953V_Data</vt:lpstr>
      <vt:lpstr>A125988953V_Latest</vt:lpstr>
      <vt:lpstr>A125988960T</vt:lpstr>
      <vt:lpstr>A125988960T_Data</vt:lpstr>
      <vt:lpstr>A125988960T_Latest</vt:lpstr>
      <vt:lpstr>A125988961V</vt:lpstr>
      <vt:lpstr>A125988961V_Data</vt:lpstr>
      <vt:lpstr>A125988961V_Latest</vt:lpstr>
      <vt:lpstr>A125988968K</vt:lpstr>
      <vt:lpstr>A125988968K_Data</vt:lpstr>
      <vt:lpstr>A125988968K_Latest</vt:lpstr>
      <vt:lpstr>A125988969L</vt:lpstr>
      <vt:lpstr>A125988969L_Data</vt:lpstr>
      <vt:lpstr>A125988969L_Latest</vt:lpstr>
      <vt:lpstr>A125988976K</vt:lpstr>
      <vt:lpstr>A125988976K_Data</vt:lpstr>
      <vt:lpstr>A125988976K_Latest</vt:lpstr>
      <vt:lpstr>A125988977L</vt:lpstr>
      <vt:lpstr>A125988977L_Data</vt:lpstr>
      <vt:lpstr>A125988977L_Latest</vt:lpstr>
      <vt:lpstr>A125988984K</vt:lpstr>
      <vt:lpstr>A125988984K_Data</vt:lpstr>
      <vt:lpstr>A125988984K_Latest</vt:lpstr>
      <vt:lpstr>A125988985L</vt:lpstr>
      <vt:lpstr>A125988985L_Data</vt:lpstr>
      <vt:lpstr>A125988985L_Latest</vt:lpstr>
      <vt:lpstr>A125988992K</vt:lpstr>
      <vt:lpstr>A125988992K_Data</vt:lpstr>
      <vt:lpstr>A125988992K_Latest</vt:lpstr>
      <vt:lpstr>A125988993L</vt:lpstr>
      <vt:lpstr>A125988993L_Data</vt:lpstr>
      <vt:lpstr>A125988993L_Latest</vt:lpstr>
      <vt:lpstr>A125989000A</vt:lpstr>
      <vt:lpstr>A125989000A_Data</vt:lpstr>
      <vt:lpstr>A125989000A_Latest</vt:lpstr>
      <vt:lpstr>A125989001C</vt:lpstr>
      <vt:lpstr>A125989001C_Data</vt:lpstr>
      <vt:lpstr>A125989001C_Latest</vt:lpstr>
      <vt:lpstr>A125989008V</vt:lpstr>
      <vt:lpstr>A125989008V_Data</vt:lpstr>
      <vt:lpstr>A125989008V_Latest</vt:lpstr>
      <vt:lpstr>A125989009W</vt:lpstr>
      <vt:lpstr>A125989009W_Data</vt:lpstr>
      <vt:lpstr>A125989009W_Latest</vt:lpstr>
      <vt:lpstr>A125989016V</vt:lpstr>
      <vt:lpstr>A125989016V_Data</vt:lpstr>
      <vt:lpstr>A125989016V_Latest</vt:lpstr>
      <vt:lpstr>A125989017W</vt:lpstr>
      <vt:lpstr>A125989017W_Data</vt:lpstr>
      <vt:lpstr>A125989017W_Latest</vt:lpstr>
      <vt:lpstr>A125989024V</vt:lpstr>
      <vt:lpstr>A125989024V_Data</vt:lpstr>
      <vt:lpstr>A125989024V_Latest</vt:lpstr>
      <vt:lpstr>A125989025W</vt:lpstr>
      <vt:lpstr>A125989025W_Data</vt:lpstr>
      <vt:lpstr>A125989025W_Latest</vt:lpstr>
      <vt:lpstr>A125989032V</vt:lpstr>
      <vt:lpstr>A125989032V_Data</vt:lpstr>
      <vt:lpstr>A125989032V_Latest</vt:lpstr>
      <vt:lpstr>A125989033W</vt:lpstr>
      <vt:lpstr>A125989033W_Data</vt:lpstr>
      <vt:lpstr>A125989033W_Latest</vt:lpstr>
      <vt:lpstr>A125989040V</vt:lpstr>
      <vt:lpstr>A125989040V_Data</vt:lpstr>
      <vt:lpstr>A125989040V_Latest</vt:lpstr>
      <vt:lpstr>A125989041W</vt:lpstr>
      <vt:lpstr>A125989041W_Data</vt:lpstr>
      <vt:lpstr>A125989041W_Latest</vt:lpstr>
      <vt:lpstr>A125989048L</vt:lpstr>
      <vt:lpstr>A125989048L_Data</vt:lpstr>
      <vt:lpstr>A125989048L_Latest</vt:lpstr>
      <vt:lpstr>A125989049R</vt:lpstr>
      <vt:lpstr>A125989049R_Data</vt:lpstr>
      <vt:lpstr>A125989049R_Latest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2023-05-29T10:31:51Z</dcterms:created>
  <dcterms:modified xsi:type="dcterms:W3CDTF">2023-06-14T21:48:36Z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2023-05-30T05:50:18Z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4bf59797-d621-4797-aa43-3b04011a59b7</vt:lpwstr>
  </property>
  <property fmtid="{D5CDD505-2E9C-101B-9397-08002B2CF9AE}" pid="8" name="MSIP_Label_c8e5a7ee-c283-40b0-98eb-fa437df4c031_ContentBits">
    <vt:lpwstr>0</vt:lpwstr>
  </property>
</Properties>
</file>