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 codeName="ThisWorkbook"/>
  <mc:AlternateContent xmlns:mc="http://schemas.openxmlformats.org/markup-compatibility/2006">
    <mc:Choice Requires="x15">
      <x15ac:absPath xmlns:x15ac="http://schemas.microsoft.com/office/spreadsheetml/2010/11/ac" url="S:\HSF\PJSM23\Timeseries\Excel\Final_Table\"/>
    </mc:Choice>
  </mc:AlternateContent>
  <xr:revisionPtr revIDLastSave="0" documentId="13_ncr:1_{09027262-C5CB-479C-B2F2-EA9A450DF79A}" xr6:coauthVersionLast="47" xr6:coauthVersionMax="47" xr10:uidLastSave="{00000000-0000-0000-0000-000000000000}"/>
  <bookViews>
    <workbookView xWindow="18720" yWindow="10395" windowWidth="19140" windowHeight="9330" xr2:uid="{00000000-000D-0000-FFFF-FFFF00000000}"/>
  </bookViews>
  <sheets>
    <sheet name="Contents" sheetId="8" r:id="rId1"/>
    <sheet name="Table 1.1" sheetId="9" r:id="rId2"/>
    <sheet name="Table 1.2" sheetId="10" r:id="rId3"/>
    <sheet name="Index" sheetId="7" r:id="rId4"/>
    <sheet name="Data1" sheetId="1" r:id="rId5"/>
    <sheet name="Data2" sheetId="2" r:id="rId6"/>
    <sheet name="Data3" sheetId="3" r:id="rId7"/>
    <sheet name="Data4" sheetId="4" r:id="rId8"/>
    <sheet name="Data5" sheetId="5" r:id="rId9"/>
  </sheets>
  <definedNames>
    <definedName name="A125164398T">#REF!,#REF!</definedName>
    <definedName name="A125164402W">#REF!,#REF!</definedName>
    <definedName name="A125164406F">#REF!,#REF!</definedName>
    <definedName name="A125164410W">#REF!,#REF!</definedName>
    <definedName name="A125164414F">#REF!,#REF!</definedName>
    <definedName name="A125164418R">#REF!,#REF!</definedName>
    <definedName name="A125164422F">#REF!,#REF!</definedName>
    <definedName name="A125164426R">#REF!,#REF!</definedName>
    <definedName name="A125164430F">#REF!,#REF!</definedName>
    <definedName name="A125164434R">#REF!,#REF!</definedName>
    <definedName name="A125164438X">#REF!,#REF!</definedName>
    <definedName name="A125164442R">#REF!,#REF!</definedName>
    <definedName name="A125164446X">#REF!,#REF!</definedName>
    <definedName name="A125164450R">#REF!,#REF!</definedName>
    <definedName name="A125164454X">#REF!,#REF!</definedName>
    <definedName name="A125164458J">#REF!,#REF!</definedName>
    <definedName name="A125164462X">#REF!,#REF!</definedName>
    <definedName name="A125164466J">#REF!,#REF!</definedName>
    <definedName name="A125164470X">#REF!,#REF!</definedName>
    <definedName name="A125164474J">#REF!,#REF!</definedName>
    <definedName name="A125164478T">#REF!,#REF!</definedName>
    <definedName name="A125164482J">#REF!,#REF!</definedName>
    <definedName name="A125164486T">#REF!,#REF!</definedName>
    <definedName name="A125164490J">#REF!,#REF!</definedName>
    <definedName name="A125164494T">#REF!,#REF!</definedName>
    <definedName name="A125164498A">#REF!,#REF!</definedName>
    <definedName name="A125164502F">#REF!,#REF!</definedName>
    <definedName name="A125164506R">#REF!,#REF!</definedName>
    <definedName name="A125164510F">#REF!,#REF!</definedName>
    <definedName name="A125164514R">#REF!,#REF!</definedName>
    <definedName name="A125164518X">#REF!,#REF!</definedName>
    <definedName name="A125164522R">#REF!,#REF!</definedName>
    <definedName name="A125164526X">#REF!,#REF!</definedName>
    <definedName name="A125164530R">#REF!,#REF!</definedName>
    <definedName name="A125164534X">#REF!,#REF!</definedName>
    <definedName name="A125164538J">#REF!,#REF!</definedName>
    <definedName name="A125164542X">#REF!,#REF!</definedName>
    <definedName name="A125164546J">#REF!,#REF!</definedName>
    <definedName name="A125164550X">#REF!,#REF!</definedName>
    <definedName name="A125164554J">#REF!,#REF!</definedName>
    <definedName name="A125164558T">#REF!,#REF!</definedName>
    <definedName name="A125164562J">#REF!,#REF!</definedName>
    <definedName name="A125164566T">#REF!,#REF!</definedName>
    <definedName name="A125164570J">#REF!,#REF!</definedName>
    <definedName name="A125164574T">#REF!,#REF!</definedName>
    <definedName name="A125164578A">#REF!,#REF!</definedName>
    <definedName name="A125164582T">#REF!,#REF!</definedName>
    <definedName name="A125164586A">#REF!,#REF!</definedName>
    <definedName name="A125164590T">#REF!,#REF!</definedName>
    <definedName name="A125164594A">#REF!,#REF!</definedName>
    <definedName name="A125164598K">#REF!,#REF!</definedName>
    <definedName name="A125164602R">#REF!,#REF!</definedName>
    <definedName name="A125164606X">#REF!,#REF!</definedName>
    <definedName name="A125164610R">#REF!,#REF!</definedName>
    <definedName name="A125164614X">#REF!,#REF!</definedName>
    <definedName name="A125164618J">#REF!,#REF!</definedName>
    <definedName name="A125164622X">#REF!,#REF!</definedName>
    <definedName name="A125164626J">#REF!,#REF!</definedName>
    <definedName name="A125164630X">#REF!,#REF!</definedName>
    <definedName name="A125164634J">#REF!,#REF!</definedName>
    <definedName name="A125164638T">#REF!,#REF!</definedName>
    <definedName name="A125164642J">#REF!,#REF!</definedName>
    <definedName name="A125164646T">#REF!,#REF!</definedName>
    <definedName name="A125164650J">#REF!,#REF!</definedName>
    <definedName name="A125164654T">#REF!,#REF!</definedName>
    <definedName name="A125164658A">#REF!,#REF!</definedName>
    <definedName name="A125164662T">#REF!,#REF!</definedName>
    <definedName name="A125164666A">#REF!,#REF!</definedName>
    <definedName name="A125164670T">#REF!,#REF!</definedName>
    <definedName name="A125164674A">#REF!,#REF!</definedName>
    <definedName name="A125164678K">#REF!,#REF!</definedName>
    <definedName name="A125164682A">#REF!,#REF!</definedName>
    <definedName name="A125164686K">#REF!,#REF!</definedName>
    <definedName name="A125164690A">#REF!,#REF!</definedName>
    <definedName name="A125164694K">#REF!,#REF!</definedName>
    <definedName name="A125164698V">#REF!,#REF!</definedName>
    <definedName name="A125164702X">#REF!,#REF!</definedName>
    <definedName name="A125164706J">#REF!,#REF!</definedName>
    <definedName name="A125164710X">#REF!,#REF!</definedName>
    <definedName name="A125164714J">#REF!,#REF!</definedName>
    <definedName name="A125164718T">#REF!,#REF!</definedName>
    <definedName name="A125164722J">#REF!,#REF!</definedName>
    <definedName name="A125164726T">#REF!,#REF!</definedName>
    <definedName name="A125164730J">#REF!,#REF!</definedName>
    <definedName name="A125164734T">#REF!,#REF!</definedName>
    <definedName name="A125164738A">#REF!,#REF!</definedName>
    <definedName name="A125164742T">#REF!,#REF!</definedName>
    <definedName name="A125164746A">#REF!,#REF!</definedName>
    <definedName name="A125164750T">#REF!,#REF!</definedName>
    <definedName name="A125164754A">#REF!,#REF!</definedName>
    <definedName name="A125164758K">#REF!,#REF!</definedName>
    <definedName name="A125164762A">#REF!,#REF!</definedName>
    <definedName name="A125164766K">#REF!,#REF!</definedName>
    <definedName name="A125164770A">#REF!,#REF!</definedName>
    <definedName name="A125164774K">#REF!,#REF!</definedName>
    <definedName name="A125164778V">#REF!,#REF!</definedName>
    <definedName name="A125164782K">#REF!,#REF!</definedName>
    <definedName name="A125164786V">#REF!,#REF!</definedName>
    <definedName name="A125164790K">#REF!,#REF!</definedName>
    <definedName name="A125164794V">#REF!,#REF!</definedName>
    <definedName name="A125164798C">#REF!,#REF!</definedName>
    <definedName name="A125164802J">#REF!,#REF!</definedName>
    <definedName name="A125164806T">#REF!,#REF!</definedName>
    <definedName name="A125164810J">#REF!,#REF!</definedName>
    <definedName name="A125164814T">#REF!,#REF!</definedName>
    <definedName name="A125164818A">#REF!,#REF!</definedName>
    <definedName name="A125164822T">#REF!,#REF!</definedName>
    <definedName name="A125164826A">#REF!,#REF!</definedName>
    <definedName name="A125164830T">#REF!,#REF!</definedName>
    <definedName name="A125164834A">#REF!,#REF!</definedName>
    <definedName name="A125164838K">#REF!,#REF!</definedName>
    <definedName name="A125164842A">#REF!,#REF!</definedName>
    <definedName name="A125164846K">#REF!,#REF!</definedName>
    <definedName name="A125164850A">#REF!,#REF!</definedName>
    <definedName name="A125164854K">#REF!,#REF!</definedName>
    <definedName name="A125164858V">#REF!,#REF!</definedName>
    <definedName name="A125164862K">#REF!,#REF!</definedName>
    <definedName name="A125164866V">#REF!,#REF!</definedName>
    <definedName name="A125164870K">#REF!,#REF!</definedName>
    <definedName name="A125164874V">#REF!,#REF!</definedName>
    <definedName name="A125164878C">#REF!,#REF!</definedName>
    <definedName name="A125164882V">#REF!,#REF!</definedName>
    <definedName name="A125164886C">#REF!,#REF!</definedName>
    <definedName name="A125164890V">#REF!,#REF!</definedName>
    <definedName name="A125164894C">#REF!,#REF!</definedName>
    <definedName name="A125164898L">#REF!,#REF!</definedName>
    <definedName name="A125164902T">#REF!,#REF!</definedName>
    <definedName name="A125164906A">#REF!,#REF!</definedName>
    <definedName name="A125164910T">#REF!,#REF!</definedName>
    <definedName name="A125164914A">#REF!,#REF!</definedName>
    <definedName name="A125164918K">#REF!,#REF!</definedName>
    <definedName name="A125164922A">#REF!,#REF!</definedName>
    <definedName name="A125164926K">#REF!,#REF!</definedName>
    <definedName name="A125164930A">#REF!,#REF!</definedName>
    <definedName name="A125164934K">#REF!,#REF!</definedName>
    <definedName name="A125164938V">#REF!,#REF!</definedName>
    <definedName name="A125164942K">#REF!,#REF!</definedName>
    <definedName name="A125164946V">#REF!,#REF!</definedName>
    <definedName name="A125164950K">#REF!,#REF!</definedName>
    <definedName name="A125164954V">#REF!,#REF!</definedName>
    <definedName name="A125164958C">#REF!,#REF!</definedName>
    <definedName name="A125164962V">#REF!,#REF!</definedName>
    <definedName name="A125164966C">#REF!,#REF!</definedName>
    <definedName name="A125164970V">#REF!,#REF!</definedName>
    <definedName name="A125164974C">#REF!,#REF!</definedName>
    <definedName name="A125164978L">#REF!,#REF!</definedName>
    <definedName name="A125164982C">#REF!,#REF!</definedName>
    <definedName name="A125164986L">#REF!,#REF!</definedName>
    <definedName name="A125164990C">#REF!,#REF!</definedName>
    <definedName name="A125164994L">#REF!,#REF!</definedName>
    <definedName name="A125164998W">#REF!,#REF!</definedName>
    <definedName name="A125165002C">#REF!,#REF!</definedName>
    <definedName name="A125165006L">#REF!,#REF!</definedName>
    <definedName name="A125165010C">#REF!,#REF!</definedName>
    <definedName name="A125165014L">#REF!,#REF!</definedName>
    <definedName name="A125165018W">#REF!,#REF!</definedName>
    <definedName name="A125165022L">#REF!,#REF!</definedName>
    <definedName name="A125165026W">#REF!,#REF!</definedName>
    <definedName name="A125165030L">#REF!,#REF!</definedName>
    <definedName name="A125165034W">#REF!,#REF!</definedName>
    <definedName name="A125165038F">#REF!,#REF!</definedName>
    <definedName name="A125165042W">#REF!,#REF!</definedName>
    <definedName name="A125165046F">#REF!,#REF!</definedName>
    <definedName name="A125165050W">#REF!,#REF!</definedName>
    <definedName name="A125165054F">#REF!,#REF!</definedName>
    <definedName name="A125165058R">#REF!,#REF!</definedName>
    <definedName name="A125165062F">#REF!,#REF!</definedName>
    <definedName name="A125165066R">#REF!,#REF!</definedName>
    <definedName name="A125165070F">#REF!,#REF!</definedName>
    <definedName name="A125165074R">#REF!,#REF!</definedName>
    <definedName name="A125165078X">#REF!,#REF!</definedName>
    <definedName name="A125165082R">#REF!,#REF!</definedName>
    <definedName name="A125165086X">#REF!,#REF!</definedName>
    <definedName name="A125165090R">#REF!,#REF!</definedName>
    <definedName name="A125165094X">#REF!,#REF!</definedName>
    <definedName name="A125165098J">#REF!,#REF!</definedName>
    <definedName name="A125165102L">#REF!,#REF!</definedName>
    <definedName name="A125165106W">#REF!,#REF!</definedName>
    <definedName name="A125165110L">#REF!,#REF!</definedName>
    <definedName name="A125165114W">#REF!,#REF!</definedName>
    <definedName name="A125165118F">#REF!,#REF!</definedName>
    <definedName name="A125165122W">#REF!,#REF!</definedName>
    <definedName name="A125165126F">#REF!,#REF!</definedName>
    <definedName name="A125165130W">#REF!,#REF!</definedName>
    <definedName name="A125165134F">#REF!,#REF!</definedName>
    <definedName name="A125165138R">#REF!,#REF!</definedName>
    <definedName name="A125165142F">#REF!,#REF!</definedName>
    <definedName name="A125165146R">#REF!,#REF!</definedName>
    <definedName name="A125165150F">#REF!,#REF!</definedName>
    <definedName name="A125165154R">#REF!,#REF!</definedName>
    <definedName name="A125165158X">#REF!,#REF!</definedName>
    <definedName name="A125165162R">#REF!,#REF!</definedName>
    <definedName name="A125165166X">#REF!,#REF!</definedName>
    <definedName name="A125165170R">#REF!,#REF!</definedName>
    <definedName name="A125165174X">#REF!,#REF!</definedName>
    <definedName name="A125165178J">#REF!,#REF!</definedName>
    <definedName name="A125165182X">#REF!,#REF!</definedName>
    <definedName name="A125165186J">#REF!,#REF!</definedName>
    <definedName name="A125165190X">#REF!,#REF!</definedName>
    <definedName name="A125165194J">#REF!,#REF!</definedName>
    <definedName name="A125165198T">#REF!,#REF!</definedName>
    <definedName name="A125165202W">#REF!,#REF!</definedName>
    <definedName name="A125165206F">#REF!,#REF!</definedName>
    <definedName name="A125165210W">#REF!,#REF!</definedName>
    <definedName name="A125165214F">#REF!,#REF!</definedName>
    <definedName name="A125165218R">#REF!,#REF!</definedName>
    <definedName name="A125165222F">#REF!,#REF!</definedName>
    <definedName name="A125165226R">#REF!,#REF!</definedName>
    <definedName name="A125165230F">#REF!,#REF!</definedName>
    <definedName name="A125165234R">#REF!,#REF!</definedName>
    <definedName name="A125165238X">#REF!,#REF!</definedName>
    <definedName name="A125165242R">#REF!,#REF!</definedName>
    <definedName name="A125165246X">#REF!,#REF!</definedName>
    <definedName name="A125165250R">#REF!,#REF!</definedName>
    <definedName name="A125165254X">#REF!,#REF!</definedName>
    <definedName name="A125165258J">#REF!,#REF!</definedName>
    <definedName name="A125165262X">#REF!,#REF!</definedName>
    <definedName name="A125165266J">#REF!,#REF!</definedName>
    <definedName name="A125165270X">#REF!,#REF!</definedName>
    <definedName name="A125165274J">#REF!,#REF!</definedName>
    <definedName name="A125165278T">#REF!,#REF!</definedName>
    <definedName name="A125165282J">#REF!,#REF!</definedName>
    <definedName name="A125165286T">#REF!,#REF!</definedName>
    <definedName name="A125165290J">#REF!,#REF!</definedName>
    <definedName name="A125165294T">#REF!,#REF!</definedName>
    <definedName name="A125165298A">#REF!,#REF!</definedName>
    <definedName name="A125165302F">#REF!,#REF!</definedName>
    <definedName name="A125165306R">#REF!,#REF!</definedName>
    <definedName name="A125165310F">#REF!,#REF!</definedName>
    <definedName name="A125165314R">#REF!,#REF!</definedName>
    <definedName name="A125165318X">#REF!,#REF!</definedName>
    <definedName name="A125165322R">#REF!,#REF!</definedName>
    <definedName name="A125165326X">#REF!,#REF!</definedName>
    <definedName name="A125165330R">#REF!,#REF!</definedName>
    <definedName name="A125165334X">#REF!,#REF!</definedName>
    <definedName name="A125165338J">#REF!,#REF!</definedName>
    <definedName name="A125165342X">#REF!,#REF!</definedName>
    <definedName name="A125165346J">#REF!,#REF!</definedName>
    <definedName name="A125165350X">#REF!,#REF!</definedName>
    <definedName name="A125165354J">#REF!,#REF!</definedName>
    <definedName name="A125165358T">#REF!,#REF!</definedName>
    <definedName name="A125165362J">#REF!,#REF!</definedName>
    <definedName name="A125165366T">#REF!,#REF!</definedName>
    <definedName name="A125165370J">#REF!,#REF!</definedName>
    <definedName name="A125165374T">#REF!,#REF!</definedName>
    <definedName name="A125165378A">#REF!,#REF!</definedName>
    <definedName name="A125165382T">#REF!,#REF!</definedName>
    <definedName name="A125165386A">#REF!,#REF!</definedName>
    <definedName name="A125165390T">#REF!,#REF!</definedName>
    <definedName name="A125165394A">#REF!,#REF!</definedName>
    <definedName name="A125165398K">#REF!,#REF!</definedName>
    <definedName name="A125165402R">#REF!,#REF!</definedName>
    <definedName name="A125165406X">#REF!,#REF!</definedName>
    <definedName name="A125165410R">#REF!,#REF!</definedName>
    <definedName name="A125165414X">#REF!,#REF!</definedName>
    <definedName name="A125165418J">#REF!,#REF!</definedName>
    <definedName name="A125165422X">#REF!,#REF!</definedName>
    <definedName name="A125165426J">#REF!,#REF!</definedName>
    <definedName name="A125165430X">#REF!,#REF!</definedName>
    <definedName name="A125165434J">#REF!,#REF!</definedName>
    <definedName name="A125165438T">#REF!,#REF!</definedName>
    <definedName name="A125165442J">#REF!,#REF!</definedName>
    <definedName name="A125165446T">#REF!,#REF!</definedName>
    <definedName name="A125165450J">#REF!,#REF!</definedName>
    <definedName name="A125165454T">#REF!,#REF!</definedName>
    <definedName name="A125165458A">#REF!,#REF!</definedName>
    <definedName name="A125165462T">#REF!,#REF!</definedName>
    <definedName name="A125165466A">#REF!,#REF!</definedName>
    <definedName name="A125165470T">#REF!,#REF!</definedName>
    <definedName name="A125165474A">#REF!,#REF!</definedName>
    <definedName name="A125165478K">#REF!,#REF!</definedName>
    <definedName name="A125165482A">#REF!,#REF!</definedName>
    <definedName name="A125165486K">#REF!,#REF!</definedName>
    <definedName name="A125165490A">#REF!,#REF!</definedName>
    <definedName name="A125165494K">#REF!,#REF!</definedName>
    <definedName name="A125165498V">#REF!,#REF!</definedName>
    <definedName name="A125165502X">#REF!,#REF!</definedName>
    <definedName name="A125165506J">#REF!,#REF!</definedName>
    <definedName name="A125165510X">#REF!,#REF!</definedName>
    <definedName name="A125165514J">#REF!,#REF!</definedName>
    <definedName name="A125165518T">#REF!,#REF!</definedName>
    <definedName name="A125165522J">#REF!,#REF!</definedName>
    <definedName name="A125165526T">#REF!,#REF!</definedName>
    <definedName name="A125165530J">#REF!,#REF!</definedName>
    <definedName name="A125165534T">#REF!,#REF!</definedName>
    <definedName name="A125165538A">#REF!,#REF!</definedName>
    <definedName name="A125165542T">#REF!,#REF!</definedName>
    <definedName name="A125165546A">#REF!,#REF!</definedName>
    <definedName name="A125165550T">#REF!,#REF!</definedName>
    <definedName name="A125165554A">#REF!,#REF!</definedName>
    <definedName name="A125165558K">#REF!,#REF!</definedName>
    <definedName name="A125165562A">#REF!,#REF!</definedName>
    <definedName name="A125165566K">#REF!,#REF!</definedName>
    <definedName name="A125165570A">#REF!,#REF!</definedName>
    <definedName name="A125165574K">#REF!,#REF!</definedName>
    <definedName name="A125165578V">#REF!,#REF!</definedName>
    <definedName name="A125165582K">#REF!,#REF!</definedName>
    <definedName name="A125165586V">#REF!,#REF!</definedName>
    <definedName name="A125165590K">#REF!,#REF!</definedName>
    <definedName name="A125165594V">#REF!,#REF!</definedName>
    <definedName name="A125165598C">#REF!,#REF!</definedName>
    <definedName name="A125165602J">#REF!,#REF!</definedName>
    <definedName name="A125165606T">#REF!,#REF!</definedName>
    <definedName name="A125165610J">#REF!,#REF!</definedName>
    <definedName name="A125165614T">#REF!,#REF!</definedName>
    <definedName name="A125165618A">#REF!,#REF!</definedName>
    <definedName name="A125165622T">#REF!,#REF!</definedName>
    <definedName name="A125165626A">#REF!,#REF!</definedName>
    <definedName name="A125165630T">#REF!,#REF!</definedName>
    <definedName name="A125165634A">#REF!,#REF!</definedName>
    <definedName name="A125165638K">#REF!,#REF!</definedName>
    <definedName name="A125165642A">#REF!,#REF!</definedName>
    <definedName name="A125165646K">#REF!,#REF!</definedName>
    <definedName name="A125165650A">#REF!,#REF!</definedName>
    <definedName name="A125165654K">#REF!,#REF!</definedName>
    <definedName name="A125165658V">#REF!,#REF!</definedName>
    <definedName name="A125165662K">#REF!,#REF!</definedName>
    <definedName name="A125165666V">#REF!,#REF!</definedName>
    <definedName name="A125165670K">#REF!,#REF!</definedName>
    <definedName name="A125165674V">#REF!,#REF!</definedName>
    <definedName name="A125165678C">#REF!,#REF!</definedName>
    <definedName name="A125165682V">#REF!,#REF!</definedName>
    <definedName name="A125165686C">#REF!,#REF!</definedName>
    <definedName name="A125165690V">#REF!,#REF!</definedName>
    <definedName name="A125165694C">#REF!,#REF!</definedName>
    <definedName name="A125165698L">#REF!,#REF!</definedName>
    <definedName name="A125165702T">#REF!,#REF!</definedName>
    <definedName name="A125165706A">#REF!,#REF!</definedName>
    <definedName name="A125165710T">#REF!,#REF!</definedName>
    <definedName name="A125165714A">#REF!,#REF!</definedName>
    <definedName name="A125165718K">#REF!,#REF!</definedName>
    <definedName name="A125165722A">#REF!,#REF!</definedName>
    <definedName name="A125165726K">#REF!,#REF!</definedName>
    <definedName name="A125165730A">#REF!,#REF!</definedName>
    <definedName name="A125165734K">#REF!,#REF!</definedName>
    <definedName name="A125165738V">#REF!,#REF!</definedName>
    <definedName name="A125165742K">#REF!,#REF!</definedName>
    <definedName name="A125165746V">#REF!,#REF!</definedName>
    <definedName name="A125165750K">#REF!,#REF!</definedName>
    <definedName name="A125165754V">#REF!,#REF!</definedName>
    <definedName name="A125165758C">#REF!,#REF!</definedName>
    <definedName name="A125165762V">#REF!,#REF!</definedName>
    <definedName name="A125165766C">#REF!,#REF!</definedName>
    <definedName name="A125165770V">#REF!,#REF!</definedName>
    <definedName name="A125165774C">#REF!,#REF!</definedName>
    <definedName name="A125165778L">#REF!,#REF!</definedName>
    <definedName name="A125165782C">#REF!,#REF!</definedName>
    <definedName name="A125165786L">#REF!,#REF!</definedName>
    <definedName name="A125165790C">#REF!,#REF!</definedName>
    <definedName name="A125165794L">#REF!,#REF!</definedName>
    <definedName name="A125165798W">#REF!,#REF!</definedName>
    <definedName name="A125165802A">#REF!,#REF!</definedName>
    <definedName name="A125165806K">#REF!,#REF!</definedName>
    <definedName name="A125165810A">#REF!,#REF!</definedName>
    <definedName name="A125165814K">#REF!,#REF!</definedName>
    <definedName name="A125165818V">#REF!,#REF!</definedName>
    <definedName name="A125165822K">#REF!,#REF!</definedName>
    <definedName name="A125165826V">#REF!,#REF!</definedName>
    <definedName name="A125165830K">#REF!,#REF!</definedName>
    <definedName name="A125165834V">#REF!,#REF!</definedName>
    <definedName name="A125165838C">#REF!,#REF!</definedName>
    <definedName name="A125165842V">#REF!,#REF!</definedName>
    <definedName name="A125165846C">#REF!,#REF!</definedName>
    <definedName name="A125165850V">#REF!,#REF!</definedName>
    <definedName name="A125165854C">#REF!,#REF!</definedName>
    <definedName name="A125165858L">#REF!,#REF!</definedName>
    <definedName name="A125165862C">#REF!,#REF!</definedName>
    <definedName name="A125165866L">#REF!,#REF!</definedName>
    <definedName name="A125165870C">#REF!,#REF!</definedName>
    <definedName name="A125165874L">#REF!,#REF!</definedName>
    <definedName name="A125165878W">#REF!,#REF!</definedName>
    <definedName name="A125165882L">#REF!,#REF!</definedName>
    <definedName name="A125165886W">#REF!,#REF!</definedName>
    <definedName name="A125165890L">#REF!,#REF!</definedName>
    <definedName name="A125165894W">#REF!,#REF!</definedName>
    <definedName name="A125165898F">#REF!,#REF!</definedName>
    <definedName name="A125165902K">#REF!,#REF!</definedName>
    <definedName name="A125165906V">#REF!,#REF!</definedName>
    <definedName name="A125165910K">#REF!,#REF!</definedName>
    <definedName name="A125165914V">#REF!,#REF!</definedName>
    <definedName name="A125165918C">#REF!,#REF!</definedName>
    <definedName name="A125165922V">#REF!,#REF!</definedName>
    <definedName name="A125165926C">#REF!,#REF!</definedName>
    <definedName name="A125165930V">#REF!,#REF!</definedName>
    <definedName name="A125165934C">#REF!,#REF!</definedName>
    <definedName name="A125165938L">#REF!,#REF!</definedName>
    <definedName name="A125165942C">#REF!,#REF!</definedName>
    <definedName name="A125165946L">#REF!,#REF!</definedName>
    <definedName name="A125165950C">#REF!,#REF!</definedName>
    <definedName name="A125165954L">#REF!,#REF!</definedName>
    <definedName name="A125165958W">#REF!,#REF!</definedName>
    <definedName name="A125165962L">#REF!,#REF!</definedName>
    <definedName name="A125165966W">#REF!,#REF!</definedName>
    <definedName name="A125165970L">#REF!,#REF!</definedName>
    <definedName name="A125165974W">#REF!,#REF!</definedName>
    <definedName name="A125165978F">#REF!,#REF!</definedName>
    <definedName name="A125165982W">#REF!,#REF!</definedName>
    <definedName name="A125165986F">#REF!,#REF!</definedName>
    <definedName name="A125165990W">#REF!,#REF!</definedName>
    <definedName name="A125165994F">#REF!,#REF!</definedName>
    <definedName name="A125165998R">#REF!,#REF!</definedName>
    <definedName name="A125166002W">#REF!,#REF!</definedName>
    <definedName name="A125166006F">#REF!,#REF!</definedName>
    <definedName name="A125166010W">#REF!,#REF!</definedName>
    <definedName name="A125166014F">#REF!,#REF!</definedName>
    <definedName name="A125166018R">#REF!,#REF!</definedName>
    <definedName name="A125166022F">#REF!,#REF!</definedName>
    <definedName name="A125166026R">#REF!,#REF!</definedName>
    <definedName name="A125166030F">#REF!,#REF!</definedName>
    <definedName name="A125166034R">#REF!,#REF!</definedName>
    <definedName name="A125166038X">#REF!,#REF!</definedName>
    <definedName name="A125166042R">#REF!,#REF!</definedName>
    <definedName name="A125166046X">#REF!,#REF!</definedName>
    <definedName name="A125166050R">#REF!,#REF!</definedName>
    <definedName name="A125166054X">#REF!,#REF!</definedName>
    <definedName name="A125166058J">#REF!,#REF!</definedName>
    <definedName name="A125166062X">#REF!,#REF!</definedName>
    <definedName name="A125166066J">#REF!,#REF!</definedName>
    <definedName name="A125166070X">#REF!,#REF!</definedName>
    <definedName name="A125166074J">#REF!,#REF!</definedName>
    <definedName name="A125166078T">#REF!,#REF!</definedName>
    <definedName name="A125166082J">#REF!,#REF!</definedName>
    <definedName name="A125166086T">#REF!,#REF!</definedName>
    <definedName name="A125166090J">#REF!,#REF!</definedName>
    <definedName name="A125166094T">#REF!,#REF!</definedName>
    <definedName name="A125166098A">#REF!,#REF!</definedName>
    <definedName name="A125166102F">#REF!,#REF!</definedName>
    <definedName name="A125166106R">#REF!,#REF!</definedName>
    <definedName name="A125166110F">#REF!,#REF!</definedName>
    <definedName name="A125166114R">#REF!,#REF!</definedName>
    <definedName name="A125166118X">#REF!,#REF!</definedName>
    <definedName name="A125166122R">#REF!,#REF!</definedName>
    <definedName name="A125166126X">#REF!,#REF!</definedName>
    <definedName name="A125166130R">#REF!,#REF!</definedName>
    <definedName name="A125166134X">#REF!,#REF!</definedName>
    <definedName name="A125166138J">#REF!,#REF!</definedName>
    <definedName name="A125166142X">#REF!,#REF!</definedName>
    <definedName name="A125166146J">#REF!,#REF!</definedName>
    <definedName name="A125166150X">#REF!,#REF!</definedName>
    <definedName name="A125166154J">#REF!,#REF!</definedName>
    <definedName name="A125166158T">#REF!,#REF!</definedName>
    <definedName name="A125166162J">#REF!,#REF!</definedName>
    <definedName name="A125166166T">#REF!,#REF!</definedName>
    <definedName name="A125166170J">#REF!,#REF!</definedName>
    <definedName name="A125166174T">#REF!,#REF!</definedName>
    <definedName name="A125166178A">#REF!,#REF!</definedName>
    <definedName name="A125166182T">#REF!,#REF!</definedName>
    <definedName name="A125166186A">#REF!,#REF!</definedName>
    <definedName name="A125166190T">#REF!,#REF!</definedName>
    <definedName name="A125166194A">#REF!,#REF!</definedName>
    <definedName name="A125166198K">#REF!,#REF!</definedName>
    <definedName name="A125166202R">#REF!,#REF!</definedName>
    <definedName name="A125166206X">#REF!,#REF!</definedName>
    <definedName name="A125166210R">#REF!,#REF!</definedName>
    <definedName name="A125166214X">#REF!,#REF!</definedName>
    <definedName name="A125166218J">#REF!,#REF!</definedName>
    <definedName name="A125166222X">#REF!,#REF!</definedName>
    <definedName name="A125166226J">#REF!,#REF!</definedName>
    <definedName name="A125166230X">#REF!,#REF!</definedName>
    <definedName name="A125166234J">#REF!,#REF!</definedName>
    <definedName name="A125166238T">#REF!,#REF!</definedName>
    <definedName name="A125166242J">#REF!,#REF!</definedName>
    <definedName name="A125166246T">#REF!,#REF!</definedName>
    <definedName name="A125166250J">#REF!,#REF!</definedName>
    <definedName name="A125166254T">#REF!,#REF!</definedName>
    <definedName name="A125166258A">#REF!,#REF!</definedName>
    <definedName name="A125166262T">#REF!,#REF!</definedName>
    <definedName name="A125166266A">#REF!,#REF!</definedName>
    <definedName name="A125166270T">#REF!,#REF!</definedName>
    <definedName name="A125166274A">#REF!,#REF!</definedName>
    <definedName name="A125166278K">#REF!,#REF!</definedName>
    <definedName name="A125166282A">#REF!,#REF!</definedName>
    <definedName name="A125166286K">#REF!,#REF!</definedName>
    <definedName name="A125166290A">#REF!,#REF!</definedName>
    <definedName name="A125166294K">#REF!,#REF!</definedName>
    <definedName name="A125166298V">#REF!,#REF!</definedName>
    <definedName name="A125166302X">#REF!,#REF!</definedName>
    <definedName name="A125166306J">#REF!,#REF!</definedName>
    <definedName name="A125166310X">#REF!,#REF!</definedName>
    <definedName name="A125166314J">#REF!,#REF!</definedName>
    <definedName name="A125166318T">#REF!,#REF!</definedName>
    <definedName name="A125166322J">#REF!,#REF!</definedName>
    <definedName name="A125166326T">#REF!,#REF!</definedName>
    <definedName name="A125166330J">#REF!,#REF!</definedName>
    <definedName name="A125166334T">#REF!,#REF!</definedName>
    <definedName name="A125166338A">#REF!,#REF!</definedName>
    <definedName name="A125166342T">#REF!,#REF!</definedName>
    <definedName name="A125166346A">#REF!,#REF!</definedName>
    <definedName name="A125166350T">#REF!,#REF!</definedName>
    <definedName name="A125166354A">#REF!,#REF!</definedName>
    <definedName name="A125166358K">#REF!,#REF!</definedName>
    <definedName name="A125166362A">#REF!,#REF!</definedName>
    <definedName name="A125166366K">#REF!,#REF!</definedName>
    <definedName name="A125166370A">#REF!,#REF!</definedName>
    <definedName name="A125166374K">#REF!,#REF!</definedName>
    <definedName name="A125166378V">#REF!,#REF!</definedName>
    <definedName name="A125166382K">#REF!,#REF!</definedName>
    <definedName name="A125166386V">#REF!,#REF!</definedName>
    <definedName name="A125166390K">#REF!,#REF!</definedName>
    <definedName name="A125166394V">#REF!,#REF!</definedName>
    <definedName name="A125166398C">#REF!,#REF!</definedName>
    <definedName name="A125166402J">#REF!,#REF!</definedName>
    <definedName name="A125166406T">#REF!,#REF!</definedName>
    <definedName name="A125166410J">#REF!,#REF!</definedName>
    <definedName name="A125166414T">#REF!,#REF!</definedName>
    <definedName name="A125166418A">#REF!,#REF!</definedName>
    <definedName name="A125166422T">#REF!,#REF!</definedName>
    <definedName name="A125166426A">#REF!,#REF!</definedName>
    <definedName name="A125166430T">#REF!,#REF!</definedName>
    <definedName name="A125166434A">#REF!,#REF!</definedName>
    <definedName name="A125166438K">#REF!,#REF!</definedName>
    <definedName name="A125166442A">#REF!,#REF!</definedName>
    <definedName name="A125166446K">#REF!,#REF!</definedName>
    <definedName name="A125166450A">#REF!,#REF!</definedName>
    <definedName name="A125166454K">#REF!,#REF!</definedName>
    <definedName name="A125166458V">#REF!,#REF!</definedName>
    <definedName name="A125166462K">#REF!,#REF!</definedName>
    <definedName name="A125166466V">#REF!,#REF!</definedName>
    <definedName name="A125166470K">#REF!,#REF!</definedName>
    <definedName name="A125166474V">#REF!,#REF!</definedName>
    <definedName name="A125166478C">#REF!,#REF!</definedName>
    <definedName name="A125166482V">#REF!,#REF!</definedName>
    <definedName name="A125166486C">#REF!,#REF!</definedName>
    <definedName name="A125166490V">#REF!,#REF!</definedName>
    <definedName name="A125166494C">#REF!,#REF!</definedName>
    <definedName name="A125166498L">#REF!,#REF!</definedName>
    <definedName name="A125166502T">#REF!,#REF!</definedName>
    <definedName name="A125166506A">#REF!,#REF!</definedName>
    <definedName name="A125166510T">#REF!,#REF!</definedName>
    <definedName name="A125166514A">#REF!,#REF!</definedName>
    <definedName name="A125166518K">#REF!,#REF!</definedName>
    <definedName name="A125166522A">#REF!,#REF!</definedName>
    <definedName name="A125166526K">#REF!,#REF!</definedName>
    <definedName name="A125166530A">#REF!,#REF!</definedName>
    <definedName name="A125166534K">#REF!,#REF!</definedName>
    <definedName name="A125166538V">#REF!,#REF!</definedName>
    <definedName name="A125166542K">#REF!,#REF!</definedName>
    <definedName name="A125166546V">#REF!,#REF!</definedName>
    <definedName name="A125166550K">#REF!,#REF!</definedName>
    <definedName name="A125166554V">#REF!,#REF!</definedName>
    <definedName name="A125166558C">#REF!,#REF!</definedName>
    <definedName name="A125166562V">#REF!,#REF!</definedName>
    <definedName name="A125166566C">#REF!,#REF!</definedName>
    <definedName name="A125166570V">#REF!,#REF!</definedName>
    <definedName name="A125166574C">#REF!,#REF!</definedName>
    <definedName name="A125166578L">#REF!,#REF!</definedName>
    <definedName name="A125166582C">#REF!,#REF!</definedName>
    <definedName name="A125166586L">#REF!,#REF!</definedName>
    <definedName name="A125166590C">#REF!,#REF!</definedName>
    <definedName name="A125166594L">#REF!,#REF!</definedName>
    <definedName name="A125166598W">#REF!,#REF!</definedName>
    <definedName name="A125166602A">#REF!,#REF!</definedName>
    <definedName name="A125166606K">#REF!,#REF!</definedName>
    <definedName name="A125166610A">#REF!,#REF!</definedName>
    <definedName name="A125166614K">#REF!,#REF!</definedName>
    <definedName name="A125166618V">#REF!,#REF!</definedName>
    <definedName name="A125166622K">#REF!,#REF!</definedName>
    <definedName name="A125166626V">#REF!,#REF!</definedName>
    <definedName name="A125166630K">#REF!,#REF!</definedName>
    <definedName name="A125166634V">#REF!,#REF!</definedName>
    <definedName name="A125166638C">#REF!,#REF!</definedName>
    <definedName name="A125166642V">#REF!,#REF!</definedName>
    <definedName name="A125166646C">#REF!,#REF!</definedName>
    <definedName name="A125166650V">#REF!,#REF!</definedName>
    <definedName name="A125166654C">#REF!,#REF!</definedName>
    <definedName name="A125166658L">#REF!,#REF!</definedName>
    <definedName name="A125166662C">#REF!,#REF!</definedName>
    <definedName name="A125166666L">#REF!,#REF!</definedName>
    <definedName name="A125166670C">#REF!,#REF!</definedName>
    <definedName name="A125166674L">#REF!,#REF!</definedName>
    <definedName name="A125166678W">#REF!,#REF!</definedName>
    <definedName name="A125166682L">#REF!,#REF!</definedName>
    <definedName name="A125166686W">#REF!,#REF!</definedName>
    <definedName name="A125166690L">#REF!,#REF!</definedName>
    <definedName name="A125166694W">#REF!,#REF!</definedName>
    <definedName name="A125166698F">#REF!,#REF!</definedName>
    <definedName name="A125166702K">#REF!,#REF!</definedName>
    <definedName name="A125166706V">#REF!,#REF!</definedName>
    <definedName name="A125166710K">#REF!,#REF!</definedName>
    <definedName name="A125166714V">#REF!,#REF!</definedName>
    <definedName name="A125166718C">#REF!,#REF!</definedName>
    <definedName name="A125166722V">#REF!,#REF!</definedName>
    <definedName name="A125166726C">#REF!,#REF!</definedName>
    <definedName name="A125166730V">#REF!,#REF!</definedName>
    <definedName name="A125166734C">#REF!,#REF!</definedName>
    <definedName name="A125166738L">#REF!,#REF!</definedName>
    <definedName name="A125166742C">#REF!,#REF!</definedName>
    <definedName name="A125166746L">#REF!,#REF!</definedName>
    <definedName name="A125166750C">#REF!,#REF!</definedName>
    <definedName name="A125166754L">#REF!,#REF!</definedName>
    <definedName name="A125166758W">#REF!,#REF!</definedName>
    <definedName name="A125166762L">#REF!,#REF!</definedName>
    <definedName name="A125166766W">#REF!,#REF!</definedName>
    <definedName name="A125166770L">#REF!,#REF!</definedName>
    <definedName name="A125166774W">#REF!,#REF!</definedName>
    <definedName name="A125166778F">#REF!,#REF!</definedName>
    <definedName name="A125166782W">#REF!,#REF!</definedName>
    <definedName name="A125166786F">#REF!,#REF!</definedName>
    <definedName name="A125166790W">#REF!,#REF!</definedName>
    <definedName name="A125166794F">#REF!,#REF!</definedName>
    <definedName name="A125166798R">#REF!,#REF!</definedName>
    <definedName name="A125166802V">#REF!,#REF!</definedName>
    <definedName name="A125166806C">#REF!,#REF!</definedName>
    <definedName name="A125166810V">#REF!,#REF!</definedName>
    <definedName name="A125166814C">#REF!,#REF!</definedName>
    <definedName name="A125166818L">#REF!,#REF!</definedName>
    <definedName name="A125166822C">#REF!,#REF!</definedName>
    <definedName name="A125166826L">#REF!,#REF!</definedName>
    <definedName name="A125166830C">#REF!,#REF!</definedName>
    <definedName name="A125166834L">#REF!,#REF!</definedName>
    <definedName name="A125166838W">#REF!,#REF!</definedName>
    <definedName name="A125166842L">#REF!,#REF!</definedName>
    <definedName name="A125166846W">#REF!,#REF!</definedName>
    <definedName name="A125166850L">#REF!,#REF!</definedName>
    <definedName name="A125166854W">#REF!,#REF!</definedName>
    <definedName name="A125166858F">#REF!,#REF!</definedName>
    <definedName name="A125166862W">#REF!,#REF!</definedName>
    <definedName name="A125166866F">#REF!,#REF!</definedName>
    <definedName name="A125166870W">#REF!,#REF!</definedName>
    <definedName name="A125166874F">#REF!,#REF!</definedName>
    <definedName name="A125166878R">#REF!,#REF!</definedName>
    <definedName name="A125166882F">#REF!,#REF!</definedName>
    <definedName name="A125166886R">#REF!,#REF!</definedName>
    <definedName name="A125166890F">#REF!,#REF!</definedName>
    <definedName name="A125166894R">#REF!,#REF!</definedName>
    <definedName name="A125166898X">#REF!,#REF!</definedName>
    <definedName name="A125166902C">#REF!,#REF!</definedName>
    <definedName name="A125166906L">#REF!,#REF!</definedName>
    <definedName name="A125166910C">#REF!,#REF!</definedName>
    <definedName name="A125166914L">#REF!,#REF!</definedName>
    <definedName name="A125166918W">#REF!,#REF!</definedName>
    <definedName name="A125166922L">#REF!,#REF!</definedName>
    <definedName name="A125166926W">#REF!,#REF!</definedName>
    <definedName name="A125166930L">#REF!,#REF!</definedName>
    <definedName name="A125166934W">#REF!,#REF!</definedName>
    <definedName name="A125166938F">#REF!,#REF!</definedName>
    <definedName name="A125166942W">#REF!,#REF!</definedName>
    <definedName name="A125166946F">#REF!,#REF!</definedName>
    <definedName name="A125166950W">#REF!,#REF!</definedName>
    <definedName name="A125166954F">#REF!,#REF!</definedName>
    <definedName name="A125166958R">#REF!,#REF!</definedName>
    <definedName name="A125166962F">#REF!,#REF!</definedName>
    <definedName name="A125166966R">#REF!,#REF!</definedName>
    <definedName name="A125166970F">#REF!,#REF!</definedName>
    <definedName name="A125166974R">#REF!,#REF!</definedName>
    <definedName name="A125166978X">#REF!,#REF!</definedName>
    <definedName name="A125166982R">#REF!,#REF!</definedName>
    <definedName name="A125166986X">#REF!,#REF!</definedName>
    <definedName name="A125166990R">#REF!,#REF!</definedName>
    <definedName name="A125166994X">#REF!,#REF!</definedName>
    <definedName name="A125166998J">#REF!,#REF!</definedName>
    <definedName name="A125167002R">#REF!,#REF!</definedName>
    <definedName name="A125167006X">#REF!,#REF!</definedName>
    <definedName name="A125167010R">#REF!,#REF!</definedName>
    <definedName name="A125167014X">#REF!,#REF!</definedName>
    <definedName name="A125167018J">#REF!,#REF!</definedName>
    <definedName name="A125167022X">#REF!,#REF!</definedName>
    <definedName name="A125167026J">#REF!,#REF!</definedName>
    <definedName name="A125167030X">#REF!,#REF!</definedName>
    <definedName name="A125167034J">#REF!,#REF!</definedName>
    <definedName name="A125167038T">#REF!,#REF!</definedName>
    <definedName name="A125167042J">#REF!,#REF!</definedName>
    <definedName name="A125167046T">#REF!,#REF!</definedName>
    <definedName name="A125167050J">#REF!,#REF!</definedName>
    <definedName name="A125167054T">#REF!,#REF!</definedName>
    <definedName name="A125167058A">#REF!,#REF!</definedName>
    <definedName name="A125167062T">#REF!,#REF!</definedName>
    <definedName name="A125167066A">#REF!,#REF!</definedName>
    <definedName name="A125167070T">#REF!,#REF!</definedName>
    <definedName name="A125167074A">#REF!,#REF!</definedName>
    <definedName name="A125167078K">#REF!,#REF!</definedName>
    <definedName name="A125167082A">#REF!,#REF!</definedName>
    <definedName name="A125167086K">#REF!,#REF!</definedName>
    <definedName name="A125167090A">#REF!,#REF!</definedName>
    <definedName name="A125167094K">#REF!,#REF!</definedName>
    <definedName name="A125167098V">#REF!,#REF!</definedName>
    <definedName name="A125167102X">#REF!,#REF!</definedName>
    <definedName name="A125167106J">#REF!,#REF!</definedName>
    <definedName name="A125167110X">#REF!,#REF!</definedName>
    <definedName name="A125167114J">#REF!,#REF!</definedName>
    <definedName name="A125167118T">#REF!,#REF!</definedName>
    <definedName name="A125167122J">#REF!,#REF!</definedName>
    <definedName name="A125167126T">#REF!,#REF!</definedName>
    <definedName name="A125167130J">#REF!,#REF!</definedName>
    <definedName name="A125167134T">#REF!,#REF!</definedName>
    <definedName name="A125167138A">#REF!,#REF!</definedName>
    <definedName name="A125167142T">#REF!,#REF!</definedName>
    <definedName name="A125167146A">#REF!,#REF!</definedName>
    <definedName name="A125167150T">#REF!,#REF!</definedName>
    <definedName name="A125167154A">#REF!,#REF!</definedName>
    <definedName name="A125167158K">#REF!,#REF!</definedName>
    <definedName name="A125167162A">#REF!,#REF!</definedName>
    <definedName name="A125167166K">#REF!,#REF!</definedName>
    <definedName name="A125167170A">#REF!,#REF!</definedName>
    <definedName name="A125167174K">#REF!,#REF!</definedName>
    <definedName name="A125167178V">#REF!,#REF!</definedName>
    <definedName name="A125167182K">#REF!,#REF!</definedName>
    <definedName name="A125167186V">#REF!,#REF!</definedName>
    <definedName name="A125167190K">#REF!,#REF!</definedName>
    <definedName name="A125167194V">#REF!,#REF!</definedName>
    <definedName name="A125167198C">#REF!,#REF!</definedName>
    <definedName name="A125167202J">#REF!,#REF!</definedName>
    <definedName name="A125167206T">#REF!,#REF!</definedName>
    <definedName name="A125167210J">#REF!,#REF!</definedName>
    <definedName name="A125167214T">#REF!,#REF!</definedName>
    <definedName name="A125167218A">#REF!,#REF!</definedName>
    <definedName name="A125167222T">#REF!,#REF!</definedName>
    <definedName name="A125167226A">#REF!,#REF!</definedName>
    <definedName name="A125167230T">#REF!,#REF!</definedName>
    <definedName name="A125167234A">#REF!,#REF!</definedName>
    <definedName name="A125167238K">#REF!,#REF!</definedName>
    <definedName name="A125167242A">#REF!,#REF!</definedName>
    <definedName name="A125167246K">#REF!,#REF!</definedName>
    <definedName name="A125167250A">#REF!,#REF!</definedName>
    <definedName name="A125167254K">#REF!,#REF!</definedName>
    <definedName name="A125167258V">#REF!,#REF!</definedName>
    <definedName name="A125167262K">#REF!,#REF!</definedName>
    <definedName name="A125167266V">#REF!,#REF!</definedName>
    <definedName name="A125167270K">#REF!,#REF!</definedName>
    <definedName name="A125167274V">#REF!,#REF!</definedName>
    <definedName name="A125167278C">#REF!,#REF!</definedName>
    <definedName name="A125167282V">#REF!,#REF!</definedName>
    <definedName name="A125167286C">#REF!,#REF!</definedName>
    <definedName name="A125167290V">#REF!,#REF!</definedName>
    <definedName name="A125167294C">#REF!,#REF!</definedName>
    <definedName name="A125167298L">#REF!,#REF!</definedName>
    <definedName name="A125167302T">#REF!,#REF!</definedName>
    <definedName name="A125167306A">#REF!,#REF!</definedName>
    <definedName name="A125167310T">#REF!,#REF!</definedName>
    <definedName name="A125167314A">#REF!,#REF!</definedName>
    <definedName name="A125167318K">#REF!,#REF!</definedName>
    <definedName name="A125167322A">#REF!,#REF!</definedName>
    <definedName name="A125167326K">#REF!,#REF!</definedName>
    <definedName name="A125167330A">#REF!,#REF!</definedName>
    <definedName name="A125167334K">#REF!,#REF!</definedName>
    <definedName name="A125167338V">#REF!,#REF!</definedName>
    <definedName name="A125167342K">#REF!,#REF!</definedName>
    <definedName name="A125167346V">#REF!,#REF!</definedName>
    <definedName name="A125167350K">#REF!,#REF!</definedName>
    <definedName name="A125167354V">#REF!,#REF!</definedName>
    <definedName name="A125167358C">#REF!,#REF!</definedName>
    <definedName name="A125167362V">#REF!,#REF!</definedName>
    <definedName name="A125167366C">#REF!,#REF!</definedName>
    <definedName name="A125167370V">#REF!,#REF!</definedName>
    <definedName name="A125167374C">#REF!,#REF!</definedName>
    <definedName name="A125167378L">#REF!,#REF!</definedName>
    <definedName name="A125167382C">#REF!,#REF!</definedName>
    <definedName name="A125167386L">#REF!,#REF!</definedName>
    <definedName name="A125167390C">#REF!,#REF!</definedName>
    <definedName name="A125167394L">#REF!,#REF!</definedName>
    <definedName name="A125167398W">#REF!,#REF!</definedName>
    <definedName name="A125167402A">#REF!,#REF!</definedName>
    <definedName name="A125167406K">#REF!,#REF!</definedName>
    <definedName name="A125167410A">#REF!,#REF!</definedName>
    <definedName name="A125167414K">#REF!,#REF!</definedName>
    <definedName name="A125167418V">#REF!,#REF!</definedName>
    <definedName name="A125167422K">#REF!,#REF!</definedName>
    <definedName name="A125167426V">#REF!,#REF!</definedName>
    <definedName name="A125167430K">#REF!,#REF!</definedName>
    <definedName name="A125167434V">#REF!,#REF!</definedName>
    <definedName name="A125167438C">#REF!,#REF!</definedName>
    <definedName name="A125167442V">#REF!,#REF!</definedName>
    <definedName name="A125167446C">#REF!,#REF!</definedName>
    <definedName name="A125167450V">#REF!,#REF!</definedName>
    <definedName name="A125167454C">#REF!,#REF!</definedName>
    <definedName name="A125167458L">#REF!,#REF!</definedName>
    <definedName name="A125167462C">#REF!,#REF!</definedName>
    <definedName name="A125167466L">#REF!,#REF!</definedName>
    <definedName name="A125167470C">#REF!,#REF!</definedName>
    <definedName name="A125167474L">#REF!,#REF!</definedName>
    <definedName name="A125167478W">#REF!,#REF!</definedName>
    <definedName name="A125167482L">#REF!,#REF!</definedName>
    <definedName name="A125167486W">#REF!,#REF!</definedName>
    <definedName name="A125167490L">#REF!,#REF!</definedName>
    <definedName name="A125167494W">#REF!,#REF!</definedName>
    <definedName name="A125167498F">#REF!,#REF!</definedName>
    <definedName name="A125167502K">#REF!,#REF!</definedName>
    <definedName name="A125167506V">#REF!,#REF!</definedName>
    <definedName name="A125167510K">#REF!,#REF!</definedName>
    <definedName name="A125167514V">#REF!,#REF!</definedName>
    <definedName name="A125167518C">#REF!,#REF!</definedName>
    <definedName name="A125167522V">#REF!,#REF!</definedName>
    <definedName name="A125167526C">#REF!,#REF!</definedName>
    <definedName name="A125167530V">#REF!,#REF!</definedName>
    <definedName name="A125167534C">#REF!,#REF!</definedName>
    <definedName name="A125167538L">#REF!,#REF!</definedName>
    <definedName name="A125167542C">#REF!,#REF!</definedName>
    <definedName name="A125167546L">#REF!,#REF!</definedName>
    <definedName name="A125167550C">#REF!,#REF!</definedName>
    <definedName name="A125167554L">#REF!,#REF!</definedName>
    <definedName name="A125167558W">#REF!,#REF!</definedName>
    <definedName name="A125167562L">#REF!,#REF!</definedName>
    <definedName name="A125167566W">#REF!,#REF!</definedName>
    <definedName name="A125167570L">#REF!,#REF!</definedName>
    <definedName name="A125167574W">#REF!,#REF!</definedName>
    <definedName name="A125167578F">#REF!,#REF!</definedName>
    <definedName name="A125167582W">#REF!,#REF!</definedName>
    <definedName name="A125167586F">#REF!,#REF!</definedName>
    <definedName name="A125167590W">#REF!,#REF!</definedName>
    <definedName name="A125167594F">#REF!,#REF!</definedName>
    <definedName name="A125167598R">#REF!,#REF!</definedName>
    <definedName name="A125167602V">#REF!,#REF!</definedName>
    <definedName name="A125167606C">#REF!,#REF!</definedName>
    <definedName name="A125167610V">#REF!,#REF!</definedName>
    <definedName name="A125167614C">#REF!,#REF!</definedName>
    <definedName name="A125167618L">#REF!,#REF!</definedName>
    <definedName name="A125167622C">#REF!,#REF!</definedName>
    <definedName name="A125167626L">#REF!,#REF!</definedName>
    <definedName name="A125167630C">#REF!,#REF!</definedName>
    <definedName name="A125167634L">#REF!,#REF!</definedName>
    <definedName name="A125167638W">#REF!,#REF!</definedName>
    <definedName name="A125167642L">#REF!,#REF!</definedName>
    <definedName name="A125167646W">#REF!,#REF!</definedName>
    <definedName name="A125167650L">#REF!,#REF!</definedName>
    <definedName name="A125167654W">#REF!,#REF!</definedName>
    <definedName name="A125167658F">#REF!,#REF!</definedName>
    <definedName name="A125167662W">#REF!,#REF!</definedName>
    <definedName name="A125167666F">#REF!,#REF!</definedName>
    <definedName name="A125167670W">#REF!,#REF!</definedName>
    <definedName name="A125167674F">#REF!,#REF!</definedName>
    <definedName name="A125167678R">#REF!,#REF!</definedName>
    <definedName name="A125167682F">#REF!,#REF!</definedName>
    <definedName name="A125167686R">#REF!,#REF!</definedName>
    <definedName name="A125167690F">#REF!,#REF!</definedName>
    <definedName name="A125167694R">#REF!,#REF!</definedName>
    <definedName name="A125167698X">#REF!,#REF!</definedName>
    <definedName name="A125167702C">#REF!,#REF!</definedName>
    <definedName name="A125167706L">#REF!,#REF!</definedName>
    <definedName name="A125167710C">#REF!,#REF!</definedName>
    <definedName name="A125167714L">#REF!,#REF!</definedName>
    <definedName name="A125167718W">#REF!,#REF!</definedName>
    <definedName name="A125167722L">#REF!,#REF!</definedName>
    <definedName name="A125167726W">#REF!,#REF!</definedName>
    <definedName name="A125167730L">#REF!,#REF!</definedName>
    <definedName name="A125167734W">#REF!,#REF!</definedName>
    <definedName name="A125167738F">#REF!,#REF!</definedName>
    <definedName name="A125167742W">#REF!,#REF!</definedName>
    <definedName name="A125167746F">#REF!,#REF!</definedName>
    <definedName name="A125167750W">#REF!,#REF!</definedName>
    <definedName name="A125167754F">#REF!,#REF!</definedName>
    <definedName name="A125167758R">#REF!,#REF!</definedName>
    <definedName name="A125167762F">#REF!,#REF!</definedName>
    <definedName name="A125167766R">#REF!,#REF!</definedName>
    <definedName name="A125167770F">#REF!,#REF!</definedName>
    <definedName name="A125167774R">#REF!,#REF!</definedName>
    <definedName name="A125167778X">#REF!,#REF!</definedName>
    <definedName name="A125167782R">#REF!,#REF!</definedName>
    <definedName name="A125167786X">#REF!,#REF!</definedName>
    <definedName name="A125167790R">#REF!,#REF!</definedName>
    <definedName name="A125167794X">#REF!,#REF!</definedName>
    <definedName name="A125167798J">#REF!,#REF!</definedName>
    <definedName name="A125167802L">#REF!,#REF!</definedName>
    <definedName name="A125167806W">#REF!,#REF!</definedName>
    <definedName name="A125167810L">#REF!,#REF!</definedName>
    <definedName name="A125167814W">#REF!,#REF!</definedName>
    <definedName name="A125167818F">#REF!,#REF!</definedName>
    <definedName name="A125167822W">#REF!,#REF!</definedName>
    <definedName name="A125167826F">#REF!,#REF!</definedName>
    <definedName name="A125167830W">#REF!,#REF!</definedName>
    <definedName name="A125167834F">#REF!,#REF!</definedName>
    <definedName name="A125167838R">#REF!,#REF!</definedName>
    <definedName name="A125167842F">#REF!,#REF!</definedName>
    <definedName name="A125167846R">#REF!,#REF!</definedName>
    <definedName name="A125167850F">#REF!,#REF!</definedName>
    <definedName name="A125167854R">#REF!,#REF!</definedName>
    <definedName name="A125167858X">#REF!,#REF!</definedName>
    <definedName name="A125167862R">#REF!,#REF!</definedName>
    <definedName name="A125167866X">#REF!,#REF!</definedName>
    <definedName name="A125167870R">#REF!,#REF!</definedName>
    <definedName name="A125167874X">#REF!,#REF!</definedName>
    <definedName name="A125167878J">#REF!,#REF!</definedName>
    <definedName name="A125167882X">#REF!,#REF!</definedName>
    <definedName name="A125167886J">#REF!,#REF!</definedName>
    <definedName name="A125167890X">#REF!,#REF!</definedName>
    <definedName name="A125167894J">#REF!,#REF!</definedName>
    <definedName name="A125167898T">#REF!,#REF!</definedName>
    <definedName name="A125167902W">#REF!,#REF!</definedName>
    <definedName name="A125167906F">#REF!,#REF!</definedName>
    <definedName name="A125167910W">#REF!,#REF!</definedName>
    <definedName name="A125167914F">#REF!,#REF!</definedName>
    <definedName name="A125167918R">#REF!,#REF!</definedName>
    <definedName name="A125167922F">#REF!,#REF!</definedName>
    <definedName name="A125167926R">#REF!,#REF!</definedName>
    <definedName name="A125167930F">#REF!,#REF!</definedName>
    <definedName name="A125167934R">#REF!,#REF!</definedName>
    <definedName name="A125167938X">#REF!,#REF!</definedName>
    <definedName name="A125167942R">#REF!,#REF!</definedName>
    <definedName name="A125167946X">#REF!,#REF!</definedName>
    <definedName name="A125167950R">#REF!,#REF!</definedName>
    <definedName name="A125167954X">#REF!,#REF!</definedName>
    <definedName name="A125167958J">#REF!,#REF!</definedName>
    <definedName name="A125167962X">#REF!,#REF!</definedName>
    <definedName name="A125167966J">#REF!,#REF!</definedName>
    <definedName name="A125167970X">#REF!,#REF!</definedName>
    <definedName name="A125167974J">#REF!,#REF!</definedName>
    <definedName name="A125167978T">#REF!,#REF!</definedName>
    <definedName name="A125167982J">#REF!,#REF!</definedName>
    <definedName name="A125167986T">#REF!,#REF!</definedName>
    <definedName name="A125167990J">#REF!,#REF!</definedName>
    <definedName name="A125167994T">#REF!,#REF!</definedName>
    <definedName name="A125167998A">#REF!,#REF!</definedName>
    <definedName name="A125168002J">#REF!,#REF!</definedName>
    <definedName name="A125168006T">#REF!,#REF!</definedName>
    <definedName name="A125168010J">#REF!,#REF!</definedName>
    <definedName name="A125168014T">#REF!,#REF!</definedName>
    <definedName name="A125168018A">#REF!,#REF!</definedName>
    <definedName name="A125168022T">#REF!,#REF!</definedName>
    <definedName name="A125168026A">#REF!,#REF!</definedName>
    <definedName name="A125168030T">#REF!,#REF!</definedName>
    <definedName name="A125168034A">#REF!,#REF!</definedName>
    <definedName name="A125168038K">#REF!,#REF!</definedName>
    <definedName name="A125168042A">#REF!,#REF!</definedName>
    <definedName name="A125168046K">#REF!,#REF!</definedName>
    <definedName name="A125168050A">#REF!,#REF!</definedName>
    <definedName name="A125168054K">#REF!,#REF!</definedName>
    <definedName name="A125168058V">#REF!,#REF!</definedName>
    <definedName name="A125168062K">#REF!,#REF!</definedName>
    <definedName name="A125168066V">#REF!,#REF!</definedName>
    <definedName name="A125168070K">#REF!,#REF!</definedName>
    <definedName name="A125168074V">#REF!,#REF!</definedName>
    <definedName name="A125168078C">#REF!,#REF!</definedName>
    <definedName name="A125168082V">#REF!,#REF!</definedName>
    <definedName name="A125168086C">#REF!,#REF!</definedName>
    <definedName name="A125168090V">#REF!,#REF!</definedName>
    <definedName name="A125168094C">#REF!,#REF!</definedName>
    <definedName name="A125168098L">#REF!,#REF!</definedName>
    <definedName name="A125168102T">#REF!,#REF!</definedName>
    <definedName name="A125168106A">#REF!,#REF!</definedName>
    <definedName name="A125168110T">#REF!,#REF!</definedName>
    <definedName name="A125168114A">#REF!,#REF!</definedName>
    <definedName name="A125168118K">#REF!,#REF!</definedName>
    <definedName name="A125168122A">#REF!,#REF!</definedName>
    <definedName name="A125168126K">#REF!,#REF!</definedName>
    <definedName name="A125168130A">#REF!,#REF!</definedName>
    <definedName name="A125168134K">#REF!,#REF!</definedName>
    <definedName name="A125168138V">#REF!,#REF!</definedName>
    <definedName name="A125168142K">#REF!,#REF!</definedName>
    <definedName name="A125168146V">#REF!,#REF!</definedName>
    <definedName name="A125168150K">#REF!,#REF!</definedName>
    <definedName name="A125168154V">#REF!,#REF!</definedName>
    <definedName name="A125168158C">#REF!,#REF!</definedName>
    <definedName name="A125168162V">#REF!,#REF!</definedName>
    <definedName name="A125168166C">#REF!,#REF!</definedName>
    <definedName name="A125168170V">#REF!,#REF!</definedName>
    <definedName name="A125168174C">#REF!,#REF!</definedName>
    <definedName name="A125168178L">#REF!,#REF!</definedName>
    <definedName name="A125168182C">#REF!,#REF!</definedName>
    <definedName name="A125168186L">#REF!,#REF!</definedName>
    <definedName name="A125168190C">#REF!,#REF!</definedName>
    <definedName name="A125168194L">#REF!,#REF!</definedName>
    <definedName name="A125168198W">#REF!,#REF!</definedName>
    <definedName name="A125168202A">#REF!,#REF!</definedName>
    <definedName name="A125168206K">#REF!,#REF!</definedName>
    <definedName name="A125168210A">#REF!,#REF!</definedName>
    <definedName name="A125168214K">#REF!,#REF!</definedName>
    <definedName name="A125168218V">#REF!,#REF!</definedName>
    <definedName name="A125168222K">#REF!,#REF!</definedName>
    <definedName name="A125168226V">#REF!,#REF!</definedName>
    <definedName name="A125168230K">#REF!,#REF!</definedName>
    <definedName name="A125168234V">#REF!,#REF!</definedName>
    <definedName name="A125168238C">#REF!,#REF!</definedName>
    <definedName name="A125168242V">#REF!,#REF!</definedName>
    <definedName name="A125168246C">#REF!,#REF!</definedName>
    <definedName name="A125168250V">#REF!,#REF!</definedName>
    <definedName name="A125168254C">#REF!,#REF!</definedName>
    <definedName name="A125168258L">#REF!,#REF!</definedName>
    <definedName name="A125168262C">#REF!,#REF!</definedName>
    <definedName name="A125168266L">#REF!,#REF!</definedName>
    <definedName name="A125168270C">#REF!,#REF!</definedName>
    <definedName name="A125168274L">#REF!,#REF!</definedName>
    <definedName name="A125168278W">#REF!,#REF!</definedName>
    <definedName name="A125168282L">#REF!,#REF!</definedName>
    <definedName name="A125168286W">#REF!,#REF!</definedName>
    <definedName name="A125168290L">#REF!,#REF!</definedName>
    <definedName name="A125168294W">#REF!,#REF!</definedName>
    <definedName name="A125168298F">#REF!,#REF!</definedName>
    <definedName name="A125168302K">#REF!,#REF!</definedName>
    <definedName name="A125168306V">#REF!,#REF!</definedName>
    <definedName name="A125168310K">#REF!,#REF!</definedName>
    <definedName name="A125168314V">#REF!,#REF!</definedName>
    <definedName name="A125168318C">#REF!,#REF!</definedName>
    <definedName name="A125168322V">#REF!,#REF!</definedName>
    <definedName name="A125168326C">#REF!,#REF!</definedName>
    <definedName name="A125168330V">#REF!,#REF!</definedName>
    <definedName name="A125168334C">#REF!,#REF!</definedName>
    <definedName name="A125168338L">#REF!,#REF!</definedName>
    <definedName name="A125168342C">#REF!,#REF!</definedName>
    <definedName name="A125168346L">#REF!,#REF!</definedName>
    <definedName name="A125168350C">#REF!,#REF!</definedName>
    <definedName name="A125168354L">#REF!,#REF!</definedName>
    <definedName name="A125168358W">#REF!,#REF!</definedName>
    <definedName name="A125168362L">#REF!,#REF!</definedName>
    <definedName name="A125168366W">#REF!,#REF!</definedName>
    <definedName name="A125168370L">#REF!,#REF!</definedName>
    <definedName name="A125168374W">#REF!,#REF!</definedName>
    <definedName name="A125168378F">#REF!,#REF!</definedName>
    <definedName name="A125168382W">#REF!,#REF!</definedName>
    <definedName name="A125168386F">#REF!,#REF!</definedName>
    <definedName name="A125168390W">#REF!,#REF!</definedName>
    <definedName name="A125168394F">#REF!,#REF!</definedName>
    <definedName name="A125168398R">#REF!,#REF!</definedName>
    <definedName name="A125168402V">#REF!,#REF!</definedName>
    <definedName name="A125168406C">#REF!,#REF!</definedName>
    <definedName name="A125168410V">#REF!,#REF!</definedName>
    <definedName name="A125168414C">#REF!,#REF!</definedName>
    <definedName name="A125168418L">#REF!,#REF!</definedName>
    <definedName name="A125168422C">#REF!,#REF!</definedName>
    <definedName name="A125168426L">#REF!,#REF!</definedName>
    <definedName name="A125168430C">#REF!,#REF!</definedName>
    <definedName name="A125168434L">#REF!,#REF!</definedName>
    <definedName name="A125168438W">#REF!,#REF!</definedName>
    <definedName name="A125168442L">#REF!,#REF!</definedName>
    <definedName name="A125168446W">#REF!,#REF!</definedName>
    <definedName name="A125168450L">#REF!,#REF!</definedName>
    <definedName name="A125168454W">#REF!,#REF!</definedName>
    <definedName name="A125168458F">#REF!,#REF!</definedName>
    <definedName name="A125168462W">#REF!,#REF!</definedName>
    <definedName name="A125168466F">#REF!,#REF!</definedName>
    <definedName name="A125168470W">#REF!,#REF!</definedName>
    <definedName name="A125168474F">#REF!,#REF!</definedName>
    <definedName name="A125168478R">#REF!,#REF!</definedName>
    <definedName name="A125168482F">#REF!,#REF!</definedName>
    <definedName name="A125168486R">#REF!,#REF!</definedName>
    <definedName name="A125168490F">#REF!,#REF!</definedName>
    <definedName name="A125168494R">#REF!,#REF!</definedName>
    <definedName name="A125168498X">#REF!,#REF!</definedName>
    <definedName name="A125168502C">#REF!,#REF!</definedName>
    <definedName name="A125168506L">#REF!,#REF!</definedName>
    <definedName name="A125168510C">#REF!,#REF!</definedName>
    <definedName name="A125168514L">#REF!,#REF!</definedName>
    <definedName name="A125168518W">#REF!,#REF!</definedName>
    <definedName name="A125168522L">#REF!,#REF!</definedName>
    <definedName name="A125168526W">#REF!,#REF!</definedName>
    <definedName name="A125168530L">#REF!,#REF!</definedName>
    <definedName name="A125168534W">#REF!,#REF!</definedName>
    <definedName name="A125168538F">#REF!,#REF!</definedName>
    <definedName name="A125168542W">#REF!,#REF!</definedName>
    <definedName name="A125168546F">#REF!,#REF!</definedName>
    <definedName name="A125168550W">#REF!,#REF!</definedName>
    <definedName name="A125168554F">#REF!,#REF!</definedName>
    <definedName name="A125168558R">#REF!,#REF!</definedName>
    <definedName name="A125168562F">#REF!,#REF!</definedName>
    <definedName name="A125168566R">#REF!,#REF!</definedName>
    <definedName name="A125168570F">#REF!,#REF!</definedName>
    <definedName name="A125168574R">#REF!,#REF!</definedName>
    <definedName name="A125168578X">#REF!,#REF!</definedName>
    <definedName name="A125168582R">#REF!,#REF!</definedName>
    <definedName name="A125168586X">#REF!,#REF!</definedName>
    <definedName name="A125168590R">#REF!,#REF!</definedName>
    <definedName name="A125168594X">#REF!,#REF!</definedName>
    <definedName name="A125168598J">#REF!,#REF!</definedName>
    <definedName name="A125168602L">#REF!,#REF!</definedName>
    <definedName name="A125168606W">#REF!,#REF!</definedName>
    <definedName name="A125168610L">#REF!,#REF!</definedName>
    <definedName name="A125168614W">#REF!,#REF!</definedName>
    <definedName name="A125168618F">#REF!,#REF!</definedName>
    <definedName name="A125168622W">#REF!,#REF!</definedName>
    <definedName name="A125168626F">#REF!,#REF!</definedName>
    <definedName name="A125168630W">#REF!,#REF!</definedName>
    <definedName name="A125168634F">#REF!,#REF!</definedName>
    <definedName name="A125168638R">#REF!,#REF!</definedName>
    <definedName name="A125168642F">#REF!,#REF!</definedName>
    <definedName name="A125168646R">#REF!,#REF!</definedName>
    <definedName name="A125168650F">#REF!,#REF!</definedName>
    <definedName name="A125168654R">#REF!,#REF!</definedName>
    <definedName name="A125168658X">#REF!,#REF!</definedName>
    <definedName name="A125168662R">#REF!,#REF!</definedName>
    <definedName name="A125168666X">#REF!,#REF!</definedName>
    <definedName name="A125168670R">#REF!,#REF!</definedName>
    <definedName name="A125168674X">#REF!,#REF!</definedName>
    <definedName name="A125168678J">#REF!,#REF!</definedName>
    <definedName name="A125168682X">#REF!,#REF!</definedName>
    <definedName name="A125168686J">#REF!,#REF!</definedName>
    <definedName name="A125168690X">#REF!,#REF!</definedName>
    <definedName name="A125168694J">#REF!,#REF!</definedName>
    <definedName name="A125168698T">#REF!,#REF!</definedName>
    <definedName name="A125168702W">#REF!,#REF!</definedName>
    <definedName name="A125168706F">#REF!,#REF!</definedName>
    <definedName name="A125168710W">#REF!,#REF!</definedName>
    <definedName name="A125168714F">#REF!,#REF!</definedName>
    <definedName name="A125168718R">#REF!,#REF!</definedName>
    <definedName name="A125168722F">#REF!,#REF!</definedName>
    <definedName name="A125168726R">#REF!,#REF!</definedName>
    <definedName name="A125168730F">#REF!,#REF!</definedName>
    <definedName name="A125168734R">#REF!,#REF!</definedName>
    <definedName name="A125168738X">#REF!,#REF!</definedName>
    <definedName name="A125168742R">#REF!,#REF!</definedName>
    <definedName name="A125168746X">#REF!,#REF!</definedName>
    <definedName name="A125168750R">#REF!,#REF!</definedName>
    <definedName name="A125168754X">#REF!,#REF!</definedName>
    <definedName name="A125168758J">#REF!,#REF!</definedName>
    <definedName name="A125168762X">#REF!,#REF!</definedName>
    <definedName name="A125173158X">Data1!$AL$1:$AL$10,Data1!$AL$11:$AL$19</definedName>
    <definedName name="A125173158X_Data">Data1!$AL$11:$AL$19</definedName>
    <definedName name="A125173158X_Latest">Data1!$AL$19</definedName>
    <definedName name="A125173162R">Data1!$BG$1:$BG$10,Data1!$BG$11:$BG$19</definedName>
    <definedName name="A125173162R_Data">Data1!$BG$11:$BG$19</definedName>
    <definedName name="A125173162R_Latest">Data1!$BG$19</definedName>
    <definedName name="A125173166X">Data1!$BP$1:$BP$10,Data1!$BP$11:$BP$19</definedName>
    <definedName name="A125173166X_Data">Data1!$BP$11:$BP$19</definedName>
    <definedName name="A125173166X_Latest">Data1!$BP$19</definedName>
    <definedName name="A125173170R">Data1!$AO$1:$AO$10,Data1!$AO$11:$AO$19</definedName>
    <definedName name="A125173170R_Data">Data1!$AO$11:$AO$19</definedName>
    <definedName name="A125173170R_Latest">Data1!$AO$19</definedName>
    <definedName name="A125173174X">Data1!$AU$1:$AU$10,Data1!$AU$11:$AU$19</definedName>
    <definedName name="A125173174X_Data">Data1!$AU$11:$AU$19</definedName>
    <definedName name="A125173174X_Latest">Data1!$AU$19</definedName>
    <definedName name="A125173178J">Data1!$W$1:$W$10,Data1!$W$11:$W$19</definedName>
    <definedName name="A125173178J_Data">Data1!$W$11:$W$19</definedName>
    <definedName name="A125173178J_Latest">Data1!$W$19</definedName>
    <definedName name="A125173182X">Data1!$AI$1:$AI$10,Data1!$AI$11:$AI$19</definedName>
    <definedName name="A125173182X_Data">Data1!$AI$11:$AI$19</definedName>
    <definedName name="A125173182X_Latest">Data1!$AI$19</definedName>
    <definedName name="A125173186J">Data1!$BS$1:$BS$10,Data1!$BS$11:$BS$19</definedName>
    <definedName name="A125173186J_Data">Data1!$BS$11:$BS$19</definedName>
    <definedName name="A125173186J_Latest">Data1!$BS$19</definedName>
    <definedName name="A125173190X">Data1!$E$1:$E$10,Data1!$E$11:$E$19</definedName>
    <definedName name="A125173190X_Data">Data1!$E$11:$E$19</definedName>
    <definedName name="A125173190X_Latest">Data1!$E$19</definedName>
    <definedName name="A125173194J">Data1!$N$1:$N$10,Data1!$N$11:$N$19</definedName>
    <definedName name="A125173194J_Data">Data1!$N$11:$N$19</definedName>
    <definedName name="A125173194J_Latest">Data1!$N$19</definedName>
    <definedName name="A125173198T">Data1!$Q$1:$Q$10,Data1!$Q$11:$Q$19</definedName>
    <definedName name="A125173198T_Data">Data1!$Q$11:$Q$19</definedName>
    <definedName name="A125173198T_Latest">Data1!$Q$19</definedName>
    <definedName name="A125173202W">Data1!$AR$1:$AR$10,Data1!$AR$11:$AR$19</definedName>
    <definedName name="A125173202W_Data">Data1!$AR$11:$AR$19</definedName>
    <definedName name="A125173202W_Latest">Data1!$AR$19</definedName>
    <definedName name="A125173206F">Data1!$AX$1:$AX$10,Data1!$AX$11:$AX$19</definedName>
    <definedName name="A125173206F_Data">Data1!$AX$11:$AX$19</definedName>
    <definedName name="A125173206F_Latest">Data1!$AX$19</definedName>
    <definedName name="A125173210W">Data1!$BA$1:$BA$10,Data1!$BA$11:$BA$19</definedName>
    <definedName name="A125173210W_Data">Data1!$BA$11:$BA$19</definedName>
    <definedName name="A125173210W_Latest">Data1!$BA$19</definedName>
    <definedName name="A125173214F">Data1!$BV$1:$BV$10,Data1!$BV$11:$BV$19</definedName>
    <definedName name="A125173214F_Data">Data1!$BV$11:$BV$19</definedName>
    <definedName name="A125173214F_Latest">Data1!$BV$19</definedName>
    <definedName name="A125173218R">Data1!$T$1:$T$10,Data1!$T$11:$T$19</definedName>
    <definedName name="A125173218R_Data">Data1!$T$11:$T$19</definedName>
    <definedName name="A125173218R_Latest">Data1!$T$19</definedName>
    <definedName name="A125173222F">Data1!$AC$1:$AC$10,Data1!$AC$11:$AC$19</definedName>
    <definedName name="A125173222F_Data">Data1!$AC$11:$AC$19</definedName>
    <definedName name="A125173222F_Latest">Data1!$AC$19</definedName>
    <definedName name="A125173226R">Data1!$B$1:$B$10,Data1!$B$11:$B$19</definedName>
    <definedName name="A125173226R_Data">Data1!$B$11:$B$19</definedName>
    <definedName name="A125173226R_Latest">Data1!$B$19</definedName>
    <definedName name="A125173230F">Data1!$H$1:$H$10,Data1!$H$11:$H$19</definedName>
    <definedName name="A125173230F_Data">Data1!$H$11:$H$19</definedName>
    <definedName name="A125173230F_Latest">Data1!$H$19</definedName>
    <definedName name="A125173234R">Data1!$K$1:$K$10,Data1!$K$11:$K$19</definedName>
    <definedName name="A125173234R_Data">Data1!$K$11:$K$19</definedName>
    <definedName name="A125173234R_Latest">Data1!$K$19</definedName>
    <definedName name="A125173238X">Data1!$Z$1:$Z$10,Data1!$Z$11:$Z$19</definedName>
    <definedName name="A125173238X_Data">Data1!$Z$11:$Z$19</definedName>
    <definedName name="A125173238X_Latest">Data1!$Z$19</definedName>
    <definedName name="A125173242R">Data1!$BJ$1:$BJ$10,Data1!$BJ$11:$BJ$19</definedName>
    <definedName name="A125173242R_Data">Data1!$BJ$11:$BJ$19</definedName>
    <definedName name="A125173242R_Latest">Data1!$BJ$19</definedName>
    <definedName name="A125173246X">Data1!$BM$1:$BM$10,Data1!$BM$11:$BM$19</definedName>
    <definedName name="A125173246X_Data">Data1!$BM$11:$BM$19</definedName>
    <definedName name="A125173246X_Latest">Data1!$BM$19</definedName>
    <definedName name="A125173250R">Data1!$AF$1:$AF$10,Data1!$AF$11:$AF$19</definedName>
    <definedName name="A125173250R_Data">Data1!$AF$11:$AF$19</definedName>
    <definedName name="A125173250R_Latest">Data1!$AF$19</definedName>
    <definedName name="A125173254X">Data1!$BD$1:$BD$10,Data1!$BD$11:$BD$19</definedName>
    <definedName name="A125173254X_Data">Data1!$BD$11:$BD$19</definedName>
    <definedName name="A125173254X_Latest">Data1!$BD$19</definedName>
    <definedName name="A125173258J">Data1!$BY$1:$BY$10,Data1!$BY$11:$BY$19</definedName>
    <definedName name="A125173258J_Data">Data1!$BY$11:$BY$19</definedName>
    <definedName name="A125173258J_Latest">Data1!$BY$19</definedName>
    <definedName name="A125173262X">Data5!$AZ$1:$AZ$10,Data5!$AZ$11:$AZ$19</definedName>
    <definedName name="A125173262X_Data">Data5!$AZ$11:$AZ$19</definedName>
    <definedName name="A125173262X_Latest">Data5!$AZ$19</definedName>
    <definedName name="A125173266J">Data5!$BU$1:$BU$10,Data5!$BU$11:$BU$19</definedName>
    <definedName name="A125173266J_Data">Data5!$BU$11:$BU$19</definedName>
    <definedName name="A125173266J_Latest">Data5!$BU$19</definedName>
    <definedName name="A125173270X">Data5!$CD$1:$CD$10,Data5!$CD$11:$CD$19</definedName>
    <definedName name="A125173270X_Data">Data5!$CD$11:$CD$19</definedName>
    <definedName name="A125173270X_Latest">Data5!$CD$19</definedName>
    <definedName name="A125173274J">Data5!$BC$1:$BC$10,Data5!$BC$11:$BC$19</definedName>
    <definedName name="A125173274J_Data">Data5!$BC$11:$BC$19</definedName>
    <definedName name="A125173274J_Latest">Data5!$BC$19</definedName>
    <definedName name="A125173278T">Data5!$BI$1:$BI$10,Data5!$BI$11:$BI$19</definedName>
    <definedName name="A125173278T_Data">Data5!$BI$11:$BI$19</definedName>
    <definedName name="A125173278T_Latest">Data5!$BI$19</definedName>
    <definedName name="A125173282J">Data5!$AK$1:$AK$10,Data5!$AK$11:$AK$19</definedName>
    <definedName name="A125173282J_Data">Data5!$AK$11:$AK$19</definedName>
    <definedName name="A125173282J_Latest">Data5!$AK$19</definedName>
    <definedName name="A125173286T">Data5!$AW$1:$AW$10,Data5!$AW$11:$AW$19</definedName>
    <definedName name="A125173286T_Data">Data5!$AW$11:$AW$19</definedName>
    <definedName name="A125173286T_Latest">Data5!$AW$19</definedName>
    <definedName name="A125173290J">Data5!$CG$1:$CG$10,Data5!$CG$11:$CG$19</definedName>
    <definedName name="A125173290J_Data">Data5!$CG$11:$CG$19</definedName>
    <definedName name="A125173290J_Latest">Data5!$CG$19</definedName>
    <definedName name="A125173294T">Data5!$S$1:$S$10,Data5!$S$11:$S$19</definedName>
    <definedName name="A125173294T_Data">Data5!$S$11:$S$19</definedName>
    <definedName name="A125173294T_Latest">Data5!$S$19</definedName>
    <definedName name="A125173298A">Data5!$AB$1:$AB$10,Data5!$AB$11:$AB$19</definedName>
    <definedName name="A125173298A_Data">Data5!$AB$11:$AB$19</definedName>
    <definedName name="A125173298A_Latest">Data5!$AB$19</definedName>
    <definedName name="A125173302F">Data5!$AE$1:$AE$10,Data5!$AE$11:$AE$19</definedName>
    <definedName name="A125173302F_Data">Data5!$AE$11:$AE$19</definedName>
    <definedName name="A125173302F_Latest">Data5!$AE$19</definedName>
    <definedName name="A125173306R">Data5!$BF$1:$BF$10,Data5!$BF$11:$BF$19</definedName>
    <definedName name="A125173306R_Data">Data5!$BF$11:$BF$19</definedName>
    <definedName name="A125173306R_Latest">Data5!$BF$19</definedName>
    <definedName name="A125173310F">Data5!$BL$1:$BL$10,Data5!$BL$11:$BL$19</definedName>
    <definedName name="A125173310F_Data">Data5!$BL$11:$BL$19</definedName>
    <definedName name="A125173310F_Latest">Data5!$BL$19</definedName>
    <definedName name="A125173314R">Data5!$BO$1:$BO$10,Data5!$BO$11:$BO$19</definedName>
    <definedName name="A125173314R_Data">Data5!$BO$11:$BO$19</definedName>
    <definedName name="A125173314R_Latest">Data5!$BO$19</definedName>
    <definedName name="A125173318X">Data5!$CJ$1:$CJ$10,Data5!$CJ$11:$CJ$19</definedName>
    <definedName name="A125173318X_Data">Data5!$CJ$11:$CJ$19</definedName>
    <definedName name="A125173318X_Latest">Data5!$CJ$19</definedName>
    <definedName name="A125173322R">Data5!$AH$1:$AH$10,Data5!$AH$11:$AH$19</definedName>
    <definedName name="A125173322R_Data">Data5!$AH$11:$AH$19</definedName>
    <definedName name="A125173322R_Latest">Data5!$AH$19</definedName>
    <definedName name="A125173326X">Data5!$AQ$1:$AQ$10,Data5!$AQ$11:$AQ$19</definedName>
    <definedName name="A125173326X_Data">Data5!$AQ$11:$AQ$19</definedName>
    <definedName name="A125173326X_Latest">Data5!$AQ$19</definedName>
    <definedName name="A125173330R">Data5!$P$1:$P$10,Data5!$P$11:$P$19</definedName>
    <definedName name="A125173330R_Data">Data5!$P$11:$P$19</definedName>
    <definedName name="A125173330R_Latest">Data5!$P$19</definedName>
    <definedName name="A125173334X">Data5!$V$1:$V$10,Data5!$V$11:$V$19</definedName>
    <definedName name="A125173334X_Data">Data5!$V$11:$V$19</definedName>
    <definedName name="A125173334X_Latest">Data5!$V$19</definedName>
    <definedName name="A125173338J">Data5!$Y$1:$Y$10,Data5!$Y$11:$Y$19</definedName>
    <definedName name="A125173338J_Data">Data5!$Y$11:$Y$19</definedName>
    <definedName name="A125173338J_Latest">Data5!$Y$19</definedName>
    <definedName name="A125173342X">Data5!$AN$1:$AN$10,Data5!$AN$11:$AN$19</definedName>
    <definedName name="A125173342X_Data">Data5!$AN$11:$AN$19</definedName>
    <definedName name="A125173342X_Latest">Data5!$AN$19</definedName>
    <definedName name="A125173346J">Data5!$BX$1:$BX$10,Data5!$BX$11:$BX$19</definedName>
    <definedName name="A125173346J_Data">Data5!$BX$11:$BX$19</definedName>
    <definedName name="A125173346J_Latest">Data5!$BX$19</definedName>
    <definedName name="A125173350X">Data5!$CA$1:$CA$10,Data5!$CA$11:$CA$19</definedName>
    <definedName name="A125173350X_Data">Data5!$CA$11:$CA$19</definedName>
    <definedName name="A125173350X_Latest">Data5!$CA$19</definedName>
    <definedName name="A125173354J">Data5!$AT$1:$AT$10,Data5!$AT$11:$AT$19</definedName>
    <definedName name="A125173354J_Data">Data5!$AT$11:$AT$19</definedName>
    <definedName name="A125173354J_Latest">Data5!$AT$19</definedName>
    <definedName name="A125173358T">Data5!$BR$1:$BR$10,Data5!$BR$11:$BR$19</definedName>
    <definedName name="A125173358T_Data">Data5!$BR$11:$BR$19</definedName>
    <definedName name="A125173358T_Latest">Data5!$BR$19</definedName>
    <definedName name="A125173362J">Data5!$CM$1:$CM$10,Data5!$CM$11:$CM$19</definedName>
    <definedName name="A125173362J_Data">Data5!$CM$11:$CM$19</definedName>
    <definedName name="A125173362J_Latest">Data5!$CM$19</definedName>
    <definedName name="A125173366T">Data3!$CF$1:$CF$10,Data3!$CF$11:$CF$19</definedName>
    <definedName name="A125173366T_Data">Data3!$CF$11:$CF$19</definedName>
    <definedName name="A125173366T_Latest">Data3!$CF$19</definedName>
    <definedName name="A125173370J">Data3!$DA$1:$DA$10,Data3!$DA$11:$DA$19</definedName>
    <definedName name="A125173370J_Data">Data3!$DA$11:$DA$19</definedName>
    <definedName name="A125173370J_Latest">Data3!$DA$19</definedName>
    <definedName name="A125173374T">Data3!$DJ$1:$DJ$10,Data3!$DJ$11:$DJ$19</definedName>
    <definedName name="A125173374T_Data">Data3!$DJ$11:$DJ$19</definedName>
    <definedName name="A125173374T_Latest">Data3!$DJ$19</definedName>
    <definedName name="A125173378A">Data3!$CI$1:$CI$10,Data3!$CI$11:$CI$19</definedName>
    <definedName name="A125173378A_Data">Data3!$CI$11:$CI$19</definedName>
    <definedName name="A125173378A_Latest">Data3!$CI$19</definedName>
    <definedName name="A125173382T">Data3!$CO$1:$CO$10,Data3!$CO$11:$CO$19</definedName>
    <definedName name="A125173382T_Data">Data3!$CO$11:$CO$19</definedName>
    <definedName name="A125173382T_Latest">Data3!$CO$19</definedName>
    <definedName name="A125173386A">Data3!$BQ$1:$BQ$10,Data3!$BQ$11:$BQ$19</definedName>
    <definedName name="A125173386A_Data">Data3!$BQ$11:$BQ$19</definedName>
    <definedName name="A125173386A_Latest">Data3!$BQ$19</definedName>
    <definedName name="A125173390T">Data3!$CC$1:$CC$10,Data3!$CC$11:$CC$19</definedName>
    <definedName name="A125173390T_Data">Data3!$CC$11:$CC$19</definedName>
    <definedName name="A125173390T_Latest">Data3!$CC$19</definedName>
    <definedName name="A125173394A">Data3!$DM$1:$DM$10,Data3!$DM$11:$DM$19</definedName>
    <definedName name="A125173394A_Data">Data3!$DM$11:$DM$19</definedName>
    <definedName name="A125173394A_Latest">Data3!$DM$19</definedName>
    <definedName name="A125173398K">Data3!$AY$1:$AY$10,Data3!$AY$11:$AY$19</definedName>
    <definedName name="A125173398K_Data">Data3!$AY$11:$AY$19</definedName>
    <definedName name="A125173398K_Latest">Data3!$AY$19</definedName>
    <definedName name="A125173402R">Data3!$BH$1:$BH$10,Data3!$BH$11:$BH$19</definedName>
    <definedName name="A125173402R_Data">Data3!$BH$11:$BH$19</definedName>
    <definedName name="A125173402R_Latest">Data3!$BH$19</definedName>
    <definedName name="A125173406X">Data3!$BK$1:$BK$10,Data3!$BK$11:$BK$19</definedName>
    <definedName name="A125173406X_Data">Data3!$BK$11:$BK$19</definedName>
    <definedName name="A125173406X_Latest">Data3!$BK$19</definedName>
    <definedName name="A125173410R">Data3!$CL$1:$CL$10,Data3!$CL$11:$CL$19</definedName>
    <definedName name="A125173410R_Data">Data3!$CL$11:$CL$19</definedName>
    <definedName name="A125173410R_Latest">Data3!$CL$19</definedName>
    <definedName name="A125173414X">Data3!$CR$1:$CR$10,Data3!$CR$11:$CR$19</definedName>
    <definedName name="A125173414X_Data">Data3!$CR$11:$CR$19</definedName>
    <definedName name="A125173414X_Latest">Data3!$CR$19</definedName>
    <definedName name="A125173418J">Data3!$CU$1:$CU$10,Data3!$CU$11:$CU$19</definedName>
    <definedName name="A125173418J_Data">Data3!$CU$11:$CU$19</definedName>
    <definedName name="A125173418J_Latest">Data3!$CU$19</definedName>
    <definedName name="A125173422X">Data3!$DP$1:$DP$10,Data3!$DP$11:$DP$19</definedName>
    <definedName name="A125173422X_Data">Data3!$DP$11:$DP$19</definedName>
    <definedName name="A125173422X_Latest">Data3!$DP$19</definedName>
    <definedName name="A125173426J">Data3!$BN$1:$BN$10,Data3!$BN$11:$BN$19</definedName>
    <definedName name="A125173426J_Data">Data3!$BN$11:$BN$19</definedName>
    <definedName name="A125173426J_Latest">Data3!$BN$19</definedName>
    <definedName name="A125173430X">Data3!$BW$1:$BW$10,Data3!$BW$11:$BW$19</definedName>
    <definedName name="A125173430X_Data">Data3!$BW$11:$BW$19</definedName>
    <definedName name="A125173430X_Latest">Data3!$BW$19</definedName>
    <definedName name="A125173434J">Data3!$AV$1:$AV$10,Data3!$AV$11:$AV$19</definedName>
    <definedName name="A125173434J_Data">Data3!$AV$11:$AV$19</definedName>
    <definedName name="A125173434J_Latest">Data3!$AV$19</definedName>
    <definedName name="A125173438T">Data3!$BB$1:$BB$10,Data3!$BB$11:$BB$19</definedName>
    <definedName name="A125173438T_Data">Data3!$BB$11:$BB$19</definedName>
    <definedName name="A125173438T_Latest">Data3!$BB$19</definedName>
    <definedName name="A125173442J">Data3!$BE$1:$BE$10,Data3!$BE$11:$BE$19</definedName>
    <definedName name="A125173442J_Data">Data3!$BE$11:$BE$19</definedName>
    <definedName name="A125173442J_Latest">Data3!$BE$19</definedName>
    <definedName name="A125173446T">Data3!$BT$1:$BT$10,Data3!$BT$11:$BT$19</definedName>
    <definedName name="A125173446T_Data">Data3!$BT$11:$BT$19</definedName>
    <definedName name="A125173446T_Latest">Data3!$BT$19</definedName>
    <definedName name="A125173450J">Data3!$DD$1:$DD$10,Data3!$DD$11:$DD$19</definedName>
    <definedName name="A125173450J_Data">Data3!$DD$11:$DD$19</definedName>
    <definedName name="A125173450J_Latest">Data3!$DD$19</definedName>
    <definedName name="A125173454T">Data3!$DG$1:$DG$10,Data3!$DG$11:$DG$19</definedName>
    <definedName name="A125173454T_Data">Data3!$DG$11:$DG$19</definedName>
    <definedName name="A125173454T_Latest">Data3!$DG$19</definedName>
    <definedName name="A125173458A">Data3!$BZ$1:$BZ$10,Data3!$BZ$11:$BZ$19</definedName>
    <definedName name="A125173458A_Data">Data3!$BZ$11:$BZ$19</definedName>
    <definedName name="A125173458A_Latest">Data3!$BZ$19</definedName>
    <definedName name="A125173462T">Data3!$CX$1:$CX$10,Data3!$CX$11:$CX$19</definedName>
    <definedName name="A125173462T_Data">Data3!$CX$11:$CX$19</definedName>
    <definedName name="A125173462T_Latest">Data3!$CX$19</definedName>
    <definedName name="A125173466A">Data3!$DS$1:$DS$10,Data3!$DS$11:$DS$19</definedName>
    <definedName name="A125173466A_Data">Data3!$DS$11:$DS$19</definedName>
    <definedName name="A125173466A_Latest">Data3!$DS$19</definedName>
    <definedName name="A125173470T">Data4!$BP$1:$BP$10,Data4!$BP$11:$BP$19</definedName>
    <definedName name="A125173470T_Data">Data4!$BP$11:$BP$19</definedName>
    <definedName name="A125173470T_Latest">Data4!$BP$19</definedName>
    <definedName name="A125173474A">Data4!$CK$1:$CK$10,Data4!$CK$11:$CK$19</definedName>
    <definedName name="A125173474A_Data">Data4!$CK$11:$CK$19</definedName>
    <definedName name="A125173474A_Latest">Data4!$CK$19</definedName>
    <definedName name="A125173478K">Data4!$CT$1:$CT$10,Data4!$CT$11:$CT$19</definedName>
    <definedName name="A125173478K_Data">Data4!$CT$11:$CT$19</definedName>
    <definedName name="A125173478K_Latest">Data4!$CT$19</definedName>
    <definedName name="A125173482A">Data4!$BS$1:$BS$10,Data4!$BS$11:$BS$19</definedName>
    <definedName name="A125173482A_Data">Data4!$BS$11:$BS$19</definedName>
    <definedName name="A125173482A_Latest">Data4!$BS$19</definedName>
    <definedName name="A125173486K">Data4!$BY$1:$BY$10,Data4!$BY$11:$BY$19</definedName>
    <definedName name="A125173486K_Data">Data4!$BY$11:$BY$19</definedName>
    <definedName name="A125173486K_Latest">Data4!$BY$19</definedName>
    <definedName name="A125173490A">Data4!$BA$1:$BA$10,Data4!$BA$11:$BA$19</definedName>
    <definedName name="A125173490A_Data">Data4!$BA$11:$BA$19</definedName>
    <definedName name="A125173490A_Latest">Data4!$BA$19</definedName>
    <definedName name="A125173494K">Data4!$BM$1:$BM$10,Data4!$BM$11:$BM$19</definedName>
    <definedName name="A125173494K_Data">Data4!$BM$11:$BM$19</definedName>
    <definedName name="A125173494K_Latest">Data4!$BM$19</definedName>
    <definedName name="A125173498V">Data4!$CW$1:$CW$10,Data4!$CW$11:$CW$19</definedName>
    <definedName name="A125173498V_Data">Data4!$CW$11:$CW$19</definedName>
    <definedName name="A125173498V_Latest">Data4!$CW$19</definedName>
    <definedName name="A125173502X">Data4!$AI$1:$AI$10,Data4!$AI$11:$AI$19</definedName>
    <definedName name="A125173502X_Data">Data4!$AI$11:$AI$19</definedName>
    <definedName name="A125173502X_Latest">Data4!$AI$19</definedName>
    <definedName name="A125173506J">Data4!$AR$1:$AR$10,Data4!$AR$11:$AR$19</definedName>
    <definedName name="A125173506J_Data">Data4!$AR$11:$AR$19</definedName>
    <definedName name="A125173506J_Latest">Data4!$AR$19</definedName>
    <definedName name="A125173510X">Data4!$AU$1:$AU$10,Data4!$AU$11:$AU$19</definedName>
    <definedName name="A125173510X_Data">Data4!$AU$11:$AU$19</definedName>
    <definedName name="A125173510X_Latest">Data4!$AU$19</definedName>
    <definedName name="A125173514J">Data4!$BV$1:$BV$10,Data4!$BV$11:$BV$19</definedName>
    <definedName name="A125173514J_Data">Data4!$BV$11:$BV$19</definedName>
    <definedName name="A125173514J_Latest">Data4!$BV$19</definedName>
    <definedName name="A125173518T">Data4!$CB$1:$CB$10,Data4!$CB$11:$CB$19</definedName>
    <definedName name="A125173518T_Data">Data4!$CB$11:$CB$19</definedName>
    <definedName name="A125173518T_Latest">Data4!$CB$19</definedName>
    <definedName name="A125173522J">Data4!$CE$1:$CE$10,Data4!$CE$11:$CE$19</definedName>
    <definedName name="A125173522J_Data">Data4!$CE$11:$CE$19</definedName>
    <definedName name="A125173522J_Latest">Data4!$CE$19</definedName>
    <definedName name="A125173526T">Data4!$CZ$1:$CZ$10,Data4!$CZ$11:$CZ$19</definedName>
    <definedName name="A125173526T_Data">Data4!$CZ$11:$CZ$19</definedName>
    <definedName name="A125173526T_Latest">Data4!$CZ$19</definedName>
    <definedName name="A125173530J">Data4!$AX$1:$AX$10,Data4!$AX$11:$AX$19</definedName>
    <definedName name="A125173530J_Data">Data4!$AX$11:$AX$19</definedName>
    <definedName name="A125173530J_Latest">Data4!$AX$19</definedName>
    <definedName name="A125173534T">Data4!$BG$1:$BG$10,Data4!$BG$11:$BG$19</definedName>
    <definedName name="A125173534T_Data">Data4!$BG$11:$BG$19</definedName>
    <definedName name="A125173534T_Latest">Data4!$BG$19</definedName>
    <definedName name="A125173538A">Data4!$AF$1:$AF$10,Data4!$AF$11:$AF$19</definedName>
    <definedName name="A125173538A_Data">Data4!$AF$11:$AF$19</definedName>
    <definedName name="A125173538A_Latest">Data4!$AF$19</definedName>
    <definedName name="A125173542T">Data4!$AL$1:$AL$10,Data4!$AL$11:$AL$19</definedName>
    <definedName name="A125173542T_Data">Data4!$AL$11:$AL$19</definedName>
    <definedName name="A125173542T_Latest">Data4!$AL$19</definedName>
    <definedName name="A125173546A">Data4!$AO$1:$AO$10,Data4!$AO$11:$AO$19</definedName>
    <definedName name="A125173546A_Data">Data4!$AO$11:$AO$19</definedName>
    <definedName name="A125173546A_Latest">Data4!$AO$19</definedName>
    <definedName name="A125173550T">Data4!$BD$1:$BD$10,Data4!$BD$11:$BD$19</definedName>
    <definedName name="A125173550T_Data">Data4!$BD$11:$BD$19</definedName>
    <definedName name="A125173550T_Latest">Data4!$BD$19</definedName>
    <definedName name="A125173554A">Data4!$CN$1:$CN$10,Data4!$CN$11:$CN$19</definedName>
    <definedName name="A125173554A_Data">Data4!$CN$11:$CN$19</definedName>
    <definedName name="A125173554A_Latest">Data4!$CN$19</definedName>
    <definedName name="A125173558K">Data4!$CQ$1:$CQ$10,Data4!$CQ$11:$CQ$19</definedName>
    <definedName name="A125173558K_Data">Data4!$CQ$11:$CQ$19</definedName>
    <definedName name="A125173558K_Latest">Data4!$CQ$19</definedName>
    <definedName name="A125173562A">Data4!$BJ$1:$BJ$10,Data4!$BJ$11:$BJ$19</definedName>
    <definedName name="A125173562A_Data">Data4!$BJ$11:$BJ$19</definedName>
    <definedName name="A125173562A_Latest">Data4!$BJ$19</definedName>
    <definedName name="A125173566K">Data4!$CH$1:$CH$10,Data4!$CH$11:$CH$19</definedName>
    <definedName name="A125173566K_Data">Data4!$CH$11:$CH$19</definedName>
    <definedName name="A125173566K_Latest">Data4!$CH$19</definedName>
    <definedName name="A125173570A">Data4!$DC$1:$DC$10,Data4!$DC$11:$DC$19</definedName>
    <definedName name="A125173570A_Data">Data4!$DC$11:$DC$19</definedName>
    <definedName name="A125173570A_Latest">Data4!$DC$19</definedName>
    <definedName name="A125173574K">Data4!$EP$1:$EP$10,Data4!$EP$11:$EP$19</definedName>
    <definedName name="A125173574K_Data">Data4!$EP$11:$EP$19</definedName>
    <definedName name="A125173574K_Latest">Data4!$EP$19</definedName>
    <definedName name="A125173578V">Data4!$FK$1:$FK$10,Data4!$FK$11:$FK$19</definedName>
    <definedName name="A125173578V_Data">Data4!$FK$11:$FK$19</definedName>
    <definedName name="A125173578V_Latest">Data4!$FK$19</definedName>
    <definedName name="A125173582K">Data4!$FT$1:$FT$10,Data4!$FT$11:$FT$19</definedName>
    <definedName name="A125173582K_Data">Data4!$FT$11:$FT$19</definedName>
    <definedName name="A125173582K_Latest">Data4!$FT$19</definedName>
    <definedName name="A125173586V">Data4!$ES$1:$ES$10,Data4!$ES$11:$ES$19</definedName>
    <definedName name="A125173586V_Data">Data4!$ES$11:$ES$19</definedName>
    <definedName name="A125173586V_Latest">Data4!$ES$19</definedName>
    <definedName name="A125173590K">Data4!$EY$1:$EY$10,Data4!$EY$11:$EY$19</definedName>
    <definedName name="A125173590K_Data">Data4!$EY$11:$EY$19</definedName>
    <definedName name="A125173590K_Latest">Data4!$EY$19</definedName>
    <definedName name="A125173594V">Data4!$EA$1:$EA$10,Data4!$EA$11:$EA$19</definedName>
    <definedName name="A125173594V_Data">Data4!$EA$11:$EA$19</definedName>
    <definedName name="A125173594V_Latest">Data4!$EA$19</definedName>
    <definedName name="A125173598C">Data4!$EM$1:$EM$10,Data4!$EM$11:$EM$19</definedName>
    <definedName name="A125173598C_Data">Data4!$EM$11:$EM$19</definedName>
    <definedName name="A125173598C_Latest">Data4!$EM$19</definedName>
    <definedName name="A125173602J">Data4!$FW$1:$FW$10,Data4!$FW$11:$FW$19</definedName>
    <definedName name="A125173602J_Data">Data4!$FW$11:$FW$19</definedName>
    <definedName name="A125173602J_Latest">Data4!$FW$19</definedName>
    <definedName name="A125173606T">Data4!$DI$1:$DI$10,Data4!$DI$11:$DI$19</definedName>
    <definedName name="A125173606T_Data">Data4!$DI$11:$DI$19</definedName>
    <definedName name="A125173606T_Latest">Data4!$DI$19</definedName>
    <definedName name="A125173610J">Data4!$DR$1:$DR$10,Data4!$DR$11:$DR$19</definedName>
    <definedName name="A125173610J_Data">Data4!$DR$11:$DR$19</definedName>
    <definedName name="A125173610J_Latest">Data4!$DR$19</definedName>
    <definedName name="A125173614T">Data4!$DU$1:$DU$10,Data4!$DU$11:$DU$19</definedName>
    <definedName name="A125173614T_Data">Data4!$DU$11:$DU$19</definedName>
    <definedName name="A125173614T_Latest">Data4!$DU$19</definedName>
    <definedName name="A125173618A">Data4!$EV$1:$EV$10,Data4!$EV$11:$EV$19</definedName>
    <definedName name="A125173618A_Data">Data4!$EV$11:$EV$19</definedName>
    <definedName name="A125173618A_Latest">Data4!$EV$19</definedName>
    <definedName name="A125173622T">Data4!$FB$1:$FB$10,Data4!$FB$11:$FB$19</definedName>
    <definedName name="A125173622T_Data">Data4!$FB$11:$FB$19</definedName>
    <definedName name="A125173622T_Latest">Data4!$FB$19</definedName>
    <definedName name="A125173626A">Data4!$FE$1:$FE$10,Data4!$FE$11:$FE$19</definedName>
    <definedName name="A125173626A_Data">Data4!$FE$11:$FE$19</definedName>
    <definedName name="A125173626A_Latest">Data4!$FE$19</definedName>
    <definedName name="A125173630T">Data4!$FZ$1:$FZ$10,Data4!$FZ$11:$FZ$19</definedName>
    <definedName name="A125173630T_Data">Data4!$FZ$11:$FZ$19</definedName>
    <definedName name="A125173630T_Latest">Data4!$FZ$19</definedName>
    <definedName name="A125173634A">Data4!$DX$1:$DX$10,Data4!$DX$11:$DX$19</definedName>
    <definedName name="A125173634A_Data">Data4!$DX$11:$DX$19</definedName>
    <definedName name="A125173634A_Latest">Data4!$DX$19</definedName>
    <definedName name="A125173638K">Data4!$EG$1:$EG$10,Data4!$EG$11:$EG$19</definedName>
    <definedName name="A125173638K_Data">Data4!$EG$11:$EG$19</definedName>
    <definedName name="A125173638K_Latest">Data4!$EG$19</definedName>
    <definedName name="A125173642A">Data4!$DF$1:$DF$10,Data4!$DF$11:$DF$19</definedName>
    <definedName name="A125173642A_Data">Data4!$DF$11:$DF$19</definedName>
    <definedName name="A125173642A_Latest">Data4!$DF$19</definedName>
    <definedName name="A125173646K">Data4!$DL$1:$DL$10,Data4!$DL$11:$DL$19</definedName>
    <definedName name="A125173646K_Data">Data4!$DL$11:$DL$19</definedName>
    <definedName name="A125173646K_Latest">Data4!$DL$19</definedName>
    <definedName name="A125173650A">Data4!$DO$1:$DO$10,Data4!$DO$11:$DO$19</definedName>
    <definedName name="A125173650A_Data">Data4!$DO$11:$DO$19</definedName>
    <definedName name="A125173650A_Latest">Data4!$DO$19</definedName>
    <definedName name="A125173654K">Data4!$ED$1:$ED$10,Data4!$ED$11:$ED$19</definedName>
    <definedName name="A125173654K_Data">Data4!$ED$11:$ED$19</definedName>
    <definedName name="A125173654K_Latest">Data4!$ED$19</definedName>
    <definedName name="A125173658V">Data4!$FN$1:$FN$10,Data4!$FN$11:$FN$19</definedName>
    <definedName name="A125173658V_Data">Data4!$FN$11:$FN$19</definedName>
    <definedName name="A125173658V_Latest">Data4!$FN$19</definedName>
    <definedName name="A125173662K">Data4!$FQ$1:$FQ$10,Data4!$FQ$11:$FQ$19</definedName>
    <definedName name="A125173662K_Data">Data4!$FQ$11:$FQ$19</definedName>
    <definedName name="A125173662K_Latest">Data4!$FQ$19</definedName>
    <definedName name="A125173666V">Data4!$EJ$1:$EJ$10,Data4!$EJ$11:$EJ$19</definedName>
    <definedName name="A125173666V_Data">Data4!$EJ$11:$EJ$19</definedName>
    <definedName name="A125173666V_Latest">Data4!$EJ$19</definedName>
    <definedName name="A125173670K">Data4!$FH$1:$FH$10,Data4!$FH$11:$FH$19</definedName>
    <definedName name="A125173670K_Data">Data4!$FH$11:$FH$19</definedName>
    <definedName name="A125173670K_Latest">Data4!$FH$19</definedName>
    <definedName name="A125173674V">Data4!$GC$1:$GC$10,Data4!$GC$11:$GC$19</definedName>
    <definedName name="A125173674V_Data">Data4!$GC$11:$GC$19</definedName>
    <definedName name="A125173674V_Latest">Data4!$GC$19</definedName>
    <definedName name="A125173678C">Data4!$HP$1:$HP$10,Data4!$HP$11:$HP$19</definedName>
    <definedName name="A125173678C_Data">Data4!$HP$11:$HP$19</definedName>
    <definedName name="A125173678C_Latest">Data4!$HP$19</definedName>
    <definedName name="A125173682V">Data4!$IK$1:$IK$10,Data4!$IK$11:$IK$19</definedName>
    <definedName name="A125173682V_Data">Data4!$IK$11:$IK$19</definedName>
    <definedName name="A125173682V_Latest">Data4!$IK$19</definedName>
    <definedName name="A125173686C">Data5!$D$1:$D$10,Data5!$D$11:$D$19</definedName>
    <definedName name="A125173686C_Data">Data5!$D$11:$D$19</definedName>
    <definedName name="A125173686C_Latest">Data5!$D$19</definedName>
    <definedName name="A125173690V">Data4!$HS$1:$HS$10,Data4!$HS$11:$HS$19</definedName>
    <definedName name="A125173690V_Data">Data4!$HS$11:$HS$19</definedName>
    <definedName name="A125173690V_Latest">Data4!$HS$19</definedName>
    <definedName name="A125173694C">Data4!$HY$1:$HY$10,Data4!$HY$11:$HY$19</definedName>
    <definedName name="A125173694C_Data">Data4!$HY$11:$HY$19</definedName>
    <definedName name="A125173694C_Latest">Data4!$HY$19</definedName>
    <definedName name="A125173698L">Data4!$HA$1:$HA$10,Data4!$HA$11:$HA$19</definedName>
    <definedName name="A125173698L_Data">Data4!$HA$11:$HA$19</definedName>
    <definedName name="A125173698L_Latest">Data4!$HA$19</definedName>
    <definedName name="A125173702T">Data4!$HM$1:$HM$10,Data4!$HM$11:$HM$19</definedName>
    <definedName name="A125173702T_Data">Data4!$HM$11:$HM$19</definedName>
    <definedName name="A125173702T_Latest">Data4!$HM$19</definedName>
    <definedName name="A125173706A">Data5!$G$1:$G$10,Data5!$G$11:$G$19</definedName>
    <definedName name="A125173706A_Data">Data5!$G$11:$G$19</definedName>
    <definedName name="A125173706A_Latest">Data5!$G$19</definedName>
    <definedName name="A125173710T">Data4!$GI$1:$GI$10,Data4!$GI$11:$GI$19</definedName>
    <definedName name="A125173710T_Data">Data4!$GI$11:$GI$19</definedName>
    <definedName name="A125173710T_Latest">Data4!$GI$19</definedName>
    <definedName name="A125173714A">Data4!$GR$1:$GR$10,Data4!$GR$11:$GR$19</definedName>
    <definedName name="A125173714A_Data">Data4!$GR$11:$GR$19</definedName>
    <definedName name="A125173714A_Latest">Data4!$GR$19</definedName>
    <definedName name="A125173718K">Data4!$GU$1:$GU$10,Data4!$GU$11:$GU$19</definedName>
    <definedName name="A125173718K_Data">Data4!$GU$11:$GU$19</definedName>
    <definedName name="A125173718K_Latest">Data4!$GU$19</definedName>
    <definedName name="A125173722A">Data4!$HV$1:$HV$10,Data4!$HV$11:$HV$19</definedName>
    <definedName name="A125173722A_Data">Data4!$HV$11:$HV$19</definedName>
    <definedName name="A125173722A_Latest">Data4!$HV$19</definedName>
    <definedName name="A125173726K">Data4!$IB$1:$IB$10,Data4!$IB$11:$IB$19</definedName>
    <definedName name="A125173726K_Data">Data4!$IB$11:$IB$19</definedName>
    <definedName name="A125173726K_Latest">Data4!$IB$19</definedName>
    <definedName name="A125173730A">Data4!$IE$1:$IE$10,Data4!$IE$11:$IE$19</definedName>
    <definedName name="A125173730A_Data">Data4!$IE$11:$IE$19</definedName>
    <definedName name="A125173730A_Latest">Data4!$IE$19</definedName>
    <definedName name="A125173734K">Data5!$J$1:$J$10,Data5!$J$11:$J$19</definedName>
    <definedName name="A125173734K_Data">Data5!$J$11:$J$19</definedName>
    <definedName name="A125173734K_Latest">Data5!$J$19</definedName>
    <definedName name="A125173738V">Data4!$GX$1:$GX$10,Data4!$GX$11:$GX$19</definedName>
    <definedName name="A125173738V_Data">Data4!$GX$11:$GX$19</definedName>
    <definedName name="A125173738V_Latest">Data4!$GX$19</definedName>
    <definedName name="A125173742K">Data4!$HG$1:$HG$10,Data4!$HG$11:$HG$19</definedName>
    <definedName name="A125173742K_Data">Data4!$HG$11:$HG$19</definedName>
    <definedName name="A125173742K_Latest">Data4!$HG$19</definedName>
    <definedName name="A125173746V">Data4!$GF$1:$GF$10,Data4!$GF$11:$GF$19</definedName>
    <definedName name="A125173746V_Data">Data4!$GF$11:$GF$19</definedName>
    <definedName name="A125173746V_Latest">Data4!$GF$19</definedName>
    <definedName name="A125173750K">Data4!$GL$1:$GL$10,Data4!$GL$11:$GL$19</definedName>
    <definedName name="A125173750K_Data">Data4!$GL$11:$GL$19</definedName>
    <definedName name="A125173750K_Latest">Data4!$GL$19</definedName>
    <definedName name="A125173754V">Data4!$GO$1:$GO$10,Data4!$GO$11:$GO$19</definedName>
    <definedName name="A125173754V_Data">Data4!$GO$11:$GO$19</definedName>
    <definedName name="A125173754V_Latest">Data4!$GO$19</definedName>
    <definedName name="A125173758C">Data4!$HD$1:$HD$10,Data4!$HD$11:$HD$19</definedName>
    <definedName name="A125173758C_Data">Data4!$HD$11:$HD$19</definedName>
    <definedName name="A125173758C_Latest">Data4!$HD$19</definedName>
    <definedName name="A125173762V">Data4!$IN$1:$IN$10,Data4!$IN$11:$IN$19</definedName>
    <definedName name="A125173762V_Data">Data4!$IN$11:$IN$19</definedName>
    <definedName name="A125173762V_Latest">Data4!$IN$19</definedName>
    <definedName name="A125173766C">Data4!$IQ$1:$IQ$10,Data4!$IQ$11:$IQ$19</definedName>
    <definedName name="A125173766C_Data">Data4!$IQ$11:$IQ$19</definedName>
    <definedName name="A125173766C_Latest">Data4!$IQ$19</definedName>
    <definedName name="A125173770V">Data4!$HJ$1:$HJ$10,Data4!$HJ$11:$HJ$19</definedName>
    <definedName name="A125173770V_Data">Data4!$HJ$11:$HJ$19</definedName>
    <definedName name="A125173770V_Latest">Data4!$HJ$19</definedName>
    <definedName name="A125173774C">Data4!$IH$1:$IH$10,Data4!$IH$11:$IH$19</definedName>
    <definedName name="A125173774C_Data">Data4!$IH$11:$IH$19</definedName>
    <definedName name="A125173774C_Latest">Data4!$IH$19</definedName>
    <definedName name="A125173778L">Data5!$M$1:$M$10,Data5!$M$11:$M$19</definedName>
    <definedName name="A125173778L_Data">Data5!$M$11:$M$19</definedName>
    <definedName name="A125173778L_Latest">Data5!$M$19</definedName>
    <definedName name="A125173782C">Data3!$F$1:$F$10,Data3!$F$11:$F$19</definedName>
    <definedName name="A125173782C_Data">Data3!$F$11:$F$19</definedName>
    <definedName name="A125173782C_Latest">Data3!$F$19</definedName>
    <definedName name="A125173786L">Data3!$AA$1:$AA$10,Data3!$AA$11:$AA$19</definedName>
    <definedName name="A125173786L_Data">Data3!$AA$11:$AA$19</definedName>
    <definedName name="A125173786L_Latest">Data3!$AA$19</definedName>
    <definedName name="A125173790C">Data3!$AJ$1:$AJ$10,Data3!$AJ$11:$AJ$19</definedName>
    <definedName name="A125173790C_Data">Data3!$AJ$11:$AJ$19</definedName>
    <definedName name="A125173790C_Latest">Data3!$AJ$19</definedName>
    <definedName name="A125173794L">Data3!$I$1:$I$10,Data3!$I$11:$I$19</definedName>
    <definedName name="A125173794L_Data">Data3!$I$11:$I$19</definedName>
    <definedName name="A125173794L_Latest">Data3!$I$19</definedName>
    <definedName name="A125173798W">Data3!$O$1:$O$10,Data3!$O$11:$O$19</definedName>
    <definedName name="A125173798W_Data">Data3!$O$11:$O$19</definedName>
    <definedName name="A125173798W_Latest">Data3!$O$19</definedName>
    <definedName name="A125173802A">Data2!$IG$1:$IG$10,Data2!$IG$11:$IG$19</definedName>
    <definedName name="A125173802A_Data">Data2!$IG$11:$IG$19</definedName>
    <definedName name="A125173802A_Latest">Data2!$IG$19</definedName>
    <definedName name="A125173806K">Data3!$C$1:$C$10,Data3!$C$11:$C$19</definedName>
    <definedName name="A125173806K_Data">Data3!$C$11:$C$19</definedName>
    <definedName name="A125173806K_Latest">Data3!$C$19</definedName>
    <definedName name="A125173810A">Data3!$AM$1:$AM$10,Data3!$AM$11:$AM$19</definedName>
    <definedName name="A125173810A_Data">Data3!$AM$11:$AM$19</definedName>
    <definedName name="A125173810A_Latest">Data3!$AM$19</definedName>
    <definedName name="A125173814K">Data2!$HO$1:$HO$10,Data2!$HO$11:$HO$19</definedName>
    <definedName name="A125173814K_Data">Data2!$HO$11:$HO$19</definedName>
    <definedName name="A125173814K_Latest">Data2!$HO$19</definedName>
    <definedName name="A125173818V">Data2!$HX$1:$HX$10,Data2!$HX$11:$HX$19</definedName>
    <definedName name="A125173818V_Data">Data2!$HX$11:$HX$19</definedName>
    <definedName name="A125173818V_Latest">Data2!$HX$19</definedName>
    <definedName name="A125173822K">Data2!$IA$1:$IA$10,Data2!$IA$11:$IA$19</definedName>
    <definedName name="A125173822K_Data">Data2!$IA$11:$IA$19</definedName>
    <definedName name="A125173822K_Latest">Data2!$IA$19</definedName>
    <definedName name="A125173826V">Data3!$L$1:$L$10,Data3!$L$11:$L$19</definedName>
    <definedName name="A125173826V_Data">Data3!$L$11:$L$19</definedName>
    <definedName name="A125173826V_Latest">Data3!$L$19</definedName>
    <definedName name="A125173830K">Data3!$R$1:$R$10,Data3!$R$11:$R$19</definedName>
    <definedName name="A125173830K_Data">Data3!$R$11:$R$19</definedName>
    <definedName name="A125173830K_Latest">Data3!$R$19</definedName>
    <definedName name="A125173834V">Data3!$U$1:$U$10,Data3!$U$11:$U$19</definedName>
    <definedName name="A125173834V_Data">Data3!$U$11:$U$19</definedName>
    <definedName name="A125173834V_Latest">Data3!$U$19</definedName>
    <definedName name="A125173838C">Data3!$AP$1:$AP$10,Data3!$AP$11:$AP$19</definedName>
    <definedName name="A125173838C_Data">Data3!$AP$11:$AP$19</definedName>
    <definedName name="A125173838C_Latest">Data3!$AP$19</definedName>
    <definedName name="A125173842V">Data2!$ID$1:$ID$10,Data2!$ID$11:$ID$19</definedName>
    <definedName name="A125173842V_Data">Data2!$ID$11:$ID$19</definedName>
    <definedName name="A125173842V_Latest">Data2!$ID$19</definedName>
    <definedName name="A125173846C">Data2!$IM$1:$IM$10,Data2!$IM$11:$IM$19</definedName>
    <definedName name="A125173846C_Data">Data2!$IM$11:$IM$19</definedName>
    <definedName name="A125173846C_Latest">Data2!$IM$19</definedName>
    <definedName name="A125173850V">Data2!$HL$1:$HL$10,Data2!$HL$11:$HL$19</definedName>
    <definedName name="A125173850V_Data">Data2!$HL$11:$HL$19</definedName>
    <definedName name="A125173850V_Latest">Data2!$HL$19</definedName>
    <definedName name="A125173854C">Data2!$HR$1:$HR$10,Data2!$HR$11:$HR$19</definedName>
    <definedName name="A125173854C_Data">Data2!$HR$11:$HR$19</definedName>
    <definedName name="A125173854C_Latest">Data2!$HR$19</definedName>
    <definedName name="A125173858L">Data2!$HU$1:$HU$10,Data2!$HU$11:$HU$19</definedName>
    <definedName name="A125173858L_Data">Data2!$HU$11:$HU$19</definedName>
    <definedName name="A125173858L_Latest">Data2!$HU$19</definedName>
    <definedName name="A125173862C">Data2!$IJ$1:$IJ$10,Data2!$IJ$11:$IJ$19</definedName>
    <definedName name="A125173862C_Data">Data2!$IJ$11:$IJ$19</definedName>
    <definedName name="A125173862C_Latest">Data2!$IJ$19</definedName>
    <definedName name="A125173866L">Data3!$AD$1:$AD$10,Data3!$AD$11:$AD$19</definedName>
    <definedName name="A125173866L_Data">Data3!$AD$11:$AD$19</definedName>
    <definedName name="A125173866L_Latest">Data3!$AD$19</definedName>
    <definedName name="A125173870C">Data3!$AG$1:$AG$10,Data3!$AG$11:$AG$19</definedName>
    <definedName name="A125173870C_Data">Data3!$AG$11:$AG$19</definedName>
    <definedName name="A125173870C_Latest">Data3!$AG$19</definedName>
    <definedName name="A125173874L">Data2!$IP$1:$IP$10,Data2!$IP$11:$IP$19</definedName>
    <definedName name="A125173874L_Data">Data2!$IP$11:$IP$19</definedName>
    <definedName name="A125173874L_Latest">Data2!$IP$19</definedName>
    <definedName name="A125173878W">Data3!$X$1:$X$10,Data3!$X$11:$X$19</definedName>
    <definedName name="A125173878W_Data">Data3!$X$11:$X$19</definedName>
    <definedName name="A125173878W_Latest">Data3!$X$19</definedName>
    <definedName name="A125173882L">Data3!$AS$1:$AS$10,Data3!$AS$11:$AS$19</definedName>
    <definedName name="A125173882L_Data">Data3!$AS$11:$AS$19</definedName>
    <definedName name="A125173882L_Latest">Data3!$AS$19</definedName>
    <definedName name="A125173886W">Data3!$FF$1:$FF$10,Data3!$FF$11:$FF$19</definedName>
    <definedName name="A125173886W_Data">Data3!$FF$11:$FF$19</definedName>
    <definedName name="A125173886W_Latest">Data3!$FF$19</definedName>
    <definedName name="A125173890L">Data3!$GA$1:$GA$10,Data3!$GA$11:$GA$19</definedName>
    <definedName name="A125173890L_Data">Data3!$GA$11:$GA$19</definedName>
    <definedName name="A125173890L_Latest">Data3!$GA$19</definedName>
    <definedName name="A125173894W">Data3!$GJ$1:$GJ$10,Data3!$GJ$11:$GJ$19</definedName>
    <definedName name="A125173894W_Data">Data3!$GJ$11:$GJ$19</definedName>
    <definedName name="A125173894W_Latest">Data3!$GJ$19</definedName>
    <definedName name="A125173898F">Data3!$FI$1:$FI$10,Data3!$FI$11:$FI$19</definedName>
    <definedName name="A125173898F_Data">Data3!$FI$11:$FI$19</definedName>
    <definedName name="A125173898F_Latest">Data3!$FI$19</definedName>
    <definedName name="A125173902K">Data3!$FO$1:$FO$10,Data3!$FO$11:$FO$19</definedName>
    <definedName name="A125173902K_Data">Data3!$FO$11:$FO$19</definedName>
    <definedName name="A125173902K_Latest">Data3!$FO$19</definedName>
    <definedName name="A125173906V">Data3!$EQ$1:$EQ$10,Data3!$EQ$11:$EQ$19</definedName>
    <definedName name="A125173906V_Data">Data3!$EQ$11:$EQ$19</definedName>
    <definedName name="A125173906V_Latest">Data3!$EQ$19</definedName>
    <definedName name="A125173910K">Data3!$FC$1:$FC$10,Data3!$FC$11:$FC$19</definedName>
    <definedName name="A125173910K_Data">Data3!$FC$11:$FC$19</definedName>
    <definedName name="A125173910K_Latest">Data3!$FC$19</definedName>
    <definedName name="A125173914V">Data3!$GM$1:$GM$10,Data3!$GM$11:$GM$19</definedName>
    <definedName name="A125173914V_Data">Data3!$GM$11:$GM$19</definedName>
    <definedName name="A125173914V_Latest">Data3!$GM$19</definedName>
    <definedName name="A125173918C">Data3!$DY$1:$DY$10,Data3!$DY$11:$DY$19</definedName>
    <definedName name="A125173918C_Data">Data3!$DY$11:$DY$19</definedName>
    <definedName name="A125173918C_Latest">Data3!$DY$19</definedName>
    <definedName name="A125173922V">Data3!$EH$1:$EH$10,Data3!$EH$11:$EH$19</definedName>
    <definedName name="A125173922V_Data">Data3!$EH$11:$EH$19</definedName>
    <definedName name="A125173922V_Latest">Data3!$EH$19</definedName>
    <definedName name="A125173926C">Data3!$EK$1:$EK$10,Data3!$EK$11:$EK$19</definedName>
    <definedName name="A125173926C_Data">Data3!$EK$11:$EK$19</definedName>
    <definedName name="A125173926C_Latest">Data3!$EK$19</definedName>
    <definedName name="A125173930V">Data3!$FL$1:$FL$10,Data3!$FL$11:$FL$19</definedName>
    <definedName name="A125173930V_Data">Data3!$FL$11:$FL$19</definedName>
    <definedName name="A125173930V_Latest">Data3!$FL$19</definedName>
    <definedName name="A125173934C">Data3!$FR$1:$FR$10,Data3!$FR$11:$FR$19</definedName>
    <definedName name="A125173934C_Data">Data3!$FR$11:$FR$19</definedName>
    <definedName name="A125173934C_Latest">Data3!$FR$19</definedName>
    <definedName name="A125173938L">Data3!$FU$1:$FU$10,Data3!$FU$11:$FU$19</definedName>
    <definedName name="A125173938L_Data">Data3!$FU$11:$FU$19</definedName>
    <definedName name="A125173938L_Latest">Data3!$FU$19</definedName>
    <definedName name="A125173942C">Data3!$GP$1:$GP$10,Data3!$GP$11:$GP$19</definedName>
    <definedName name="A125173942C_Data">Data3!$GP$11:$GP$19</definedName>
    <definedName name="A125173942C_Latest">Data3!$GP$19</definedName>
    <definedName name="A125173946L">Data3!$EN$1:$EN$10,Data3!$EN$11:$EN$19</definedName>
    <definedName name="A125173946L_Data">Data3!$EN$11:$EN$19</definedName>
    <definedName name="A125173946L_Latest">Data3!$EN$19</definedName>
    <definedName name="A125173950C">Data3!$EW$1:$EW$10,Data3!$EW$11:$EW$19</definedName>
    <definedName name="A125173950C_Data">Data3!$EW$11:$EW$19</definedName>
    <definedName name="A125173950C_Latest">Data3!$EW$19</definedName>
    <definedName name="A125173954L">Data3!$DV$1:$DV$10,Data3!$DV$11:$DV$19</definedName>
    <definedName name="A125173954L_Data">Data3!$DV$11:$DV$19</definedName>
    <definedName name="A125173954L_Latest">Data3!$DV$19</definedName>
    <definedName name="A125173958W">Data3!$EB$1:$EB$10,Data3!$EB$11:$EB$19</definedName>
    <definedName name="A125173958W_Data">Data3!$EB$11:$EB$19</definedName>
    <definedName name="A125173958W_Latest">Data3!$EB$19</definedName>
    <definedName name="A125173962L">Data3!$EE$1:$EE$10,Data3!$EE$11:$EE$19</definedName>
    <definedName name="A125173962L_Data">Data3!$EE$11:$EE$19</definedName>
    <definedName name="A125173962L_Latest">Data3!$EE$19</definedName>
    <definedName name="A125173966W">Data3!$ET$1:$ET$10,Data3!$ET$11:$ET$19</definedName>
    <definedName name="A125173966W_Data">Data3!$ET$11:$ET$19</definedName>
    <definedName name="A125173966W_Latest">Data3!$ET$19</definedName>
    <definedName name="A125173970L">Data3!$GD$1:$GD$10,Data3!$GD$11:$GD$19</definedName>
    <definedName name="A125173970L_Data">Data3!$GD$11:$GD$19</definedName>
    <definedName name="A125173970L_Latest">Data3!$GD$19</definedName>
    <definedName name="A125173974W">Data3!$GG$1:$GG$10,Data3!$GG$11:$GG$19</definedName>
    <definedName name="A125173974W_Data">Data3!$GG$11:$GG$19</definedName>
    <definedName name="A125173974W_Latest">Data3!$GG$19</definedName>
    <definedName name="A125173978F">Data3!$EZ$1:$EZ$10,Data3!$EZ$11:$EZ$19</definedName>
    <definedName name="A125173978F_Data">Data3!$EZ$11:$EZ$19</definedName>
    <definedName name="A125173978F_Latest">Data3!$EZ$19</definedName>
    <definedName name="A125173982W">Data3!$FX$1:$FX$10,Data3!$FX$11:$FX$19</definedName>
    <definedName name="A125173982W_Data">Data3!$FX$11:$FX$19</definedName>
    <definedName name="A125173982W_Latest">Data3!$FX$19</definedName>
    <definedName name="A125173986F">Data3!$GS$1:$GS$10,Data3!$GS$11:$GS$19</definedName>
    <definedName name="A125173986F_Data">Data3!$GS$11:$GS$19</definedName>
    <definedName name="A125173986F_Latest">Data3!$GS$19</definedName>
    <definedName name="A125173990W">Data3!$IF$1:$IF$10,Data3!$IF$11:$IF$19</definedName>
    <definedName name="A125173990W_Data">Data3!$IF$11:$IF$19</definedName>
    <definedName name="A125173990W_Latest">Data3!$IF$19</definedName>
    <definedName name="A125173994F">Data4!$K$1:$K$10,Data4!$K$11:$K$19</definedName>
    <definedName name="A125173994F_Data">Data4!$K$11:$K$19</definedName>
    <definedName name="A125173994F_Latest">Data4!$K$19</definedName>
    <definedName name="A125173998R">Data4!$T$1:$T$10,Data4!$T$11:$T$19</definedName>
    <definedName name="A125173998R_Data">Data4!$T$11:$T$19</definedName>
    <definedName name="A125173998R_Latest">Data4!$T$19</definedName>
    <definedName name="A125174002W">Data3!$II$1:$II$10,Data3!$II$11:$II$19</definedName>
    <definedName name="A125174002W_Data">Data3!$II$11:$II$19</definedName>
    <definedName name="A125174002W_Latest">Data3!$II$19</definedName>
    <definedName name="A125174006F">Data3!$IO$1:$IO$10,Data3!$IO$11:$IO$19</definedName>
    <definedName name="A125174006F_Data">Data3!$IO$11:$IO$19</definedName>
    <definedName name="A125174006F_Latest">Data3!$IO$19</definedName>
    <definedName name="A125174010W">Data3!$HQ$1:$HQ$10,Data3!$HQ$11:$HQ$19</definedName>
    <definedName name="A125174010W_Data">Data3!$HQ$11:$HQ$19</definedName>
    <definedName name="A125174010W_Latest">Data3!$HQ$19</definedName>
    <definedName name="A125174014F">Data3!$IC$1:$IC$10,Data3!$IC$11:$IC$19</definedName>
    <definedName name="A125174014F_Data">Data3!$IC$11:$IC$19</definedName>
    <definedName name="A125174014F_Latest">Data3!$IC$19</definedName>
    <definedName name="A125174018R">Data4!$W$1:$W$10,Data4!$W$11:$W$19</definedName>
    <definedName name="A125174018R_Data">Data4!$W$11:$W$19</definedName>
    <definedName name="A125174018R_Latest">Data4!$W$19</definedName>
    <definedName name="A125174022F">Data3!$GY$1:$GY$10,Data3!$GY$11:$GY$19</definedName>
    <definedName name="A125174022F_Data">Data3!$GY$11:$GY$19</definedName>
    <definedName name="A125174022F_Latest">Data3!$GY$19</definedName>
    <definedName name="A125174026R">Data3!$HH$1:$HH$10,Data3!$HH$11:$HH$19</definedName>
    <definedName name="A125174026R_Data">Data3!$HH$11:$HH$19</definedName>
    <definedName name="A125174026R_Latest">Data3!$HH$19</definedName>
    <definedName name="A125174030F">Data3!$HK$1:$HK$10,Data3!$HK$11:$HK$19</definedName>
    <definedName name="A125174030F_Data">Data3!$HK$11:$HK$19</definedName>
    <definedName name="A125174030F_Latest">Data3!$HK$19</definedName>
    <definedName name="A125174034R">Data3!$IL$1:$IL$10,Data3!$IL$11:$IL$19</definedName>
    <definedName name="A125174034R_Data">Data3!$IL$11:$IL$19</definedName>
    <definedName name="A125174034R_Latest">Data3!$IL$19</definedName>
    <definedName name="A125174038X">Data4!$B$1:$B$10,Data4!$B$11:$B$19</definedName>
    <definedName name="A125174038X_Data">Data4!$B$11:$B$19</definedName>
    <definedName name="A125174038X_Latest">Data4!$B$19</definedName>
    <definedName name="A125174042R">Data4!$E$1:$E$10,Data4!$E$11:$E$19</definedName>
    <definedName name="A125174042R_Data">Data4!$E$11:$E$19</definedName>
    <definedName name="A125174042R_Latest">Data4!$E$19</definedName>
    <definedName name="A125174046X">Data4!$Z$1:$Z$10,Data4!$Z$11:$Z$19</definedName>
    <definedName name="A125174046X_Data">Data4!$Z$11:$Z$19</definedName>
    <definedName name="A125174046X_Latest">Data4!$Z$19</definedName>
    <definedName name="A125174050R">Data3!$HN$1:$HN$10,Data3!$HN$11:$HN$19</definedName>
    <definedName name="A125174050R_Data">Data3!$HN$11:$HN$19</definedName>
    <definedName name="A125174050R_Latest">Data3!$HN$19</definedName>
    <definedName name="A125174054X">Data3!$HW$1:$HW$10,Data3!$HW$11:$HW$19</definedName>
    <definedName name="A125174054X_Data">Data3!$HW$11:$HW$19</definedName>
    <definedName name="A125174054X_Latest">Data3!$HW$19</definedName>
    <definedName name="A125174058J">Data3!$GV$1:$GV$10,Data3!$GV$11:$GV$19</definedName>
    <definedName name="A125174058J_Data">Data3!$GV$11:$GV$19</definedName>
    <definedName name="A125174058J_Latest">Data3!$GV$19</definedName>
    <definedName name="A125174062X">Data3!$HB$1:$HB$10,Data3!$HB$11:$HB$19</definedName>
    <definedName name="A125174062X_Data">Data3!$HB$11:$HB$19</definedName>
    <definedName name="A125174062X_Latest">Data3!$HB$19</definedName>
    <definedName name="A125174066J">Data3!$HE$1:$HE$10,Data3!$HE$11:$HE$19</definedName>
    <definedName name="A125174066J_Data">Data3!$HE$11:$HE$19</definedName>
    <definedName name="A125174066J_Latest">Data3!$HE$19</definedName>
    <definedName name="A125174070X">Data3!$HT$1:$HT$10,Data3!$HT$11:$HT$19</definedName>
    <definedName name="A125174070X_Data">Data3!$HT$11:$HT$19</definedName>
    <definedName name="A125174070X_Latest">Data3!$HT$19</definedName>
    <definedName name="A125174074J">Data4!$N$1:$N$10,Data4!$N$11:$N$19</definedName>
    <definedName name="A125174074J_Data">Data4!$N$11:$N$19</definedName>
    <definedName name="A125174074J_Latest">Data4!$N$19</definedName>
    <definedName name="A125174078T">Data4!$Q$1:$Q$10,Data4!$Q$11:$Q$19</definedName>
    <definedName name="A125174078T_Data">Data4!$Q$11:$Q$19</definedName>
    <definedName name="A125174078T_Latest">Data4!$Q$19</definedName>
    <definedName name="A125174082J">Data3!$HZ$1:$HZ$10,Data3!$HZ$11:$HZ$19</definedName>
    <definedName name="A125174082J_Data">Data3!$HZ$11:$HZ$19</definedName>
    <definedName name="A125174082J_Latest">Data3!$HZ$19</definedName>
    <definedName name="A125174086T">Data4!$H$1:$H$10,Data4!$H$11:$H$19</definedName>
    <definedName name="A125174086T_Data">Data4!$H$11:$H$19</definedName>
    <definedName name="A125174086T_Latest">Data4!$H$19</definedName>
    <definedName name="A125174090J">Data4!$AC$1:$AC$10,Data4!$AC$11:$AC$19</definedName>
    <definedName name="A125174090J_Data">Data4!$AC$11:$AC$19</definedName>
    <definedName name="A125174090J_Latest">Data4!$AC$19</definedName>
    <definedName name="A125174094T">Data1!$GL$1:$GL$10,Data1!$GL$11:$GL$19</definedName>
    <definedName name="A125174094T_Data">Data1!$GL$11:$GL$19</definedName>
    <definedName name="A125174094T_Latest">Data1!$GL$19</definedName>
    <definedName name="A125174098A">Data1!$HG$1:$HG$10,Data1!$HG$11:$HG$19</definedName>
    <definedName name="A125174098A_Data">Data1!$HG$11:$HG$19</definedName>
    <definedName name="A125174098A_Latest">Data1!$HG$19</definedName>
    <definedName name="A125174102F">Data1!$HP$1:$HP$10,Data1!$HP$11:$HP$19</definedName>
    <definedName name="A125174102F_Data">Data1!$HP$11:$HP$19</definedName>
    <definedName name="A125174102F_Latest">Data1!$HP$19</definedName>
    <definedName name="A125174106R">Data1!$GO$1:$GO$10,Data1!$GO$11:$GO$19</definedName>
    <definedName name="A125174106R_Data">Data1!$GO$11:$GO$19</definedName>
    <definedName name="A125174106R_Latest">Data1!$GO$19</definedName>
    <definedName name="A125174110F">Data1!$GU$1:$GU$10,Data1!$GU$11:$GU$19</definedName>
    <definedName name="A125174110F_Data">Data1!$GU$11:$GU$19</definedName>
    <definedName name="A125174110F_Latest">Data1!$GU$19</definedName>
    <definedName name="A125174114R">Data1!$FW$1:$FW$10,Data1!$FW$11:$FW$19</definedName>
    <definedName name="A125174114R_Data">Data1!$FW$11:$FW$19</definedName>
    <definedName name="A125174114R_Latest">Data1!$FW$19</definedName>
    <definedName name="A125174118X">Data1!$GI$1:$GI$10,Data1!$GI$11:$GI$19</definedName>
    <definedName name="A125174118X_Data">Data1!$GI$11:$GI$19</definedName>
    <definedName name="A125174118X_Latest">Data1!$GI$19</definedName>
    <definedName name="A125174122R">Data1!$HS$1:$HS$10,Data1!$HS$11:$HS$19</definedName>
    <definedName name="A125174122R_Data">Data1!$HS$11:$HS$19</definedName>
    <definedName name="A125174122R_Latest">Data1!$HS$19</definedName>
    <definedName name="A125174126X">Data1!$FE$1:$FE$10,Data1!$FE$11:$FE$19</definedName>
    <definedName name="A125174126X_Data">Data1!$FE$11:$FE$19</definedName>
    <definedName name="A125174126X_Latest">Data1!$FE$19</definedName>
    <definedName name="A125174130R">Data1!$FN$1:$FN$10,Data1!$FN$11:$FN$19</definedName>
    <definedName name="A125174130R_Data">Data1!$FN$11:$FN$19</definedName>
    <definedName name="A125174130R_Latest">Data1!$FN$19</definedName>
    <definedName name="A125174134X">Data1!$FQ$1:$FQ$10,Data1!$FQ$11:$FQ$19</definedName>
    <definedName name="A125174134X_Data">Data1!$FQ$11:$FQ$19</definedName>
    <definedName name="A125174134X_Latest">Data1!$FQ$19</definedName>
    <definedName name="A125174138J">Data1!$GR$1:$GR$10,Data1!$GR$11:$GR$19</definedName>
    <definedName name="A125174138J_Data">Data1!$GR$11:$GR$19</definedName>
    <definedName name="A125174138J_Latest">Data1!$GR$19</definedName>
    <definedName name="A125174142X">Data1!$GX$1:$GX$10,Data1!$GX$11:$GX$19</definedName>
    <definedName name="A125174142X_Data">Data1!$GX$11:$GX$19</definedName>
    <definedName name="A125174142X_Latest">Data1!$GX$19</definedName>
    <definedName name="A125174146J">Data1!$HA$1:$HA$10,Data1!$HA$11:$HA$19</definedName>
    <definedName name="A125174146J_Data">Data1!$HA$11:$HA$19</definedName>
    <definedName name="A125174146J_Latest">Data1!$HA$19</definedName>
    <definedName name="A125174150X">Data1!$HV$1:$HV$10,Data1!$HV$11:$HV$19</definedName>
    <definedName name="A125174150X_Data">Data1!$HV$11:$HV$19</definedName>
    <definedName name="A125174150X_Latest">Data1!$HV$19</definedName>
    <definedName name="A125174154J">Data1!$FT$1:$FT$10,Data1!$FT$11:$FT$19</definedName>
    <definedName name="A125174154J_Data">Data1!$FT$11:$FT$19</definedName>
    <definedName name="A125174154J_Latest">Data1!$FT$19</definedName>
    <definedName name="A125174158T">Data1!$GC$1:$GC$10,Data1!$GC$11:$GC$19</definedName>
    <definedName name="A125174158T_Data">Data1!$GC$11:$GC$19</definedName>
    <definedName name="A125174158T_Latest">Data1!$GC$19</definedName>
    <definedName name="A125174162J">Data1!$FB$1:$FB$10,Data1!$FB$11:$FB$19</definedName>
    <definedName name="A125174162J_Data">Data1!$FB$11:$FB$19</definedName>
    <definedName name="A125174162J_Latest">Data1!$FB$19</definedName>
    <definedName name="A125174166T">Data1!$FH$1:$FH$10,Data1!$FH$11:$FH$19</definedName>
    <definedName name="A125174166T_Data">Data1!$FH$11:$FH$19</definedName>
    <definedName name="A125174166T_Latest">Data1!$FH$19</definedName>
    <definedName name="A125174170J">Data1!$FK$1:$FK$10,Data1!$FK$11:$FK$19</definedName>
    <definedName name="A125174170J_Data">Data1!$FK$11:$FK$19</definedName>
    <definedName name="A125174170J_Latest">Data1!$FK$19</definedName>
    <definedName name="A125174174T">Data1!$FZ$1:$FZ$10,Data1!$FZ$11:$FZ$19</definedName>
    <definedName name="A125174174T_Data">Data1!$FZ$11:$FZ$19</definedName>
    <definedName name="A125174174T_Latest">Data1!$FZ$19</definedName>
    <definedName name="A125174178A">Data1!$HJ$1:$HJ$10,Data1!$HJ$11:$HJ$19</definedName>
    <definedName name="A125174178A_Data">Data1!$HJ$11:$HJ$19</definedName>
    <definedName name="A125174178A_Latest">Data1!$HJ$19</definedName>
    <definedName name="A125174182T">Data1!$HM$1:$HM$10,Data1!$HM$11:$HM$19</definedName>
    <definedName name="A125174182T_Data">Data1!$HM$11:$HM$19</definedName>
    <definedName name="A125174182T_Latest">Data1!$HM$19</definedName>
    <definedName name="A125174186A">Data1!$GF$1:$GF$10,Data1!$GF$11:$GF$19</definedName>
    <definedName name="A125174186A_Data">Data1!$GF$11:$GF$19</definedName>
    <definedName name="A125174186A_Latest">Data1!$GF$19</definedName>
    <definedName name="A125174190T">Data1!$HD$1:$HD$10,Data1!$HD$11:$HD$19</definedName>
    <definedName name="A125174190T_Data">Data1!$HD$11:$HD$19</definedName>
    <definedName name="A125174190T_Latest">Data1!$HD$19</definedName>
    <definedName name="A125174194A">Data1!$HY$1:$HY$10,Data1!$HY$11:$HY$19</definedName>
    <definedName name="A125174194A_Data">Data1!$HY$11:$HY$19</definedName>
    <definedName name="A125174194A_Latest">Data1!$HY$19</definedName>
    <definedName name="A125175030X">Data2!$FV$1:$FV$10,Data2!$FV$11:$FV$19</definedName>
    <definedName name="A125175030X_Data">Data2!$FV$11:$FV$19</definedName>
    <definedName name="A125175030X_Latest">Data2!$FV$19</definedName>
    <definedName name="A125175034J">Data2!$GQ$1:$GQ$10,Data2!$GQ$11:$GQ$19</definedName>
    <definedName name="A125175034J_Data">Data2!$GQ$11:$GQ$19</definedName>
    <definedName name="A125175034J_Latest">Data2!$GQ$19</definedName>
    <definedName name="A125175038T">Data2!$GZ$1:$GZ$10,Data2!$GZ$11:$GZ$19</definedName>
    <definedName name="A125175038T_Data">Data2!$GZ$11:$GZ$19</definedName>
    <definedName name="A125175038T_Latest">Data2!$GZ$19</definedName>
    <definedName name="A125175042J">Data2!$FY$1:$FY$10,Data2!$FY$11:$FY$19</definedName>
    <definedName name="A125175042J_Data">Data2!$FY$11:$FY$19</definedName>
    <definedName name="A125175042J_Latest">Data2!$FY$19</definedName>
    <definedName name="A125175046T">Data2!$GE$1:$GE$10,Data2!$GE$11:$GE$19</definedName>
    <definedName name="A125175046T_Data">Data2!$GE$11:$GE$19</definedName>
    <definedName name="A125175046T_Latest">Data2!$GE$19</definedName>
    <definedName name="A125175050J">Data2!$FG$1:$FG$10,Data2!$FG$11:$FG$19</definedName>
    <definedName name="A125175050J_Data">Data2!$FG$11:$FG$19</definedName>
    <definedName name="A125175050J_Latest">Data2!$FG$19</definedName>
    <definedName name="A125175054T">Data2!$FS$1:$FS$10,Data2!$FS$11:$FS$19</definedName>
    <definedName name="A125175054T_Data">Data2!$FS$11:$FS$19</definedName>
    <definedName name="A125175054T_Latest">Data2!$FS$19</definedName>
    <definedName name="A125175058A">Data2!$HC$1:$HC$10,Data2!$HC$11:$HC$19</definedName>
    <definedName name="A125175058A_Data">Data2!$HC$11:$HC$19</definedName>
    <definedName name="A125175058A_Latest">Data2!$HC$19</definedName>
    <definedName name="A125175062T">Data2!$EO$1:$EO$10,Data2!$EO$11:$EO$19</definedName>
    <definedName name="A125175062T_Data">Data2!$EO$11:$EO$19</definedName>
    <definedName name="A125175062T_Latest">Data2!$EO$19</definedName>
    <definedName name="A125175066A">Data2!$EX$1:$EX$10,Data2!$EX$11:$EX$19</definedName>
    <definedName name="A125175066A_Data">Data2!$EX$11:$EX$19</definedName>
    <definedName name="A125175066A_Latest">Data2!$EX$19</definedName>
    <definedName name="A125175070T">Data2!$FA$1:$FA$10,Data2!$FA$11:$FA$19</definedName>
    <definedName name="A125175070T_Data">Data2!$FA$11:$FA$19</definedName>
    <definedName name="A125175070T_Latest">Data2!$FA$19</definedName>
    <definedName name="A125175074A">Data2!$GB$1:$GB$10,Data2!$GB$11:$GB$19</definedName>
    <definedName name="A125175074A_Data">Data2!$GB$11:$GB$19</definedName>
    <definedName name="A125175074A_Latest">Data2!$GB$19</definedName>
    <definedName name="A125175078K">Data2!$GH$1:$GH$10,Data2!$GH$11:$GH$19</definedName>
    <definedName name="A125175078K_Data">Data2!$GH$11:$GH$19</definedName>
    <definedName name="A125175078K_Latest">Data2!$GH$19</definedName>
    <definedName name="A125175082A">Data2!$GK$1:$GK$10,Data2!$GK$11:$GK$19</definedName>
    <definedName name="A125175082A_Data">Data2!$GK$11:$GK$19</definedName>
    <definedName name="A125175082A_Latest">Data2!$GK$19</definedName>
    <definedName name="A125175086K">Data2!$HF$1:$HF$10,Data2!$HF$11:$HF$19</definedName>
    <definedName name="A125175086K_Data">Data2!$HF$11:$HF$19</definedName>
    <definedName name="A125175086K_Latest">Data2!$HF$19</definedName>
    <definedName name="A125175090A">Data2!$FD$1:$FD$10,Data2!$FD$11:$FD$19</definedName>
    <definedName name="A125175090A_Data">Data2!$FD$11:$FD$19</definedName>
    <definedName name="A125175090A_Latest">Data2!$FD$19</definedName>
    <definedName name="A125175094K">Data2!$FM$1:$FM$10,Data2!$FM$11:$FM$19</definedName>
    <definedName name="A125175094K_Data">Data2!$FM$11:$FM$19</definedName>
    <definedName name="A125175094K_Latest">Data2!$FM$19</definedName>
    <definedName name="A125175098V">Data2!$EL$1:$EL$10,Data2!$EL$11:$EL$19</definedName>
    <definedName name="A125175098V_Data">Data2!$EL$11:$EL$19</definedName>
    <definedName name="A125175098V_Latest">Data2!$EL$19</definedName>
    <definedName name="A125175102X">Data2!$ER$1:$ER$10,Data2!$ER$11:$ER$19</definedName>
    <definedName name="A125175102X_Data">Data2!$ER$11:$ER$19</definedName>
    <definedName name="A125175102X_Latest">Data2!$ER$19</definedName>
    <definedName name="A125175106J">Data2!$EU$1:$EU$10,Data2!$EU$11:$EU$19</definedName>
    <definedName name="A125175106J_Data">Data2!$EU$11:$EU$19</definedName>
    <definedName name="A125175106J_Latest">Data2!$EU$19</definedName>
    <definedName name="A125175110X">Data2!$FJ$1:$FJ$10,Data2!$FJ$11:$FJ$19</definedName>
    <definedName name="A125175110X_Data">Data2!$FJ$11:$FJ$19</definedName>
    <definedName name="A125175110X_Latest">Data2!$FJ$19</definedName>
    <definedName name="A125175114J">Data2!$GT$1:$GT$10,Data2!$GT$11:$GT$19</definedName>
    <definedName name="A125175114J_Data">Data2!$GT$11:$GT$19</definedName>
    <definedName name="A125175114J_Latest">Data2!$GT$19</definedName>
    <definedName name="A125175118T">Data2!$GW$1:$GW$10,Data2!$GW$11:$GW$19</definedName>
    <definedName name="A125175118T_Data">Data2!$GW$11:$GW$19</definedName>
    <definedName name="A125175118T_Latest">Data2!$GW$19</definedName>
    <definedName name="A125175122J">Data2!$FP$1:$FP$10,Data2!$FP$11:$FP$19</definedName>
    <definedName name="A125175122J_Data">Data2!$FP$11:$FP$19</definedName>
    <definedName name="A125175122J_Latest">Data2!$FP$19</definedName>
    <definedName name="A125175126T">Data2!$GN$1:$GN$10,Data2!$GN$11:$GN$19</definedName>
    <definedName name="A125175126T_Data">Data2!$GN$11:$GN$19</definedName>
    <definedName name="A125175126T_Latest">Data2!$GN$19</definedName>
    <definedName name="A125175130J">Data2!$HI$1:$HI$10,Data2!$HI$11:$HI$19</definedName>
    <definedName name="A125175130J_Data">Data2!$HI$11:$HI$19</definedName>
    <definedName name="A125175130J_Latest">Data2!$HI$19</definedName>
    <definedName name="A125175966J">Data1!$DL$1:$DL$10,Data1!$DL$11:$DL$19</definedName>
    <definedName name="A125175966J_Data">Data1!$DL$11:$DL$19</definedName>
    <definedName name="A125175966J_Latest">Data1!$DL$19</definedName>
    <definedName name="A125175970X">Data1!$EG$1:$EG$10,Data1!$EG$11:$EG$19</definedName>
    <definedName name="A125175970X_Data">Data1!$EG$11:$EG$19</definedName>
    <definedName name="A125175970X_Latest">Data1!$EG$19</definedName>
    <definedName name="A125175974J">Data1!$EP$1:$EP$10,Data1!$EP$11:$EP$19</definedName>
    <definedName name="A125175974J_Data">Data1!$EP$11:$EP$19</definedName>
    <definedName name="A125175974J_Latest">Data1!$EP$19</definedName>
    <definedName name="A125175978T">Data1!$DO$1:$DO$10,Data1!$DO$11:$DO$19</definedName>
    <definedName name="A125175978T_Data">Data1!$DO$11:$DO$19</definedName>
    <definedName name="A125175978T_Latest">Data1!$DO$19</definedName>
    <definedName name="A125175982J">Data1!$DU$1:$DU$10,Data1!$DU$11:$DU$19</definedName>
    <definedName name="A125175982J_Data">Data1!$DU$11:$DU$19</definedName>
    <definedName name="A125175982J_Latest">Data1!$DU$19</definedName>
    <definedName name="A125175986T">Data1!$CW$1:$CW$10,Data1!$CW$11:$CW$19</definedName>
    <definedName name="A125175986T_Data">Data1!$CW$11:$CW$19</definedName>
    <definedName name="A125175986T_Latest">Data1!$CW$19</definedName>
    <definedName name="A125175990J">Data1!$DI$1:$DI$10,Data1!$DI$11:$DI$19</definedName>
    <definedName name="A125175990J_Data">Data1!$DI$11:$DI$19</definedName>
    <definedName name="A125175990J_Latest">Data1!$DI$19</definedName>
    <definedName name="A125175994T">Data1!$ES$1:$ES$10,Data1!$ES$11:$ES$19</definedName>
    <definedName name="A125175994T_Data">Data1!$ES$11:$ES$19</definedName>
    <definedName name="A125175994T_Latest">Data1!$ES$19</definedName>
    <definedName name="A125175998A">Data1!$CE$1:$CE$10,Data1!$CE$11:$CE$19</definedName>
    <definedName name="A125175998A_Data">Data1!$CE$11:$CE$19</definedName>
    <definedName name="A125175998A_Latest">Data1!$CE$19</definedName>
    <definedName name="A125176002J">Data1!$CN$1:$CN$10,Data1!$CN$11:$CN$19</definedName>
    <definedName name="A125176002J_Data">Data1!$CN$11:$CN$19</definedName>
    <definedName name="A125176002J_Latest">Data1!$CN$19</definedName>
    <definedName name="A125176006T">Data1!$CQ$1:$CQ$10,Data1!$CQ$11:$CQ$19</definedName>
    <definedName name="A125176006T_Data">Data1!$CQ$11:$CQ$19</definedName>
    <definedName name="A125176006T_Latest">Data1!$CQ$19</definedName>
    <definedName name="A125176010J">Data1!$DR$1:$DR$10,Data1!$DR$11:$DR$19</definedName>
    <definedName name="A125176010J_Data">Data1!$DR$11:$DR$19</definedName>
    <definedName name="A125176010J_Latest">Data1!$DR$19</definedName>
    <definedName name="A125176014T">Data1!$DX$1:$DX$10,Data1!$DX$11:$DX$19</definedName>
    <definedName name="A125176014T_Data">Data1!$DX$11:$DX$19</definedName>
    <definedName name="A125176014T_Latest">Data1!$DX$19</definedName>
    <definedName name="A125176018A">Data1!$EA$1:$EA$10,Data1!$EA$11:$EA$19</definedName>
    <definedName name="A125176018A_Data">Data1!$EA$11:$EA$19</definedName>
    <definedName name="A125176018A_Latest">Data1!$EA$19</definedName>
    <definedName name="A125176022T">Data1!$EV$1:$EV$10,Data1!$EV$11:$EV$19</definedName>
    <definedName name="A125176022T_Data">Data1!$EV$11:$EV$19</definedName>
    <definedName name="A125176022T_Latest">Data1!$EV$19</definedName>
    <definedName name="A125176026A">Data1!$CT$1:$CT$10,Data1!$CT$11:$CT$19</definedName>
    <definedName name="A125176026A_Data">Data1!$CT$11:$CT$19</definedName>
    <definedName name="A125176026A_Latest">Data1!$CT$19</definedName>
    <definedName name="A125176030T">Data1!$DC$1:$DC$10,Data1!$DC$11:$DC$19</definedName>
    <definedName name="A125176030T_Data">Data1!$DC$11:$DC$19</definedName>
    <definedName name="A125176030T_Latest">Data1!$DC$19</definedName>
    <definedName name="A125176034A">Data1!$CB$1:$CB$10,Data1!$CB$11:$CB$19</definedName>
    <definedName name="A125176034A_Data">Data1!$CB$11:$CB$19</definedName>
    <definedName name="A125176034A_Latest">Data1!$CB$19</definedName>
    <definedName name="A125176038K">Data1!$CH$1:$CH$10,Data1!$CH$11:$CH$19</definedName>
    <definedName name="A125176038K_Data">Data1!$CH$11:$CH$19</definedName>
    <definedName name="A125176038K_Latest">Data1!$CH$19</definedName>
    <definedName name="A125176042A">Data1!$CK$1:$CK$10,Data1!$CK$11:$CK$19</definedName>
    <definedName name="A125176042A_Data">Data1!$CK$11:$CK$19</definedName>
    <definedName name="A125176042A_Latest">Data1!$CK$19</definedName>
    <definedName name="A125176046K">Data1!$CZ$1:$CZ$10,Data1!$CZ$11:$CZ$19</definedName>
    <definedName name="A125176046K_Data">Data1!$CZ$11:$CZ$19</definedName>
    <definedName name="A125176046K_Latest">Data1!$CZ$19</definedName>
    <definedName name="A125176050A">Data1!$EJ$1:$EJ$10,Data1!$EJ$11:$EJ$19</definedName>
    <definedName name="A125176050A_Data">Data1!$EJ$11:$EJ$19</definedName>
    <definedName name="A125176050A_Latest">Data1!$EJ$19</definedName>
    <definedName name="A125176054K">Data1!$EM$1:$EM$10,Data1!$EM$11:$EM$19</definedName>
    <definedName name="A125176054K_Data">Data1!$EM$11:$EM$19</definedName>
    <definedName name="A125176054K_Latest">Data1!$EM$19</definedName>
    <definedName name="A125176058V">Data1!$DF$1:$DF$10,Data1!$DF$11:$DF$19</definedName>
    <definedName name="A125176058V_Data">Data1!$DF$11:$DF$19</definedName>
    <definedName name="A125176058V_Latest">Data1!$DF$19</definedName>
    <definedName name="A125176062K">Data1!$ED$1:$ED$10,Data1!$ED$11:$ED$19</definedName>
    <definedName name="A125176062K_Data">Data1!$ED$11:$ED$19</definedName>
    <definedName name="A125176062K_Latest">Data1!$ED$19</definedName>
    <definedName name="A125176066V">Data1!$EY$1:$EY$10,Data1!$EY$11:$EY$19</definedName>
    <definedName name="A125176066V_Data">Data1!$EY$11:$EY$19</definedName>
    <definedName name="A125176066V_Latest">Data1!$EY$19</definedName>
    <definedName name="A125176902R">Data2!$V$1:$V$10,Data2!$V$11:$V$19</definedName>
    <definedName name="A125176902R_Data">Data2!$V$11:$V$19</definedName>
    <definedName name="A125176902R_Latest">Data2!$V$19</definedName>
    <definedName name="A125176906X">Data2!$AQ$1:$AQ$10,Data2!$AQ$11:$AQ$19</definedName>
    <definedName name="A125176906X_Data">Data2!$AQ$11:$AQ$19</definedName>
    <definedName name="A125176906X_Latest">Data2!$AQ$19</definedName>
    <definedName name="A125176910R">Data2!$AZ$1:$AZ$10,Data2!$AZ$11:$AZ$19</definedName>
    <definedName name="A125176910R_Data">Data2!$AZ$11:$AZ$19</definedName>
    <definedName name="A125176910R_Latest">Data2!$AZ$19</definedName>
    <definedName name="A125176914X">Data2!$Y$1:$Y$10,Data2!$Y$11:$Y$19</definedName>
    <definedName name="A125176914X_Data">Data2!$Y$11:$Y$19</definedName>
    <definedName name="A125176914X_Latest">Data2!$Y$19</definedName>
    <definedName name="A125176918J">Data2!$AE$1:$AE$10,Data2!$AE$11:$AE$19</definedName>
    <definedName name="A125176918J_Data">Data2!$AE$11:$AE$19</definedName>
    <definedName name="A125176918J_Latest">Data2!$AE$19</definedName>
    <definedName name="A125176922X">Data2!$G$1:$G$10,Data2!$G$11:$G$19</definedName>
    <definedName name="A125176922X_Data">Data2!$G$11:$G$19</definedName>
    <definedName name="A125176922X_Latest">Data2!$G$19</definedName>
    <definedName name="A125176926J">Data2!$S$1:$S$10,Data2!$S$11:$S$19</definedName>
    <definedName name="A125176926J_Data">Data2!$S$11:$S$19</definedName>
    <definedName name="A125176926J_Latest">Data2!$S$19</definedName>
    <definedName name="A125176930X">Data2!$BC$1:$BC$10,Data2!$BC$11:$BC$19</definedName>
    <definedName name="A125176930X_Data">Data2!$BC$11:$BC$19</definedName>
    <definedName name="A125176930X_Latest">Data2!$BC$19</definedName>
    <definedName name="A125176934J">Data1!$IE$1:$IE$10,Data1!$IE$11:$IE$19</definedName>
    <definedName name="A125176934J_Data">Data1!$IE$11:$IE$19</definedName>
    <definedName name="A125176934J_Latest">Data1!$IE$19</definedName>
    <definedName name="A125176938T">Data1!$IN$1:$IN$10,Data1!$IN$11:$IN$19</definedName>
    <definedName name="A125176938T_Data">Data1!$IN$11:$IN$19</definedName>
    <definedName name="A125176938T_Latest">Data1!$IN$19</definedName>
    <definedName name="A125176942J">Data1!$IQ$1:$IQ$10,Data1!$IQ$11:$IQ$19</definedName>
    <definedName name="A125176942J_Data">Data1!$IQ$11:$IQ$19</definedName>
    <definedName name="A125176942J_Latest">Data1!$IQ$19</definedName>
    <definedName name="A125176946T">Data2!$AB$1:$AB$10,Data2!$AB$11:$AB$19</definedName>
    <definedName name="A125176946T_Data">Data2!$AB$11:$AB$19</definedName>
    <definedName name="A125176946T_Latest">Data2!$AB$19</definedName>
    <definedName name="A125176950J">Data2!$AH$1:$AH$10,Data2!$AH$11:$AH$19</definedName>
    <definedName name="A125176950J_Data">Data2!$AH$11:$AH$19</definedName>
    <definedName name="A125176950J_Latest">Data2!$AH$19</definedName>
    <definedName name="A125176954T">Data2!$AK$1:$AK$10,Data2!$AK$11:$AK$19</definedName>
    <definedName name="A125176954T_Data">Data2!$AK$11:$AK$19</definedName>
    <definedName name="A125176954T_Latest">Data2!$AK$19</definedName>
    <definedName name="A125176958A">Data2!$BF$1:$BF$10,Data2!$BF$11:$BF$19</definedName>
    <definedName name="A125176958A_Data">Data2!$BF$11:$BF$19</definedName>
    <definedName name="A125176958A_Latest">Data2!$BF$19</definedName>
    <definedName name="A125176962T">Data2!$D$1:$D$10,Data2!$D$11:$D$19</definedName>
    <definedName name="A125176962T_Data">Data2!$D$11:$D$19</definedName>
    <definedName name="A125176962T_Latest">Data2!$D$19</definedName>
    <definedName name="A125176966A">Data2!$M$1:$M$10,Data2!$M$11:$M$19</definedName>
    <definedName name="A125176966A_Data">Data2!$M$11:$M$19</definedName>
    <definedName name="A125176966A_Latest">Data2!$M$19</definedName>
    <definedName name="A125176970T">Data1!$IB$1:$IB$10,Data1!$IB$11:$IB$19</definedName>
    <definedName name="A125176970T_Data">Data1!$IB$11:$IB$19</definedName>
    <definedName name="A125176970T_Latest">Data1!$IB$19</definedName>
    <definedName name="A125176974A">Data1!$IH$1:$IH$10,Data1!$IH$11:$IH$19</definedName>
    <definedName name="A125176974A_Data">Data1!$IH$11:$IH$19</definedName>
    <definedName name="A125176974A_Latest">Data1!$IH$19</definedName>
    <definedName name="A125176978K">Data1!$IK$1:$IK$10,Data1!$IK$11:$IK$19</definedName>
    <definedName name="A125176978K_Data">Data1!$IK$11:$IK$19</definedName>
    <definedName name="A125176978K_Latest">Data1!$IK$19</definedName>
    <definedName name="A125176982A">Data2!$J$1:$J$10,Data2!$J$11:$J$19</definedName>
    <definedName name="A125176982A_Data">Data2!$J$11:$J$19</definedName>
    <definedName name="A125176982A_Latest">Data2!$J$19</definedName>
    <definedName name="A125176986K">Data2!$AT$1:$AT$10,Data2!$AT$11:$AT$19</definedName>
    <definedName name="A125176986K_Data">Data2!$AT$11:$AT$19</definedName>
    <definedName name="A125176986K_Latest">Data2!$AT$19</definedName>
    <definedName name="A125176990A">Data2!$AW$1:$AW$10,Data2!$AW$11:$AW$19</definedName>
    <definedName name="A125176990A_Data">Data2!$AW$11:$AW$19</definedName>
    <definedName name="A125176990A_Latest">Data2!$AW$19</definedName>
    <definedName name="A125176994K">Data2!$P$1:$P$10,Data2!$P$11:$P$19</definedName>
    <definedName name="A125176994K_Data">Data2!$P$11:$P$19</definedName>
    <definedName name="A125176994K_Latest">Data2!$P$19</definedName>
    <definedName name="A125176998V">Data2!$AN$1:$AN$10,Data2!$AN$11:$AN$19</definedName>
    <definedName name="A125176998V_Data">Data2!$AN$11:$AN$19</definedName>
    <definedName name="A125176998V_Latest">Data2!$AN$19</definedName>
    <definedName name="A125177002A">Data2!$BI$1:$BI$10,Data2!$BI$11:$BI$19</definedName>
    <definedName name="A125177002A_Data">Data2!$BI$11:$BI$19</definedName>
    <definedName name="A125177002A_Latest">Data2!$BI$19</definedName>
    <definedName name="A125177838A">Data2!$CV$1:$CV$10,Data2!$CV$11:$CV$19</definedName>
    <definedName name="A125177838A_Data">Data2!$CV$11:$CV$19</definedName>
    <definedName name="A125177838A_Latest">Data2!$CV$19</definedName>
    <definedName name="A125177842T">Data2!$DQ$1:$DQ$10,Data2!$DQ$11:$DQ$19</definedName>
    <definedName name="A125177842T_Data">Data2!$DQ$11:$DQ$19</definedName>
    <definedName name="A125177842T_Latest">Data2!$DQ$19</definedName>
    <definedName name="A125177846A">Data2!$DZ$1:$DZ$10,Data2!$DZ$11:$DZ$19</definedName>
    <definedName name="A125177846A_Data">Data2!$DZ$11:$DZ$19</definedName>
    <definedName name="A125177846A_Latest">Data2!$DZ$19</definedName>
    <definedName name="A125177850T">Data2!$CY$1:$CY$10,Data2!$CY$11:$CY$19</definedName>
    <definedName name="A125177850T_Data">Data2!$CY$11:$CY$19</definedName>
    <definedName name="A125177850T_Latest">Data2!$CY$19</definedName>
    <definedName name="A125177854A">Data2!$DE$1:$DE$10,Data2!$DE$11:$DE$19</definedName>
    <definedName name="A125177854A_Data">Data2!$DE$11:$DE$19</definedName>
    <definedName name="A125177854A_Latest">Data2!$DE$19</definedName>
    <definedName name="A125177858K">Data2!$CG$1:$CG$10,Data2!$CG$11:$CG$19</definedName>
    <definedName name="A125177858K_Data">Data2!$CG$11:$CG$19</definedName>
    <definedName name="A125177858K_Latest">Data2!$CG$19</definedName>
    <definedName name="A125177862A">Data2!$CS$1:$CS$10,Data2!$CS$11:$CS$19</definedName>
    <definedName name="A125177862A_Data">Data2!$CS$11:$CS$19</definedName>
    <definedName name="A125177862A_Latest">Data2!$CS$19</definedName>
    <definedName name="A125177866K">Data2!$EC$1:$EC$10,Data2!$EC$11:$EC$19</definedName>
    <definedName name="A125177866K_Data">Data2!$EC$11:$EC$19</definedName>
    <definedName name="A125177866K_Latest">Data2!$EC$19</definedName>
    <definedName name="A125177870A">Data2!$BO$1:$BO$10,Data2!$BO$11:$BO$19</definedName>
    <definedName name="A125177870A_Data">Data2!$BO$11:$BO$19</definedName>
    <definedName name="A125177870A_Latest">Data2!$BO$19</definedName>
    <definedName name="A125177874K">Data2!$BX$1:$BX$10,Data2!$BX$11:$BX$19</definedName>
    <definedName name="A125177874K_Data">Data2!$BX$11:$BX$19</definedName>
    <definedName name="A125177874K_Latest">Data2!$BX$19</definedName>
    <definedName name="A125177878V">Data2!$CA$1:$CA$10,Data2!$CA$11:$CA$19</definedName>
    <definedName name="A125177878V_Data">Data2!$CA$11:$CA$19</definedName>
    <definedName name="A125177878V_Latest">Data2!$CA$19</definedName>
    <definedName name="A125177882K">Data2!$DB$1:$DB$10,Data2!$DB$11:$DB$19</definedName>
    <definedName name="A125177882K_Data">Data2!$DB$11:$DB$19</definedName>
    <definedName name="A125177882K_Latest">Data2!$DB$19</definedName>
    <definedName name="A125177886V">Data2!$DH$1:$DH$10,Data2!$DH$11:$DH$19</definedName>
    <definedName name="A125177886V_Data">Data2!$DH$11:$DH$19</definedName>
    <definedName name="A125177886V_Latest">Data2!$DH$19</definedName>
    <definedName name="A125177890K">Data2!$DK$1:$DK$10,Data2!$DK$11:$DK$19</definedName>
    <definedName name="A125177890K_Data">Data2!$DK$11:$DK$19</definedName>
    <definedName name="A125177890K_Latest">Data2!$DK$19</definedName>
    <definedName name="A125177894V">Data2!$EF$1:$EF$10,Data2!$EF$11:$EF$19</definedName>
    <definedName name="A125177894V_Data">Data2!$EF$11:$EF$19</definedName>
    <definedName name="A125177894V_Latest">Data2!$EF$19</definedName>
    <definedName name="A125177898C">Data2!$CD$1:$CD$10,Data2!$CD$11:$CD$19</definedName>
    <definedName name="A125177898C_Data">Data2!$CD$11:$CD$19</definedName>
    <definedName name="A125177898C_Latest">Data2!$CD$19</definedName>
    <definedName name="A125177902J">Data2!$CM$1:$CM$10,Data2!$CM$11:$CM$19</definedName>
    <definedName name="A125177902J_Data">Data2!$CM$11:$CM$19</definedName>
    <definedName name="A125177902J_Latest">Data2!$CM$19</definedName>
    <definedName name="A125177906T">Data2!$BL$1:$BL$10,Data2!$BL$11:$BL$19</definedName>
    <definedName name="A125177906T_Data">Data2!$BL$11:$BL$19</definedName>
    <definedName name="A125177906T_Latest">Data2!$BL$19</definedName>
    <definedName name="A125177910J">Data2!$BR$1:$BR$10,Data2!$BR$11:$BR$19</definedName>
    <definedName name="A125177910J_Data">Data2!$BR$11:$BR$19</definedName>
    <definedName name="A125177910J_Latest">Data2!$BR$19</definedName>
    <definedName name="A125177914T">Data2!$BU$1:$BU$10,Data2!$BU$11:$BU$19</definedName>
    <definedName name="A125177914T_Data">Data2!$BU$11:$BU$19</definedName>
    <definedName name="A125177914T_Latest">Data2!$BU$19</definedName>
    <definedName name="A125177918A">Data2!$CJ$1:$CJ$10,Data2!$CJ$11:$CJ$19</definedName>
    <definedName name="A125177918A_Data">Data2!$CJ$11:$CJ$19</definedName>
    <definedName name="A125177918A_Latest">Data2!$CJ$19</definedName>
    <definedName name="A125177922T">Data2!$DT$1:$DT$10,Data2!$DT$11:$DT$19</definedName>
    <definedName name="A125177922T_Data">Data2!$DT$11:$DT$19</definedName>
    <definedName name="A125177922T_Latest">Data2!$DT$19</definedName>
    <definedName name="A125177926A">Data2!$DW$1:$DW$10,Data2!$DW$11:$DW$19</definedName>
    <definedName name="A125177926A_Data">Data2!$DW$11:$DW$19</definedName>
    <definedName name="A125177926A_Latest">Data2!$DW$19</definedName>
    <definedName name="A125177930T">Data2!$CP$1:$CP$10,Data2!$CP$11:$CP$19</definedName>
    <definedName name="A125177930T_Data">Data2!$CP$11:$CP$19</definedName>
    <definedName name="A125177930T_Latest">Data2!$CP$19</definedName>
    <definedName name="A125177934A">Data2!$DN$1:$DN$10,Data2!$DN$11:$DN$19</definedName>
    <definedName name="A125177934A_Data">Data2!$DN$11:$DN$19</definedName>
    <definedName name="A125177934A_Latest">Data2!$DN$19</definedName>
    <definedName name="A125177938K">Data2!$EI$1:$EI$10,Data2!$EI$11:$EI$19</definedName>
    <definedName name="A125177938K_Data">Data2!$EI$11:$EI$19</definedName>
    <definedName name="A125177938K_Latest">Data2!$EI$19</definedName>
    <definedName name="A125178774V">Data1!$AN$1:$AN$10,Data1!$AN$11:$AN$19</definedName>
    <definedName name="A125178774V_Data">Data1!$AN$11:$AN$19</definedName>
    <definedName name="A125178774V_Latest">Data1!$AN$19</definedName>
    <definedName name="A125178778C">Data1!$BI$1:$BI$10,Data1!$BI$11:$BI$19</definedName>
    <definedName name="A125178778C_Data">Data1!$BI$11:$BI$19</definedName>
    <definedName name="A125178778C_Latest">Data1!$BI$19</definedName>
    <definedName name="A125178782V">Data1!$BR$1:$BR$10,Data1!$BR$11:$BR$19</definedName>
    <definedName name="A125178782V_Data">Data1!$BR$11:$BR$19</definedName>
    <definedName name="A125178782V_Latest">Data1!$BR$19</definedName>
    <definedName name="A125178786C">Data1!$AQ$1:$AQ$10,Data1!$AQ$11:$AQ$19</definedName>
    <definedName name="A125178786C_Data">Data1!$AQ$11:$AQ$19</definedName>
    <definedName name="A125178786C_Latest">Data1!$AQ$19</definedName>
    <definedName name="A125178790V">Data1!$AW$1:$AW$10,Data1!$AW$11:$AW$19</definedName>
    <definedName name="A125178790V_Data">Data1!$AW$11:$AW$19</definedName>
    <definedName name="A125178790V_Latest">Data1!$AW$19</definedName>
    <definedName name="A125178794C">Data1!$Y$1:$Y$10,Data1!$Y$11:$Y$19</definedName>
    <definedName name="A125178794C_Data">Data1!$Y$11:$Y$19</definedName>
    <definedName name="A125178794C_Latest">Data1!$Y$19</definedName>
    <definedName name="A125178798L">Data1!$AK$1:$AK$10,Data1!$AK$11:$AK$19</definedName>
    <definedName name="A125178798L_Data">Data1!$AK$11:$AK$19</definedName>
    <definedName name="A125178798L_Latest">Data1!$AK$19</definedName>
    <definedName name="A125178802T">Data1!$BU$1:$BU$10,Data1!$BU$11:$BU$19</definedName>
    <definedName name="A125178802T_Data">Data1!$BU$11:$BU$19</definedName>
    <definedName name="A125178802T_Latest">Data1!$BU$19</definedName>
    <definedName name="A125178806A">Data1!$G$1:$G$10,Data1!$G$11:$G$19</definedName>
    <definedName name="A125178806A_Data">Data1!$G$11:$G$19</definedName>
    <definedName name="A125178806A_Latest">Data1!$G$19</definedName>
    <definedName name="A125178810T">Data1!$P$1:$P$10,Data1!$P$11:$P$19</definedName>
    <definedName name="A125178810T_Data">Data1!$P$11:$P$19</definedName>
    <definedName name="A125178810T_Latest">Data1!$P$19</definedName>
    <definedName name="A125178814A">Data1!$S$1:$S$10,Data1!$S$11:$S$19</definedName>
    <definedName name="A125178814A_Data">Data1!$S$11:$S$19</definedName>
    <definedName name="A125178814A_Latest">Data1!$S$19</definedName>
    <definedName name="A125178818K">Data1!$AT$1:$AT$10,Data1!$AT$11:$AT$19</definedName>
    <definedName name="A125178818K_Data">Data1!$AT$11:$AT$19</definedName>
    <definedName name="A125178818K_Latest">Data1!$AT$19</definedName>
    <definedName name="A125178822A">Data1!$AZ$1:$AZ$10,Data1!$AZ$11:$AZ$19</definedName>
    <definedName name="A125178822A_Data">Data1!$AZ$11:$AZ$19</definedName>
    <definedName name="A125178822A_Latest">Data1!$AZ$19</definedName>
    <definedName name="A125178826K">Data1!$BC$1:$BC$10,Data1!$BC$11:$BC$19</definedName>
    <definedName name="A125178826K_Data">Data1!$BC$11:$BC$19</definedName>
    <definedName name="A125178826K_Latest">Data1!$BC$19</definedName>
    <definedName name="A125178830A">Data1!$BX$1:$BX$10,Data1!$BX$11:$BX$19</definedName>
    <definedName name="A125178830A_Data">Data1!$BX$11:$BX$19</definedName>
    <definedName name="A125178830A_Latest">Data1!$BX$19</definedName>
    <definedName name="A125178834K">Data1!$V$1:$V$10,Data1!$V$11:$V$19</definedName>
    <definedName name="A125178834K_Data">Data1!$V$11:$V$19</definedName>
    <definedName name="A125178834K_Latest">Data1!$V$19</definedName>
    <definedName name="A125178838V">Data1!$AE$1:$AE$10,Data1!$AE$11:$AE$19</definedName>
    <definedName name="A125178838V_Data">Data1!$AE$11:$AE$19</definedName>
    <definedName name="A125178838V_Latest">Data1!$AE$19</definedName>
    <definedName name="A125178842K">Data1!$D$1:$D$10,Data1!$D$11:$D$19</definedName>
    <definedName name="A125178842K_Data">Data1!$D$11:$D$19</definedName>
    <definedName name="A125178842K_Latest">Data1!$D$19</definedName>
    <definedName name="A125178846V">Data1!$J$1:$J$10,Data1!$J$11:$J$19</definedName>
    <definedName name="A125178846V_Data">Data1!$J$11:$J$19</definedName>
    <definedName name="A125178846V_Latest">Data1!$J$19</definedName>
    <definedName name="A125178850K">Data1!$M$1:$M$10,Data1!$M$11:$M$19</definedName>
    <definedName name="A125178850K_Data">Data1!$M$11:$M$19</definedName>
    <definedName name="A125178850K_Latest">Data1!$M$19</definedName>
    <definedName name="A125178854V">Data1!$AB$1:$AB$10,Data1!$AB$11:$AB$19</definedName>
    <definedName name="A125178854V_Data">Data1!$AB$11:$AB$19</definedName>
    <definedName name="A125178854V_Latest">Data1!$AB$19</definedName>
    <definedName name="A125178858C">Data1!$BL$1:$BL$10,Data1!$BL$11:$BL$19</definedName>
    <definedName name="A125178858C_Data">Data1!$BL$11:$BL$19</definedName>
    <definedName name="A125178858C_Latest">Data1!$BL$19</definedName>
    <definedName name="A125178862V">Data1!$BO$1:$BO$10,Data1!$BO$11:$BO$19</definedName>
    <definedName name="A125178862V_Data">Data1!$BO$11:$BO$19</definedName>
    <definedName name="A125178862V_Latest">Data1!$BO$19</definedName>
    <definedName name="A125178866C">Data1!$AH$1:$AH$10,Data1!$AH$11:$AH$19</definedName>
    <definedName name="A125178866C_Data">Data1!$AH$11:$AH$19</definedName>
    <definedName name="A125178866C_Latest">Data1!$AH$19</definedName>
    <definedName name="A125178870V">Data1!$BF$1:$BF$10,Data1!$BF$11:$BF$19</definedName>
    <definedName name="A125178870V_Data">Data1!$BF$11:$BF$19</definedName>
    <definedName name="A125178870V_Latest">Data1!$BF$19</definedName>
    <definedName name="A125178874C">Data1!$CA$1:$CA$10,Data1!$CA$11:$CA$19</definedName>
    <definedName name="A125178874C_Data">Data1!$CA$11:$CA$19</definedName>
    <definedName name="A125178874C_Latest">Data1!$CA$19</definedName>
    <definedName name="A125178878L">Data5!$BB$1:$BB$10,Data5!$BB$11:$BB$19</definedName>
    <definedName name="A125178878L_Data">Data5!$BB$11:$BB$19</definedName>
    <definedName name="A125178878L_Latest">Data5!$BB$19</definedName>
    <definedName name="A125178882C">Data5!$BW$1:$BW$10,Data5!$BW$11:$BW$19</definedName>
    <definedName name="A125178882C_Data">Data5!$BW$11:$BW$19</definedName>
    <definedName name="A125178882C_Latest">Data5!$BW$19</definedName>
    <definedName name="A125178886L">Data5!$CF$1:$CF$10,Data5!$CF$11:$CF$19</definedName>
    <definedName name="A125178886L_Data">Data5!$CF$11:$CF$19</definedName>
    <definedName name="A125178886L_Latest">Data5!$CF$19</definedName>
    <definedName name="A125178890C">Data5!$BE$1:$BE$10,Data5!$BE$11:$BE$19</definedName>
    <definedName name="A125178890C_Data">Data5!$BE$11:$BE$19</definedName>
    <definedName name="A125178890C_Latest">Data5!$BE$19</definedName>
    <definedName name="A125178894L">Data5!$BK$1:$BK$10,Data5!$BK$11:$BK$19</definedName>
    <definedName name="A125178894L_Data">Data5!$BK$11:$BK$19</definedName>
    <definedName name="A125178894L_Latest">Data5!$BK$19</definedName>
    <definedName name="A125178898W">Data5!$AM$1:$AM$10,Data5!$AM$11:$AM$19</definedName>
    <definedName name="A125178898W_Data">Data5!$AM$11:$AM$19</definedName>
    <definedName name="A125178898W_Latest">Data5!$AM$19</definedName>
    <definedName name="A125178902A">Data5!$AY$1:$AY$10,Data5!$AY$11:$AY$19</definedName>
    <definedName name="A125178902A_Data">Data5!$AY$11:$AY$19</definedName>
    <definedName name="A125178902A_Latest">Data5!$AY$19</definedName>
    <definedName name="A125178906K">Data5!$CI$1:$CI$10,Data5!$CI$11:$CI$19</definedName>
    <definedName name="A125178906K_Data">Data5!$CI$11:$CI$19</definedName>
    <definedName name="A125178906K_Latest">Data5!$CI$19</definedName>
    <definedName name="A125178910A">Data5!$U$1:$U$10,Data5!$U$11:$U$19</definedName>
    <definedName name="A125178910A_Data">Data5!$U$11:$U$19</definedName>
    <definedName name="A125178910A_Latest">Data5!$U$19</definedName>
    <definedName name="A125178914K">Data5!$AD$1:$AD$10,Data5!$AD$11:$AD$19</definedName>
    <definedName name="A125178914K_Data">Data5!$AD$11:$AD$19</definedName>
    <definedName name="A125178914K_Latest">Data5!$AD$19</definedName>
    <definedName name="A125178918V">Data5!$AG$1:$AG$10,Data5!$AG$11:$AG$19</definedName>
    <definedName name="A125178918V_Data">Data5!$AG$11:$AG$19</definedName>
    <definedName name="A125178918V_Latest">Data5!$AG$19</definedName>
    <definedName name="A125178922K">Data5!$BH$1:$BH$10,Data5!$BH$11:$BH$19</definedName>
    <definedName name="A125178922K_Data">Data5!$BH$11:$BH$19</definedName>
    <definedName name="A125178922K_Latest">Data5!$BH$19</definedName>
    <definedName name="A125178926V">Data5!$BN$1:$BN$10,Data5!$BN$11:$BN$19</definedName>
    <definedName name="A125178926V_Data">Data5!$BN$11:$BN$19</definedName>
    <definedName name="A125178926V_Latest">Data5!$BN$19</definedName>
    <definedName name="A125178930K">Data5!$BQ$1:$BQ$10,Data5!$BQ$11:$BQ$19</definedName>
    <definedName name="A125178930K_Data">Data5!$BQ$11:$BQ$19</definedName>
    <definedName name="A125178930K_Latest">Data5!$BQ$19</definedName>
    <definedName name="A125178934V">Data5!$CL$1:$CL$10,Data5!$CL$11:$CL$19</definedName>
    <definedName name="A125178934V_Data">Data5!$CL$11:$CL$19</definedName>
    <definedName name="A125178934V_Latest">Data5!$CL$19</definedName>
    <definedName name="A125178938C">Data5!$AJ$1:$AJ$10,Data5!$AJ$11:$AJ$19</definedName>
    <definedName name="A125178938C_Data">Data5!$AJ$11:$AJ$19</definedName>
    <definedName name="A125178938C_Latest">Data5!$AJ$19</definedName>
    <definedName name="A125178942V">Data5!$AS$1:$AS$10,Data5!$AS$11:$AS$19</definedName>
    <definedName name="A125178942V_Data">Data5!$AS$11:$AS$19</definedName>
    <definedName name="A125178942V_Latest">Data5!$AS$19</definedName>
    <definedName name="A125178946C">Data5!$R$1:$R$10,Data5!$R$11:$R$19</definedName>
    <definedName name="A125178946C_Data">Data5!$R$11:$R$19</definedName>
    <definedName name="A125178946C_Latest">Data5!$R$19</definedName>
    <definedName name="A125178950V">Data5!$X$1:$X$10,Data5!$X$11:$X$19</definedName>
    <definedName name="A125178950V_Data">Data5!$X$11:$X$19</definedName>
    <definedName name="A125178950V_Latest">Data5!$X$19</definedName>
    <definedName name="A125178954C">Data5!$AA$1:$AA$10,Data5!$AA$11:$AA$19</definedName>
    <definedName name="A125178954C_Data">Data5!$AA$11:$AA$19</definedName>
    <definedName name="A125178954C_Latest">Data5!$AA$19</definedName>
    <definedName name="A125178958L">Data5!$AP$1:$AP$10,Data5!$AP$11:$AP$19</definedName>
    <definedName name="A125178958L_Data">Data5!$AP$11:$AP$19</definedName>
    <definedName name="A125178958L_Latest">Data5!$AP$19</definedName>
    <definedName name="A125178962C">Data5!$BZ$1:$BZ$10,Data5!$BZ$11:$BZ$19</definedName>
    <definedName name="A125178962C_Data">Data5!$BZ$11:$BZ$19</definedName>
    <definedName name="A125178962C_Latest">Data5!$BZ$19</definedName>
    <definedName name="A125178966L">Data5!$CC$1:$CC$10,Data5!$CC$11:$CC$19</definedName>
    <definedName name="A125178966L_Data">Data5!$CC$11:$CC$19</definedName>
    <definedName name="A125178966L_Latest">Data5!$CC$19</definedName>
    <definedName name="A125178970C">Data5!$AV$1:$AV$10,Data5!$AV$11:$AV$19</definedName>
    <definedName name="A125178970C_Data">Data5!$AV$11:$AV$19</definedName>
    <definedName name="A125178970C_Latest">Data5!$AV$19</definedName>
    <definedName name="A125178974L">Data5!$BT$1:$BT$10,Data5!$BT$11:$BT$19</definedName>
    <definedName name="A125178974L_Data">Data5!$BT$11:$BT$19</definedName>
    <definedName name="A125178974L_Latest">Data5!$BT$19</definedName>
    <definedName name="A125178978W">Data5!$CO$1:$CO$10,Data5!$CO$11:$CO$19</definedName>
    <definedName name="A125178978W_Data">Data5!$CO$11:$CO$19</definedName>
    <definedName name="A125178978W_Latest">Data5!$CO$19</definedName>
    <definedName name="A125178982L">Data3!$CH$1:$CH$10,Data3!$CH$11:$CH$19</definedName>
    <definedName name="A125178982L_Data">Data3!$CH$11:$CH$19</definedName>
    <definedName name="A125178982L_Latest">Data3!$CH$19</definedName>
    <definedName name="A125178986W">Data3!$DC$1:$DC$10,Data3!$DC$11:$DC$19</definedName>
    <definedName name="A125178986W_Data">Data3!$DC$11:$DC$19</definedName>
    <definedName name="A125178986W_Latest">Data3!$DC$19</definedName>
    <definedName name="A125178990L">Data3!$DL$1:$DL$10,Data3!$DL$11:$DL$19</definedName>
    <definedName name="A125178990L_Data">Data3!$DL$11:$DL$19</definedName>
    <definedName name="A125178990L_Latest">Data3!$DL$19</definedName>
    <definedName name="A125178994W">Data3!$CK$1:$CK$10,Data3!$CK$11:$CK$19</definedName>
    <definedName name="A125178994W_Data">Data3!$CK$11:$CK$19</definedName>
    <definedName name="A125178994W_Latest">Data3!$CK$19</definedName>
    <definedName name="A125178998F">Data3!$CQ$1:$CQ$10,Data3!$CQ$11:$CQ$19</definedName>
    <definedName name="A125178998F_Data">Data3!$CQ$11:$CQ$19</definedName>
    <definedName name="A125178998F_Latest">Data3!$CQ$19</definedName>
    <definedName name="A125179002L">Data3!$BS$1:$BS$10,Data3!$BS$11:$BS$19</definedName>
    <definedName name="A125179002L_Data">Data3!$BS$11:$BS$19</definedName>
    <definedName name="A125179002L_Latest">Data3!$BS$19</definedName>
    <definedName name="A125179006W">Data3!$CE$1:$CE$10,Data3!$CE$11:$CE$19</definedName>
    <definedName name="A125179006W_Data">Data3!$CE$11:$CE$19</definedName>
    <definedName name="A125179006W_Latest">Data3!$CE$19</definedName>
    <definedName name="A125179010L">Data3!$DO$1:$DO$10,Data3!$DO$11:$DO$19</definedName>
    <definedName name="A125179010L_Data">Data3!$DO$11:$DO$19</definedName>
    <definedName name="A125179010L_Latest">Data3!$DO$19</definedName>
    <definedName name="A125179014W">Data3!$BA$1:$BA$10,Data3!$BA$11:$BA$19</definedName>
    <definedName name="A125179014W_Data">Data3!$BA$11:$BA$19</definedName>
    <definedName name="A125179014W_Latest">Data3!$BA$19</definedName>
    <definedName name="A125179018F">Data3!$BJ$1:$BJ$10,Data3!$BJ$11:$BJ$19</definedName>
    <definedName name="A125179018F_Data">Data3!$BJ$11:$BJ$19</definedName>
    <definedName name="A125179018F_Latest">Data3!$BJ$19</definedName>
    <definedName name="A125179022W">Data3!$BM$1:$BM$10,Data3!$BM$11:$BM$19</definedName>
    <definedName name="A125179022W_Data">Data3!$BM$11:$BM$19</definedName>
    <definedName name="A125179022W_Latest">Data3!$BM$19</definedName>
    <definedName name="A125179026F">Data3!$CN$1:$CN$10,Data3!$CN$11:$CN$19</definedName>
    <definedName name="A125179026F_Data">Data3!$CN$11:$CN$19</definedName>
    <definedName name="A125179026F_Latest">Data3!$CN$19</definedName>
    <definedName name="A125179030W">Data3!$CT$1:$CT$10,Data3!$CT$11:$CT$19</definedName>
    <definedName name="A125179030W_Data">Data3!$CT$11:$CT$19</definedName>
    <definedName name="A125179030W_Latest">Data3!$CT$19</definedName>
    <definedName name="A125179034F">Data3!$CW$1:$CW$10,Data3!$CW$11:$CW$19</definedName>
    <definedName name="A125179034F_Data">Data3!$CW$11:$CW$19</definedName>
    <definedName name="A125179034F_Latest">Data3!$CW$19</definedName>
    <definedName name="A125179038R">Data3!$DR$1:$DR$10,Data3!$DR$11:$DR$19</definedName>
    <definedName name="A125179038R_Data">Data3!$DR$11:$DR$19</definedName>
    <definedName name="A125179038R_Latest">Data3!$DR$19</definedName>
    <definedName name="A125179042F">Data3!$BP$1:$BP$10,Data3!$BP$11:$BP$19</definedName>
    <definedName name="A125179042F_Data">Data3!$BP$11:$BP$19</definedName>
    <definedName name="A125179042F_Latest">Data3!$BP$19</definedName>
    <definedName name="A125179046R">Data3!$BY$1:$BY$10,Data3!$BY$11:$BY$19</definedName>
    <definedName name="A125179046R_Data">Data3!$BY$11:$BY$19</definedName>
    <definedName name="A125179046R_Latest">Data3!$BY$19</definedName>
    <definedName name="A125179050F">Data3!$AX$1:$AX$10,Data3!$AX$11:$AX$19</definedName>
    <definedName name="A125179050F_Data">Data3!$AX$11:$AX$19</definedName>
    <definedName name="A125179050F_Latest">Data3!$AX$19</definedName>
    <definedName name="A125179054R">Data3!$BD$1:$BD$10,Data3!$BD$11:$BD$19</definedName>
    <definedName name="A125179054R_Data">Data3!$BD$11:$BD$19</definedName>
    <definedName name="A125179054R_Latest">Data3!$BD$19</definedName>
    <definedName name="A125179058X">Data3!$BG$1:$BG$10,Data3!$BG$11:$BG$19</definedName>
    <definedName name="A125179058X_Data">Data3!$BG$11:$BG$19</definedName>
    <definedName name="A125179058X_Latest">Data3!$BG$19</definedName>
    <definedName name="A125179062R">Data3!$BV$1:$BV$10,Data3!$BV$11:$BV$19</definedName>
    <definedName name="A125179062R_Data">Data3!$BV$11:$BV$19</definedName>
    <definedName name="A125179062R_Latest">Data3!$BV$19</definedName>
    <definedName name="A125179066X">Data3!$DF$1:$DF$10,Data3!$DF$11:$DF$19</definedName>
    <definedName name="A125179066X_Data">Data3!$DF$11:$DF$19</definedName>
    <definedName name="A125179066X_Latest">Data3!$DF$19</definedName>
    <definedName name="A125179070R">Data3!$DI$1:$DI$10,Data3!$DI$11:$DI$19</definedName>
    <definedName name="A125179070R_Data">Data3!$DI$11:$DI$19</definedName>
    <definedName name="A125179070R_Latest">Data3!$DI$19</definedName>
    <definedName name="A125179074X">Data3!$CB$1:$CB$10,Data3!$CB$11:$CB$19</definedName>
    <definedName name="A125179074X_Data">Data3!$CB$11:$CB$19</definedName>
    <definedName name="A125179074X_Latest">Data3!$CB$19</definedName>
    <definedName name="A125179078J">Data3!$CZ$1:$CZ$10,Data3!$CZ$11:$CZ$19</definedName>
    <definedName name="A125179078J_Data">Data3!$CZ$11:$CZ$19</definedName>
    <definedName name="A125179078J_Latest">Data3!$CZ$19</definedName>
    <definedName name="A125179082X">Data3!$DU$1:$DU$10,Data3!$DU$11:$DU$19</definedName>
    <definedName name="A125179082X_Data">Data3!$DU$11:$DU$19</definedName>
    <definedName name="A125179082X_Latest">Data3!$DU$19</definedName>
    <definedName name="A125179086J">Data4!$BR$1:$BR$10,Data4!$BR$11:$BR$19</definedName>
    <definedName name="A125179086J_Data">Data4!$BR$11:$BR$19</definedName>
    <definedName name="A125179086J_Latest">Data4!$BR$19</definedName>
    <definedName name="A125179090X">Data4!$CM$1:$CM$10,Data4!$CM$11:$CM$19</definedName>
    <definedName name="A125179090X_Data">Data4!$CM$11:$CM$19</definedName>
    <definedName name="A125179090X_Latest">Data4!$CM$19</definedName>
    <definedName name="A125179094J">Data4!$CV$1:$CV$10,Data4!$CV$11:$CV$19</definedName>
    <definedName name="A125179094J_Data">Data4!$CV$11:$CV$19</definedName>
    <definedName name="A125179094J_Latest">Data4!$CV$19</definedName>
    <definedName name="A125179098T">Data4!$BU$1:$BU$10,Data4!$BU$11:$BU$19</definedName>
    <definedName name="A125179098T_Data">Data4!$BU$11:$BU$19</definedName>
    <definedName name="A125179098T_Latest">Data4!$BU$19</definedName>
    <definedName name="A125179102W">Data4!$CA$1:$CA$10,Data4!$CA$11:$CA$19</definedName>
    <definedName name="A125179102W_Data">Data4!$CA$11:$CA$19</definedName>
    <definedName name="A125179102W_Latest">Data4!$CA$19</definedName>
    <definedName name="A125179106F">Data4!$BC$1:$BC$10,Data4!$BC$11:$BC$19</definedName>
    <definedName name="A125179106F_Data">Data4!$BC$11:$BC$19</definedName>
    <definedName name="A125179106F_Latest">Data4!$BC$19</definedName>
    <definedName name="A125179110W">Data4!$BO$1:$BO$10,Data4!$BO$11:$BO$19</definedName>
    <definedName name="A125179110W_Data">Data4!$BO$11:$BO$19</definedName>
    <definedName name="A125179110W_Latest">Data4!$BO$19</definedName>
    <definedName name="A125179114F">Data4!$CY$1:$CY$10,Data4!$CY$11:$CY$19</definedName>
    <definedName name="A125179114F_Data">Data4!$CY$11:$CY$19</definedName>
    <definedName name="A125179114F_Latest">Data4!$CY$19</definedName>
    <definedName name="A125179118R">Data4!$AK$1:$AK$10,Data4!$AK$11:$AK$19</definedName>
    <definedName name="A125179118R_Data">Data4!$AK$11:$AK$19</definedName>
    <definedName name="A125179118R_Latest">Data4!$AK$19</definedName>
    <definedName name="A125179122F">Data4!$AT$1:$AT$10,Data4!$AT$11:$AT$19</definedName>
    <definedName name="A125179122F_Data">Data4!$AT$11:$AT$19</definedName>
    <definedName name="A125179122F_Latest">Data4!$AT$19</definedName>
    <definedName name="A125179126R">Data4!$AW$1:$AW$10,Data4!$AW$11:$AW$19</definedName>
    <definedName name="A125179126R_Data">Data4!$AW$11:$AW$19</definedName>
    <definedName name="A125179126R_Latest">Data4!$AW$19</definedName>
    <definedName name="A125179130F">Data4!$BX$1:$BX$10,Data4!$BX$11:$BX$19</definedName>
    <definedName name="A125179130F_Data">Data4!$BX$11:$BX$19</definedName>
    <definedName name="A125179130F_Latest">Data4!$BX$19</definedName>
    <definedName name="A125179134R">Data4!$CD$1:$CD$10,Data4!$CD$11:$CD$19</definedName>
    <definedName name="A125179134R_Data">Data4!$CD$11:$CD$19</definedName>
    <definedName name="A125179134R_Latest">Data4!$CD$19</definedName>
    <definedName name="A125179138X">Data4!$CG$1:$CG$10,Data4!$CG$11:$CG$19</definedName>
    <definedName name="A125179138X_Data">Data4!$CG$11:$CG$19</definedName>
    <definedName name="A125179138X_Latest">Data4!$CG$19</definedName>
    <definedName name="A125179142R">Data4!$DB$1:$DB$10,Data4!$DB$11:$DB$19</definedName>
    <definedName name="A125179142R_Data">Data4!$DB$11:$DB$19</definedName>
    <definedName name="A125179142R_Latest">Data4!$DB$19</definedName>
    <definedName name="A125179146X">Data4!$AZ$1:$AZ$10,Data4!$AZ$11:$AZ$19</definedName>
    <definedName name="A125179146X_Data">Data4!$AZ$11:$AZ$19</definedName>
    <definedName name="A125179146X_Latest">Data4!$AZ$19</definedName>
    <definedName name="A125179150R">Data4!$BI$1:$BI$10,Data4!$BI$11:$BI$19</definedName>
    <definedName name="A125179150R_Data">Data4!$BI$11:$BI$19</definedName>
    <definedName name="A125179150R_Latest">Data4!$BI$19</definedName>
    <definedName name="A125179154X">Data4!$AH$1:$AH$10,Data4!$AH$11:$AH$19</definedName>
    <definedName name="A125179154X_Data">Data4!$AH$11:$AH$19</definedName>
    <definedName name="A125179154X_Latest">Data4!$AH$19</definedName>
    <definedName name="A125179158J">Data4!$AN$1:$AN$10,Data4!$AN$11:$AN$19</definedName>
    <definedName name="A125179158J_Data">Data4!$AN$11:$AN$19</definedName>
    <definedName name="A125179158J_Latest">Data4!$AN$19</definedName>
    <definedName name="A125179162X">Data4!$AQ$1:$AQ$10,Data4!$AQ$11:$AQ$19</definedName>
    <definedName name="A125179162X_Data">Data4!$AQ$11:$AQ$19</definedName>
    <definedName name="A125179162X_Latest">Data4!$AQ$19</definedName>
    <definedName name="A125179166J">Data4!$BF$1:$BF$10,Data4!$BF$11:$BF$19</definedName>
    <definedName name="A125179166J_Data">Data4!$BF$11:$BF$19</definedName>
    <definedName name="A125179166J_Latest">Data4!$BF$19</definedName>
    <definedName name="A125179170X">Data4!$CP$1:$CP$10,Data4!$CP$11:$CP$19</definedName>
    <definedName name="A125179170X_Data">Data4!$CP$11:$CP$19</definedName>
    <definedName name="A125179170X_Latest">Data4!$CP$19</definedName>
    <definedName name="A125179174J">Data4!$CS$1:$CS$10,Data4!$CS$11:$CS$19</definedName>
    <definedName name="A125179174J_Data">Data4!$CS$11:$CS$19</definedName>
    <definedName name="A125179174J_Latest">Data4!$CS$19</definedName>
    <definedName name="A125179178T">Data4!$BL$1:$BL$10,Data4!$BL$11:$BL$19</definedName>
    <definedName name="A125179178T_Data">Data4!$BL$11:$BL$19</definedName>
    <definedName name="A125179178T_Latest">Data4!$BL$19</definedName>
    <definedName name="A125179182J">Data4!$CJ$1:$CJ$10,Data4!$CJ$11:$CJ$19</definedName>
    <definedName name="A125179182J_Data">Data4!$CJ$11:$CJ$19</definedName>
    <definedName name="A125179182J_Latest">Data4!$CJ$19</definedName>
    <definedName name="A125179186T">Data4!$DE$1:$DE$10,Data4!$DE$11:$DE$19</definedName>
    <definedName name="A125179186T_Data">Data4!$DE$11:$DE$19</definedName>
    <definedName name="A125179186T_Latest">Data4!$DE$19</definedName>
    <definedName name="A125179190J">Data4!$ER$1:$ER$10,Data4!$ER$11:$ER$19</definedName>
    <definedName name="A125179190J_Data">Data4!$ER$11:$ER$19</definedName>
    <definedName name="A125179190J_Latest">Data4!$ER$19</definedName>
    <definedName name="A125179194T">Data4!$FM$1:$FM$10,Data4!$FM$11:$FM$19</definedName>
    <definedName name="A125179194T_Data">Data4!$FM$11:$FM$19</definedName>
    <definedName name="A125179194T_Latest">Data4!$FM$19</definedName>
    <definedName name="A125179198A">Data4!$FV$1:$FV$10,Data4!$FV$11:$FV$19</definedName>
    <definedName name="A125179198A_Data">Data4!$FV$11:$FV$19</definedName>
    <definedName name="A125179198A_Latest">Data4!$FV$19</definedName>
    <definedName name="A125179202F">Data4!$EU$1:$EU$10,Data4!$EU$11:$EU$19</definedName>
    <definedName name="A125179202F_Data">Data4!$EU$11:$EU$19</definedName>
    <definedName name="A125179202F_Latest">Data4!$EU$19</definedName>
    <definedName name="A125179206R">Data4!$FA$1:$FA$10,Data4!$FA$11:$FA$19</definedName>
    <definedName name="A125179206R_Data">Data4!$FA$11:$FA$19</definedName>
    <definedName name="A125179206R_Latest">Data4!$FA$19</definedName>
    <definedName name="A125179210F">Data4!$EC$1:$EC$10,Data4!$EC$11:$EC$19</definedName>
    <definedName name="A125179210F_Data">Data4!$EC$11:$EC$19</definedName>
    <definedName name="A125179210F_Latest">Data4!$EC$19</definedName>
    <definedName name="A125179214R">Data4!$EO$1:$EO$10,Data4!$EO$11:$EO$19</definedName>
    <definedName name="A125179214R_Data">Data4!$EO$11:$EO$19</definedName>
    <definedName name="A125179214R_Latest">Data4!$EO$19</definedName>
    <definedName name="A125179218X">Data4!$FY$1:$FY$10,Data4!$FY$11:$FY$19</definedName>
    <definedName name="A125179218X_Data">Data4!$FY$11:$FY$19</definedName>
    <definedName name="A125179218X_Latest">Data4!$FY$19</definedName>
    <definedName name="A125179222R">Data4!$DK$1:$DK$10,Data4!$DK$11:$DK$19</definedName>
    <definedName name="A125179222R_Data">Data4!$DK$11:$DK$19</definedName>
    <definedName name="A125179222R_Latest">Data4!$DK$19</definedName>
    <definedName name="A125179226X">Data4!$DT$1:$DT$10,Data4!$DT$11:$DT$19</definedName>
    <definedName name="A125179226X_Data">Data4!$DT$11:$DT$19</definedName>
    <definedName name="A125179226X_Latest">Data4!$DT$19</definedName>
    <definedName name="A125179230R">Data4!$DW$1:$DW$10,Data4!$DW$11:$DW$19</definedName>
    <definedName name="A125179230R_Data">Data4!$DW$11:$DW$19</definedName>
    <definedName name="A125179230R_Latest">Data4!$DW$19</definedName>
    <definedName name="A125179234X">Data4!$EX$1:$EX$10,Data4!$EX$11:$EX$19</definedName>
    <definedName name="A125179234X_Data">Data4!$EX$11:$EX$19</definedName>
    <definedName name="A125179234X_Latest">Data4!$EX$19</definedName>
    <definedName name="A125179238J">Data4!$FD$1:$FD$10,Data4!$FD$11:$FD$19</definedName>
    <definedName name="A125179238J_Data">Data4!$FD$11:$FD$19</definedName>
    <definedName name="A125179238J_Latest">Data4!$FD$19</definedName>
    <definedName name="A125179242X">Data4!$FG$1:$FG$10,Data4!$FG$11:$FG$19</definedName>
    <definedName name="A125179242X_Data">Data4!$FG$11:$FG$19</definedName>
    <definedName name="A125179242X_Latest">Data4!$FG$19</definedName>
    <definedName name="A125179246J">Data4!$GB$1:$GB$10,Data4!$GB$11:$GB$19</definedName>
    <definedName name="A125179246J_Data">Data4!$GB$11:$GB$19</definedName>
    <definedName name="A125179246J_Latest">Data4!$GB$19</definedName>
    <definedName name="A125179250X">Data4!$DZ$1:$DZ$10,Data4!$DZ$11:$DZ$19</definedName>
    <definedName name="A125179250X_Data">Data4!$DZ$11:$DZ$19</definedName>
    <definedName name="A125179250X_Latest">Data4!$DZ$19</definedName>
    <definedName name="A125179254J">Data4!$EI$1:$EI$10,Data4!$EI$11:$EI$19</definedName>
    <definedName name="A125179254J_Data">Data4!$EI$11:$EI$19</definedName>
    <definedName name="A125179254J_Latest">Data4!$EI$19</definedName>
    <definedName name="A125179258T">Data4!$DH$1:$DH$10,Data4!$DH$11:$DH$19</definedName>
    <definedName name="A125179258T_Data">Data4!$DH$11:$DH$19</definedName>
    <definedName name="A125179258T_Latest">Data4!$DH$19</definedName>
    <definedName name="A125179262J">Data4!$DN$1:$DN$10,Data4!$DN$11:$DN$19</definedName>
    <definedName name="A125179262J_Data">Data4!$DN$11:$DN$19</definedName>
    <definedName name="A125179262J_Latest">Data4!$DN$19</definedName>
    <definedName name="A125179266T">Data4!$DQ$1:$DQ$10,Data4!$DQ$11:$DQ$19</definedName>
    <definedName name="A125179266T_Data">Data4!$DQ$11:$DQ$19</definedName>
    <definedName name="A125179266T_Latest">Data4!$DQ$19</definedName>
    <definedName name="A125179270J">Data4!$EF$1:$EF$10,Data4!$EF$11:$EF$19</definedName>
    <definedName name="A125179270J_Data">Data4!$EF$11:$EF$19</definedName>
    <definedName name="A125179270J_Latest">Data4!$EF$19</definedName>
    <definedName name="A125179274T">Data4!$FP$1:$FP$10,Data4!$FP$11:$FP$19</definedName>
    <definedName name="A125179274T_Data">Data4!$FP$11:$FP$19</definedName>
    <definedName name="A125179274T_Latest">Data4!$FP$19</definedName>
    <definedName name="A125179278A">Data4!$FS$1:$FS$10,Data4!$FS$11:$FS$19</definedName>
    <definedName name="A125179278A_Data">Data4!$FS$11:$FS$19</definedName>
    <definedName name="A125179278A_Latest">Data4!$FS$19</definedName>
    <definedName name="A125179282T">Data4!$EL$1:$EL$10,Data4!$EL$11:$EL$19</definedName>
    <definedName name="A125179282T_Data">Data4!$EL$11:$EL$19</definedName>
    <definedName name="A125179282T_Latest">Data4!$EL$19</definedName>
    <definedName name="A125179286A">Data4!$FJ$1:$FJ$10,Data4!$FJ$11:$FJ$19</definedName>
    <definedName name="A125179286A_Data">Data4!$FJ$11:$FJ$19</definedName>
    <definedName name="A125179286A_Latest">Data4!$FJ$19</definedName>
    <definedName name="A125179290T">Data4!$GE$1:$GE$10,Data4!$GE$11:$GE$19</definedName>
    <definedName name="A125179290T_Data">Data4!$GE$11:$GE$19</definedName>
    <definedName name="A125179290T_Latest">Data4!$GE$19</definedName>
    <definedName name="A125179294A">Data4!$HR$1:$HR$10,Data4!$HR$11:$HR$19</definedName>
    <definedName name="A125179294A_Data">Data4!$HR$11:$HR$19</definedName>
    <definedName name="A125179294A_Latest">Data4!$HR$19</definedName>
    <definedName name="A125179298K">Data4!$IM$1:$IM$10,Data4!$IM$11:$IM$19</definedName>
    <definedName name="A125179298K_Data">Data4!$IM$11:$IM$19</definedName>
    <definedName name="A125179298K_Latest">Data4!$IM$19</definedName>
    <definedName name="A125179302R">Data5!$F$1:$F$10,Data5!$F$11:$F$19</definedName>
    <definedName name="A125179302R_Data">Data5!$F$11:$F$19</definedName>
    <definedName name="A125179302R_Latest">Data5!$F$19</definedName>
    <definedName name="A125179306X">Data4!$HU$1:$HU$10,Data4!$HU$11:$HU$19</definedName>
    <definedName name="A125179306X_Data">Data4!$HU$11:$HU$19</definedName>
    <definedName name="A125179306X_Latest">Data4!$HU$19</definedName>
    <definedName name="A125179310R">Data4!$IA$1:$IA$10,Data4!$IA$11:$IA$19</definedName>
    <definedName name="A125179310R_Data">Data4!$IA$11:$IA$19</definedName>
    <definedName name="A125179310R_Latest">Data4!$IA$19</definedName>
    <definedName name="A125179314X">Data4!$HC$1:$HC$10,Data4!$HC$11:$HC$19</definedName>
    <definedName name="A125179314X_Data">Data4!$HC$11:$HC$19</definedName>
    <definedName name="A125179314X_Latest">Data4!$HC$19</definedName>
    <definedName name="A125179318J">Data4!$HO$1:$HO$10,Data4!$HO$11:$HO$19</definedName>
    <definedName name="A125179318J_Data">Data4!$HO$11:$HO$19</definedName>
    <definedName name="A125179318J_Latest">Data4!$HO$19</definedName>
    <definedName name="A125179322X">Data5!$I$1:$I$10,Data5!$I$11:$I$19</definedName>
    <definedName name="A125179322X_Data">Data5!$I$11:$I$19</definedName>
    <definedName name="A125179322X_Latest">Data5!$I$19</definedName>
    <definedName name="A125179326J">Data4!$GK$1:$GK$10,Data4!$GK$11:$GK$19</definedName>
    <definedName name="A125179326J_Data">Data4!$GK$11:$GK$19</definedName>
    <definedName name="A125179326J_Latest">Data4!$GK$19</definedName>
    <definedName name="A125179330X">Data4!$GT$1:$GT$10,Data4!$GT$11:$GT$19</definedName>
    <definedName name="A125179330X_Data">Data4!$GT$11:$GT$19</definedName>
    <definedName name="A125179330X_Latest">Data4!$GT$19</definedName>
    <definedName name="A125179334J">Data4!$GW$1:$GW$10,Data4!$GW$11:$GW$19</definedName>
    <definedName name="A125179334J_Data">Data4!$GW$11:$GW$19</definedName>
    <definedName name="A125179334J_Latest">Data4!$GW$19</definedName>
    <definedName name="A125179338T">Data4!$HX$1:$HX$10,Data4!$HX$11:$HX$19</definedName>
    <definedName name="A125179338T_Data">Data4!$HX$11:$HX$19</definedName>
    <definedName name="A125179338T_Latest">Data4!$HX$19</definedName>
    <definedName name="A125179342J">Data4!$ID$1:$ID$10,Data4!$ID$11:$ID$19</definedName>
    <definedName name="A125179342J_Data">Data4!$ID$11:$ID$19</definedName>
    <definedName name="A125179342J_Latest">Data4!$ID$19</definedName>
    <definedName name="A125179346T">Data4!$IG$1:$IG$10,Data4!$IG$11:$IG$19</definedName>
    <definedName name="A125179346T_Data">Data4!$IG$11:$IG$19</definedName>
    <definedName name="A125179346T_Latest">Data4!$IG$19</definedName>
    <definedName name="A125179350J">Data5!$L$1:$L$10,Data5!$L$11:$L$19</definedName>
    <definedName name="A125179350J_Data">Data5!$L$11:$L$19</definedName>
    <definedName name="A125179350J_Latest">Data5!$L$19</definedName>
    <definedName name="A125179354T">Data4!$GZ$1:$GZ$10,Data4!$GZ$11:$GZ$19</definedName>
    <definedName name="A125179354T_Data">Data4!$GZ$11:$GZ$19</definedName>
    <definedName name="A125179354T_Latest">Data4!$GZ$19</definedName>
    <definedName name="A125179358A">Data4!$HI$1:$HI$10,Data4!$HI$11:$HI$19</definedName>
    <definedName name="A125179358A_Data">Data4!$HI$11:$HI$19</definedName>
    <definedName name="A125179358A_Latest">Data4!$HI$19</definedName>
    <definedName name="A125179362T">Data4!$GH$1:$GH$10,Data4!$GH$11:$GH$19</definedName>
    <definedName name="A125179362T_Data">Data4!$GH$11:$GH$19</definedName>
    <definedName name="A125179362T_Latest">Data4!$GH$19</definedName>
    <definedName name="A125179366A">Data4!$GN$1:$GN$10,Data4!$GN$11:$GN$19</definedName>
    <definedName name="A125179366A_Data">Data4!$GN$11:$GN$19</definedName>
    <definedName name="A125179366A_Latest">Data4!$GN$19</definedName>
    <definedName name="A125179370T">Data4!$GQ$1:$GQ$10,Data4!$GQ$11:$GQ$19</definedName>
    <definedName name="A125179370T_Data">Data4!$GQ$11:$GQ$19</definedName>
    <definedName name="A125179370T_Latest">Data4!$GQ$19</definedName>
    <definedName name="A125179374A">Data4!$HF$1:$HF$10,Data4!$HF$11:$HF$19</definedName>
    <definedName name="A125179374A_Data">Data4!$HF$11:$HF$19</definedName>
    <definedName name="A125179374A_Latest">Data4!$HF$19</definedName>
    <definedName name="A125179378K">Data4!$IP$1:$IP$10,Data4!$IP$11:$IP$19</definedName>
    <definedName name="A125179378K_Data">Data4!$IP$11:$IP$19</definedName>
    <definedName name="A125179378K_Latest">Data4!$IP$19</definedName>
    <definedName name="A125179382A">Data5!$C$1:$C$10,Data5!$C$11:$C$19</definedName>
    <definedName name="A125179382A_Data">Data5!$C$11:$C$19</definedName>
    <definedName name="A125179382A_Latest">Data5!$C$19</definedName>
    <definedName name="A125179386K">Data4!$HL$1:$HL$10,Data4!$HL$11:$HL$19</definedName>
    <definedName name="A125179386K_Data">Data4!$HL$11:$HL$19</definedName>
    <definedName name="A125179386K_Latest">Data4!$HL$19</definedName>
    <definedName name="A125179390A">Data4!$IJ$1:$IJ$10,Data4!$IJ$11:$IJ$19</definedName>
    <definedName name="A125179390A_Data">Data4!$IJ$11:$IJ$19</definedName>
    <definedName name="A125179390A_Latest">Data4!$IJ$19</definedName>
    <definedName name="A125179394K">Data5!$O$1:$O$10,Data5!$O$11:$O$19</definedName>
    <definedName name="A125179394K_Data">Data5!$O$11:$O$19</definedName>
    <definedName name="A125179394K_Latest">Data5!$O$19</definedName>
    <definedName name="A125179398V">Data3!$H$1:$H$10,Data3!$H$11:$H$19</definedName>
    <definedName name="A125179398V_Data">Data3!$H$11:$H$19</definedName>
    <definedName name="A125179398V_Latest">Data3!$H$19</definedName>
    <definedName name="A125179402X">Data3!$AC$1:$AC$10,Data3!$AC$11:$AC$19</definedName>
    <definedName name="A125179402X_Data">Data3!$AC$11:$AC$19</definedName>
    <definedName name="A125179402X_Latest">Data3!$AC$19</definedName>
    <definedName name="A125179406J">Data3!$AL$1:$AL$10,Data3!$AL$11:$AL$19</definedName>
    <definedName name="A125179406J_Data">Data3!$AL$11:$AL$19</definedName>
    <definedName name="A125179406J_Latest">Data3!$AL$19</definedName>
    <definedName name="A125179410X">Data3!$K$1:$K$10,Data3!$K$11:$K$19</definedName>
    <definedName name="A125179410X_Data">Data3!$K$11:$K$19</definedName>
    <definedName name="A125179410X_Latest">Data3!$K$19</definedName>
    <definedName name="A125179414J">Data3!$Q$1:$Q$10,Data3!$Q$11:$Q$19</definedName>
    <definedName name="A125179414J_Data">Data3!$Q$11:$Q$19</definedName>
    <definedName name="A125179414J_Latest">Data3!$Q$19</definedName>
    <definedName name="A125179418T">Data2!$II$1:$II$10,Data2!$II$11:$II$19</definedName>
    <definedName name="A125179418T_Data">Data2!$II$11:$II$19</definedName>
    <definedName name="A125179418T_Latest">Data2!$II$19</definedName>
    <definedName name="A125179422J">Data3!$E$1:$E$10,Data3!$E$11:$E$19</definedName>
    <definedName name="A125179422J_Data">Data3!$E$11:$E$19</definedName>
    <definedName name="A125179422J_Latest">Data3!$E$19</definedName>
    <definedName name="A125179426T">Data3!$AO$1:$AO$10,Data3!$AO$11:$AO$19</definedName>
    <definedName name="A125179426T_Data">Data3!$AO$11:$AO$19</definedName>
    <definedName name="A125179426T_Latest">Data3!$AO$19</definedName>
    <definedName name="A125179430J">Data2!$HQ$1:$HQ$10,Data2!$HQ$11:$HQ$19</definedName>
    <definedName name="A125179430J_Data">Data2!$HQ$11:$HQ$19</definedName>
    <definedName name="A125179430J_Latest">Data2!$HQ$19</definedName>
    <definedName name="A125179434T">Data2!$HZ$1:$HZ$10,Data2!$HZ$11:$HZ$19</definedName>
    <definedName name="A125179434T_Data">Data2!$HZ$11:$HZ$19</definedName>
    <definedName name="A125179434T_Latest">Data2!$HZ$19</definedName>
    <definedName name="A125179438A">Data2!$IC$1:$IC$10,Data2!$IC$11:$IC$19</definedName>
    <definedName name="A125179438A_Data">Data2!$IC$11:$IC$19</definedName>
    <definedName name="A125179438A_Latest">Data2!$IC$19</definedName>
    <definedName name="A125179442T">Data3!$N$1:$N$10,Data3!$N$11:$N$19</definedName>
    <definedName name="A125179442T_Data">Data3!$N$11:$N$19</definedName>
    <definedName name="A125179442T_Latest">Data3!$N$19</definedName>
    <definedName name="A125179446A">Data3!$T$1:$T$10,Data3!$T$11:$T$19</definedName>
    <definedName name="A125179446A_Data">Data3!$T$11:$T$19</definedName>
    <definedName name="A125179446A_Latest">Data3!$T$19</definedName>
    <definedName name="A125179450T">Data3!$W$1:$W$10,Data3!$W$11:$W$19</definedName>
    <definedName name="A125179450T_Data">Data3!$W$11:$W$19</definedName>
    <definedName name="A125179450T_Latest">Data3!$W$19</definedName>
    <definedName name="A125179454A">Data3!$AR$1:$AR$10,Data3!$AR$11:$AR$19</definedName>
    <definedName name="A125179454A_Data">Data3!$AR$11:$AR$19</definedName>
    <definedName name="A125179454A_Latest">Data3!$AR$19</definedName>
    <definedName name="A125179458K">Data2!$IF$1:$IF$10,Data2!$IF$11:$IF$19</definedName>
    <definedName name="A125179458K_Data">Data2!$IF$11:$IF$19</definedName>
    <definedName name="A125179458K_Latest">Data2!$IF$19</definedName>
    <definedName name="A125179462A">Data2!$IO$1:$IO$10,Data2!$IO$11:$IO$19</definedName>
    <definedName name="A125179462A_Data">Data2!$IO$11:$IO$19</definedName>
    <definedName name="A125179462A_Latest">Data2!$IO$19</definedName>
    <definedName name="A125179466K">Data2!$HN$1:$HN$10,Data2!$HN$11:$HN$19</definedName>
    <definedName name="A125179466K_Data">Data2!$HN$11:$HN$19</definedName>
    <definedName name="A125179466K_Latest">Data2!$HN$19</definedName>
    <definedName name="A125179470A">Data2!$HT$1:$HT$10,Data2!$HT$11:$HT$19</definedName>
    <definedName name="A125179470A_Data">Data2!$HT$11:$HT$19</definedName>
    <definedName name="A125179470A_Latest">Data2!$HT$19</definedName>
    <definedName name="A125179474K">Data2!$HW$1:$HW$10,Data2!$HW$11:$HW$19</definedName>
    <definedName name="A125179474K_Data">Data2!$HW$11:$HW$19</definedName>
    <definedName name="A125179474K_Latest">Data2!$HW$19</definedName>
    <definedName name="A125179478V">Data2!$IL$1:$IL$10,Data2!$IL$11:$IL$19</definedName>
    <definedName name="A125179478V_Data">Data2!$IL$11:$IL$19</definedName>
    <definedName name="A125179478V_Latest">Data2!$IL$19</definedName>
    <definedName name="A125179482K">Data3!$AF$1:$AF$10,Data3!$AF$11:$AF$19</definedName>
    <definedName name="A125179482K_Data">Data3!$AF$11:$AF$19</definedName>
    <definedName name="A125179482K_Latest">Data3!$AF$19</definedName>
    <definedName name="A125179486V">Data3!$AI$1:$AI$10,Data3!$AI$11:$AI$19</definedName>
    <definedName name="A125179486V_Data">Data3!$AI$11:$AI$19</definedName>
    <definedName name="A125179486V_Latest">Data3!$AI$19</definedName>
    <definedName name="A125179490K">Data3!$B$1:$B$10,Data3!$B$11:$B$19</definedName>
    <definedName name="A125179490K_Data">Data3!$B$11:$B$19</definedName>
    <definedName name="A125179490K_Latest">Data3!$B$19</definedName>
    <definedName name="A125179494V">Data3!$Z$1:$Z$10,Data3!$Z$11:$Z$19</definedName>
    <definedName name="A125179494V_Data">Data3!$Z$11:$Z$19</definedName>
    <definedName name="A125179494V_Latest">Data3!$Z$19</definedName>
    <definedName name="A125179498C">Data3!$AU$1:$AU$10,Data3!$AU$11:$AU$19</definedName>
    <definedName name="A125179498C_Data">Data3!$AU$11:$AU$19</definedName>
    <definedName name="A125179498C_Latest">Data3!$AU$19</definedName>
    <definedName name="A125179502J">Data3!$FH$1:$FH$10,Data3!$FH$11:$FH$19</definedName>
    <definedName name="A125179502J_Data">Data3!$FH$11:$FH$19</definedName>
    <definedName name="A125179502J_Latest">Data3!$FH$19</definedName>
    <definedName name="A125179506T">Data3!$GC$1:$GC$10,Data3!$GC$11:$GC$19</definedName>
    <definedName name="A125179506T_Data">Data3!$GC$11:$GC$19</definedName>
    <definedName name="A125179506T_Latest">Data3!$GC$19</definedName>
    <definedName name="A125179510J">Data3!$GL$1:$GL$10,Data3!$GL$11:$GL$19</definedName>
    <definedName name="A125179510J_Data">Data3!$GL$11:$GL$19</definedName>
    <definedName name="A125179510J_Latest">Data3!$GL$19</definedName>
    <definedName name="A125179514T">Data3!$FK$1:$FK$10,Data3!$FK$11:$FK$19</definedName>
    <definedName name="A125179514T_Data">Data3!$FK$11:$FK$19</definedName>
    <definedName name="A125179514T_Latest">Data3!$FK$19</definedName>
    <definedName name="A125179518A">Data3!$FQ$1:$FQ$10,Data3!$FQ$11:$FQ$19</definedName>
    <definedName name="A125179518A_Data">Data3!$FQ$11:$FQ$19</definedName>
    <definedName name="A125179518A_Latest">Data3!$FQ$19</definedName>
    <definedName name="A125179522T">Data3!$ES$1:$ES$10,Data3!$ES$11:$ES$19</definedName>
    <definedName name="A125179522T_Data">Data3!$ES$11:$ES$19</definedName>
    <definedName name="A125179522T_Latest">Data3!$ES$19</definedName>
    <definedName name="A125179526A">Data3!$FE$1:$FE$10,Data3!$FE$11:$FE$19</definedName>
    <definedName name="A125179526A_Data">Data3!$FE$11:$FE$19</definedName>
    <definedName name="A125179526A_Latest">Data3!$FE$19</definedName>
    <definedName name="A125179530T">Data3!$GO$1:$GO$10,Data3!$GO$11:$GO$19</definedName>
    <definedName name="A125179530T_Data">Data3!$GO$11:$GO$19</definedName>
    <definedName name="A125179530T_Latest">Data3!$GO$19</definedName>
    <definedName name="A125179534A">Data3!$EA$1:$EA$10,Data3!$EA$11:$EA$19</definedName>
    <definedName name="A125179534A_Data">Data3!$EA$11:$EA$19</definedName>
    <definedName name="A125179534A_Latest">Data3!$EA$19</definedName>
    <definedName name="A125179538K">Data3!$EJ$1:$EJ$10,Data3!$EJ$11:$EJ$19</definedName>
    <definedName name="A125179538K_Data">Data3!$EJ$11:$EJ$19</definedName>
    <definedName name="A125179538K_Latest">Data3!$EJ$19</definedName>
    <definedName name="A125179542A">Data3!$EM$1:$EM$10,Data3!$EM$11:$EM$19</definedName>
    <definedName name="A125179542A_Data">Data3!$EM$11:$EM$19</definedName>
    <definedName name="A125179542A_Latest">Data3!$EM$19</definedName>
    <definedName name="A125179546K">Data3!$FN$1:$FN$10,Data3!$FN$11:$FN$19</definedName>
    <definedName name="A125179546K_Data">Data3!$FN$11:$FN$19</definedName>
    <definedName name="A125179546K_Latest">Data3!$FN$19</definedName>
    <definedName name="A125179550A">Data3!$FT$1:$FT$10,Data3!$FT$11:$FT$19</definedName>
    <definedName name="A125179550A_Data">Data3!$FT$11:$FT$19</definedName>
    <definedName name="A125179550A_Latest">Data3!$FT$19</definedName>
    <definedName name="A125179554K">Data3!$FW$1:$FW$10,Data3!$FW$11:$FW$19</definedName>
    <definedName name="A125179554K_Data">Data3!$FW$11:$FW$19</definedName>
    <definedName name="A125179554K_Latest">Data3!$FW$19</definedName>
    <definedName name="A125179558V">Data3!$GR$1:$GR$10,Data3!$GR$11:$GR$19</definedName>
    <definedName name="A125179558V_Data">Data3!$GR$11:$GR$19</definedName>
    <definedName name="A125179558V_Latest">Data3!$GR$19</definedName>
    <definedName name="A125179562K">Data3!$EP$1:$EP$10,Data3!$EP$11:$EP$19</definedName>
    <definedName name="A125179562K_Data">Data3!$EP$11:$EP$19</definedName>
    <definedName name="A125179562K_Latest">Data3!$EP$19</definedName>
    <definedName name="A125179566V">Data3!$EY$1:$EY$10,Data3!$EY$11:$EY$19</definedName>
    <definedName name="A125179566V_Data">Data3!$EY$11:$EY$19</definedName>
    <definedName name="A125179566V_Latest">Data3!$EY$19</definedName>
    <definedName name="A125179570K">Data3!$DX$1:$DX$10,Data3!$DX$11:$DX$19</definedName>
    <definedName name="A125179570K_Data">Data3!$DX$11:$DX$19</definedName>
    <definedName name="A125179570K_Latest">Data3!$DX$19</definedName>
    <definedName name="A125179574V">Data3!$ED$1:$ED$10,Data3!$ED$11:$ED$19</definedName>
    <definedName name="A125179574V_Data">Data3!$ED$11:$ED$19</definedName>
    <definedName name="A125179574V_Latest">Data3!$ED$19</definedName>
    <definedName name="A125179578C">Data3!$EG$1:$EG$10,Data3!$EG$11:$EG$19</definedName>
    <definedName name="A125179578C_Data">Data3!$EG$11:$EG$19</definedName>
    <definedName name="A125179578C_Latest">Data3!$EG$19</definedName>
    <definedName name="A125179582V">Data3!$EV$1:$EV$10,Data3!$EV$11:$EV$19</definedName>
    <definedName name="A125179582V_Data">Data3!$EV$11:$EV$19</definedName>
    <definedName name="A125179582V_Latest">Data3!$EV$19</definedName>
    <definedName name="A125179586C">Data3!$GF$1:$GF$10,Data3!$GF$11:$GF$19</definedName>
    <definedName name="A125179586C_Data">Data3!$GF$11:$GF$19</definedName>
    <definedName name="A125179586C_Latest">Data3!$GF$19</definedName>
    <definedName name="A125179590V">Data3!$GI$1:$GI$10,Data3!$GI$11:$GI$19</definedName>
    <definedName name="A125179590V_Data">Data3!$GI$11:$GI$19</definedName>
    <definedName name="A125179590V_Latest">Data3!$GI$19</definedName>
    <definedName name="A125179594C">Data3!$FB$1:$FB$10,Data3!$FB$11:$FB$19</definedName>
    <definedName name="A125179594C_Data">Data3!$FB$11:$FB$19</definedName>
    <definedName name="A125179594C_Latest">Data3!$FB$19</definedName>
    <definedName name="A125179598L">Data3!$FZ$1:$FZ$10,Data3!$FZ$11:$FZ$19</definedName>
    <definedName name="A125179598L_Data">Data3!$FZ$11:$FZ$19</definedName>
    <definedName name="A125179598L_Latest">Data3!$FZ$19</definedName>
    <definedName name="A125179602T">Data3!$GU$1:$GU$10,Data3!$GU$11:$GU$19</definedName>
    <definedName name="A125179602T_Data">Data3!$GU$11:$GU$19</definedName>
    <definedName name="A125179602T_Latest">Data3!$GU$19</definedName>
    <definedName name="A125179606A">Data3!$IH$1:$IH$10,Data3!$IH$11:$IH$19</definedName>
    <definedName name="A125179606A_Data">Data3!$IH$11:$IH$19</definedName>
    <definedName name="A125179606A_Latest">Data3!$IH$19</definedName>
    <definedName name="A125179610T">Data4!$M$1:$M$10,Data4!$M$11:$M$19</definedName>
    <definedName name="A125179610T_Data">Data4!$M$11:$M$19</definedName>
    <definedName name="A125179610T_Latest">Data4!$M$19</definedName>
    <definedName name="A125179614A">Data4!$V$1:$V$10,Data4!$V$11:$V$19</definedName>
    <definedName name="A125179614A_Data">Data4!$V$11:$V$19</definedName>
    <definedName name="A125179614A_Latest">Data4!$V$19</definedName>
    <definedName name="A125179618K">Data3!$IK$1:$IK$10,Data3!$IK$11:$IK$19</definedName>
    <definedName name="A125179618K_Data">Data3!$IK$11:$IK$19</definedName>
    <definedName name="A125179618K_Latest">Data3!$IK$19</definedName>
    <definedName name="A125179622A">Data3!$IQ$1:$IQ$10,Data3!$IQ$11:$IQ$19</definedName>
    <definedName name="A125179622A_Data">Data3!$IQ$11:$IQ$19</definedName>
    <definedName name="A125179622A_Latest">Data3!$IQ$19</definedName>
    <definedName name="A125179626K">Data3!$HS$1:$HS$10,Data3!$HS$11:$HS$19</definedName>
    <definedName name="A125179626K_Data">Data3!$HS$11:$HS$19</definedName>
    <definedName name="A125179626K_Latest">Data3!$HS$19</definedName>
    <definedName name="A125179630A">Data3!$IE$1:$IE$10,Data3!$IE$11:$IE$19</definedName>
    <definedName name="A125179630A_Data">Data3!$IE$11:$IE$19</definedName>
    <definedName name="A125179630A_Latest">Data3!$IE$19</definedName>
    <definedName name="A125179634K">Data4!$Y$1:$Y$10,Data4!$Y$11:$Y$19</definedName>
    <definedName name="A125179634K_Data">Data4!$Y$11:$Y$19</definedName>
    <definedName name="A125179634K_Latest">Data4!$Y$19</definedName>
    <definedName name="A125179638V">Data3!$HA$1:$HA$10,Data3!$HA$11:$HA$19</definedName>
    <definedName name="A125179638V_Data">Data3!$HA$11:$HA$19</definedName>
    <definedName name="A125179638V_Latest">Data3!$HA$19</definedName>
    <definedName name="A125179642K">Data3!$HJ$1:$HJ$10,Data3!$HJ$11:$HJ$19</definedName>
    <definedName name="A125179642K_Data">Data3!$HJ$11:$HJ$19</definedName>
    <definedName name="A125179642K_Latest">Data3!$HJ$19</definedName>
    <definedName name="A125179646V">Data3!$HM$1:$HM$10,Data3!$HM$11:$HM$19</definedName>
    <definedName name="A125179646V_Data">Data3!$HM$11:$HM$19</definedName>
    <definedName name="A125179646V_Latest">Data3!$HM$19</definedName>
    <definedName name="A125179650K">Data3!$IN$1:$IN$10,Data3!$IN$11:$IN$19</definedName>
    <definedName name="A125179650K_Data">Data3!$IN$11:$IN$19</definedName>
    <definedName name="A125179650K_Latest">Data3!$IN$19</definedName>
    <definedName name="A125179654V">Data4!$D$1:$D$10,Data4!$D$11:$D$19</definedName>
    <definedName name="A125179654V_Data">Data4!$D$11:$D$19</definedName>
    <definedName name="A125179654V_Latest">Data4!$D$19</definedName>
    <definedName name="A125179658C">Data4!$G$1:$G$10,Data4!$G$11:$G$19</definedName>
    <definedName name="A125179658C_Data">Data4!$G$11:$G$19</definedName>
    <definedName name="A125179658C_Latest">Data4!$G$19</definedName>
    <definedName name="A125179662V">Data4!$AB$1:$AB$10,Data4!$AB$11:$AB$19</definedName>
    <definedName name="A125179662V_Data">Data4!$AB$11:$AB$19</definedName>
    <definedName name="A125179662V_Latest">Data4!$AB$19</definedName>
    <definedName name="A125179666C">Data3!$HP$1:$HP$10,Data3!$HP$11:$HP$19</definedName>
    <definedName name="A125179666C_Data">Data3!$HP$11:$HP$19</definedName>
    <definedName name="A125179666C_Latest">Data3!$HP$19</definedName>
    <definedName name="A125179670V">Data3!$HY$1:$HY$10,Data3!$HY$11:$HY$19</definedName>
    <definedName name="A125179670V_Data">Data3!$HY$11:$HY$19</definedName>
    <definedName name="A125179670V_Latest">Data3!$HY$19</definedName>
    <definedName name="A125179674C">Data3!$GX$1:$GX$10,Data3!$GX$11:$GX$19</definedName>
    <definedName name="A125179674C_Data">Data3!$GX$11:$GX$19</definedName>
    <definedName name="A125179674C_Latest">Data3!$GX$19</definedName>
    <definedName name="A125179678L">Data3!$HD$1:$HD$10,Data3!$HD$11:$HD$19</definedName>
    <definedName name="A125179678L_Data">Data3!$HD$11:$HD$19</definedName>
    <definedName name="A125179678L_Latest">Data3!$HD$19</definedName>
    <definedName name="A125179682C">Data3!$HG$1:$HG$10,Data3!$HG$11:$HG$19</definedName>
    <definedName name="A125179682C_Data">Data3!$HG$11:$HG$19</definedName>
    <definedName name="A125179682C_Latest">Data3!$HG$19</definedName>
    <definedName name="A125179686L">Data3!$HV$1:$HV$10,Data3!$HV$11:$HV$19</definedName>
    <definedName name="A125179686L_Data">Data3!$HV$11:$HV$19</definedName>
    <definedName name="A125179686L_Latest">Data3!$HV$19</definedName>
    <definedName name="A125179690C">Data4!$P$1:$P$10,Data4!$P$11:$P$19</definedName>
    <definedName name="A125179690C_Data">Data4!$P$11:$P$19</definedName>
    <definedName name="A125179690C_Latest">Data4!$P$19</definedName>
    <definedName name="A125179694L">Data4!$S$1:$S$10,Data4!$S$11:$S$19</definedName>
    <definedName name="A125179694L_Data">Data4!$S$11:$S$19</definedName>
    <definedName name="A125179694L_Latest">Data4!$S$19</definedName>
    <definedName name="A125179698W">Data3!$IB$1:$IB$10,Data3!$IB$11:$IB$19</definedName>
    <definedName name="A125179698W_Data">Data3!$IB$11:$IB$19</definedName>
    <definedName name="A125179698W_Latest">Data3!$IB$19</definedName>
    <definedName name="A125179702A">Data4!$J$1:$J$10,Data4!$J$11:$J$19</definedName>
    <definedName name="A125179702A_Data">Data4!$J$11:$J$19</definedName>
    <definedName name="A125179702A_Latest">Data4!$J$19</definedName>
    <definedName name="A125179706K">Data4!$AE$1:$AE$10,Data4!$AE$11:$AE$19</definedName>
    <definedName name="A125179706K_Data">Data4!$AE$11:$AE$19</definedName>
    <definedName name="A125179706K_Latest">Data4!$AE$19</definedName>
    <definedName name="A125179710A">Data1!$GN$1:$GN$10,Data1!$GN$11:$GN$19</definedName>
    <definedName name="A125179710A_Data">Data1!$GN$11:$GN$19</definedName>
    <definedName name="A125179710A_Latest">Data1!$GN$19</definedName>
    <definedName name="A125179714K">Data1!$HI$1:$HI$10,Data1!$HI$11:$HI$19</definedName>
    <definedName name="A125179714K_Data">Data1!$HI$11:$HI$19</definedName>
    <definedName name="A125179714K_Latest">Data1!$HI$19</definedName>
    <definedName name="A125179718V">Data1!$HR$1:$HR$10,Data1!$HR$11:$HR$19</definedName>
    <definedName name="A125179718V_Data">Data1!$HR$11:$HR$19</definedName>
    <definedName name="A125179718V_Latest">Data1!$HR$19</definedName>
    <definedName name="A125179722K">Data1!$GQ$1:$GQ$10,Data1!$GQ$11:$GQ$19</definedName>
    <definedName name="A125179722K_Data">Data1!$GQ$11:$GQ$19</definedName>
    <definedName name="A125179722K_Latest">Data1!$GQ$19</definedName>
    <definedName name="A125179726V">Data1!$GW$1:$GW$10,Data1!$GW$11:$GW$19</definedName>
    <definedName name="A125179726V_Data">Data1!$GW$11:$GW$19</definedName>
    <definedName name="A125179726V_Latest">Data1!$GW$19</definedName>
    <definedName name="A125179730K">Data1!$FY$1:$FY$10,Data1!$FY$11:$FY$19</definedName>
    <definedName name="A125179730K_Data">Data1!$FY$11:$FY$19</definedName>
    <definedName name="A125179730K_Latest">Data1!$FY$19</definedName>
    <definedName name="A125179734V">Data1!$GK$1:$GK$10,Data1!$GK$11:$GK$19</definedName>
    <definedName name="A125179734V_Data">Data1!$GK$11:$GK$19</definedName>
    <definedName name="A125179734V_Latest">Data1!$GK$19</definedName>
    <definedName name="A125179738C">Data1!$HU$1:$HU$10,Data1!$HU$11:$HU$19</definedName>
    <definedName name="A125179738C_Data">Data1!$HU$11:$HU$19</definedName>
    <definedName name="A125179738C_Latest">Data1!$HU$19</definedName>
    <definedName name="A125179742V">Data1!$FG$1:$FG$10,Data1!$FG$11:$FG$19</definedName>
    <definedName name="A125179742V_Data">Data1!$FG$11:$FG$19</definedName>
    <definedName name="A125179742V_Latest">Data1!$FG$19</definedName>
    <definedName name="A125179746C">Data1!$FP$1:$FP$10,Data1!$FP$11:$FP$19</definedName>
    <definedName name="A125179746C_Data">Data1!$FP$11:$FP$19</definedName>
    <definedName name="A125179746C_Latest">Data1!$FP$19</definedName>
    <definedName name="A125179750V">Data1!$FS$1:$FS$10,Data1!$FS$11:$FS$19</definedName>
    <definedName name="A125179750V_Data">Data1!$FS$11:$FS$19</definedName>
    <definedName name="A125179750V_Latest">Data1!$FS$19</definedName>
    <definedName name="A125179754C">Data1!$GT$1:$GT$10,Data1!$GT$11:$GT$19</definedName>
    <definedName name="A125179754C_Data">Data1!$GT$11:$GT$19</definedName>
    <definedName name="A125179754C_Latest">Data1!$GT$19</definedName>
    <definedName name="A125179758L">Data1!$GZ$1:$GZ$10,Data1!$GZ$11:$GZ$19</definedName>
    <definedName name="A125179758L_Data">Data1!$GZ$11:$GZ$19</definedName>
    <definedName name="A125179758L_Latest">Data1!$GZ$19</definedName>
    <definedName name="A125179762C">Data1!$HC$1:$HC$10,Data1!$HC$11:$HC$19</definedName>
    <definedName name="A125179762C_Data">Data1!$HC$11:$HC$19</definedName>
    <definedName name="A125179762C_Latest">Data1!$HC$19</definedName>
    <definedName name="A125179766L">Data1!$HX$1:$HX$10,Data1!$HX$11:$HX$19</definedName>
    <definedName name="A125179766L_Data">Data1!$HX$11:$HX$19</definedName>
    <definedName name="A125179766L_Latest">Data1!$HX$19</definedName>
    <definedName name="A125179770C">Data1!$FV$1:$FV$10,Data1!$FV$11:$FV$19</definedName>
    <definedName name="A125179770C_Data">Data1!$FV$11:$FV$19</definedName>
    <definedName name="A125179770C_Latest">Data1!$FV$19</definedName>
    <definedName name="A125179774L">Data1!$GE$1:$GE$10,Data1!$GE$11:$GE$19</definedName>
    <definedName name="A125179774L_Data">Data1!$GE$11:$GE$19</definedName>
    <definedName name="A125179774L_Latest">Data1!$GE$19</definedName>
    <definedName name="A125179778W">Data1!$FD$1:$FD$10,Data1!$FD$11:$FD$19</definedName>
    <definedName name="A125179778W_Data">Data1!$FD$11:$FD$19</definedName>
    <definedName name="A125179778W_Latest">Data1!$FD$19</definedName>
    <definedName name="A125179782L">Data1!$FJ$1:$FJ$10,Data1!$FJ$11:$FJ$19</definedName>
    <definedName name="A125179782L_Data">Data1!$FJ$11:$FJ$19</definedName>
    <definedName name="A125179782L_Latest">Data1!$FJ$19</definedName>
    <definedName name="A125179786W">Data1!$FM$1:$FM$10,Data1!$FM$11:$FM$19</definedName>
    <definedName name="A125179786W_Data">Data1!$FM$11:$FM$19</definedName>
    <definedName name="A125179786W_Latest">Data1!$FM$19</definedName>
    <definedName name="A125179790L">Data1!$GB$1:$GB$10,Data1!$GB$11:$GB$19</definedName>
    <definedName name="A125179790L_Data">Data1!$GB$11:$GB$19</definedName>
    <definedName name="A125179790L_Latest">Data1!$GB$19</definedName>
    <definedName name="A125179794W">Data1!$HL$1:$HL$10,Data1!$HL$11:$HL$19</definedName>
    <definedName name="A125179794W_Data">Data1!$HL$11:$HL$19</definedName>
    <definedName name="A125179794W_Latest">Data1!$HL$19</definedName>
    <definedName name="A125179798F">Data1!$HO$1:$HO$10,Data1!$HO$11:$HO$19</definedName>
    <definedName name="A125179798F_Data">Data1!$HO$11:$HO$19</definedName>
    <definedName name="A125179798F_Latest">Data1!$HO$19</definedName>
    <definedName name="A125179802K">Data1!$GH$1:$GH$10,Data1!$GH$11:$GH$19</definedName>
    <definedName name="A125179802K_Data">Data1!$GH$11:$GH$19</definedName>
    <definedName name="A125179802K_Latest">Data1!$GH$19</definedName>
    <definedName name="A125179806V">Data1!$HF$1:$HF$10,Data1!$HF$11:$HF$19</definedName>
    <definedName name="A125179806V_Data">Data1!$HF$11:$HF$19</definedName>
    <definedName name="A125179806V_Latest">Data1!$HF$19</definedName>
    <definedName name="A125179810K">Data1!$IA$1:$IA$10,Data1!$IA$11:$IA$19</definedName>
    <definedName name="A125179810K_Data">Data1!$IA$11:$IA$19</definedName>
    <definedName name="A125179810K_Latest">Data1!$IA$19</definedName>
    <definedName name="A125180646T">Data2!$FX$1:$FX$10,Data2!$FX$11:$FX$19</definedName>
    <definedName name="A125180646T_Data">Data2!$FX$11:$FX$19</definedName>
    <definedName name="A125180646T_Latest">Data2!$FX$19</definedName>
    <definedName name="A125180650J">Data2!$GS$1:$GS$10,Data2!$GS$11:$GS$19</definedName>
    <definedName name="A125180650J_Data">Data2!$GS$11:$GS$19</definedName>
    <definedName name="A125180650J_Latest">Data2!$GS$19</definedName>
    <definedName name="A125180654T">Data2!$HB$1:$HB$10,Data2!$HB$11:$HB$19</definedName>
    <definedName name="A125180654T_Data">Data2!$HB$11:$HB$19</definedName>
    <definedName name="A125180654T_Latest">Data2!$HB$19</definedName>
    <definedName name="A125180658A">Data2!$GA$1:$GA$10,Data2!$GA$11:$GA$19</definedName>
    <definedName name="A125180658A_Data">Data2!$GA$11:$GA$19</definedName>
    <definedName name="A125180658A_Latest">Data2!$GA$19</definedName>
    <definedName name="A125180662T">Data2!$GG$1:$GG$10,Data2!$GG$11:$GG$19</definedName>
    <definedName name="A125180662T_Data">Data2!$GG$11:$GG$19</definedName>
    <definedName name="A125180662T_Latest">Data2!$GG$19</definedName>
    <definedName name="A125180666A">Data2!$FI$1:$FI$10,Data2!$FI$11:$FI$19</definedName>
    <definedName name="A125180666A_Data">Data2!$FI$11:$FI$19</definedName>
    <definedName name="A125180666A_Latest">Data2!$FI$19</definedName>
    <definedName name="A125180670T">Data2!$FU$1:$FU$10,Data2!$FU$11:$FU$19</definedName>
    <definedName name="A125180670T_Data">Data2!$FU$11:$FU$19</definedName>
    <definedName name="A125180670T_Latest">Data2!$FU$19</definedName>
    <definedName name="A125180674A">Data2!$HE$1:$HE$10,Data2!$HE$11:$HE$19</definedName>
    <definedName name="A125180674A_Data">Data2!$HE$11:$HE$19</definedName>
    <definedName name="A125180674A_Latest">Data2!$HE$19</definedName>
    <definedName name="A125180678K">Data2!$EQ$1:$EQ$10,Data2!$EQ$11:$EQ$19</definedName>
    <definedName name="A125180678K_Data">Data2!$EQ$11:$EQ$19</definedName>
    <definedName name="A125180678K_Latest">Data2!$EQ$19</definedName>
    <definedName name="A125180682A">Data2!$EZ$1:$EZ$10,Data2!$EZ$11:$EZ$19</definedName>
    <definedName name="A125180682A_Data">Data2!$EZ$11:$EZ$19</definedName>
    <definedName name="A125180682A_Latest">Data2!$EZ$19</definedName>
    <definedName name="A125180686K">Data2!$FC$1:$FC$10,Data2!$FC$11:$FC$19</definedName>
    <definedName name="A125180686K_Data">Data2!$FC$11:$FC$19</definedName>
    <definedName name="A125180686K_Latest">Data2!$FC$19</definedName>
    <definedName name="A125180690A">Data2!$GD$1:$GD$10,Data2!$GD$11:$GD$19</definedName>
    <definedName name="A125180690A_Data">Data2!$GD$11:$GD$19</definedName>
    <definedName name="A125180690A_Latest">Data2!$GD$19</definedName>
    <definedName name="A125180694K">Data2!$GJ$1:$GJ$10,Data2!$GJ$11:$GJ$19</definedName>
    <definedName name="A125180694K_Data">Data2!$GJ$11:$GJ$19</definedName>
    <definedName name="A125180694K_Latest">Data2!$GJ$19</definedName>
    <definedName name="A125180698V">Data2!$GM$1:$GM$10,Data2!$GM$11:$GM$19</definedName>
    <definedName name="A125180698V_Data">Data2!$GM$11:$GM$19</definedName>
    <definedName name="A125180698V_Latest">Data2!$GM$19</definedName>
    <definedName name="A125180702X">Data2!$HH$1:$HH$10,Data2!$HH$11:$HH$19</definedName>
    <definedName name="A125180702X_Data">Data2!$HH$11:$HH$19</definedName>
    <definedName name="A125180702X_Latest">Data2!$HH$19</definedName>
    <definedName name="A125180706J">Data2!$FF$1:$FF$10,Data2!$FF$11:$FF$19</definedName>
    <definedName name="A125180706J_Data">Data2!$FF$11:$FF$19</definedName>
    <definedName name="A125180706J_Latest">Data2!$FF$19</definedName>
    <definedName name="A125180710X">Data2!$FO$1:$FO$10,Data2!$FO$11:$FO$19</definedName>
    <definedName name="A125180710X_Data">Data2!$FO$11:$FO$19</definedName>
    <definedName name="A125180710X_Latest">Data2!$FO$19</definedName>
    <definedName name="A125180714J">Data2!$EN$1:$EN$10,Data2!$EN$11:$EN$19</definedName>
    <definedName name="A125180714J_Data">Data2!$EN$11:$EN$19</definedName>
    <definedName name="A125180714J_Latest">Data2!$EN$19</definedName>
    <definedName name="A125180718T">Data2!$ET$1:$ET$10,Data2!$ET$11:$ET$19</definedName>
    <definedName name="A125180718T_Data">Data2!$ET$11:$ET$19</definedName>
    <definedName name="A125180718T_Latest">Data2!$ET$19</definedName>
    <definedName name="A125180722J">Data2!$EW$1:$EW$10,Data2!$EW$11:$EW$19</definedName>
    <definedName name="A125180722J_Data">Data2!$EW$11:$EW$19</definedName>
    <definedName name="A125180722J_Latest">Data2!$EW$19</definedName>
    <definedName name="A125180726T">Data2!$FL$1:$FL$10,Data2!$FL$11:$FL$19</definedName>
    <definedName name="A125180726T_Data">Data2!$FL$11:$FL$19</definedName>
    <definedName name="A125180726T_Latest">Data2!$FL$19</definedName>
    <definedName name="A125180730J">Data2!$GV$1:$GV$10,Data2!$GV$11:$GV$19</definedName>
    <definedName name="A125180730J_Data">Data2!$GV$11:$GV$19</definedName>
    <definedName name="A125180730J_Latest">Data2!$GV$19</definedName>
    <definedName name="A125180734T">Data2!$GY$1:$GY$10,Data2!$GY$11:$GY$19</definedName>
    <definedName name="A125180734T_Data">Data2!$GY$11:$GY$19</definedName>
    <definedName name="A125180734T_Latest">Data2!$GY$19</definedName>
    <definedName name="A125180738A">Data2!$FR$1:$FR$10,Data2!$FR$11:$FR$19</definedName>
    <definedName name="A125180738A_Data">Data2!$FR$11:$FR$19</definedName>
    <definedName name="A125180738A_Latest">Data2!$FR$19</definedName>
    <definedName name="A125180742T">Data2!$GP$1:$GP$10,Data2!$GP$11:$GP$19</definedName>
    <definedName name="A125180742T_Data">Data2!$GP$11:$GP$19</definedName>
    <definedName name="A125180742T_Latest">Data2!$GP$19</definedName>
    <definedName name="A125180746A">Data2!$HK$1:$HK$10,Data2!$HK$11:$HK$19</definedName>
    <definedName name="A125180746A_Data">Data2!$HK$11:$HK$19</definedName>
    <definedName name="A125180746A_Latest">Data2!$HK$19</definedName>
    <definedName name="A125181582K">Data1!$DN$1:$DN$10,Data1!$DN$11:$DN$19</definedName>
    <definedName name="A125181582K_Data">Data1!$DN$11:$DN$19</definedName>
    <definedName name="A125181582K_Latest">Data1!$DN$19</definedName>
    <definedName name="A125181586V">Data1!$EI$1:$EI$10,Data1!$EI$11:$EI$19</definedName>
    <definedName name="A125181586V_Data">Data1!$EI$11:$EI$19</definedName>
    <definedName name="A125181586V_Latest">Data1!$EI$19</definedName>
    <definedName name="A125181590K">Data1!$ER$1:$ER$10,Data1!$ER$11:$ER$19</definedName>
    <definedName name="A125181590K_Data">Data1!$ER$11:$ER$19</definedName>
    <definedName name="A125181590K_Latest">Data1!$ER$19</definedName>
    <definedName name="A125181594V">Data1!$DQ$1:$DQ$10,Data1!$DQ$11:$DQ$19</definedName>
    <definedName name="A125181594V_Data">Data1!$DQ$11:$DQ$19</definedName>
    <definedName name="A125181594V_Latest">Data1!$DQ$19</definedName>
    <definedName name="A125181598C">Data1!$DW$1:$DW$10,Data1!$DW$11:$DW$19</definedName>
    <definedName name="A125181598C_Data">Data1!$DW$11:$DW$19</definedName>
    <definedName name="A125181598C_Latest">Data1!$DW$19</definedName>
    <definedName name="A125181602J">Data1!$CY$1:$CY$10,Data1!$CY$11:$CY$19</definedName>
    <definedName name="A125181602J_Data">Data1!$CY$11:$CY$19</definedName>
    <definedName name="A125181602J_Latest">Data1!$CY$19</definedName>
    <definedName name="A125181606T">Data1!$DK$1:$DK$10,Data1!$DK$11:$DK$19</definedName>
    <definedName name="A125181606T_Data">Data1!$DK$11:$DK$19</definedName>
    <definedName name="A125181606T_Latest">Data1!$DK$19</definedName>
    <definedName name="A125181610J">Data1!$EU$1:$EU$10,Data1!$EU$11:$EU$19</definedName>
    <definedName name="A125181610J_Data">Data1!$EU$11:$EU$19</definedName>
    <definedName name="A125181610J_Latest">Data1!$EU$19</definedName>
    <definedName name="A125181614T">Data1!$CG$1:$CG$10,Data1!$CG$11:$CG$19</definedName>
    <definedName name="A125181614T_Data">Data1!$CG$11:$CG$19</definedName>
    <definedName name="A125181614T_Latest">Data1!$CG$19</definedName>
    <definedName name="A125181618A">Data1!$CP$1:$CP$10,Data1!$CP$11:$CP$19</definedName>
    <definedName name="A125181618A_Data">Data1!$CP$11:$CP$19</definedName>
    <definedName name="A125181618A_Latest">Data1!$CP$19</definedName>
    <definedName name="A125181622T">Data1!$CS$1:$CS$10,Data1!$CS$11:$CS$19</definedName>
    <definedName name="A125181622T_Data">Data1!$CS$11:$CS$19</definedName>
    <definedName name="A125181622T_Latest">Data1!$CS$19</definedName>
    <definedName name="A125181626A">Data1!$DT$1:$DT$10,Data1!$DT$11:$DT$19</definedName>
    <definedName name="A125181626A_Data">Data1!$DT$11:$DT$19</definedName>
    <definedName name="A125181626A_Latest">Data1!$DT$19</definedName>
    <definedName name="A125181630T">Data1!$DZ$1:$DZ$10,Data1!$DZ$11:$DZ$19</definedName>
    <definedName name="A125181630T_Data">Data1!$DZ$11:$DZ$19</definedName>
    <definedName name="A125181630T_Latest">Data1!$DZ$19</definedName>
    <definedName name="A125181634A">Data1!$EC$1:$EC$10,Data1!$EC$11:$EC$19</definedName>
    <definedName name="A125181634A_Data">Data1!$EC$11:$EC$19</definedName>
    <definedName name="A125181634A_Latest">Data1!$EC$19</definedName>
    <definedName name="A125181638K">Data1!$EX$1:$EX$10,Data1!$EX$11:$EX$19</definedName>
    <definedName name="A125181638K_Data">Data1!$EX$11:$EX$19</definedName>
    <definedName name="A125181638K_Latest">Data1!$EX$19</definedName>
    <definedName name="A125181642A">Data1!$CV$1:$CV$10,Data1!$CV$11:$CV$19</definedName>
    <definedName name="A125181642A_Data">Data1!$CV$11:$CV$19</definedName>
    <definedName name="A125181642A_Latest">Data1!$CV$19</definedName>
    <definedName name="A125181646K">Data1!$DE$1:$DE$10,Data1!$DE$11:$DE$19</definedName>
    <definedName name="A125181646K_Data">Data1!$DE$11:$DE$19</definedName>
    <definedName name="A125181646K_Latest">Data1!$DE$19</definedName>
    <definedName name="A125181650A">Data1!$CD$1:$CD$10,Data1!$CD$11:$CD$19</definedName>
    <definedName name="A125181650A_Data">Data1!$CD$11:$CD$19</definedName>
    <definedName name="A125181650A_Latest">Data1!$CD$19</definedName>
    <definedName name="A125181654K">Data1!$CJ$1:$CJ$10,Data1!$CJ$11:$CJ$19</definedName>
    <definedName name="A125181654K_Data">Data1!$CJ$11:$CJ$19</definedName>
    <definedName name="A125181654K_Latest">Data1!$CJ$19</definedName>
    <definedName name="A125181658V">Data1!$CM$1:$CM$10,Data1!$CM$11:$CM$19</definedName>
    <definedName name="A125181658V_Data">Data1!$CM$11:$CM$19</definedName>
    <definedName name="A125181658V_Latest">Data1!$CM$19</definedName>
    <definedName name="A125181662K">Data1!$DB$1:$DB$10,Data1!$DB$11:$DB$19</definedName>
    <definedName name="A125181662K_Data">Data1!$DB$11:$DB$19</definedName>
    <definedName name="A125181662K_Latest">Data1!$DB$19</definedName>
    <definedName name="A125181666V">Data1!$EL$1:$EL$10,Data1!$EL$11:$EL$19</definedName>
    <definedName name="A125181666V_Data">Data1!$EL$11:$EL$19</definedName>
    <definedName name="A125181666V_Latest">Data1!$EL$19</definedName>
    <definedName name="A125181670K">Data1!$EO$1:$EO$10,Data1!$EO$11:$EO$19</definedName>
    <definedName name="A125181670K_Data">Data1!$EO$11:$EO$19</definedName>
    <definedName name="A125181670K_Latest">Data1!$EO$19</definedName>
    <definedName name="A125181674V">Data1!$DH$1:$DH$10,Data1!$DH$11:$DH$19</definedName>
    <definedName name="A125181674V_Data">Data1!$DH$11:$DH$19</definedName>
    <definedName name="A125181674V_Latest">Data1!$DH$19</definedName>
    <definedName name="A125181678C">Data1!$EF$1:$EF$10,Data1!$EF$11:$EF$19</definedName>
    <definedName name="A125181678C_Data">Data1!$EF$11:$EF$19</definedName>
    <definedName name="A125181678C_Latest">Data1!$EF$19</definedName>
    <definedName name="A125181682V">Data1!$FA$1:$FA$10,Data1!$FA$11:$FA$19</definedName>
    <definedName name="A125181682V_Data">Data1!$FA$11:$FA$19</definedName>
    <definedName name="A125181682V_Latest">Data1!$FA$19</definedName>
    <definedName name="A125182518K">Data2!$X$1:$X$10,Data2!$X$11:$X$19</definedName>
    <definedName name="A125182518K_Data">Data2!$X$11:$X$19</definedName>
    <definedName name="A125182518K_Latest">Data2!$X$19</definedName>
    <definedName name="A125182522A">Data2!$AS$1:$AS$10,Data2!$AS$11:$AS$19</definedName>
    <definedName name="A125182522A_Data">Data2!$AS$11:$AS$19</definedName>
    <definedName name="A125182522A_Latest">Data2!$AS$19</definedName>
    <definedName name="A125182526K">Data2!$BB$1:$BB$10,Data2!$BB$11:$BB$19</definedName>
    <definedName name="A125182526K_Data">Data2!$BB$11:$BB$19</definedName>
    <definedName name="A125182526K_Latest">Data2!$BB$19</definedName>
    <definedName name="A125182530A">Data2!$AA$1:$AA$10,Data2!$AA$11:$AA$19</definedName>
    <definedName name="A125182530A_Data">Data2!$AA$11:$AA$19</definedName>
    <definedName name="A125182530A_Latest">Data2!$AA$19</definedName>
    <definedName name="A125182534K">Data2!$AG$1:$AG$10,Data2!$AG$11:$AG$19</definedName>
    <definedName name="A125182534K_Data">Data2!$AG$11:$AG$19</definedName>
    <definedName name="A125182534K_Latest">Data2!$AG$19</definedName>
    <definedName name="A125182538V">Data2!$I$1:$I$10,Data2!$I$11:$I$19</definedName>
    <definedName name="A125182538V_Data">Data2!$I$11:$I$19</definedName>
    <definedName name="A125182538V_Latest">Data2!$I$19</definedName>
    <definedName name="A125182542K">Data2!$U$1:$U$10,Data2!$U$11:$U$19</definedName>
    <definedName name="A125182542K_Data">Data2!$U$11:$U$19</definedName>
    <definedName name="A125182542K_Latest">Data2!$U$19</definedName>
    <definedName name="A125182546V">Data2!$BE$1:$BE$10,Data2!$BE$11:$BE$19</definedName>
    <definedName name="A125182546V_Data">Data2!$BE$11:$BE$19</definedName>
    <definedName name="A125182546V_Latest">Data2!$BE$19</definedName>
    <definedName name="A125182550K">Data1!$IG$1:$IG$10,Data1!$IG$11:$IG$19</definedName>
    <definedName name="A125182550K_Data">Data1!$IG$11:$IG$19</definedName>
    <definedName name="A125182550K_Latest">Data1!$IG$19</definedName>
    <definedName name="A125182554V">Data1!$IP$1:$IP$10,Data1!$IP$11:$IP$19</definedName>
    <definedName name="A125182554V_Data">Data1!$IP$11:$IP$19</definedName>
    <definedName name="A125182554V_Latest">Data1!$IP$19</definedName>
    <definedName name="A125182558C">Data2!$C$1:$C$10,Data2!$C$11:$C$19</definedName>
    <definedName name="A125182558C_Data">Data2!$C$11:$C$19</definedName>
    <definedName name="A125182558C_Latest">Data2!$C$19</definedName>
    <definedName name="A125182562V">Data2!$AD$1:$AD$10,Data2!$AD$11:$AD$19</definedName>
    <definedName name="A125182562V_Data">Data2!$AD$11:$AD$19</definedName>
    <definedName name="A125182562V_Latest">Data2!$AD$19</definedName>
    <definedName name="A125182566C">Data2!$AJ$1:$AJ$10,Data2!$AJ$11:$AJ$19</definedName>
    <definedName name="A125182566C_Data">Data2!$AJ$11:$AJ$19</definedName>
    <definedName name="A125182566C_Latest">Data2!$AJ$19</definedName>
    <definedName name="A125182570V">Data2!$AM$1:$AM$10,Data2!$AM$11:$AM$19</definedName>
    <definedName name="A125182570V_Data">Data2!$AM$11:$AM$19</definedName>
    <definedName name="A125182570V_Latest">Data2!$AM$19</definedName>
    <definedName name="A125182574C">Data2!$BH$1:$BH$10,Data2!$BH$11:$BH$19</definedName>
    <definedName name="A125182574C_Data">Data2!$BH$11:$BH$19</definedName>
    <definedName name="A125182574C_Latest">Data2!$BH$19</definedName>
    <definedName name="A125182578L">Data2!$F$1:$F$10,Data2!$F$11:$F$19</definedName>
    <definedName name="A125182578L_Data">Data2!$F$11:$F$19</definedName>
    <definedName name="A125182578L_Latest">Data2!$F$19</definedName>
    <definedName name="A125182582C">Data2!$O$1:$O$10,Data2!$O$11:$O$19</definedName>
    <definedName name="A125182582C_Data">Data2!$O$11:$O$19</definedName>
    <definedName name="A125182582C_Latest">Data2!$O$19</definedName>
    <definedName name="A125182586L">Data1!$ID$1:$ID$10,Data1!$ID$11:$ID$19</definedName>
    <definedName name="A125182586L_Data">Data1!$ID$11:$ID$19</definedName>
    <definedName name="A125182586L_Latest">Data1!$ID$19</definedName>
    <definedName name="A125182590C">Data1!$IJ$1:$IJ$10,Data1!$IJ$11:$IJ$19</definedName>
    <definedName name="A125182590C_Data">Data1!$IJ$11:$IJ$19</definedName>
    <definedName name="A125182590C_Latest">Data1!$IJ$19</definedName>
    <definedName name="A125182594L">Data1!$IM$1:$IM$10,Data1!$IM$11:$IM$19</definedName>
    <definedName name="A125182594L_Data">Data1!$IM$11:$IM$19</definedName>
    <definedName name="A125182594L_Latest">Data1!$IM$19</definedName>
    <definedName name="A125182598W">Data2!$L$1:$L$10,Data2!$L$11:$L$19</definedName>
    <definedName name="A125182598W_Data">Data2!$L$11:$L$19</definedName>
    <definedName name="A125182598W_Latest">Data2!$L$19</definedName>
    <definedName name="A125182602A">Data2!$AV$1:$AV$10,Data2!$AV$11:$AV$19</definedName>
    <definedName name="A125182602A_Data">Data2!$AV$11:$AV$19</definedName>
    <definedName name="A125182602A_Latest">Data2!$AV$19</definedName>
    <definedName name="A125182606K">Data2!$AY$1:$AY$10,Data2!$AY$11:$AY$19</definedName>
    <definedName name="A125182606K_Data">Data2!$AY$11:$AY$19</definedName>
    <definedName name="A125182606K_Latest">Data2!$AY$19</definedName>
    <definedName name="A125182610A">Data2!$R$1:$R$10,Data2!$R$11:$R$19</definedName>
    <definedName name="A125182610A_Data">Data2!$R$11:$R$19</definedName>
    <definedName name="A125182610A_Latest">Data2!$R$19</definedName>
    <definedName name="A125182614K">Data2!$AP$1:$AP$10,Data2!$AP$11:$AP$19</definedName>
    <definedName name="A125182614K_Data">Data2!$AP$11:$AP$19</definedName>
    <definedName name="A125182614K_Latest">Data2!$AP$19</definedName>
    <definedName name="A125182618V">Data2!$BK$1:$BK$10,Data2!$BK$11:$BK$19</definedName>
    <definedName name="A125182618V_Data">Data2!$BK$11:$BK$19</definedName>
    <definedName name="A125182618V_Latest">Data2!$BK$19</definedName>
    <definedName name="A125183454C">Data2!$CX$1:$CX$10,Data2!$CX$11:$CX$19</definedName>
    <definedName name="A125183454C_Data">Data2!$CX$11:$CX$19</definedName>
    <definedName name="A125183454C_Latest">Data2!$CX$19</definedName>
    <definedName name="A125183458L">Data2!$DS$1:$DS$10,Data2!$DS$11:$DS$19</definedName>
    <definedName name="A125183458L_Data">Data2!$DS$11:$DS$19</definedName>
    <definedName name="A125183458L_Latest">Data2!$DS$19</definedName>
    <definedName name="A125183462C">Data2!$EB$1:$EB$10,Data2!$EB$11:$EB$19</definedName>
    <definedName name="A125183462C_Data">Data2!$EB$11:$EB$19</definedName>
    <definedName name="A125183462C_Latest">Data2!$EB$19</definedName>
    <definedName name="A125183466L">Data2!$DA$1:$DA$10,Data2!$DA$11:$DA$19</definedName>
    <definedName name="A125183466L_Data">Data2!$DA$11:$DA$19</definedName>
    <definedName name="A125183466L_Latest">Data2!$DA$19</definedName>
    <definedName name="A125183470C">Data2!$DG$1:$DG$10,Data2!$DG$11:$DG$19</definedName>
    <definedName name="A125183470C_Data">Data2!$DG$11:$DG$19</definedName>
    <definedName name="A125183470C_Latest">Data2!$DG$19</definedName>
    <definedName name="A125183474L">Data2!$CI$1:$CI$10,Data2!$CI$11:$CI$19</definedName>
    <definedName name="A125183474L_Data">Data2!$CI$11:$CI$19</definedName>
    <definedName name="A125183474L_Latest">Data2!$CI$19</definedName>
    <definedName name="A125183478W">Data2!$CU$1:$CU$10,Data2!$CU$11:$CU$19</definedName>
    <definedName name="A125183478W_Data">Data2!$CU$11:$CU$19</definedName>
    <definedName name="A125183478W_Latest">Data2!$CU$19</definedName>
    <definedName name="A125183482L">Data2!$EE$1:$EE$10,Data2!$EE$11:$EE$19</definedName>
    <definedName name="A125183482L_Data">Data2!$EE$11:$EE$19</definedName>
    <definedName name="A125183482L_Latest">Data2!$EE$19</definedName>
    <definedName name="A125183486W">Data2!$BQ$1:$BQ$10,Data2!$BQ$11:$BQ$19</definedName>
    <definedName name="A125183486W_Data">Data2!$BQ$11:$BQ$19</definedName>
    <definedName name="A125183486W_Latest">Data2!$BQ$19</definedName>
    <definedName name="A125183490L">Data2!$BZ$1:$BZ$10,Data2!$BZ$11:$BZ$19</definedName>
    <definedName name="A125183490L_Data">Data2!$BZ$11:$BZ$19</definedName>
    <definedName name="A125183490L_Latest">Data2!$BZ$19</definedName>
    <definedName name="A125183494W">Data2!$CC$1:$CC$10,Data2!$CC$11:$CC$19</definedName>
    <definedName name="A125183494W_Data">Data2!$CC$11:$CC$19</definedName>
    <definedName name="A125183494W_Latest">Data2!$CC$19</definedName>
    <definedName name="A125183498F">Data2!$DD$1:$DD$10,Data2!$DD$11:$DD$19</definedName>
    <definedName name="A125183498F_Data">Data2!$DD$11:$DD$19</definedName>
    <definedName name="A125183498F_Latest">Data2!$DD$19</definedName>
    <definedName name="A125183502K">Data2!$DJ$1:$DJ$10,Data2!$DJ$11:$DJ$19</definedName>
    <definedName name="A125183502K_Data">Data2!$DJ$11:$DJ$19</definedName>
    <definedName name="A125183502K_Latest">Data2!$DJ$19</definedName>
    <definedName name="A125183506V">Data2!$DM$1:$DM$10,Data2!$DM$11:$DM$19</definedName>
    <definedName name="A125183506V_Data">Data2!$DM$11:$DM$19</definedName>
    <definedName name="A125183506V_Latest">Data2!$DM$19</definedName>
    <definedName name="A125183510K">Data2!$EH$1:$EH$10,Data2!$EH$11:$EH$19</definedName>
    <definedName name="A125183510K_Data">Data2!$EH$11:$EH$19</definedName>
    <definedName name="A125183510K_Latest">Data2!$EH$19</definedName>
    <definedName name="A125183514V">Data2!$CF$1:$CF$10,Data2!$CF$11:$CF$19</definedName>
    <definedName name="A125183514V_Data">Data2!$CF$11:$CF$19</definedName>
    <definedName name="A125183514V_Latest">Data2!$CF$19</definedName>
    <definedName name="A125183518C">Data2!$CO$1:$CO$10,Data2!$CO$11:$CO$19</definedName>
    <definedName name="A125183518C_Data">Data2!$CO$11:$CO$19</definedName>
    <definedName name="A125183518C_Latest">Data2!$CO$19</definedName>
    <definedName name="A125183522V">Data2!$BN$1:$BN$10,Data2!$BN$11:$BN$19</definedName>
    <definedName name="A125183522V_Data">Data2!$BN$11:$BN$19</definedName>
    <definedName name="A125183522V_Latest">Data2!$BN$19</definedName>
    <definedName name="A125183526C">Data2!$BT$1:$BT$10,Data2!$BT$11:$BT$19</definedName>
    <definedName name="A125183526C_Data">Data2!$BT$11:$BT$19</definedName>
    <definedName name="A125183526C_Latest">Data2!$BT$19</definedName>
    <definedName name="A125183530V">Data2!$BW$1:$BW$10,Data2!$BW$11:$BW$19</definedName>
    <definedName name="A125183530V_Data">Data2!$BW$11:$BW$19</definedName>
    <definedName name="A125183530V_Latest">Data2!$BW$19</definedName>
    <definedName name="A125183534C">Data2!$CL$1:$CL$10,Data2!$CL$11:$CL$19</definedName>
    <definedName name="A125183534C_Data">Data2!$CL$11:$CL$19</definedName>
    <definedName name="A125183534C_Latest">Data2!$CL$19</definedName>
    <definedName name="A125183538L">Data2!$DV$1:$DV$10,Data2!$DV$11:$DV$19</definedName>
    <definedName name="A125183538L_Data">Data2!$DV$11:$DV$19</definedName>
    <definedName name="A125183538L_Latest">Data2!$DV$19</definedName>
    <definedName name="A125183542C">Data2!$DY$1:$DY$10,Data2!$DY$11:$DY$19</definedName>
    <definedName name="A125183542C_Data">Data2!$DY$11:$DY$19</definedName>
    <definedName name="A125183542C_Latest">Data2!$DY$19</definedName>
    <definedName name="A125183546L">Data2!$CR$1:$CR$10,Data2!$CR$11:$CR$19</definedName>
    <definedName name="A125183546L_Data">Data2!$CR$11:$CR$19</definedName>
    <definedName name="A125183546L_Latest">Data2!$CR$19</definedName>
    <definedName name="A125183550C">Data2!$DP$1:$DP$10,Data2!$DP$11:$DP$19</definedName>
    <definedName name="A125183550C_Data">Data2!$DP$11:$DP$19</definedName>
    <definedName name="A125183550C_Latest">Data2!$DP$19</definedName>
    <definedName name="A125183554L">Data2!$EK$1:$EK$10,Data2!$EK$11:$EK$19</definedName>
    <definedName name="A125183554L_Data">Data2!$EK$11:$EK$19</definedName>
    <definedName name="A125183554L_Latest">Data2!$EK$19</definedName>
    <definedName name="A125184390W">Data1!$AM$1:$AM$10,Data1!$AM$11:$AM$19</definedName>
    <definedName name="A125184390W_Data">Data1!$AM$11:$AM$19</definedName>
    <definedName name="A125184390W_Latest">Data1!$AM$19</definedName>
    <definedName name="A125184394F">Data1!$BH$1:$BH$10,Data1!$BH$11:$BH$19</definedName>
    <definedName name="A125184394F_Data">Data1!$BH$11:$BH$19</definedName>
    <definedName name="A125184394F_Latest">Data1!$BH$19</definedName>
    <definedName name="A125184398R">Data1!$BQ$1:$BQ$10,Data1!$BQ$11:$BQ$19</definedName>
    <definedName name="A125184398R_Data">Data1!$BQ$11:$BQ$19</definedName>
    <definedName name="A125184398R_Latest">Data1!$BQ$19</definedName>
    <definedName name="A125184402V">Data1!$AP$1:$AP$10,Data1!$AP$11:$AP$19</definedName>
    <definedName name="A125184402V_Data">Data1!$AP$11:$AP$19</definedName>
    <definedName name="A125184402V_Latest">Data1!$AP$19</definedName>
    <definedName name="A125184406C">Data1!$AV$1:$AV$10,Data1!$AV$11:$AV$19</definedName>
    <definedName name="A125184406C_Data">Data1!$AV$11:$AV$19</definedName>
    <definedName name="A125184406C_Latest">Data1!$AV$19</definedName>
    <definedName name="A125184410V">Data1!$X$1:$X$10,Data1!$X$11:$X$19</definedName>
    <definedName name="A125184410V_Data">Data1!$X$11:$X$19</definedName>
    <definedName name="A125184410V_Latest">Data1!$X$19</definedName>
    <definedName name="A125184414C">Data1!$AJ$1:$AJ$10,Data1!$AJ$11:$AJ$19</definedName>
    <definedName name="A125184414C_Data">Data1!$AJ$11:$AJ$19</definedName>
    <definedName name="A125184414C_Latest">Data1!$AJ$19</definedName>
    <definedName name="A125184418L">Data1!$BT$1:$BT$10,Data1!$BT$11:$BT$19</definedName>
    <definedName name="A125184418L_Data">Data1!$BT$11:$BT$19</definedName>
    <definedName name="A125184418L_Latest">Data1!$BT$19</definedName>
    <definedName name="A125184422C">Data1!$F$1:$F$10,Data1!$F$11:$F$19</definedName>
    <definedName name="A125184422C_Data">Data1!$F$11:$F$19</definedName>
    <definedName name="A125184422C_Latest">Data1!$F$19</definedName>
    <definedName name="A125184426L">Data1!$O$1:$O$10,Data1!$O$11:$O$19</definedName>
    <definedName name="A125184426L_Data">Data1!$O$11:$O$19</definedName>
    <definedName name="A125184426L_Latest">Data1!$O$19</definedName>
    <definedName name="A125184430C">Data1!$R$1:$R$10,Data1!$R$11:$R$19</definedName>
    <definedName name="A125184430C_Data">Data1!$R$11:$R$19</definedName>
    <definedName name="A125184430C_Latest">Data1!$R$19</definedName>
    <definedName name="A125184434L">Data1!$AS$1:$AS$10,Data1!$AS$11:$AS$19</definedName>
    <definedName name="A125184434L_Data">Data1!$AS$11:$AS$19</definedName>
    <definedName name="A125184434L_Latest">Data1!$AS$19</definedName>
    <definedName name="A125184438W">Data1!$AY$1:$AY$10,Data1!$AY$11:$AY$19</definedName>
    <definedName name="A125184438W_Data">Data1!$AY$11:$AY$19</definedName>
    <definedName name="A125184438W_Latest">Data1!$AY$19</definedName>
    <definedName name="A125184442L">Data1!$BB$1:$BB$10,Data1!$BB$11:$BB$19</definedName>
    <definedName name="A125184442L_Data">Data1!$BB$11:$BB$19</definedName>
    <definedName name="A125184442L_Latest">Data1!$BB$19</definedName>
    <definedName name="A125184446W">Data1!$BW$1:$BW$10,Data1!$BW$11:$BW$19</definedName>
    <definedName name="A125184446W_Data">Data1!$BW$11:$BW$19</definedName>
    <definedName name="A125184446W_Latest">Data1!$BW$19</definedName>
    <definedName name="A125184450L">Data1!$U$1:$U$10,Data1!$U$11:$U$19</definedName>
    <definedName name="A125184450L_Data">Data1!$U$11:$U$19</definedName>
    <definedName name="A125184450L_Latest">Data1!$U$19</definedName>
    <definedName name="A125184454W">Data1!$AD$1:$AD$10,Data1!$AD$11:$AD$19</definedName>
    <definedName name="A125184454W_Data">Data1!$AD$11:$AD$19</definedName>
    <definedName name="A125184454W_Latest">Data1!$AD$19</definedName>
    <definedName name="A125184458F">Data1!$C$1:$C$10,Data1!$C$11:$C$19</definedName>
    <definedName name="A125184458F_Data">Data1!$C$11:$C$19</definedName>
    <definedName name="A125184458F_Latest">Data1!$C$19</definedName>
    <definedName name="A125184462W">Data1!$I$1:$I$10,Data1!$I$11:$I$19</definedName>
    <definedName name="A125184462W_Data">Data1!$I$11:$I$19</definedName>
    <definedName name="A125184462W_Latest">Data1!$I$19</definedName>
    <definedName name="A125184466F">Data1!$L$1:$L$10,Data1!$L$11:$L$19</definedName>
    <definedName name="A125184466F_Data">Data1!$L$11:$L$19</definedName>
    <definedName name="A125184466F_Latest">Data1!$L$19</definedName>
    <definedName name="A125184470W">Data1!$AA$1:$AA$10,Data1!$AA$11:$AA$19</definedName>
    <definedName name="A125184470W_Data">Data1!$AA$11:$AA$19</definedName>
    <definedName name="A125184470W_Latest">Data1!$AA$19</definedName>
    <definedName name="A125184474F">Data1!$BK$1:$BK$10,Data1!$BK$11:$BK$19</definedName>
    <definedName name="A125184474F_Data">Data1!$BK$11:$BK$19</definedName>
    <definedName name="A125184474F_Latest">Data1!$BK$19</definedName>
    <definedName name="A125184478R">Data1!$BN$1:$BN$10,Data1!$BN$11:$BN$19</definedName>
    <definedName name="A125184478R_Data">Data1!$BN$11:$BN$19</definedName>
    <definedName name="A125184478R_Latest">Data1!$BN$19</definedName>
    <definedName name="A125184482F">Data1!$AG$1:$AG$10,Data1!$AG$11:$AG$19</definedName>
    <definedName name="A125184482F_Data">Data1!$AG$11:$AG$19</definedName>
    <definedName name="A125184482F_Latest">Data1!$AG$19</definedName>
    <definedName name="A125184486R">Data1!$BE$1:$BE$10,Data1!$BE$11:$BE$19</definedName>
    <definedName name="A125184486R_Data">Data1!$BE$11:$BE$19</definedName>
    <definedName name="A125184486R_Latest">Data1!$BE$19</definedName>
    <definedName name="A125184490F">Data1!$BZ$1:$BZ$10,Data1!$BZ$11:$BZ$19</definedName>
    <definedName name="A125184490F_Data">Data1!$BZ$11:$BZ$19</definedName>
    <definedName name="A125184490F_Latest">Data1!$BZ$19</definedName>
    <definedName name="A125184494R">Data5!$BA$1:$BA$10,Data5!$BA$11:$BA$19</definedName>
    <definedName name="A125184494R_Data">Data5!$BA$11:$BA$19</definedName>
    <definedName name="A125184494R_Latest">Data5!$BA$19</definedName>
    <definedName name="A125184498X">Data5!$BV$1:$BV$10,Data5!$BV$11:$BV$19</definedName>
    <definedName name="A125184498X_Data">Data5!$BV$11:$BV$19</definedName>
    <definedName name="A125184498X_Latest">Data5!$BV$19</definedName>
    <definedName name="A125184502C">Data5!$CE$1:$CE$10,Data5!$CE$11:$CE$19</definedName>
    <definedName name="A125184502C_Data">Data5!$CE$11:$CE$19</definedName>
    <definedName name="A125184502C_Latest">Data5!$CE$19</definedName>
    <definedName name="A125184506L">Data5!$BD$1:$BD$10,Data5!$BD$11:$BD$19</definedName>
    <definedName name="A125184506L_Data">Data5!$BD$11:$BD$19</definedName>
    <definedName name="A125184506L_Latest">Data5!$BD$19</definedName>
    <definedName name="A125184510C">Data5!$BJ$1:$BJ$10,Data5!$BJ$11:$BJ$19</definedName>
    <definedName name="A125184510C_Data">Data5!$BJ$11:$BJ$19</definedName>
    <definedName name="A125184510C_Latest">Data5!$BJ$19</definedName>
    <definedName name="A125184514L">Data5!$AL$1:$AL$10,Data5!$AL$11:$AL$19</definedName>
    <definedName name="A125184514L_Data">Data5!$AL$11:$AL$19</definedName>
    <definedName name="A125184514L_Latest">Data5!$AL$19</definedName>
    <definedName name="A125184518W">Data5!$AX$1:$AX$10,Data5!$AX$11:$AX$19</definedName>
    <definedName name="A125184518W_Data">Data5!$AX$11:$AX$19</definedName>
    <definedName name="A125184518W_Latest">Data5!$AX$19</definedName>
    <definedName name="A125184522L">Data5!$CH$1:$CH$10,Data5!$CH$11:$CH$19</definedName>
    <definedName name="A125184522L_Data">Data5!$CH$11:$CH$19</definedName>
    <definedName name="A125184522L_Latest">Data5!$CH$19</definedName>
    <definedName name="A125184526W">Data5!$T$1:$T$10,Data5!$T$11:$T$19</definedName>
    <definedName name="A125184526W_Data">Data5!$T$11:$T$19</definedName>
    <definedName name="A125184526W_Latest">Data5!$T$19</definedName>
    <definedName name="A125184530L">Data5!$AC$1:$AC$10,Data5!$AC$11:$AC$19</definedName>
    <definedName name="A125184530L_Data">Data5!$AC$11:$AC$19</definedName>
    <definedName name="A125184530L_Latest">Data5!$AC$19</definedName>
    <definedName name="A125184534W">Data5!$AF$1:$AF$10,Data5!$AF$11:$AF$19</definedName>
    <definedName name="A125184534W_Data">Data5!$AF$11:$AF$19</definedName>
    <definedName name="A125184534W_Latest">Data5!$AF$19</definedName>
    <definedName name="A125184538F">Data5!$BG$1:$BG$10,Data5!$BG$11:$BG$19</definedName>
    <definedName name="A125184538F_Data">Data5!$BG$11:$BG$19</definedName>
    <definedName name="A125184538F_Latest">Data5!$BG$19</definedName>
    <definedName name="A125184542W">Data5!$BM$1:$BM$10,Data5!$BM$11:$BM$19</definedName>
    <definedName name="A125184542W_Data">Data5!$BM$11:$BM$19</definedName>
    <definedName name="A125184542W_Latest">Data5!$BM$19</definedName>
    <definedName name="A125184546F">Data5!$BP$1:$BP$10,Data5!$BP$11:$BP$19</definedName>
    <definedName name="A125184546F_Data">Data5!$BP$11:$BP$19</definedName>
    <definedName name="A125184546F_Latest">Data5!$BP$19</definedName>
    <definedName name="A125184550W">Data5!$CK$1:$CK$10,Data5!$CK$11:$CK$19</definedName>
    <definedName name="A125184550W_Data">Data5!$CK$11:$CK$19</definedName>
    <definedName name="A125184550W_Latest">Data5!$CK$19</definedName>
    <definedName name="A125184554F">Data5!$AI$1:$AI$10,Data5!$AI$11:$AI$19</definedName>
    <definedName name="A125184554F_Data">Data5!$AI$11:$AI$19</definedName>
    <definedName name="A125184554F_Latest">Data5!$AI$19</definedName>
    <definedName name="A125184558R">Data5!$AR$1:$AR$10,Data5!$AR$11:$AR$19</definedName>
    <definedName name="A125184558R_Data">Data5!$AR$11:$AR$19</definedName>
    <definedName name="A125184558R_Latest">Data5!$AR$19</definedName>
    <definedName name="A125184562F">Data5!$Q$1:$Q$10,Data5!$Q$11:$Q$19</definedName>
    <definedName name="A125184562F_Data">Data5!$Q$11:$Q$19</definedName>
    <definedName name="A125184562F_Latest">Data5!$Q$19</definedName>
    <definedName name="A125184566R">Data5!$W$1:$W$10,Data5!$W$11:$W$19</definedName>
    <definedName name="A125184566R_Data">Data5!$W$11:$W$19</definedName>
    <definedName name="A125184566R_Latest">Data5!$W$19</definedName>
    <definedName name="A125184570F">Data5!$Z$1:$Z$10,Data5!$Z$11:$Z$19</definedName>
    <definedName name="A125184570F_Data">Data5!$Z$11:$Z$19</definedName>
    <definedName name="A125184570F_Latest">Data5!$Z$19</definedName>
    <definedName name="A125184574R">Data5!$AO$1:$AO$10,Data5!$AO$11:$AO$19</definedName>
    <definedName name="A125184574R_Data">Data5!$AO$11:$AO$19</definedName>
    <definedName name="A125184574R_Latest">Data5!$AO$19</definedName>
    <definedName name="A125184578X">Data5!$BY$1:$BY$10,Data5!$BY$11:$BY$19</definedName>
    <definedName name="A125184578X_Data">Data5!$BY$11:$BY$19</definedName>
    <definedName name="A125184578X_Latest">Data5!$BY$19</definedName>
    <definedName name="A125184582R">Data5!$CB$1:$CB$10,Data5!$CB$11:$CB$19</definedName>
    <definedName name="A125184582R_Data">Data5!$CB$11:$CB$19</definedName>
    <definedName name="A125184582R_Latest">Data5!$CB$19</definedName>
    <definedName name="A125184586X">Data5!$AU$1:$AU$10,Data5!$AU$11:$AU$19</definedName>
    <definedName name="A125184586X_Data">Data5!$AU$11:$AU$19</definedName>
    <definedName name="A125184586X_Latest">Data5!$AU$19</definedName>
    <definedName name="A125184590R">Data5!$BS$1:$BS$10,Data5!$BS$11:$BS$19</definedName>
    <definedName name="A125184590R_Data">Data5!$BS$11:$BS$19</definedName>
    <definedName name="A125184590R_Latest">Data5!$BS$19</definedName>
    <definedName name="A125184594X">Data5!$CN$1:$CN$10,Data5!$CN$11:$CN$19</definedName>
    <definedName name="A125184594X_Data">Data5!$CN$11:$CN$19</definedName>
    <definedName name="A125184594X_Latest">Data5!$CN$19</definedName>
    <definedName name="A125184598J">Data3!$CG$1:$CG$10,Data3!$CG$11:$CG$19</definedName>
    <definedName name="A125184598J_Data">Data3!$CG$11:$CG$19</definedName>
    <definedName name="A125184598J_Latest">Data3!$CG$19</definedName>
    <definedName name="A125184602L">Data3!$DB$1:$DB$10,Data3!$DB$11:$DB$19</definedName>
    <definedName name="A125184602L_Data">Data3!$DB$11:$DB$19</definedName>
    <definedName name="A125184602L_Latest">Data3!$DB$19</definedName>
    <definedName name="A125184606W">Data3!$DK$1:$DK$10,Data3!$DK$11:$DK$19</definedName>
    <definedName name="A125184606W_Data">Data3!$DK$11:$DK$19</definedName>
    <definedName name="A125184606W_Latest">Data3!$DK$19</definedName>
    <definedName name="A125184610L">Data3!$CJ$1:$CJ$10,Data3!$CJ$11:$CJ$19</definedName>
    <definedName name="A125184610L_Data">Data3!$CJ$11:$CJ$19</definedName>
    <definedName name="A125184610L_Latest">Data3!$CJ$19</definedName>
    <definedName name="A125184614W">Data3!$CP$1:$CP$10,Data3!$CP$11:$CP$19</definedName>
    <definedName name="A125184614W_Data">Data3!$CP$11:$CP$19</definedName>
    <definedName name="A125184614W_Latest">Data3!$CP$19</definedName>
    <definedName name="A125184618F">Data3!$BR$1:$BR$10,Data3!$BR$11:$BR$19</definedName>
    <definedName name="A125184618F_Data">Data3!$BR$11:$BR$19</definedName>
    <definedName name="A125184618F_Latest">Data3!$BR$19</definedName>
    <definedName name="A125184622W">Data3!$CD$1:$CD$10,Data3!$CD$11:$CD$19</definedName>
    <definedName name="A125184622W_Data">Data3!$CD$11:$CD$19</definedName>
    <definedName name="A125184622W_Latest">Data3!$CD$19</definedName>
    <definedName name="A125184626F">Data3!$DN$1:$DN$10,Data3!$DN$11:$DN$19</definedName>
    <definedName name="A125184626F_Data">Data3!$DN$11:$DN$19</definedName>
    <definedName name="A125184626F_Latest">Data3!$DN$19</definedName>
    <definedName name="A125184630W">Data3!$AZ$1:$AZ$10,Data3!$AZ$11:$AZ$19</definedName>
    <definedName name="A125184630W_Data">Data3!$AZ$11:$AZ$19</definedName>
    <definedName name="A125184630W_Latest">Data3!$AZ$19</definedName>
    <definedName name="A125184634F">Data3!$BI$1:$BI$10,Data3!$BI$11:$BI$19</definedName>
    <definedName name="A125184634F_Data">Data3!$BI$11:$BI$19</definedName>
    <definedName name="A125184634F_Latest">Data3!$BI$19</definedName>
    <definedName name="A125184638R">Data3!$BL$1:$BL$10,Data3!$BL$11:$BL$19</definedName>
    <definedName name="A125184638R_Data">Data3!$BL$11:$BL$19</definedName>
    <definedName name="A125184638R_Latest">Data3!$BL$19</definedName>
    <definedName name="A125184642F">Data3!$CM$1:$CM$10,Data3!$CM$11:$CM$19</definedName>
    <definedName name="A125184642F_Data">Data3!$CM$11:$CM$19</definedName>
    <definedName name="A125184642F_Latest">Data3!$CM$19</definedName>
    <definedName name="A125184646R">Data3!$CS$1:$CS$10,Data3!$CS$11:$CS$19</definedName>
    <definedName name="A125184646R_Data">Data3!$CS$11:$CS$19</definedName>
    <definedName name="A125184646R_Latest">Data3!$CS$19</definedName>
    <definedName name="A125184650F">Data3!$CV$1:$CV$10,Data3!$CV$11:$CV$19</definedName>
    <definedName name="A125184650F_Data">Data3!$CV$11:$CV$19</definedName>
    <definedName name="A125184650F_Latest">Data3!$CV$19</definedName>
    <definedName name="A125184654R">Data3!$DQ$1:$DQ$10,Data3!$DQ$11:$DQ$19</definedName>
    <definedName name="A125184654R_Data">Data3!$DQ$11:$DQ$19</definedName>
    <definedName name="A125184654R_Latest">Data3!$DQ$19</definedName>
    <definedName name="A125184658X">Data3!$BO$1:$BO$10,Data3!$BO$11:$BO$19</definedName>
    <definedName name="A125184658X_Data">Data3!$BO$11:$BO$19</definedName>
    <definedName name="A125184658X_Latest">Data3!$BO$19</definedName>
    <definedName name="A125184662R">Data3!$BX$1:$BX$10,Data3!$BX$11:$BX$19</definedName>
    <definedName name="A125184662R_Data">Data3!$BX$11:$BX$19</definedName>
    <definedName name="A125184662R_Latest">Data3!$BX$19</definedName>
    <definedName name="A125184666X">Data3!$AW$1:$AW$10,Data3!$AW$11:$AW$19</definedName>
    <definedName name="A125184666X_Data">Data3!$AW$11:$AW$19</definedName>
    <definedName name="A125184666X_Latest">Data3!$AW$19</definedName>
    <definedName name="A125184670R">Data3!$BC$1:$BC$10,Data3!$BC$11:$BC$19</definedName>
    <definedName name="A125184670R_Data">Data3!$BC$11:$BC$19</definedName>
    <definedName name="A125184670R_Latest">Data3!$BC$19</definedName>
    <definedName name="A125184674X">Data3!$BF$1:$BF$10,Data3!$BF$11:$BF$19</definedName>
    <definedName name="A125184674X_Data">Data3!$BF$11:$BF$19</definedName>
    <definedName name="A125184674X_Latest">Data3!$BF$19</definedName>
    <definedName name="A125184678J">Data3!$BU$1:$BU$10,Data3!$BU$11:$BU$19</definedName>
    <definedName name="A125184678J_Data">Data3!$BU$11:$BU$19</definedName>
    <definedName name="A125184678J_Latest">Data3!$BU$19</definedName>
    <definedName name="A125184682X">Data3!$DE$1:$DE$10,Data3!$DE$11:$DE$19</definedName>
    <definedName name="A125184682X_Data">Data3!$DE$11:$DE$19</definedName>
    <definedName name="A125184682X_Latest">Data3!$DE$19</definedName>
    <definedName name="A125184686J">Data3!$DH$1:$DH$10,Data3!$DH$11:$DH$19</definedName>
    <definedName name="A125184686J_Data">Data3!$DH$11:$DH$19</definedName>
    <definedName name="A125184686J_Latest">Data3!$DH$19</definedName>
    <definedName name="A125184690X">Data3!$CA$1:$CA$10,Data3!$CA$11:$CA$19</definedName>
    <definedName name="A125184690X_Data">Data3!$CA$11:$CA$19</definedName>
    <definedName name="A125184690X_Latest">Data3!$CA$19</definedName>
    <definedName name="A125184694J">Data3!$CY$1:$CY$10,Data3!$CY$11:$CY$19</definedName>
    <definedName name="A125184694J_Data">Data3!$CY$11:$CY$19</definedName>
    <definedName name="A125184694J_Latest">Data3!$CY$19</definedName>
    <definedName name="A125184698T">Data3!$DT$1:$DT$10,Data3!$DT$11:$DT$19</definedName>
    <definedName name="A125184698T_Data">Data3!$DT$11:$DT$19</definedName>
    <definedName name="A125184698T_Latest">Data3!$DT$19</definedName>
    <definedName name="A125184702W">Data4!$BQ$1:$BQ$10,Data4!$BQ$11:$BQ$19</definedName>
    <definedName name="A125184702W_Data">Data4!$BQ$11:$BQ$19</definedName>
    <definedName name="A125184702W_Latest">Data4!$BQ$19</definedName>
    <definedName name="A125184706F">Data4!$CL$1:$CL$10,Data4!$CL$11:$CL$19</definedName>
    <definedName name="A125184706F_Data">Data4!$CL$11:$CL$19</definedName>
    <definedName name="A125184706F_Latest">Data4!$CL$19</definedName>
    <definedName name="A125184710W">Data4!$CU$1:$CU$10,Data4!$CU$11:$CU$19</definedName>
    <definedName name="A125184710W_Data">Data4!$CU$11:$CU$19</definedName>
    <definedName name="A125184710W_Latest">Data4!$CU$19</definedName>
    <definedName name="A125184714F">Data4!$BT$1:$BT$10,Data4!$BT$11:$BT$19</definedName>
    <definedName name="A125184714F_Data">Data4!$BT$11:$BT$19</definedName>
    <definedName name="A125184714F_Latest">Data4!$BT$19</definedName>
    <definedName name="A125184718R">Data4!$BZ$1:$BZ$10,Data4!$BZ$11:$BZ$19</definedName>
    <definedName name="A125184718R_Data">Data4!$BZ$11:$BZ$19</definedName>
    <definedName name="A125184718R_Latest">Data4!$BZ$19</definedName>
    <definedName name="A125184722F">Data4!$BB$1:$BB$10,Data4!$BB$11:$BB$19</definedName>
    <definedName name="A125184722F_Data">Data4!$BB$11:$BB$19</definedName>
    <definedName name="A125184722F_Latest">Data4!$BB$19</definedName>
    <definedName name="A125184726R">Data4!$BN$1:$BN$10,Data4!$BN$11:$BN$19</definedName>
    <definedName name="A125184726R_Data">Data4!$BN$11:$BN$19</definedName>
    <definedName name="A125184726R_Latest">Data4!$BN$19</definedName>
    <definedName name="A125184730F">Data4!$CX$1:$CX$10,Data4!$CX$11:$CX$19</definedName>
    <definedName name="A125184730F_Data">Data4!$CX$11:$CX$19</definedName>
    <definedName name="A125184730F_Latest">Data4!$CX$19</definedName>
    <definedName name="A125184734R">Data4!$AJ$1:$AJ$10,Data4!$AJ$11:$AJ$19</definedName>
    <definedName name="A125184734R_Data">Data4!$AJ$11:$AJ$19</definedName>
    <definedName name="A125184734R_Latest">Data4!$AJ$19</definedName>
    <definedName name="A125184738X">Data4!$AS$1:$AS$10,Data4!$AS$11:$AS$19</definedName>
    <definedName name="A125184738X_Data">Data4!$AS$11:$AS$19</definedName>
    <definedName name="A125184738X_Latest">Data4!$AS$19</definedName>
    <definedName name="A125184742R">Data4!$AV$1:$AV$10,Data4!$AV$11:$AV$19</definedName>
    <definedName name="A125184742R_Data">Data4!$AV$11:$AV$19</definedName>
    <definedName name="A125184742R_Latest">Data4!$AV$19</definedName>
    <definedName name="A125184746X">Data4!$BW$1:$BW$10,Data4!$BW$11:$BW$19</definedName>
    <definedName name="A125184746X_Data">Data4!$BW$11:$BW$19</definedName>
    <definedName name="A125184746X_Latest">Data4!$BW$19</definedName>
    <definedName name="A125184750R">Data4!$CC$1:$CC$10,Data4!$CC$11:$CC$19</definedName>
    <definedName name="A125184750R_Data">Data4!$CC$11:$CC$19</definedName>
    <definedName name="A125184750R_Latest">Data4!$CC$19</definedName>
    <definedName name="A125184754X">Data4!$CF$1:$CF$10,Data4!$CF$11:$CF$19</definedName>
    <definedName name="A125184754X_Data">Data4!$CF$11:$CF$19</definedName>
    <definedName name="A125184754X_Latest">Data4!$CF$19</definedName>
    <definedName name="A125184758J">Data4!$DA$1:$DA$10,Data4!$DA$11:$DA$19</definedName>
    <definedName name="A125184758J_Data">Data4!$DA$11:$DA$19</definedName>
    <definedName name="A125184758J_Latest">Data4!$DA$19</definedName>
    <definedName name="A125184762X">Data4!$AY$1:$AY$10,Data4!$AY$11:$AY$19</definedName>
    <definedName name="A125184762X_Data">Data4!$AY$11:$AY$19</definedName>
    <definedName name="A125184762X_Latest">Data4!$AY$19</definedName>
    <definedName name="A125184766J">Data4!$BH$1:$BH$10,Data4!$BH$11:$BH$19</definedName>
    <definedName name="A125184766J_Data">Data4!$BH$11:$BH$19</definedName>
    <definedName name="A125184766J_Latest">Data4!$BH$19</definedName>
    <definedName name="A125184770X">Data4!$AG$1:$AG$10,Data4!$AG$11:$AG$19</definedName>
    <definedName name="A125184770X_Data">Data4!$AG$11:$AG$19</definedName>
    <definedName name="A125184770X_Latest">Data4!$AG$19</definedName>
    <definedName name="A125184774J">Data4!$AM$1:$AM$10,Data4!$AM$11:$AM$19</definedName>
    <definedName name="A125184774J_Data">Data4!$AM$11:$AM$19</definedName>
    <definedName name="A125184774J_Latest">Data4!$AM$19</definedName>
    <definedName name="A125184778T">Data4!$AP$1:$AP$10,Data4!$AP$11:$AP$19</definedName>
    <definedName name="A125184778T_Data">Data4!$AP$11:$AP$19</definedName>
    <definedName name="A125184778T_Latest">Data4!$AP$19</definedName>
    <definedName name="A125184782J">Data4!$BE$1:$BE$10,Data4!$BE$11:$BE$19</definedName>
    <definedName name="A125184782J_Data">Data4!$BE$11:$BE$19</definedName>
    <definedName name="A125184782J_Latest">Data4!$BE$19</definedName>
    <definedName name="A125184786T">Data4!$CO$1:$CO$10,Data4!$CO$11:$CO$19</definedName>
    <definedName name="A125184786T_Data">Data4!$CO$11:$CO$19</definedName>
    <definedName name="A125184786T_Latest">Data4!$CO$19</definedName>
    <definedName name="A125184790J">Data4!$CR$1:$CR$10,Data4!$CR$11:$CR$19</definedName>
    <definedName name="A125184790J_Data">Data4!$CR$11:$CR$19</definedName>
    <definedName name="A125184790J_Latest">Data4!$CR$19</definedName>
    <definedName name="A125184794T">Data4!$BK$1:$BK$10,Data4!$BK$11:$BK$19</definedName>
    <definedName name="A125184794T_Data">Data4!$BK$11:$BK$19</definedName>
    <definedName name="A125184794T_Latest">Data4!$BK$19</definedName>
    <definedName name="A125184798A">Data4!$CI$1:$CI$10,Data4!$CI$11:$CI$19</definedName>
    <definedName name="A125184798A_Data">Data4!$CI$11:$CI$19</definedName>
    <definedName name="A125184798A_Latest">Data4!$CI$19</definedName>
    <definedName name="A125184802F">Data4!$DD$1:$DD$10,Data4!$DD$11:$DD$19</definedName>
    <definedName name="A125184802F_Data">Data4!$DD$11:$DD$19</definedName>
    <definedName name="A125184802F_Latest">Data4!$DD$19</definedName>
    <definedName name="A125184806R">Data4!$EQ$1:$EQ$10,Data4!$EQ$11:$EQ$19</definedName>
    <definedName name="A125184806R_Data">Data4!$EQ$11:$EQ$19</definedName>
    <definedName name="A125184806R_Latest">Data4!$EQ$19</definedName>
    <definedName name="A125184810F">Data4!$FL$1:$FL$10,Data4!$FL$11:$FL$19</definedName>
    <definedName name="A125184810F_Data">Data4!$FL$11:$FL$19</definedName>
    <definedName name="A125184810F_Latest">Data4!$FL$19</definedName>
    <definedName name="A125184814R">Data4!$FU$1:$FU$10,Data4!$FU$11:$FU$19</definedName>
    <definedName name="A125184814R_Data">Data4!$FU$11:$FU$19</definedName>
    <definedName name="A125184814R_Latest">Data4!$FU$19</definedName>
    <definedName name="A125184818X">Data4!$ET$1:$ET$10,Data4!$ET$11:$ET$19</definedName>
    <definedName name="A125184818X_Data">Data4!$ET$11:$ET$19</definedName>
    <definedName name="A125184818X_Latest">Data4!$ET$19</definedName>
    <definedName name="A125184822R">Data4!$EZ$1:$EZ$10,Data4!$EZ$11:$EZ$19</definedName>
    <definedName name="A125184822R_Data">Data4!$EZ$11:$EZ$19</definedName>
    <definedName name="A125184822R_Latest">Data4!$EZ$19</definedName>
    <definedName name="A125184826X">Data4!$EB$1:$EB$10,Data4!$EB$11:$EB$19</definedName>
    <definedName name="A125184826X_Data">Data4!$EB$11:$EB$19</definedName>
    <definedName name="A125184826X_Latest">Data4!$EB$19</definedName>
    <definedName name="A125184830R">Data4!$EN$1:$EN$10,Data4!$EN$11:$EN$19</definedName>
    <definedName name="A125184830R_Data">Data4!$EN$11:$EN$19</definedName>
    <definedName name="A125184830R_Latest">Data4!$EN$19</definedName>
    <definedName name="A125184834X">Data4!$FX$1:$FX$10,Data4!$FX$11:$FX$19</definedName>
    <definedName name="A125184834X_Data">Data4!$FX$11:$FX$19</definedName>
    <definedName name="A125184834X_Latest">Data4!$FX$19</definedName>
    <definedName name="A125184838J">Data4!$DJ$1:$DJ$10,Data4!$DJ$11:$DJ$19</definedName>
    <definedName name="A125184838J_Data">Data4!$DJ$11:$DJ$19</definedName>
    <definedName name="A125184838J_Latest">Data4!$DJ$19</definedName>
    <definedName name="A125184842X">Data4!$DS$1:$DS$10,Data4!$DS$11:$DS$19</definedName>
    <definedName name="A125184842X_Data">Data4!$DS$11:$DS$19</definedName>
    <definedName name="A125184842X_Latest">Data4!$DS$19</definedName>
    <definedName name="A125184846J">Data4!$DV$1:$DV$10,Data4!$DV$11:$DV$19</definedName>
    <definedName name="A125184846J_Data">Data4!$DV$11:$DV$19</definedName>
    <definedName name="A125184846J_Latest">Data4!$DV$19</definedName>
    <definedName name="A125184850X">Data4!$EW$1:$EW$10,Data4!$EW$11:$EW$19</definedName>
    <definedName name="A125184850X_Data">Data4!$EW$11:$EW$19</definedName>
    <definedName name="A125184850X_Latest">Data4!$EW$19</definedName>
    <definedName name="A125184854J">Data4!$FC$1:$FC$10,Data4!$FC$11:$FC$19</definedName>
    <definedName name="A125184854J_Data">Data4!$FC$11:$FC$19</definedName>
    <definedName name="A125184854J_Latest">Data4!$FC$19</definedName>
    <definedName name="A125184858T">Data4!$FF$1:$FF$10,Data4!$FF$11:$FF$19</definedName>
    <definedName name="A125184858T_Data">Data4!$FF$11:$FF$19</definedName>
    <definedName name="A125184858T_Latest">Data4!$FF$19</definedName>
    <definedName name="A125184862J">Data4!$GA$1:$GA$10,Data4!$GA$11:$GA$19</definedName>
    <definedName name="A125184862J_Data">Data4!$GA$11:$GA$19</definedName>
    <definedName name="A125184862J_Latest">Data4!$GA$19</definedName>
    <definedName name="A125184866T">Data4!$DY$1:$DY$10,Data4!$DY$11:$DY$19</definedName>
    <definedName name="A125184866T_Data">Data4!$DY$11:$DY$19</definedName>
    <definedName name="A125184866T_Latest">Data4!$DY$19</definedName>
    <definedName name="A125184870J">Data4!$EH$1:$EH$10,Data4!$EH$11:$EH$19</definedName>
    <definedName name="A125184870J_Data">Data4!$EH$11:$EH$19</definedName>
    <definedName name="A125184870J_Latest">Data4!$EH$19</definedName>
    <definedName name="A125184874T">Data4!$DG$1:$DG$10,Data4!$DG$11:$DG$19</definedName>
    <definedName name="A125184874T_Data">Data4!$DG$11:$DG$19</definedName>
    <definedName name="A125184874T_Latest">Data4!$DG$19</definedName>
    <definedName name="A125184878A">Data4!$DM$1:$DM$10,Data4!$DM$11:$DM$19</definedName>
    <definedName name="A125184878A_Data">Data4!$DM$11:$DM$19</definedName>
    <definedName name="A125184878A_Latest">Data4!$DM$19</definedName>
    <definedName name="A125184882T">Data4!$DP$1:$DP$10,Data4!$DP$11:$DP$19</definedName>
    <definedName name="A125184882T_Data">Data4!$DP$11:$DP$19</definedName>
    <definedName name="A125184882T_Latest">Data4!$DP$19</definedName>
    <definedName name="A125184886A">Data4!$EE$1:$EE$10,Data4!$EE$11:$EE$19</definedName>
    <definedName name="A125184886A_Data">Data4!$EE$11:$EE$19</definedName>
    <definedName name="A125184886A_Latest">Data4!$EE$19</definedName>
    <definedName name="A125184890T">Data4!$FO$1:$FO$10,Data4!$FO$11:$FO$19</definedName>
    <definedName name="A125184890T_Data">Data4!$FO$11:$FO$19</definedName>
    <definedName name="A125184890T_Latest">Data4!$FO$19</definedName>
    <definedName name="A125184894A">Data4!$FR$1:$FR$10,Data4!$FR$11:$FR$19</definedName>
    <definedName name="A125184894A_Data">Data4!$FR$11:$FR$19</definedName>
    <definedName name="A125184894A_Latest">Data4!$FR$19</definedName>
    <definedName name="A125184898K">Data4!$EK$1:$EK$10,Data4!$EK$11:$EK$19</definedName>
    <definedName name="A125184898K_Data">Data4!$EK$11:$EK$19</definedName>
    <definedName name="A125184898K_Latest">Data4!$EK$19</definedName>
    <definedName name="A125184902R">Data4!$FI$1:$FI$10,Data4!$FI$11:$FI$19</definedName>
    <definedName name="A125184902R_Data">Data4!$FI$11:$FI$19</definedName>
    <definedName name="A125184902R_Latest">Data4!$FI$19</definedName>
    <definedName name="A125184906X">Data4!$GD$1:$GD$10,Data4!$GD$11:$GD$19</definedName>
    <definedName name="A125184906X_Data">Data4!$GD$11:$GD$19</definedName>
    <definedName name="A125184906X_Latest">Data4!$GD$19</definedName>
    <definedName name="A125184910R">Data4!$HQ$1:$HQ$10,Data4!$HQ$11:$HQ$19</definedName>
    <definedName name="A125184910R_Data">Data4!$HQ$11:$HQ$19</definedName>
    <definedName name="A125184910R_Latest">Data4!$HQ$19</definedName>
    <definedName name="A125184914X">Data4!$IL$1:$IL$10,Data4!$IL$11:$IL$19</definedName>
    <definedName name="A125184914X_Data">Data4!$IL$11:$IL$19</definedName>
    <definedName name="A125184914X_Latest">Data4!$IL$19</definedName>
    <definedName name="A125184918J">Data5!$E$1:$E$10,Data5!$E$11:$E$19</definedName>
    <definedName name="A125184918J_Data">Data5!$E$11:$E$19</definedName>
    <definedName name="A125184918J_Latest">Data5!$E$19</definedName>
    <definedName name="A125184922X">Data4!$HT$1:$HT$10,Data4!$HT$11:$HT$19</definedName>
    <definedName name="A125184922X_Data">Data4!$HT$11:$HT$19</definedName>
    <definedName name="A125184922X_Latest">Data4!$HT$19</definedName>
    <definedName name="A125184926J">Data4!$HZ$1:$HZ$10,Data4!$HZ$11:$HZ$19</definedName>
    <definedName name="A125184926J_Data">Data4!$HZ$11:$HZ$19</definedName>
    <definedName name="A125184926J_Latest">Data4!$HZ$19</definedName>
    <definedName name="A125184930X">Data4!$HB$1:$HB$10,Data4!$HB$11:$HB$19</definedName>
    <definedName name="A125184930X_Data">Data4!$HB$11:$HB$19</definedName>
    <definedName name="A125184930X_Latest">Data4!$HB$19</definedName>
    <definedName name="A125184934J">Data4!$HN$1:$HN$10,Data4!$HN$11:$HN$19</definedName>
    <definedName name="A125184934J_Data">Data4!$HN$11:$HN$19</definedName>
    <definedName name="A125184934J_Latest">Data4!$HN$19</definedName>
    <definedName name="A125184938T">Data5!$H$1:$H$10,Data5!$H$11:$H$19</definedName>
    <definedName name="A125184938T_Data">Data5!$H$11:$H$19</definedName>
    <definedName name="A125184938T_Latest">Data5!$H$19</definedName>
    <definedName name="A125184942J">Data4!$GJ$1:$GJ$10,Data4!$GJ$11:$GJ$19</definedName>
    <definedName name="A125184942J_Data">Data4!$GJ$11:$GJ$19</definedName>
    <definedName name="A125184942J_Latest">Data4!$GJ$19</definedName>
    <definedName name="A125184946T">Data4!$GS$1:$GS$10,Data4!$GS$11:$GS$19</definedName>
    <definedName name="A125184946T_Data">Data4!$GS$11:$GS$19</definedName>
    <definedName name="A125184946T_Latest">Data4!$GS$19</definedName>
    <definedName name="A125184950J">Data4!$GV$1:$GV$10,Data4!$GV$11:$GV$19</definedName>
    <definedName name="A125184950J_Data">Data4!$GV$11:$GV$19</definedName>
    <definedName name="A125184950J_Latest">Data4!$GV$19</definedName>
    <definedName name="A125184954T">Data4!$HW$1:$HW$10,Data4!$HW$11:$HW$19</definedName>
    <definedName name="A125184954T_Data">Data4!$HW$11:$HW$19</definedName>
    <definedName name="A125184954T_Latest">Data4!$HW$19</definedName>
    <definedName name="A125184958A">Data4!$IC$1:$IC$10,Data4!$IC$11:$IC$19</definedName>
    <definedName name="A125184958A_Data">Data4!$IC$11:$IC$19</definedName>
    <definedName name="A125184958A_Latest">Data4!$IC$19</definedName>
    <definedName name="A125184962T">Data4!$IF$1:$IF$10,Data4!$IF$11:$IF$19</definedName>
    <definedName name="A125184962T_Data">Data4!$IF$11:$IF$19</definedName>
    <definedName name="A125184962T_Latest">Data4!$IF$19</definedName>
    <definedName name="A125184966A">Data5!$K$1:$K$10,Data5!$K$11:$K$19</definedName>
    <definedName name="A125184966A_Data">Data5!$K$11:$K$19</definedName>
    <definedName name="A125184966A_Latest">Data5!$K$19</definedName>
    <definedName name="A125184970T">Data4!$GY$1:$GY$10,Data4!$GY$11:$GY$19</definedName>
    <definedName name="A125184970T_Data">Data4!$GY$11:$GY$19</definedName>
    <definedName name="A125184970T_Latest">Data4!$GY$19</definedName>
    <definedName name="A125184974A">Data4!$HH$1:$HH$10,Data4!$HH$11:$HH$19</definedName>
    <definedName name="A125184974A_Data">Data4!$HH$11:$HH$19</definedName>
    <definedName name="A125184974A_Latest">Data4!$HH$19</definedName>
    <definedName name="A125184978K">Data4!$GG$1:$GG$10,Data4!$GG$11:$GG$19</definedName>
    <definedName name="A125184978K_Data">Data4!$GG$11:$GG$19</definedName>
    <definedName name="A125184978K_Latest">Data4!$GG$19</definedName>
    <definedName name="A125184982A">Data4!$GM$1:$GM$10,Data4!$GM$11:$GM$19</definedName>
    <definedName name="A125184982A_Data">Data4!$GM$11:$GM$19</definedName>
    <definedName name="A125184982A_Latest">Data4!$GM$19</definedName>
    <definedName name="A125184986K">Data4!$GP$1:$GP$10,Data4!$GP$11:$GP$19</definedName>
    <definedName name="A125184986K_Data">Data4!$GP$11:$GP$19</definedName>
    <definedName name="A125184986K_Latest">Data4!$GP$19</definedName>
    <definedName name="A125184990A">Data4!$HE$1:$HE$10,Data4!$HE$11:$HE$19</definedName>
    <definedName name="A125184990A_Data">Data4!$HE$11:$HE$19</definedName>
    <definedName name="A125184990A_Latest">Data4!$HE$19</definedName>
    <definedName name="A125184994K">Data4!$IO$1:$IO$10,Data4!$IO$11:$IO$19</definedName>
    <definedName name="A125184994K_Data">Data4!$IO$11:$IO$19</definedName>
    <definedName name="A125184994K_Latest">Data4!$IO$19</definedName>
    <definedName name="A125184998V">Data5!$B$1:$B$10,Data5!$B$11:$B$19</definedName>
    <definedName name="A125184998V_Data">Data5!$B$11:$B$19</definedName>
    <definedName name="A125184998V_Latest">Data5!$B$19</definedName>
    <definedName name="A125185002A">Data4!$HK$1:$HK$10,Data4!$HK$11:$HK$19</definedName>
    <definedName name="A125185002A_Data">Data4!$HK$11:$HK$19</definedName>
    <definedName name="A125185002A_Latest">Data4!$HK$19</definedName>
    <definedName name="A125185006K">Data4!$II$1:$II$10,Data4!$II$11:$II$19</definedName>
    <definedName name="A125185006K_Data">Data4!$II$11:$II$19</definedName>
    <definedName name="A125185006K_Latest">Data4!$II$19</definedName>
    <definedName name="A125185010A">Data5!$N$1:$N$10,Data5!$N$11:$N$19</definedName>
    <definedName name="A125185010A_Data">Data5!$N$11:$N$19</definedName>
    <definedName name="A125185010A_Latest">Data5!$N$19</definedName>
    <definedName name="A125185014K">Data3!$G$1:$G$10,Data3!$G$11:$G$19</definedName>
    <definedName name="A125185014K_Data">Data3!$G$11:$G$19</definedName>
    <definedName name="A125185014K_Latest">Data3!$G$19</definedName>
    <definedName name="A125185018V">Data3!$AB$1:$AB$10,Data3!$AB$11:$AB$19</definedName>
    <definedName name="A125185018V_Data">Data3!$AB$11:$AB$19</definedName>
    <definedName name="A125185018V_Latest">Data3!$AB$19</definedName>
    <definedName name="A125185022K">Data3!$AK$1:$AK$10,Data3!$AK$11:$AK$19</definedName>
    <definedName name="A125185022K_Data">Data3!$AK$11:$AK$19</definedName>
    <definedName name="A125185022K_Latest">Data3!$AK$19</definedName>
    <definedName name="A125185026V">Data3!$J$1:$J$10,Data3!$J$11:$J$19</definedName>
    <definedName name="A125185026V_Data">Data3!$J$11:$J$19</definedName>
    <definedName name="A125185026V_Latest">Data3!$J$19</definedName>
    <definedName name="A125185030K">Data3!$P$1:$P$10,Data3!$P$11:$P$19</definedName>
    <definedName name="A125185030K_Data">Data3!$P$11:$P$19</definedName>
    <definedName name="A125185030K_Latest">Data3!$P$19</definedName>
    <definedName name="A125185034V">Data2!$IH$1:$IH$10,Data2!$IH$11:$IH$19</definedName>
    <definedName name="A125185034V_Data">Data2!$IH$11:$IH$19</definedName>
    <definedName name="A125185034V_Latest">Data2!$IH$19</definedName>
    <definedName name="A125185038C">Data3!$D$1:$D$10,Data3!$D$11:$D$19</definedName>
    <definedName name="A125185038C_Data">Data3!$D$11:$D$19</definedName>
    <definedName name="A125185038C_Latest">Data3!$D$19</definedName>
    <definedName name="A125185042V">Data3!$AN$1:$AN$10,Data3!$AN$11:$AN$19</definedName>
    <definedName name="A125185042V_Data">Data3!$AN$11:$AN$19</definedName>
    <definedName name="A125185042V_Latest">Data3!$AN$19</definedName>
    <definedName name="A125185046C">Data2!$HP$1:$HP$10,Data2!$HP$11:$HP$19</definedName>
    <definedName name="A125185046C_Data">Data2!$HP$11:$HP$19</definedName>
    <definedName name="A125185046C_Latest">Data2!$HP$19</definedName>
    <definedName name="A125185050V">Data2!$HY$1:$HY$10,Data2!$HY$11:$HY$19</definedName>
    <definedName name="A125185050V_Data">Data2!$HY$11:$HY$19</definedName>
    <definedName name="A125185050V_Latest">Data2!$HY$19</definedName>
    <definedName name="A125185054C">Data2!$IB$1:$IB$10,Data2!$IB$11:$IB$19</definedName>
    <definedName name="A125185054C_Data">Data2!$IB$11:$IB$19</definedName>
    <definedName name="A125185054C_Latest">Data2!$IB$19</definedName>
    <definedName name="A125185058L">Data3!$M$1:$M$10,Data3!$M$11:$M$19</definedName>
    <definedName name="A125185058L_Data">Data3!$M$11:$M$19</definedName>
    <definedName name="A125185058L_Latest">Data3!$M$19</definedName>
    <definedName name="A125185062C">Data3!$S$1:$S$10,Data3!$S$11:$S$19</definedName>
    <definedName name="A125185062C_Data">Data3!$S$11:$S$19</definedName>
    <definedName name="A125185062C_Latest">Data3!$S$19</definedName>
    <definedName name="A125185066L">Data3!$V$1:$V$10,Data3!$V$11:$V$19</definedName>
    <definedName name="A125185066L_Data">Data3!$V$11:$V$19</definedName>
    <definedName name="A125185066L_Latest">Data3!$V$19</definedName>
    <definedName name="A125185070C">Data3!$AQ$1:$AQ$10,Data3!$AQ$11:$AQ$19</definedName>
    <definedName name="A125185070C_Data">Data3!$AQ$11:$AQ$19</definedName>
    <definedName name="A125185070C_Latest">Data3!$AQ$19</definedName>
    <definedName name="A125185074L">Data2!$IE$1:$IE$10,Data2!$IE$11:$IE$19</definedName>
    <definedName name="A125185074L_Data">Data2!$IE$11:$IE$19</definedName>
    <definedName name="A125185074L_Latest">Data2!$IE$19</definedName>
    <definedName name="A125185078W">Data2!$IN$1:$IN$10,Data2!$IN$11:$IN$19</definedName>
    <definedName name="A125185078W_Data">Data2!$IN$11:$IN$19</definedName>
    <definedName name="A125185078W_Latest">Data2!$IN$19</definedName>
    <definedName name="A125185082L">Data2!$HM$1:$HM$10,Data2!$HM$11:$HM$19</definedName>
    <definedName name="A125185082L_Data">Data2!$HM$11:$HM$19</definedName>
    <definedName name="A125185082L_Latest">Data2!$HM$19</definedName>
    <definedName name="A125185086W">Data2!$HS$1:$HS$10,Data2!$HS$11:$HS$19</definedName>
    <definedName name="A125185086W_Data">Data2!$HS$11:$HS$19</definedName>
    <definedName name="A125185086W_Latest">Data2!$HS$19</definedName>
    <definedName name="A125185090L">Data2!$HV$1:$HV$10,Data2!$HV$11:$HV$19</definedName>
    <definedName name="A125185090L_Data">Data2!$HV$11:$HV$19</definedName>
    <definedName name="A125185090L_Latest">Data2!$HV$19</definedName>
    <definedName name="A125185094W">Data2!$IK$1:$IK$10,Data2!$IK$11:$IK$19</definedName>
    <definedName name="A125185094W_Data">Data2!$IK$11:$IK$19</definedName>
    <definedName name="A125185094W_Latest">Data2!$IK$19</definedName>
    <definedName name="A125185098F">Data3!$AE$1:$AE$10,Data3!$AE$11:$AE$19</definedName>
    <definedName name="A125185098F_Data">Data3!$AE$11:$AE$19</definedName>
    <definedName name="A125185098F_Latest">Data3!$AE$19</definedName>
    <definedName name="A125185102K">Data3!$AH$1:$AH$10,Data3!$AH$11:$AH$19</definedName>
    <definedName name="A125185102K_Data">Data3!$AH$11:$AH$19</definedName>
    <definedName name="A125185102K_Latest">Data3!$AH$19</definedName>
    <definedName name="A125185106V">Data2!$IQ$1:$IQ$10,Data2!$IQ$11:$IQ$19</definedName>
    <definedName name="A125185106V_Data">Data2!$IQ$11:$IQ$19</definedName>
    <definedName name="A125185106V_Latest">Data2!$IQ$19</definedName>
    <definedName name="A125185110K">Data3!$Y$1:$Y$10,Data3!$Y$11:$Y$19</definedName>
    <definedName name="A125185110K_Data">Data3!$Y$11:$Y$19</definedName>
    <definedName name="A125185110K_Latest">Data3!$Y$19</definedName>
    <definedName name="A125185114V">Data3!$AT$1:$AT$10,Data3!$AT$11:$AT$19</definedName>
    <definedName name="A125185114V_Data">Data3!$AT$11:$AT$19</definedName>
    <definedName name="A125185114V_Latest">Data3!$AT$19</definedName>
    <definedName name="A125185118C">Data3!$FG$1:$FG$10,Data3!$FG$11:$FG$19</definedName>
    <definedName name="A125185118C_Data">Data3!$FG$11:$FG$19</definedName>
    <definedName name="A125185118C_Latest">Data3!$FG$19</definedName>
    <definedName name="A125185122V">Data3!$GB$1:$GB$10,Data3!$GB$11:$GB$19</definedName>
    <definedName name="A125185122V_Data">Data3!$GB$11:$GB$19</definedName>
    <definedName name="A125185122V_Latest">Data3!$GB$19</definedName>
    <definedName name="A125185126C">Data3!$GK$1:$GK$10,Data3!$GK$11:$GK$19</definedName>
    <definedName name="A125185126C_Data">Data3!$GK$11:$GK$19</definedName>
    <definedName name="A125185126C_Latest">Data3!$GK$19</definedName>
    <definedName name="A125185130V">Data3!$FJ$1:$FJ$10,Data3!$FJ$11:$FJ$19</definedName>
    <definedName name="A125185130V_Data">Data3!$FJ$11:$FJ$19</definedName>
    <definedName name="A125185130V_Latest">Data3!$FJ$19</definedName>
    <definedName name="A125185134C">Data3!$FP$1:$FP$10,Data3!$FP$11:$FP$19</definedName>
    <definedName name="A125185134C_Data">Data3!$FP$11:$FP$19</definedName>
    <definedName name="A125185134C_Latest">Data3!$FP$19</definedName>
    <definedName name="A125185138L">Data3!$ER$1:$ER$10,Data3!$ER$11:$ER$19</definedName>
    <definedName name="A125185138L_Data">Data3!$ER$11:$ER$19</definedName>
    <definedName name="A125185138L_Latest">Data3!$ER$19</definedName>
    <definedName name="A125185142C">Data3!$FD$1:$FD$10,Data3!$FD$11:$FD$19</definedName>
    <definedName name="A125185142C_Data">Data3!$FD$11:$FD$19</definedName>
    <definedName name="A125185142C_Latest">Data3!$FD$19</definedName>
    <definedName name="A125185146L">Data3!$GN$1:$GN$10,Data3!$GN$11:$GN$19</definedName>
    <definedName name="A125185146L_Data">Data3!$GN$11:$GN$19</definedName>
    <definedName name="A125185146L_Latest">Data3!$GN$19</definedName>
    <definedName name="A125185150C">Data3!$DZ$1:$DZ$10,Data3!$DZ$11:$DZ$19</definedName>
    <definedName name="A125185150C_Data">Data3!$DZ$11:$DZ$19</definedName>
    <definedName name="A125185150C_Latest">Data3!$DZ$19</definedName>
    <definedName name="A125185154L">Data3!$EI$1:$EI$10,Data3!$EI$11:$EI$19</definedName>
    <definedName name="A125185154L_Data">Data3!$EI$11:$EI$19</definedName>
    <definedName name="A125185154L_Latest">Data3!$EI$19</definedName>
    <definedName name="A125185158W">Data3!$EL$1:$EL$10,Data3!$EL$11:$EL$19</definedName>
    <definedName name="A125185158W_Data">Data3!$EL$11:$EL$19</definedName>
    <definedName name="A125185158W_Latest">Data3!$EL$19</definedName>
    <definedName name="A125185162L">Data3!$FM$1:$FM$10,Data3!$FM$11:$FM$19</definedName>
    <definedName name="A125185162L_Data">Data3!$FM$11:$FM$19</definedName>
    <definedName name="A125185162L_Latest">Data3!$FM$19</definedName>
    <definedName name="A125185166W">Data3!$FS$1:$FS$10,Data3!$FS$11:$FS$19</definedName>
    <definedName name="A125185166W_Data">Data3!$FS$11:$FS$19</definedName>
    <definedName name="A125185166W_Latest">Data3!$FS$19</definedName>
    <definedName name="A125185170L">Data3!$FV$1:$FV$10,Data3!$FV$11:$FV$19</definedName>
    <definedName name="A125185170L_Data">Data3!$FV$11:$FV$19</definedName>
    <definedName name="A125185170L_Latest">Data3!$FV$19</definedName>
    <definedName name="A125185174W">Data3!$GQ$1:$GQ$10,Data3!$GQ$11:$GQ$19</definedName>
    <definedName name="A125185174W_Data">Data3!$GQ$11:$GQ$19</definedName>
    <definedName name="A125185174W_Latest">Data3!$GQ$19</definedName>
    <definedName name="A125185178F">Data3!$EO$1:$EO$10,Data3!$EO$11:$EO$19</definedName>
    <definedName name="A125185178F_Data">Data3!$EO$11:$EO$19</definedName>
    <definedName name="A125185178F_Latest">Data3!$EO$19</definedName>
    <definedName name="A125185182W">Data3!$EX$1:$EX$10,Data3!$EX$11:$EX$19</definedName>
    <definedName name="A125185182W_Data">Data3!$EX$11:$EX$19</definedName>
    <definedName name="A125185182W_Latest">Data3!$EX$19</definedName>
    <definedName name="A125185186F">Data3!$DW$1:$DW$10,Data3!$DW$11:$DW$19</definedName>
    <definedName name="A125185186F_Data">Data3!$DW$11:$DW$19</definedName>
    <definedName name="A125185186F_Latest">Data3!$DW$19</definedName>
    <definedName name="A125185190W">Data3!$EC$1:$EC$10,Data3!$EC$11:$EC$19</definedName>
    <definedName name="A125185190W_Data">Data3!$EC$11:$EC$19</definedName>
    <definedName name="A125185190W_Latest">Data3!$EC$19</definedName>
    <definedName name="A125185194F">Data3!$EF$1:$EF$10,Data3!$EF$11:$EF$19</definedName>
    <definedName name="A125185194F_Data">Data3!$EF$11:$EF$19</definedName>
    <definedName name="A125185194F_Latest">Data3!$EF$19</definedName>
    <definedName name="A125185198R">Data3!$EU$1:$EU$10,Data3!$EU$11:$EU$19</definedName>
    <definedName name="A125185198R_Data">Data3!$EU$11:$EU$19</definedName>
    <definedName name="A125185198R_Latest">Data3!$EU$19</definedName>
    <definedName name="A125185202V">Data3!$GE$1:$GE$10,Data3!$GE$11:$GE$19</definedName>
    <definedName name="A125185202V_Data">Data3!$GE$11:$GE$19</definedName>
    <definedName name="A125185202V_Latest">Data3!$GE$19</definedName>
    <definedName name="A125185206C">Data3!$GH$1:$GH$10,Data3!$GH$11:$GH$19</definedName>
    <definedName name="A125185206C_Data">Data3!$GH$11:$GH$19</definedName>
    <definedName name="A125185206C_Latest">Data3!$GH$19</definedName>
    <definedName name="A125185210V">Data3!$FA$1:$FA$10,Data3!$FA$11:$FA$19</definedName>
    <definedName name="A125185210V_Data">Data3!$FA$11:$FA$19</definedName>
    <definedName name="A125185210V_Latest">Data3!$FA$19</definedName>
    <definedName name="A125185214C">Data3!$FY$1:$FY$10,Data3!$FY$11:$FY$19</definedName>
    <definedName name="A125185214C_Data">Data3!$FY$11:$FY$19</definedName>
    <definedName name="A125185214C_Latest">Data3!$FY$19</definedName>
    <definedName name="A125185218L">Data3!$GT$1:$GT$10,Data3!$GT$11:$GT$19</definedName>
    <definedName name="A125185218L_Data">Data3!$GT$11:$GT$19</definedName>
    <definedName name="A125185218L_Latest">Data3!$GT$19</definedName>
    <definedName name="A125185222C">Data3!$IG$1:$IG$10,Data3!$IG$11:$IG$19</definedName>
    <definedName name="A125185222C_Data">Data3!$IG$11:$IG$19</definedName>
    <definedName name="A125185222C_Latest">Data3!$IG$19</definedName>
    <definedName name="A125185226L">Data4!$L$1:$L$10,Data4!$L$11:$L$19</definedName>
    <definedName name="A125185226L_Data">Data4!$L$11:$L$19</definedName>
    <definedName name="A125185226L_Latest">Data4!$L$19</definedName>
    <definedName name="A125185230C">Data4!$U$1:$U$10,Data4!$U$11:$U$19</definedName>
    <definedName name="A125185230C_Data">Data4!$U$11:$U$19</definedName>
    <definedName name="A125185230C_Latest">Data4!$U$19</definedName>
    <definedName name="A125185234L">Data3!$IJ$1:$IJ$10,Data3!$IJ$11:$IJ$19</definedName>
    <definedName name="A125185234L_Data">Data3!$IJ$11:$IJ$19</definedName>
    <definedName name="A125185234L_Latest">Data3!$IJ$19</definedName>
    <definedName name="A125185238W">Data3!$IP$1:$IP$10,Data3!$IP$11:$IP$19</definedName>
    <definedName name="A125185238W_Data">Data3!$IP$11:$IP$19</definedName>
    <definedName name="A125185238W_Latest">Data3!$IP$19</definedName>
    <definedName name="A125185242L">Data3!$HR$1:$HR$10,Data3!$HR$11:$HR$19</definedName>
    <definedName name="A125185242L_Data">Data3!$HR$11:$HR$19</definedName>
    <definedName name="A125185242L_Latest">Data3!$HR$19</definedName>
    <definedName name="A125185246W">Data3!$ID$1:$ID$10,Data3!$ID$11:$ID$19</definedName>
    <definedName name="A125185246W_Data">Data3!$ID$11:$ID$19</definedName>
    <definedName name="A125185246W_Latest">Data3!$ID$19</definedName>
    <definedName name="A125185250L">Data4!$X$1:$X$10,Data4!$X$11:$X$19</definedName>
    <definedName name="A125185250L_Data">Data4!$X$11:$X$19</definedName>
    <definedName name="A125185250L_Latest">Data4!$X$19</definedName>
    <definedName name="A125185254W">Data3!$GZ$1:$GZ$10,Data3!$GZ$11:$GZ$19</definedName>
    <definedName name="A125185254W_Data">Data3!$GZ$11:$GZ$19</definedName>
    <definedName name="A125185254W_Latest">Data3!$GZ$19</definedName>
    <definedName name="A125185258F">Data3!$HI$1:$HI$10,Data3!$HI$11:$HI$19</definedName>
    <definedName name="A125185258F_Data">Data3!$HI$11:$HI$19</definedName>
    <definedName name="A125185258F_Latest">Data3!$HI$19</definedName>
    <definedName name="A125185262W">Data3!$HL$1:$HL$10,Data3!$HL$11:$HL$19</definedName>
    <definedName name="A125185262W_Data">Data3!$HL$11:$HL$19</definedName>
    <definedName name="A125185262W_Latest">Data3!$HL$19</definedName>
    <definedName name="A125185266F">Data3!$IM$1:$IM$10,Data3!$IM$11:$IM$19</definedName>
    <definedName name="A125185266F_Data">Data3!$IM$11:$IM$19</definedName>
    <definedName name="A125185266F_Latest">Data3!$IM$19</definedName>
    <definedName name="A125185270W">Data4!$C$1:$C$10,Data4!$C$11:$C$19</definedName>
    <definedName name="A125185270W_Data">Data4!$C$11:$C$19</definedName>
    <definedName name="A125185270W_Latest">Data4!$C$19</definedName>
    <definedName name="A125185274F">Data4!$F$1:$F$10,Data4!$F$11:$F$19</definedName>
    <definedName name="A125185274F_Data">Data4!$F$11:$F$19</definedName>
    <definedName name="A125185274F_Latest">Data4!$F$19</definedName>
    <definedName name="A125185278R">Data4!$AA$1:$AA$10,Data4!$AA$11:$AA$19</definedName>
    <definedName name="A125185278R_Data">Data4!$AA$11:$AA$19</definedName>
    <definedName name="A125185278R_Latest">Data4!$AA$19</definedName>
    <definedName name="A125185282F">Data3!$HO$1:$HO$10,Data3!$HO$11:$HO$19</definedName>
    <definedName name="A125185282F_Data">Data3!$HO$11:$HO$19</definedName>
    <definedName name="A125185282F_Latest">Data3!$HO$19</definedName>
    <definedName name="A125185286R">Data3!$HX$1:$HX$10,Data3!$HX$11:$HX$19</definedName>
    <definedName name="A125185286R_Data">Data3!$HX$11:$HX$19</definedName>
    <definedName name="A125185286R_Latest">Data3!$HX$19</definedName>
    <definedName name="A125185290F">Data3!$GW$1:$GW$10,Data3!$GW$11:$GW$19</definedName>
    <definedName name="A125185290F_Data">Data3!$GW$11:$GW$19</definedName>
    <definedName name="A125185290F_Latest">Data3!$GW$19</definedName>
    <definedName name="A125185294R">Data3!$HC$1:$HC$10,Data3!$HC$11:$HC$19</definedName>
    <definedName name="A125185294R_Data">Data3!$HC$11:$HC$19</definedName>
    <definedName name="A125185294R_Latest">Data3!$HC$19</definedName>
    <definedName name="A125185298X">Data3!$HF$1:$HF$10,Data3!$HF$11:$HF$19</definedName>
    <definedName name="A125185298X_Data">Data3!$HF$11:$HF$19</definedName>
    <definedName name="A125185298X_Latest">Data3!$HF$19</definedName>
    <definedName name="A125185302C">Data3!$HU$1:$HU$10,Data3!$HU$11:$HU$19</definedName>
    <definedName name="A125185302C_Data">Data3!$HU$11:$HU$19</definedName>
    <definedName name="A125185302C_Latest">Data3!$HU$19</definedName>
    <definedName name="A125185306L">Data4!$O$1:$O$10,Data4!$O$11:$O$19</definedName>
    <definedName name="A125185306L_Data">Data4!$O$11:$O$19</definedName>
    <definedName name="A125185306L_Latest">Data4!$O$19</definedName>
    <definedName name="A125185310C">Data4!$R$1:$R$10,Data4!$R$11:$R$19</definedName>
    <definedName name="A125185310C_Data">Data4!$R$11:$R$19</definedName>
    <definedName name="A125185310C_Latest">Data4!$R$19</definedName>
    <definedName name="A125185314L">Data3!$IA$1:$IA$10,Data3!$IA$11:$IA$19</definedName>
    <definedName name="A125185314L_Data">Data3!$IA$11:$IA$19</definedName>
    <definedName name="A125185314L_Latest">Data3!$IA$19</definedName>
    <definedName name="A125185318W">Data4!$I$1:$I$10,Data4!$I$11:$I$19</definedName>
    <definedName name="A125185318W_Data">Data4!$I$11:$I$19</definedName>
    <definedName name="A125185318W_Latest">Data4!$I$19</definedName>
    <definedName name="A125185322L">Data4!$AD$1:$AD$10,Data4!$AD$11:$AD$19</definedName>
    <definedName name="A125185322L_Data">Data4!$AD$11:$AD$19</definedName>
    <definedName name="A125185322L_Latest">Data4!$AD$19</definedName>
    <definedName name="A125185326W">Data1!$GM$1:$GM$10,Data1!$GM$11:$GM$19</definedName>
    <definedName name="A125185326W_Data">Data1!$GM$11:$GM$19</definedName>
    <definedName name="A125185326W_Latest">Data1!$GM$19</definedName>
    <definedName name="A125185330L">Data1!$HH$1:$HH$10,Data1!$HH$11:$HH$19</definedName>
    <definedName name="A125185330L_Data">Data1!$HH$11:$HH$19</definedName>
    <definedName name="A125185330L_Latest">Data1!$HH$19</definedName>
    <definedName name="A125185334W">Data1!$HQ$1:$HQ$10,Data1!$HQ$11:$HQ$19</definedName>
    <definedName name="A125185334W_Data">Data1!$HQ$11:$HQ$19</definedName>
    <definedName name="A125185334W_Latest">Data1!$HQ$19</definedName>
    <definedName name="A125185338F">Data1!$GP$1:$GP$10,Data1!$GP$11:$GP$19</definedName>
    <definedName name="A125185338F_Data">Data1!$GP$11:$GP$19</definedName>
    <definedName name="A125185338F_Latest">Data1!$GP$19</definedName>
    <definedName name="A125185342W">Data1!$GV$1:$GV$10,Data1!$GV$11:$GV$19</definedName>
    <definedName name="A125185342W_Data">Data1!$GV$11:$GV$19</definedName>
    <definedName name="A125185342W_Latest">Data1!$GV$19</definedName>
    <definedName name="A125185346F">Data1!$FX$1:$FX$10,Data1!$FX$11:$FX$19</definedName>
    <definedName name="A125185346F_Data">Data1!$FX$11:$FX$19</definedName>
    <definedName name="A125185346F_Latest">Data1!$FX$19</definedName>
    <definedName name="A125185350W">Data1!$GJ$1:$GJ$10,Data1!$GJ$11:$GJ$19</definedName>
    <definedName name="A125185350W_Data">Data1!$GJ$11:$GJ$19</definedName>
    <definedName name="A125185350W_Latest">Data1!$GJ$19</definedName>
    <definedName name="A125185354F">Data1!$HT$1:$HT$10,Data1!$HT$11:$HT$19</definedName>
    <definedName name="A125185354F_Data">Data1!$HT$11:$HT$19</definedName>
    <definedName name="A125185354F_Latest">Data1!$HT$19</definedName>
    <definedName name="A125185358R">Data1!$FF$1:$FF$10,Data1!$FF$11:$FF$19</definedName>
    <definedName name="A125185358R_Data">Data1!$FF$11:$FF$19</definedName>
    <definedName name="A125185358R_Latest">Data1!$FF$19</definedName>
    <definedName name="A125185362F">Data1!$FO$1:$FO$10,Data1!$FO$11:$FO$19</definedName>
    <definedName name="A125185362F_Data">Data1!$FO$11:$FO$19</definedName>
    <definedName name="A125185362F_Latest">Data1!$FO$19</definedName>
    <definedName name="A125185366R">Data1!$FR$1:$FR$10,Data1!$FR$11:$FR$19</definedName>
    <definedName name="A125185366R_Data">Data1!$FR$11:$FR$19</definedName>
    <definedName name="A125185366R_Latest">Data1!$FR$19</definedName>
    <definedName name="A125185370F">Data1!$GS$1:$GS$10,Data1!$GS$11:$GS$19</definedName>
    <definedName name="A125185370F_Data">Data1!$GS$11:$GS$19</definedName>
    <definedName name="A125185370F_Latest">Data1!$GS$19</definedName>
    <definedName name="A125185374R">Data1!$GY$1:$GY$10,Data1!$GY$11:$GY$19</definedName>
    <definedName name="A125185374R_Data">Data1!$GY$11:$GY$19</definedName>
    <definedName name="A125185374R_Latest">Data1!$GY$19</definedName>
    <definedName name="A125185378X">Data1!$HB$1:$HB$10,Data1!$HB$11:$HB$19</definedName>
    <definedName name="A125185378X_Data">Data1!$HB$11:$HB$19</definedName>
    <definedName name="A125185378X_Latest">Data1!$HB$19</definedName>
    <definedName name="A125185382R">Data1!$HW$1:$HW$10,Data1!$HW$11:$HW$19</definedName>
    <definedName name="A125185382R_Data">Data1!$HW$11:$HW$19</definedName>
    <definedName name="A125185382R_Latest">Data1!$HW$19</definedName>
    <definedName name="A125185386X">Data1!$FU$1:$FU$10,Data1!$FU$11:$FU$19</definedName>
    <definedName name="A125185386X_Data">Data1!$FU$11:$FU$19</definedName>
    <definedName name="A125185386X_Latest">Data1!$FU$19</definedName>
    <definedName name="A125185390R">Data1!$GD$1:$GD$10,Data1!$GD$11:$GD$19</definedName>
    <definedName name="A125185390R_Data">Data1!$GD$11:$GD$19</definedName>
    <definedName name="A125185390R_Latest">Data1!$GD$19</definedName>
    <definedName name="A125185394X">Data1!$FC$1:$FC$10,Data1!$FC$11:$FC$19</definedName>
    <definedName name="A125185394X_Data">Data1!$FC$11:$FC$19</definedName>
    <definedName name="A125185394X_Latest">Data1!$FC$19</definedName>
    <definedName name="A125185398J">Data1!$FI$1:$FI$10,Data1!$FI$11:$FI$19</definedName>
    <definedName name="A125185398J_Data">Data1!$FI$11:$FI$19</definedName>
    <definedName name="A125185398J_Latest">Data1!$FI$19</definedName>
    <definedName name="A125185402L">Data1!$FL$1:$FL$10,Data1!$FL$11:$FL$19</definedName>
    <definedName name="A125185402L_Data">Data1!$FL$11:$FL$19</definedName>
    <definedName name="A125185402L_Latest">Data1!$FL$19</definedName>
    <definedName name="A125185406W">Data1!$GA$1:$GA$10,Data1!$GA$11:$GA$19</definedName>
    <definedName name="A125185406W_Data">Data1!$GA$11:$GA$19</definedName>
    <definedName name="A125185406W_Latest">Data1!$GA$19</definedName>
    <definedName name="A125185410L">Data1!$HK$1:$HK$10,Data1!$HK$11:$HK$19</definedName>
    <definedName name="A125185410L_Data">Data1!$HK$11:$HK$19</definedName>
    <definedName name="A125185410L_Latest">Data1!$HK$19</definedName>
    <definedName name="A125185414W">Data1!$HN$1:$HN$10,Data1!$HN$11:$HN$19</definedName>
    <definedName name="A125185414W_Data">Data1!$HN$11:$HN$19</definedName>
    <definedName name="A125185414W_Latest">Data1!$HN$19</definedName>
    <definedName name="A125185418F">Data1!$GG$1:$GG$10,Data1!$GG$11:$GG$19</definedName>
    <definedName name="A125185418F_Data">Data1!$GG$11:$GG$19</definedName>
    <definedName name="A125185418F_Latest">Data1!$GG$19</definedName>
    <definedName name="A125185422W">Data1!$HE$1:$HE$10,Data1!$HE$11:$HE$19</definedName>
    <definedName name="A125185422W_Data">Data1!$HE$11:$HE$19</definedName>
    <definedName name="A125185422W_Latest">Data1!$HE$19</definedName>
    <definedName name="A125185426F">Data1!$HZ$1:$HZ$10,Data1!$HZ$11:$HZ$19</definedName>
    <definedName name="A125185426F_Data">Data1!$HZ$11:$HZ$19</definedName>
    <definedName name="A125185426F_Latest">Data1!$HZ$19</definedName>
    <definedName name="A125186262R">Data2!$FW$1:$FW$10,Data2!$FW$11:$FW$19</definedName>
    <definedName name="A125186262R_Data">Data2!$FW$11:$FW$19</definedName>
    <definedName name="A125186262R_Latest">Data2!$FW$19</definedName>
    <definedName name="A125186266X">Data2!$GR$1:$GR$10,Data2!$GR$11:$GR$19</definedName>
    <definedName name="A125186266X_Data">Data2!$GR$11:$GR$19</definedName>
    <definedName name="A125186266X_Latest">Data2!$GR$19</definedName>
    <definedName name="A125186270R">Data2!$HA$1:$HA$10,Data2!$HA$11:$HA$19</definedName>
    <definedName name="A125186270R_Data">Data2!$HA$11:$HA$19</definedName>
    <definedName name="A125186270R_Latest">Data2!$HA$19</definedName>
    <definedName name="A125186274X">Data2!$FZ$1:$FZ$10,Data2!$FZ$11:$FZ$19</definedName>
    <definedName name="A125186274X_Data">Data2!$FZ$11:$FZ$19</definedName>
    <definedName name="A125186274X_Latest">Data2!$FZ$19</definedName>
    <definedName name="A125186278J">Data2!$GF$1:$GF$10,Data2!$GF$11:$GF$19</definedName>
    <definedName name="A125186278J_Data">Data2!$GF$11:$GF$19</definedName>
    <definedName name="A125186278J_Latest">Data2!$GF$19</definedName>
    <definedName name="A125186282X">Data2!$FH$1:$FH$10,Data2!$FH$11:$FH$19</definedName>
    <definedName name="A125186282X_Data">Data2!$FH$11:$FH$19</definedName>
    <definedName name="A125186282X_Latest">Data2!$FH$19</definedName>
    <definedName name="A125186286J">Data2!$FT$1:$FT$10,Data2!$FT$11:$FT$19</definedName>
    <definedName name="A125186286J_Data">Data2!$FT$11:$FT$19</definedName>
    <definedName name="A125186286J_Latest">Data2!$FT$19</definedName>
    <definedName name="A125186290X">Data2!$HD$1:$HD$10,Data2!$HD$11:$HD$19</definedName>
    <definedName name="A125186290X_Data">Data2!$HD$11:$HD$19</definedName>
    <definedName name="A125186290X_Latest">Data2!$HD$19</definedName>
    <definedName name="A125186294J">Data2!$EP$1:$EP$10,Data2!$EP$11:$EP$19</definedName>
    <definedName name="A125186294J_Data">Data2!$EP$11:$EP$19</definedName>
    <definedName name="A125186294J_Latest">Data2!$EP$19</definedName>
    <definedName name="A125186298T">Data2!$EY$1:$EY$10,Data2!$EY$11:$EY$19</definedName>
    <definedName name="A125186298T_Data">Data2!$EY$11:$EY$19</definedName>
    <definedName name="A125186298T_Latest">Data2!$EY$19</definedName>
    <definedName name="A125186302W">Data2!$FB$1:$FB$10,Data2!$FB$11:$FB$19</definedName>
    <definedName name="A125186302W_Data">Data2!$FB$11:$FB$19</definedName>
    <definedName name="A125186302W_Latest">Data2!$FB$19</definedName>
    <definedName name="A125186306F">Data2!$GC$1:$GC$10,Data2!$GC$11:$GC$19</definedName>
    <definedName name="A125186306F_Data">Data2!$GC$11:$GC$19</definedName>
    <definedName name="A125186306F_Latest">Data2!$GC$19</definedName>
    <definedName name="A125186310W">Data2!$GI$1:$GI$10,Data2!$GI$11:$GI$19</definedName>
    <definedName name="A125186310W_Data">Data2!$GI$11:$GI$19</definedName>
    <definedName name="A125186310W_Latest">Data2!$GI$19</definedName>
    <definedName name="A125186314F">Data2!$GL$1:$GL$10,Data2!$GL$11:$GL$19</definedName>
    <definedName name="A125186314F_Data">Data2!$GL$11:$GL$19</definedName>
    <definedName name="A125186314F_Latest">Data2!$GL$19</definedName>
    <definedName name="A125186318R">Data2!$HG$1:$HG$10,Data2!$HG$11:$HG$19</definedName>
    <definedName name="A125186318R_Data">Data2!$HG$11:$HG$19</definedName>
    <definedName name="A125186318R_Latest">Data2!$HG$19</definedName>
    <definedName name="A125186322F">Data2!$FE$1:$FE$10,Data2!$FE$11:$FE$19</definedName>
    <definedName name="A125186322F_Data">Data2!$FE$11:$FE$19</definedName>
    <definedName name="A125186322F_Latest">Data2!$FE$19</definedName>
    <definedName name="A125186326R">Data2!$FN$1:$FN$10,Data2!$FN$11:$FN$19</definedName>
    <definedName name="A125186326R_Data">Data2!$FN$11:$FN$19</definedName>
    <definedName name="A125186326R_Latest">Data2!$FN$19</definedName>
    <definedName name="A125186330F">Data2!$EM$1:$EM$10,Data2!$EM$11:$EM$19</definedName>
    <definedName name="A125186330F_Data">Data2!$EM$11:$EM$19</definedName>
    <definedName name="A125186330F_Latest">Data2!$EM$19</definedName>
    <definedName name="A125186334R">Data2!$ES$1:$ES$10,Data2!$ES$11:$ES$19</definedName>
    <definedName name="A125186334R_Data">Data2!$ES$11:$ES$19</definedName>
    <definedName name="A125186334R_Latest">Data2!$ES$19</definedName>
    <definedName name="A125186338X">Data2!$EV$1:$EV$10,Data2!$EV$11:$EV$19</definedName>
    <definedName name="A125186338X_Data">Data2!$EV$11:$EV$19</definedName>
    <definedName name="A125186338X_Latest">Data2!$EV$19</definedName>
    <definedName name="A125186342R">Data2!$FK$1:$FK$10,Data2!$FK$11:$FK$19</definedName>
    <definedName name="A125186342R_Data">Data2!$FK$11:$FK$19</definedName>
    <definedName name="A125186342R_Latest">Data2!$FK$19</definedName>
    <definedName name="A125186346X">Data2!$GU$1:$GU$10,Data2!$GU$11:$GU$19</definedName>
    <definedName name="A125186346X_Data">Data2!$GU$11:$GU$19</definedName>
    <definedName name="A125186346X_Latest">Data2!$GU$19</definedName>
    <definedName name="A125186350R">Data2!$GX$1:$GX$10,Data2!$GX$11:$GX$19</definedName>
    <definedName name="A125186350R_Data">Data2!$GX$11:$GX$19</definedName>
    <definedName name="A125186350R_Latest">Data2!$GX$19</definedName>
    <definedName name="A125186354X">Data2!$FQ$1:$FQ$10,Data2!$FQ$11:$FQ$19</definedName>
    <definedName name="A125186354X_Data">Data2!$FQ$11:$FQ$19</definedName>
    <definedName name="A125186354X_Latest">Data2!$FQ$19</definedName>
    <definedName name="A125186358J">Data2!$GO$1:$GO$10,Data2!$GO$11:$GO$19</definedName>
    <definedName name="A125186358J_Data">Data2!$GO$11:$GO$19</definedName>
    <definedName name="A125186358J_Latest">Data2!$GO$19</definedName>
    <definedName name="A125186362X">Data2!$HJ$1:$HJ$10,Data2!$HJ$11:$HJ$19</definedName>
    <definedName name="A125186362X_Data">Data2!$HJ$11:$HJ$19</definedName>
    <definedName name="A125186362X_Latest">Data2!$HJ$19</definedName>
    <definedName name="A125187198A">Data1!$DM$1:$DM$10,Data1!$DM$11:$DM$19</definedName>
    <definedName name="A125187198A_Data">Data1!$DM$11:$DM$19</definedName>
    <definedName name="A125187198A_Latest">Data1!$DM$19</definedName>
    <definedName name="A125187202F">Data1!$EH$1:$EH$10,Data1!$EH$11:$EH$19</definedName>
    <definedName name="A125187202F_Data">Data1!$EH$11:$EH$19</definedName>
    <definedName name="A125187202F_Latest">Data1!$EH$19</definedName>
    <definedName name="A125187206R">Data1!$EQ$1:$EQ$10,Data1!$EQ$11:$EQ$19</definedName>
    <definedName name="A125187206R_Data">Data1!$EQ$11:$EQ$19</definedName>
    <definedName name="A125187206R_Latest">Data1!$EQ$19</definedName>
    <definedName name="A125187210F">Data1!$DP$1:$DP$10,Data1!$DP$11:$DP$19</definedName>
    <definedName name="A125187210F_Data">Data1!$DP$11:$DP$19</definedName>
    <definedName name="A125187210F_Latest">Data1!$DP$19</definedName>
    <definedName name="A125187214R">Data1!$DV$1:$DV$10,Data1!$DV$11:$DV$19</definedName>
    <definedName name="A125187214R_Data">Data1!$DV$11:$DV$19</definedName>
    <definedName name="A125187214R_Latest">Data1!$DV$19</definedName>
    <definedName name="A125187218X">Data1!$CX$1:$CX$10,Data1!$CX$11:$CX$19</definedName>
    <definedName name="A125187218X_Data">Data1!$CX$11:$CX$19</definedName>
    <definedName name="A125187218X_Latest">Data1!$CX$19</definedName>
    <definedName name="A125187222R">Data1!$DJ$1:$DJ$10,Data1!$DJ$11:$DJ$19</definedName>
    <definedName name="A125187222R_Data">Data1!$DJ$11:$DJ$19</definedName>
    <definedName name="A125187222R_Latest">Data1!$DJ$19</definedName>
    <definedName name="A125187226X">Data1!$ET$1:$ET$10,Data1!$ET$11:$ET$19</definedName>
    <definedName name="A125187226X_Data">Data1!$ET$11:$ET$19</definedName>
    <definedName name="A125187226X_Latest">Data1!$ET$19</definedName>
    <definedName name="A125187230R">Data1!$CF$1:$CF$10,Data1!$CF$11:$CF$19</definedName>
    <definedName name="A125187230R_Data">Data1!$CF$11:$CF$19</definedName>
    <definedName name="A125187230R_Latest">Data1!$CF$19</definedName>
    <definedName name="A125187234X">Data1!$CO$1:$CO$10,Data1!$CO$11:$CO$19</definedName>
    <definedName name="A125187234X_Data">Data1!$CO$11:$CO$19</definedName>
    <definedName name="A125187234X_Latest">Data1!$CO$19</definedName>
    <definedName name="A125187238J">Data1!$CR$1:$CR$10,Data1!$CR$11:$CR$19</definedName>
    <definedName name="A125187238J_Data">Data1!$CR$11:$CR$19</definedName>
    <definedName name="A125187238J_Latest">Data1!$CR$19</definedName>
    <definedName name="A125187242X">Data1!$DS$1:$DS$10,Data1!$DS$11:$DS$19</definedName>
    <definedName name="A125187242X_Data">Data1!$DS$11:$DS$19</definedName>
    <definedName name="A125187242X_Latest">Data1!$DS$19</definedName>
    <definedName name="A125187246J">Data1!$DY$1:$DY$10,Data1!$DY$11:$DY$19</definedName>
    <definedName name="A125187246J_Data">Data1!$DY$11:$DY$19</definedName>
    <definedName name="A125187246J_Latest">Data1!$DY$19</definedName>
    <definedName name="A125187250X">Data1!$EB$1:$EB$10,Data1!$EB$11:$EB$19</definedName>
    <definedName name="A125187250X_Data">Data1!$EB$11:$EB$19</definedName>
    <definedName name="A125187250X_Latest">Data1!$EB$19</definedName>
    <definedName name="A125187254J">Data1!$EW$1:$EW$10,Data1!$EW$11:$EW$19</definedName>
    <definedName name="A125187254J_Data">Data1!$EW$11:$EW$19</definedName>
    <definedName name="A125187254J_Latest">Data1!$EW$19</definedName>
    <definedName name="A125187258T">Data1!$CU$1:$CU$10,Data1!$CU$11:$CU$19</definedName>
    <definedName name="A125187258T_Data">Data1!$CU$11:$CU$19</definedName>
    <definedName name="A125187258T_Latest">Data1!$CU$19</definedName>
    <definedName name="A125187262J">Data1!$DD$1:$DD$10,Data1!$DD$11:$DD$19</definedName>
    <definedName name="A125187262J_Data">Data1!$DD$11:$DD$19</definedName>
    <definedName name="A125187262J_Latest">Data1!$DD$19</definedName>
    <definedName name="A125187266T">Data1!$CC$1:$CC$10,Data1!$CC$11:$CC$19</definedName>
    <definedName name="A125187266T_Data">Data1!$CC$11:$CC$19</definedName>
    <definedName name="A125187266T_Latest">Data1!$CC$19</definedName>
    <definedName name="A125187270J">Data1!$CI$1:$CI$10,Data1!$CI$11:$CI$19</definedName>
    <definedName name="A125187270J_Data">Data1!$CI$11:$CI$19</definedName>
    <definedName name="A125187270J_Latest">Data1!$CI$19</definedName>
    <definedName name="A125187274T">Data1!$CL$1:$CL$10,Data1!$CL$11:$CL$19</definedName>
    <definedName name="A125187274T_Data">Data1!$CL$11:$CL$19</definedName>
    <definedName name="A125187274T_Latest">Data1!$CL$19</definedName>
    <definedName name="A125187278A">Data1!$DA$1:$DA$10,Data1!$DA$11:$DA$19</definedName>
    <definedName name="A125187278A_Data">Data1!$DA$11:$DA$19</definedName>
    <definedName name="A125187278A_Latest">Data1!$DA$19</definedName>
    <definedName name="A125187282T">Data1!$EK$1:$EK$10,Data1!$EK$11:$EK$19</definedName>
    <definedName name="A125187282T_Data">Data1!$EK$11:$EK$19</definedName>
    <definedName name="A125187282T_Latest">Data1!$EK$19</definedName>
    <definedName name="A125187286A">Data1!$EN$1:$EN$10,Data1!$EN$11:$EN$19</definedName>
    <definedName name="A125187286A_Data">Data1!$EN$11:$EN$19</definedName>
    <definedName name="A125187286A_Latest">Data1!$EN$19</definedName>
    <definedName name="A125187290T">Data1!$DG$1:$DG$10,Data1!$DG$11:$DG$19</definedName>
    <definedName name="A125187290T_Data">Data1!$DG$11:$DG$19</definedName>
    <definedName name="A125187290T_Latest">Data1!$DG$19</definedName>
    <definedName name="A125187294A">Data1!$EE$1:$EE$10,Data1!$EE$11:$EE$19</definedName>
    <definedName name="A125187294A_Data">Data1!$EE$11:$EE$19</definedName>
    <definedName name="A125187294A_Latest">Data1!$EE$19</definedName>
    <definedName name="A125187298K">Data1!$EZ$1:$EZ$10,Data1!$EZ$11:$EZ$19</definedName>
    <definedName name="A125187298K_Data">Data1!$EZ$11:$EZ$19</definedName>
    <definedName name="A125187298K_Latest">Data1!$EZ$19</definedName>
    <definedName name="A125188134J">Data2!$W$1:$W$10,Data2!$W$11:$W$19</definedName>
    <definedName name="A125188134J_Data">Data2!$W$11:$W$19</definedName>
    <definedName name="A125188134J_Latest">Data2!$W$19</definedName>
    <definedName name="A125188138T">Data2!$AR$1:$AR$10,Data2!$AR$11:$AR$19</definedName>
    <definedName name="A125188138T_Data">Data2!$AR$11:$AR$19</definedName>
    <definedName name="A125188138T_Latest">Data2!$AR$19</definedName>
    <definedName name="A125188142J">Data2!$BA$1:$BA$10,Data2!$BA$11:$BA$19</definedName>
    <definedName name="A125188142J_Data">Data2!$BA$11:$BA$19</definedName>
    <definedName name="A125188142J_Latest">Data2!$BA$19</definedName>
    <definedName name="A125188146T">Data2!$Z$1:$Z$10,Data2!$Z$11:$Z$19</definedName>
    <definedName name="A125188146T_Data">Data2!$Z$11:$Z$19</definedName>
    <definedName name="A125188146T_Latest">Data2!$Z$19</definedName>
    <definedName name="A125188150J">Data2!$AF$1:$AF$10,Data2!$AF$11:$AF$19</definedName>
    <definedName name="A125188150J_Data">Data2!$AF$11:$AF$19</definedName>
    <definedName name="A125188150J_Latest">Data2!$AF$19</definedName>
    <definedName name="A125188154T">Data2!$H$1:$H$10,Data2!$H$11:$H$19</definedName>
    <definedName name="A125188154T_Data">Data2!$H$11:$H$19</definedName>
    <definedName name="A125188154T_Latest">Data2!$H$19</definedName>
    <definedName name="A125188158A">Data2!$T$1:$T$10,Data2!$T$11:$T$19</definedName>
    <definedName name="A125188158A_Data">Data2!$T$11:$T$19</definedName>
    <definedName name="A125188158A_Latest">Data2!$T$19</definedName>
    <definedName name="A125188162T">Data2!$BD$1:$BD$10,Data2!$BD$11:$BD$19</definedName>
    <definedName name="A125188162T_Data">Data2!$BD$11:$BD$19</definedName>
    <definedName name="A125188162T_Latest">Data2!$BD$19</definedName>
    <definedName name="A125188166A">Data1!$IF$1:$IF$10,Data1!$IF$11:$IF$19</definedName>
    <definedName name="A125188166A_Data">Data1!$IF$11:$IF$19</definedName>
    <definedName name="A125188166A_Latest">Data1!$IF$19</definedName>
    <definedName name="A125188170T">Data1!$IO$1:$IO$10,Data1!$IO$11:$IO$19</definedName>
    <definedName name="A125188170T_Data">Data1!$IO$11:$IO$19</definedName>
    <definedName name="A125188170T_Latest">Data1!$IO$19</definedName>
    <definedName name="A125188174A">Data2!$B$1:$B$10,Data2!$B$11:$B$19</definedName>
    <definedName name="A125188174A_Data">Data2!$B$11:$B$19</definedName>
    <definedName name="A125188174A_Latest">Data2!$B$19</definedName>
    <definedName name="A125188178K">Data2!$AC$1:$AC$10,Data2!$AC$11:$AC$19</definedName>
    <definedName name="A125188178K_Data">Data2!$AC$11:$AC$19</definedName>
    <definedName name="A125188178K_Latest">Data2!$AC$19</definedName>
    <definedName name="A125188182A">Data2!$AI$1:$AI$10,Data2!$AI$11:$AI$19</definedName>
    <definedName name="A125188182A_Data">Data2!$AI$11:$AI$19</definedName>
    <definedName name="A125188182A_Latest">Data2!$AI$19</definedName>
    <definedName name="A125188186K">Data2!$AL$1:$AL$10,Data2!$AL$11:$AL$19</definedName>
    <definedName name="A125188186K_Data">Data2!$AL$11:$AL$19</definedName>
    <definedName name="A125188186K_Latest">Data2!$AL$19</definedName>
    <definedName name="A125188190A">Data2!$BG$1:$BG$10,Data2!$BG$11:$BG$19</definedName>
    <definedName name="A125188190A_Data">Data2!$BG$11:$BG$19</definedName>
    <definedName name="A125188190A_Latest">Data2!$BG$19</definedName>
    <definedName name="A125188194K">Data2!$E$1:$E$10,Data2!$E$11:$E$19</definedName>
    <definedName name="A125188194K_Data">Data2!$E$11:$E$19</definedName>
    <definedName name="A125188194K_Latest">Data2!$E$19</definedName>
    <definedName name="A125188198V">Data2!$N$1:$N$10,Data2!$N$11:$N$19</definedName>
    <definedName name="A125188198V_Data">Data2!$N$11:$N$19</definedName>
    <definedName name="A125188198V_Latest">Data2!$N$19</definedName>
    <definedName name="A125188202X">Data1!$IC$1:$IC$10,Data1!$IC$11:$IC$19</definedName>
    <definedName name="A125188202X_Data">Data1!$IC$11:$IC$19</definedName>
    <definedName name="A125188202X_Latest">Data1!$IC$19</definedName>
    <definedName name="A125188206J">Data1!$II$1:$II$10,Data1!$II$11:$II$19</definedName>
    <definedName name="A125188206J_Data">Data1!$II$11:$II$19</definedName>
    <definedName name="A125188206J_Latest">Data1!$II$19</definedName>
    <definedName name="A125188210X">Data1!$IL$1:$IL$10,Data1!$IL$11:$IL$19</definedName>
    <definedName name="A125188210X_Data">Data1!$IL$11:$IL$19</definedName>
    <definedName name="A125188210X_Latest">Data1!$IL$19</definedName>
    <definedName name="A125188214J">Data2!$K$1:$K$10,Data2!$K$11:$K$19</definedName>
    <definedName name="A125188214J_Data">Data2!$K$11:$K$19</definedName>
    <definedName name="A125188214J_Latest">Data2!$K$19</definedName>
    <definedName name="A125188218T">Data2!$AU$1:$AU$10,Data2!$AU$11:$AU$19</definedName>
    <definedName name="A125188218T_Data">Data2!$AU$11:$AU$19</definedName>
    <definedName name="A125188218T_Latest">Data2!$AU$19</definedName>
    <definedName name="A125188222J">Data2!$AX$1:$AX$10,Data2!$AX$11:$AX$19</definedName>
    <definedName name="A125188222J_Data">Data2!$AX$11:$AX$19</definedName>
    <definedName name="A125188222J_Latest">Data2!$AX$19</definedName>
    <definedName name="A125188226T">Data2!$Q$1:$Q$10,Data2!$Q$11:$Q$19</definedName>
    <definedName name="A125188226T_Data">Data2!$Q$11:$Q$19</definedName>
    <definedName name="A125188226T_Latest">Data2!$Q$19</definedName>
    <definedName name="A125188230J">Data2!$AO$1:$AO$10,Data2!$AO$11:$AO$19</definedName>
    <definedName name="A125188230J_Data">Data2!$AO$11:$AO$19</definedName>
    <definedName name="A125188230J_Latest">Data2!$AO$19</definedName>
    <definedName name="A125188234T">Data2!$BJ$1:$BJ$10,Data2!$BJ$11:$BJ$19</definedName>
    <definedName name="A125188234T_Data">Data2!$BJ$11:$BJ$19</definedName>
    <definedName name="A125188234T_Latest">Data2!$BJ$19</definedName>
    <definedName name="A125189070A">Data2!$CW$1:$CW$10,Data2!$CW$11:$CW$19</definedName>
    <definedName name="A125189070A_Data">Data2!$CW$11:$CW$19</definedName>
    <definedName name="A125189070A_Latest">Data2!$CW$19</definedName>
    <definedName name="A125189074K">Data2!$DR$1:$DR$10,Data2!$DR$11:$DR$19</definedName>
    <definedName name="A125189074K_Data">Data2!$DR$11:$DR$19</definedName>
    <definedName name="A125189074K_Latest">Data2!$DR$19</definedName>
    <definedName name="A125189078V">Data2!$EA$1:$EA$10,Data2!$EA$11:$EA$19</definedName>
    <definedName name="A125189078V_Data">Data2!$EA$11:$EA$19</definedName>
    <definedName name="A125189078V_Latest">Data2!$EA$19</definedName>
    <definedName name="A125189082K">Data2!$CZ$1:$CZ$10,Data2!$CZ$11:$CZ$19</definedName>
    <definedName name="A125189082K_Data">Data2!$CZ$11:$CZ$19</definedName>
    <definedName name="A125189082K_Latest">Data2!$CZ$19</definedName>
    <definedName name="A125189086V">Data2!$DF$1:$DF$10,Data2!$DF$11:$DF$19</definedName>
    <definedName name="A125189086V_Data">Data2!$DF$11:$DF$19</definedName>
    <definedName name="A125189086V_Latest">Data2!$DF$19</definedName>
    <definedName name="A125189090K">Data2!$CH$1:$CH$10,Data2!$CH$11:$CH$19</definedName>
    <definedName name="A125189090K_Data">Data2!$CH$11:$CH$19</definedName>
    <definedName name="A125189090K_Latest">Data2!$CH$19</definedName>
    <definedName name="A125189094V">Data2!$CT$1:$CT$10,Data2!$CT$11:$CT$19</definedName>
    <definedName name="A125189094V_Data">Data2!$CT$11:$CT$19</definedName>
    <definedName name="A125189094V_Latest">Data2!$CT$19</definedName>
    <definedName name="A125189098C">Data2!$ED$1:$ED$10,Data2!$ED$11:$ED$19</definedName>
    <definedName name="A125189098C_Data">Data2!$ED$11:$ED$19</definedName>
    <definedName name="A125189098C_Latest">Data2!$ED$19</definedName>
    <definedName name="A125189102J">Data2!$BP$1:$BP$10,Data2!$BP$11:$BP$19</definedName>
    <definedName name="A125189102J_Data">Data2!$BP$11:$BP$19</definedName>
    <definedName name="A125189102J_Latest">Data2!$BP$19</definedName>
    <definedName name="A125189106T">Data2!$BY$1:$BY$10,Data2!$BY$11:$BY$19</definedName>
    <definedName name="A125189106T_Data">Data2!$BY$11:$BY$19</definedName>
    <definedName name="A125189106T_Latest">Data2!$BY$19</definedName>
    <definedName name="A125189110J">Data2!$CB$1:$CB$10,Data2!$CB$11:$CB$19</definedName>
    <definedName name="A125189110J_Data">Data2!$CB$11:$CB$19</definedName>
    <definedName name="A125189110J_Latest">Data2!$CB$19</definedName>
    <definedName name="A125189114T">Data2!$DC$1:$DC$10,Data2!$DC$11:$DC$19</definedName>
    <definedName name="A125189114T_Data">Data2!$DC$11:$DC$19</definedName>
    <definedName name="A125189114T_Latest">Data2!$DC$19</definedName>
    <definedName name="A125189118A">Data2!$DI$1:$DI$10,Data2!$DI$11:$DI$19</definedName>
    <definedName name="A125189118A_Data">Data2!$DI$11:$DI$19</definedName>
    <definedName name="A125189118A_Latest">Data2!$DI$19</definedName>
    <definedName name="A125189122T">Data2!$DL$1:$DL$10,Data2!$DL$11:$DL$19</definedName>
    <definedName name="A125189122T_Data">Data2!$DL$11:$DL$19</definedName>
    <definedName name="A125189122T_Latest">Data2!$DL$19</definedName>
    <definedName name="A125189126A">Data2!$EG$1:$EG$10,Data2!$EG$11:$EG$19</definedName>
    <definedName name="A125189126A_Data">Data2!$EG$11:$EG$19</definedName>
    <definedName name="A125189126A_Latest">Data2!$EG$19</definedName>
    <definedName name="A125189130T">Data2!$CE$1:$CE$10,Data2!$CE$11:$CE$19</definedName>
    <definedName name="A125189130T_Data">Data2!$CE$11:$CE$19</definedName>
    <definedName name="A125189130T_Latest">Data2!$CE$19</definedName>
    <definedName name="A125189134A">Data2!$CN$1:$CN$10,Data2!$CN$11:$CN$19</definedName>
    <definedName name="A125189134A_Data">Data2!$CN$11:$CN$19</definedName>
    <definedName name="A125189134A_Latest">Data2!$CN$19</definedName>
    <definedName name="A125189138K">Data2!$BM$1:$BM$10,Data2!$BM$11:$BM$19</definedName>
    <definedName name="A125189138K_Data">Data2!$BM$11:$BM$19</definedName>
    <definedName name="A125189138K_Latest">Data2!$BM$19</definedName>
    <definedName name="A125189142A">Data2!$BS$1:$BS$10,Data2!$BS$11:$BS$19</definedName>
    <definedName name="A125189142A_Data">Data2!$BS$11:$BS$19</definedName>
    <definedName name="A125189142A_Latest">Data2!$BS$19</definedName>
    <definedName name="A125189146K">Data2!$BV$1:$BV$10,Data2!$BV$11:$BV$19</definedName>
    <definedName name="A125189146K_Data">Data2!$BV$11:$BV$19</definedName>
    <definedName name="A125189146K_Latest">Data2!$BV$19</definedName>
    <definedName name="A125189150A">Data2!$CK$1:$CK$10,Data2!$CK$11:$CK$19</definedName>
    <definedName name="A125189150A_Data">Data2!$CK$11:$CK$19</definedName>
    <definedName name="A125189150A_Latest">Data2!$CK$19</definedName>
    <definedName name="A125189154K">Data2!$DU$1:$DU$10,Data2!$DU$11:$DU$19</definedName>
    <definedName name="A125189154K_Data">Data2!$DU$11:$DU$19</definedName>
    <definedName name="A125189154K_Latest">Data2!$DU$19</definedName>
    <definedName name="A125189158V">Data2!$DX$1:$DX$10,Data2!$DX$11:$DX$19</definedName>
    <definedName name="A125189158V_Data">Data2!$DX$11:$DX$19</definedName>
    <definedName name="A125189158V_Latest">Data2!$DX$19</definedName>
    <definedName name="A125189162K">Data2!$CQ$1:$CQ$10,Data2!$CQ$11:$CQ$19</definedName>
    <definedName name="A125189162K_Data">Data2!$CQ$11:$CQ$19</definedName>
    <definedName name="A125189162K_Latest">Data2!$CQ$19</definedName>
    <definedName name="A125189166V">Data2!$DO$1:$DO$10,Data2!$DO$11:$DO$19</definedName>
    <definedName name="A125189166V_Data">Data2!$DO$11:$DO$19</definedName>
    <definedName name="A125189166V_Latest">Data2!$DO$19</definedName>
    <definedName name="A125189170K">Data2!$EJ$1:$EJ$10,Data2!$EJ$11:$EJ$19</definedName>
    <definedName name="A125189170K_Data">Data2!$EJ$11:$EJ$19</definedName>
    <definedName name="A125189170K_Latest">Data2!$EJ$19</definedName>
    <definedName name="Date_Range">Data1!$A$2:$A$10,Data1!$A$11:$A$19</definedName>
    <definedName name="Date_Range_Data">Data1!$A$11:$A$19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00" i="10" l="1"/>
  <c r="AB100" i="10"/>
  <c r="AA100" i="10"/>
  <c r="Z100" i="10"/>
  <c r="Y100" i="10"/>
  <c r="X100" i="10"/>
  <c r="W100" i="10"/>
  <c r="V100" i="10"/>
  <c r="U100" i="10"/>
  <c r="T100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G100" i="10"/>
  <c r="F100" i="10"/>
  <c r="E100" i="10"/>
  <c r="D100" i="10"/>
  <c r="C100" i="10"/>
  <c r="AC99" i="10"/>
  <c r="AB99" i="10"/>
  <c r="AA99" i="10"/>
  <c r="Z99" i="10"/>
  <c r="Y99" i="10"/>
  <c r="X99" i="10"/>
  <c r="W99" i="10"/>
  <c r="V99" i="10"/>
  <c r="U99" i="10"/>
  <c r="T99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D99" i="10"/>
  <c r="C99" i="10"/>
  <c r="AC96" i="10"/>
  <c r="AB96" i="10"/>
  <c r="AA96" i="10"/>
  <c r="Z96" i="10"/>
  <c r="Y96" i="10"/>
  <c r="X96" i="10"/>
  <c r="W96" i="10"/>
  <c r="V96" i="10"/>
  <c r="U96" i="10"/>
  <c r="T96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G96" i="10"/>
  <c r="F96" i="10"/>
  <c r="E96" i="10"/>
  <c r="D96" i="10"/>
  <c r="C96" i="10"/>
  <c r="AC95" i="10"/>
  <c r="AB95" i="10"/>
  <c r="AA95" i="10"/>
  <c r="Z95" i="10"/>
  <c r="Y95" i="10"/>
  <c r="X95" i="10"/>
  <c r="W95" i="10"/>
  <c r="V95" i="10"/>
  <c r="U95" i="10"/>
  <c r="T95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C95" i="10"/>
  <c r="AC94" i="10"/>
  <c r="AB94" i="10"/>
  <c r="AA94" i="10"/>
  <c r="Z94" i="10"/>
  <c r="Y94" i="10"/>
  <c r="X94" i="10"/>
  <c r="W94" i="10"/>
  <c r="V94" i="10"/>
  <c r="U94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G94" i="10"/>
  <c r="F94" i="10"/>
  <c r="E94" i="10"/>
  <c r="D94" i="10"/>
  <c r="C94" i="10"/>
  <c r="AC91" i="10"/>
  <c r="AB91" i="10"/>
  <c r="AA91" i="10"/>
  <c r="Z91" i="10"/>
  <c r="Y91" i="10"/>
  <c r="X91" i="10"/>
  <c r="W91" i="10"/>
  <c r="V91" i="10"/>
  <c r="U91" i="10"/>
  <c r="T91" i="10"/>
  <c r="S91" i="10"/>
  <c r="R91" i="10"/>
  <c r="Q91" i="10"/>
  <c r="P91" i="10"/>
  <c r="O91" i="10"/>
  <c r="N91" i="10"/>
  <c r="M91" i="10"/>
  <c r="L91" i="10"/>
  <c r="K91" i="10"/>
  <c r="J91" i="10"/>
  <c r="I91" i="10"/>
  <c r="H91" i="10"/>
  <c r="G91" i="10"/>
  <c r="F91" i="10"/>
  <c r="E91" i="10"/>
  <c r="D91" i="10"/>
  <c r="C91" i="10"/>
  <c r="AC90" i="10"/>
  <c r="AB90" i="10"/>
  <c r="AA90" i="10"/>
  <c r="Z90" i="10"/>
  <c r="Y90" i="10"/>
  <c r="X90" i="10"/>
  <c r="W90" i="10"/>
  <c r="V90" i="10"/>
  <c r="U90" i="10"/>
  <c r="T90" i="10"/>
  <c r="S90" i="10"/>
  <c r="R90" i="10"/>
  <c r="Q90" i="10"/>
  <c r="P90" i="10"/>
  <c r="O90" i="10"/>
  <c r="N90" i="10"/>
  <c r="M90" i="10"/>
  <c r="L90" i="10"/>
  <c r="K90" i="10"/>
  <c r="J90" i="10"/>
  <c r="I90" i="10"/>
  <c r="H90" i="10"/>
  <c r="G90" i="10"/>
  <c r="F90" i="10"/>
  <c r="E90" i="10"/>
  <c r="D90" i="10"/>
  <c r="C90" i="10"/>
  <c r="AC89" i="10"/>
  <c r="AB89" i="10"/>
  <c r="AA89" i="10"/>
  <c r="Z89" i="10"/>
  <c r="Y89" i="10"/>
  <c r="X89" i="10"/>
  <c r="W89" i="10"/>
  <c r="V89" i="10"/>
  <c r="U89" i="10"/>
  <c r="T89" i="10"/>
  <c r="S89" i="10"/>
  <c r="R89" i="10"/>
  <c r="Q89" i="10"/>
  <c r="P89" i="10"/>
  <c r="O89" i="10"/>
  <c r="N89" i="10"/>
  <c r="M89" i="10"/>
  <c r="L89" i="10"/>
  <c r="K89" i="10"/>
  <c r="J89" i="10"/>
  <c r="I89" i="10"/>
  <c r="H89" i="10"/>
  <c r="G89" i="10"/>
  <c r="F89" i="10"/>
  <c r="E89" i="10"/>
  <c r="D89" i="10"/>
  <c r="C89" i="10"/>
  <c r="AC88" i="10"/>
  <c r="AB88" i="10"/>
  <c r="AA88" i="10"/>
  <c r="Z88" i="10"/>
  <c r="Y88" i="10"/>
  <c r="X88" i="10"/>
  <c r="W88" i="10"/>
  <c r="V88" i="10"/>
  <c r="U88" i="10"/>
  <c r="T88" i="10"/>
  <c r="S88" i="10"/>
  <c r="R88" i="10"/>
  <c r="Q88" i="10"/>
  <c r="P88" i="10"/>
  <c r="O88" i="10"/>
  <c r="N88" i="10"/>
  <c r="M88" i="10"/>
  <c r="L88" i="10"/>
  <c r="K88" i="10"/>
  <c r="J88" i="10"/>
  <c r="I88" i="10"/>
  <c r="H88" i="10"/>
  <c r="G88" i="10"/>
  <c r="F88" i="10"/>
  <c r="E88" i="10"/>
  <c r="D88" i="10"/>
  <c r="C88" i="10"/>
  <c r="AC87" i="10"/>
  <c r="AB87" i="10"/>
  <c r="AA87" i="10"/>
  <c r="Z87" i="10"/>
  <c r="Y87" i="10"/>
  <c r="X87" i="10"/>
  <c r="W87" i="10"/>
  <c r="V87" i="10"/>
  <c r="U87" i="10"/>
  <c r="T87" i="10"/>
  <c r="S87" i="10"/>
  <c r="R87" i="10"/>
  <c r="Q87" i="10"/>
  <c r="P87" i="10"/>
  <c r="O87" i="10"/>
  <c r="N87" i="10"/>
  <c r="M87" i="10"/>
  <c r="L87" i="10"/>
  <c r="K87" i="10"/>
  <c r="J87" i="10"/>
  <c r="I87" i="10"/>
  <c r="H87" i="10"/>
  <c r="G87" i="10"/>
  <c r="F87" i="10"/>
  <c r="E87" i="10"/>
  <c r="D87" i="10"/>
  <c r="C87" i="10"/>
  <c r="AC86" i="10"/>
  <c r="AB86" i="10"/>
  <c r="AA86" i="10"/>
  <c r="Z86" i="10"/>
  <c r="Y86" i="10"/>
  <c r="X86" i="10"/>
  <c r="W86" i="10"/>
  <c r="V86" i="10"/>
  <c r="U86" i="10"/>
  <c r="T86" i="10"/>
  <c r="S86" i="10"/>
  <c r="R86" i="10"/>
  <c r="Q86" i="10"/>
  <c r="P86" i="10"/>
  <c r="O86" i="10"/>
  <c r="N86" i="10"/>
  <c r="M86" i="10"/>
  <c r="L86" i="10"/>
  <c r="K86" i="10"/>
  <c r="J86" i="10"/>
  <c r="I86" i="10"/>
  <c r="H86" i="10"/>
  <c r="G86" i="10"/>
  <c r="F86" i="10"/>
  <c r="E86" i="10"/>
  <c r="D86" i="10"/>
  <c r="C86" i="10"/>
  <c r="AC85" i="10"/>
  <c r="AB85" i="10"/>
  <c r="AA85" i="10"/>
  <c r="Z85" i="10"/>
  <c r="Y85" i="10"/>
  <c r="X85" i="10"/>
  <c r="W85" i="10"/>
  <c r="V85" i="10"/>
  <c r="U85" i="10"/>
  <c r="T85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G85" i="10"/>
  <c r="F85" i="10"/>
  <c r="E85" i="10"/>
  <c r="D85" i="10"/>
  <c r="C85" i="10"/>
  <c r="AC84" i="10"/>
  <c r="AB84" i="10"/>
  <c r="AA84" i="10"/>
  <c r="Z84" i="10"/>
  <c r="Y84" i="10"/>
  <c r="X84" i="10"/>
  <c r="W84" i="10"/>
  <c r="V84" i="10"/>
  <c r="U84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C84" i="10"/>
  <c r="AC83" i="10"/>
  <c r="AB83" i="10"/>
  <c r="AA83" i="10"/>
  <c r="Z83" i="10"/>
  <c r="Y83" i="10"/>
  <c r="X83" i="10"/>
  <c r="W83" i="10"/>
  <c r="V83" i="10"/>
  <c r="U83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83" i="10"/>
  <c r="C83" i="10"/>
  <c r="AC82" i="10"/>
  <c r="AB82" i="10"/>
  <c r="AA82" i="10"/>
  <c r="Z82" i="10"/>
  <c r="Y82" i="10"/>
  <c r="X82" i="10"/>
  <c r="W82" i="10"/>
  <c r="V82" i="10"/>
  <c r="U82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C82" i="10"/>
  <c r="AC81" i="10"/>
  <c r="AB81" i="10"/>
  <c r="AA81" i="10"/>
  <c r="Z81" i="10"/>
  <c r="Y81" i="10"/>
  <c r="X81" i="10"/>
  <c r="W81" i="10"/>
  <c r="V81" i="10"/>
  <c r="U81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D81" i="10"/>
  <c r="C81" i="10"/>
  <c r="AC80" i="10"/>
  <c r="AB80" i="10"/>
  <c r="AA80" i="10"/>
  <c r="Z80" i="10"/>
  <c r="Y80" i="10"/>
  <c r="X80" i="10"/>
  <c r="W80" i="10"/>
  <c r="V80" i="10"/>
  <c r="U80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C80" i="10"/>
  <c r="AC79" i="10"/>
  <c r="AB79" i="10"/>
  <c r="AA79" i="10"/>
  <c r="Z79" i="10"/>
  <c r="Y79" i="10"/>
  <c r="X79" i="10"/>
  <c r="W79" i="10"/>
  <c r="V79" i="10"/>
  <c r="U79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79" i="10"/>
  <c r="C79" i="10"/>
  <c r="AC78" i="10"/>
  <c r="AB78" i="10"/>
  <c r="AA78" i="10"/>
  <c r="Z78" i="10"/>
  <c r="Y78" i="10"/>
  <c r="X78" i="10"/>
  <c r="W78" i="10"/>
  <c r="V78" i="10"/>
  <c r="U78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C78" i="10"/>
  <c r="AC77" i="10"/>
  <c r="AB77" i="10"/>
  <c r="AA77" i="10"/>
  <c r="Z77" i="10"/>
  <c r="Y77" i="10"/>
  <c r="X77" i="10"/>
  <c r="W77" i="10"/>
  <c r="V77" i="10"/>
  <c r="U77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D77" i="10"/>
  <c r="C77" i="10"/>
  <c r="AC76" i="10"/>
  <c r="AB76" i="10"/>
  <c r="AA76" i="10"/>
  <c r="Z76" i="10"/>
  <c r="Y76" i="10"/>
  <c r="X76" i="10"/>
  <c r="W76" i="10"/>
  <c r="V76" i="10"/>
  <c r="U76" i="10"/>
  <c r="T76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E76" i="10"/>
  <c r="D76" i="10"/>
  <c r="C76" i="10"/>
  <c r="AC75" i="10"/>
  <c r="AB75" i="10"/>
  <c r="AA75" i="10"/>
  <c r="Z75" i="10"/>
  <c r="Y75" i="10"/>
  <c r="X75" i="10"/>
  <c r="W75" i="10"/>
  <c r="V75" i="10"/>
  <c r="U75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75" i="10"/>
  <c r="C75" i="10"/>
  <c r="AC74" i="10"/>
  <c r="AB74" i="10"/>
  <c r="AA74" i="10"/>
  <c r="Z74" i="10"/>
  <c r="Y74" i="10"/>
  <c r="X74" i="10"/>
  <c r="W74" i="10"/>
  <c r="V74" i="10"/>
  <c r="U74" i="10"/>
  <c r="T74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G74" i="10"/>
  <c r="F74" i="10"/>
  <c r="E74" i="10"/>
  <c r="D74" i="10"/>
  <c r="C74" i="10"/>
  <c r="AC73" i="10"/>
  <c r="AB73" i="10"/>
  <c r="AA73" i="10"/>
  <c r="Z73" i="10"/>
  <c r="Y73" i="10"/>
  <c r="X73" i="10"/>
  <c r="W73" i="10"/>
  <c r="V73" i="10"/>
  <c r="U73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G73" i="10"/>
  <c r="F73" i="10"/>
  <c r="E73" i="10"/>
  <c r="D73" i="10"/>
  <c r="C73" i="10"/>
  <c r="AC72" i="10"/>
  <c r="AB72" i="10"/>
  <c r="AA72" i="10"/>
  <c r="Z72" i="10"/>
  <c r="Y72" i="10"/>
  <c r="X72" i="10"/>
  <c r="W72" i="10"/>
  <c r="V72" i="10"/>
  <c r="U72" i="10"/>
  <c r="T72" i="10"/>
  <c r="S72" i="10"/>
  <c r="R72" i="10"/>
  <c r="Q72" i="10"/>
  <c r="P72" i="10"/>
  <c r="O72" i="10"/>
  <c r="N72" i="10"/>
  <c r="M72" i="10"/>
  <c r="L72" i="10"/>
  <c r="K72" i="10"/>
  <c r="J72" i="10"/>
  <c r="I72" i="10"/>
  <c r="H72" i="10"/>
  <c r="G72" i="10"/>
  <c r="F72" i="10"/>
  <c r="E72" i="10"/>
  <c r="D72" i="10"/>
  <c r="C72" i="10"/>
  <c r="AC71" i="10"/>
  <c r="AB71" i="10"/>
  <c r="AA71" i="10"/>
  <c r="Z71" i="10"/>
  <c r="Y71" i="10"/>
  <c r="X71" i="10"/>
  <c r="W71" i="10"/>
  <c r="V71" i="10"/>
  <c r="U71" i="10"/>
  <c r="T71" i="10"/>
  <c r="S71" i="10"/>
  <c r="R71" i="10"/>
  <c r="Q71" i="10"/>
  <c r="P71" i="10"/>
  <c r="O71" i="10"/>
  <c r="N71" i="10"/>
  <c r="M71" i="10"/>
  <c r="L71" i="10"/>
  <c r="K71" i="10"/>
  <c r="J71" i="10"/>
  <c r="I71" i="10"/>
  <c r="H71" i="10"/>
  <c r="G71" i="10"/>
  <c r="F71" i="10"/>
  <c r="E71" i="10"/>
  <c r="D71" i="10"/>
  <c r="C71" i="10"/>
  <c r="AC70" i="10"/>
  <c r="AB70" i="10"/>
  <c r="AA70" i="10"/>
  <c r="Z70" i="10"/>
  <c r="Y70" i="10"/>
  <c r="X70" i="10"/>
  <c r="W70" i="10"/>
  <c r="V70" i="10"/>
  <c r="U70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G70" i="10"/>
  <c r="F70" i="10"/>
  <c r="E70" i="10"/>
  <c r="D70" i="10"/>
  <c r="C70" i="10"/>
  <c r="C59" i="10"/>
  <c r="D59" i="10" s="1"/>
  <c r="C44" i="10" a="1"/>
  <c r="C44" i="10" s="1"/>
  <c r="C43" i="10" a="1"/>
  <c r="C43" i="10" s="1"/>
  <c r="C40" i="10" a="1"/>
  <c r="C40" i="10" s="1"/>
  <c r="H39" i="10" a="1"/>
  <c r="H39" i="10" s="1"/>
  <c r="C39" i="10" a="1"/>
  <c r="C39" i="10" s="1"/>
  <c r="C38" i="10" a="1"/>
  <c r="C38" i="10" s="1"/>
  <c r="H35" i="10" a="1"/>
  <c r="H35" i="10" s="1"/>
  <c r="C35" i="10" a="1"/>
  <c r="C35" i="10" s="1"/>
  <c r="H34" i="10" a="1"/>
  <c r="H34" i="10" s="1"/>
  <c r="C34" i="10" a="1"/>
  <c r="C34" i="10" s="1"/>
  <c r="H33" i="10" a="1"/>
  <c r="H33" i="10" s="1"/>
  <c r="C33" i="10" a="1"/>
  <c r="C33" i="10" s="1"/>
  <c r="C32" i="10" a="1"/>
  <c r="C32" i="10" s="1"/>
  <c r="H31" i="10" a="1"/>
  <c r="H31" i="10" s="1"/>
  <c r="C31" i="10" a="1"/>
  <c r="C31" i="10" s="1"/>
  <c r="H30" i="10" a="1"/>
  <c r="H30" i="10" s="1"/>
  <c r="C30" i="10" a="1"/>
  <c r="C30" i="10" s="1"/>
  <c r="H29" i="10" a="1"/>
  <c r="H29" i="10" s="1"/>
  <c r="G29" i="10" a="1"/>
  <c r="G29" i="10" s="1"/>
  <c r="C29" i="10" a="1"/>
  <c r="C29" i="10" s="1"/>
  <c r="H28" i="10" a="1"/>
  <c r="H28" i="10" s="1"/>
  <c r="G28" i="10" a="1"/>
  <c r="G28" i="10" s="1"/>
  <c r="C28" i="10" a="1"/>
  <c r="C28" i="10" s="1"/>
  <c r="H27" i="10" a="1"/>
  <c r="H27" i="10" s="1"/>
  <c r="G27" i="10" a="1"/>
  <c r="G27" i="10" s="1"/>
  <c r="C27" i="10" a="1"/>
  <c r="C27" i="10" s="1"/>
  <c r="H26" i="10" a="1"/>
  <c r="H26" i="10" s="1"/>
  <c r="G26" i="10" a="1"/>
  <c r="G26" i="10" s="1"/>
  <c r="C26" i="10" a="1"/>
  <c r="C26" i="10" s="1"/>
  <c r="H25" i="10" a="1"/>
  <c r="H25" i="10" s="1"/>
  <c r="G25" i="10" a="1"/>
  <c r="G25" i="10" s="1"/>
  <c r="C25" i="10" a="1"/>
  <c r="C25" i="10" s="1"/>
  <c r="H24" i="10" a="1"/>
  <c r="H24" i="10" s="1"/>
  <c r="G24" i="10" a="1"/>
  <c r="G24" i="10" s="1"/>
  <c r="C24" i="10" a="1"/>
  <c r="C24" i="10" s="1"/>
  <c r="H23" i="10" a="1"/>
  <c r="H23" i="10" s="1"/>
  <c r="G23" i="10" a="1"/>
  <c r="G23" i="10" s="1"/>
  <c r="C23" i="10" a="1"/>
  <c r="C23" i="10" s="1"/>
  <c r="H22" i="10" a="1"/>
  <c r="H22" i="10" s="1"/>
  <c r="G22" i="10" a="1"/>
  <c r="G22" i="10" s="1"/>
  <c r="C22" i="10" a="1"/>
  <c r="C22" i="10" s="1"/>
  <c r="H21" i="10" a="1"/>
  <c r="H21" i="10" s="1"/>
  <c r="G21" i="10" a="1"/>
  <c r="G21" i="10" s="1"/>
  <c r="C21" i="10" a="1"/>
  <c r="C21" i="10" s="1"/>
  <c r="H20" i="10" a="1"/>
  <c r="H20" i="10" s="1"/>
  <c r="G20" i="10" a="1"/>
  <c r="G20" i="10" s="1"/>
  <c r="C20" i="10" a="1"/>
  <c r="C20" i="10" s="1"/>
  <c r="H19" i="10" a="1"/>
  <c r="H19" i="10" s="1"/>
  <c r="G19" i="10" a="1"/>
  <c r="G19" i="10" s="1"/>
  <c r="D19" i="10" a="1"/>
  <c r="D19" i="10" s="1"/>
  <c r="C19" i="10" a="1"/>
  <c r="C19" i="10" s="1"/>
  <c r="H18" i="10" a="1"/>
  <c r="H18" i="10" s="1"/>
  <c r="G18" i="10" a="1"/>
  <c r="G18" i="10" s="1"/>
  <c r="D18" i="10" a="1"/>
  <c r="D18" i="10" s="1"/>
  <c r="C18" i="10" a="1"/>
  <c r="C18" i="10" s="1"/>
  <c r="H17" i="10" a="1"/>
  <c r="H17" i="10" s="1"/>
  <c r="G17" i="10" a="1"/>
  <c r="G17" i="10" s="1"/>
  <c r="D17" i="10" a="1"/>
  <c r="D17" i="10" s="1"/>
  <c r="C17" i="10" a="1"/>
  <c r="C17" i="10" s="1"/>
  <c r="H16" i="10" a="1"/>
  <c r="H16" i="10" s="1"/>
  <c r="G16" i="10" a="1"/>
  <c r="G16" i="10" s="1"/>
  <c r="D16" i="10" a="1"/>
  <c r="D16" i="10" s="1"/>
  <c r="C16" i="10" a="1"/>
  <c r="C16" i="10" s="1"/>
  <c r="H15" i="10" a="1"/>
  <c r="H15" i="10" s="1"/>
  <c r="G15" i="10" a="1"/>
  <c r="G15" i="10" s="1"/>
  <c r="D15" i="10" a="1"/>
  <c r="D15" i="10" s="1"/>
  <c r="C15" i="10" a="1"/>
  <c r="C15" i="10" s="1"/>
  <c r="H14" i="10" a="1"/>
  <c r="H14" i="10" s="1"/>
  <c r="G14" i="10" a="1"/>
  <c r="G14" i="10" s="1"/>
  <c r="D14" i="10" a="1"/>
  <c r="D14" i="10" s="1"/>
  <c r="C14" i="10" a="1"/>
  <c r="C14" i="10" s="1"/>
  <c r="A8" i="10"/>
  <c r="B7" i="10"/>
  <c r="B6" i="10"/>
  <c r="B5" i="10"/>
  <c r="T99" i="9"/>
  <c r="S99" i="9"/>
  <c r="R99" i="9"/>
  <c r="Q99" i="9"/>
  <c r="P99" i="9"/>
  <c r="O99" i="9"/>
  <c r="N99" i="9"/>
  <c r="M99" i="9"/>
  <c r="L99" i="9"/>
  <c r="K99" i="9"/>
  <c r="J99" i="9"/>
  <c r="I99" i="9"/>
  <c r="H99" i="9"/>
  <c r="G99" i="9"/>
  <c r="F99" i="9"/>
  <c r="E99" i="9"/>
  <c r="D99" i="9"/>
  <c r="C99" i="9"/>
  <c r="C44" i="9" s="1" a="1"/>
  <c r="C44" i="9" s="1"/>
  <c r="T98" i="9"/>
  <c r="S98" i="9"/>
  <c r="R98" i="9"/>
  <c r="Q98" i="9"/>
  <c r="P98" i="9"/>
  <c r="O98" i="9"/>
  <c r="N98" i="9"/>
  <c r="M98" i="9"/>
  <c r="L98" i="9"/>
  <c r="K98" i="9"/>
  <c r="J98" i="9"/>
  <c r="I98" i="9"/>
  <c r="H98" i="9"/>
  <c r="G98" i="9"/>
  <c r="F98" i="9"/>
  <c r="E98" i="9"/>
  <c r="D98" i="9"/>
  <c r="C98" i="9"/>
  <c r="C43" i="9" s="1" a="1"/>
  <c r="C43" i="9" s="1"/>
  <c r="T95" i="9"/>
  <c r="S95" i="9"/>
  <c r="R95" i="9"/>
  <c r="Q95" i="9"/>
  <c r="P95" i="9"/>
  <c r="O95" i="9"/>
  <c r="N95" i="9"/>
  <c r="M95" i="9"/>
  <c r="L95" i="9"/>
  <c r="K95" i="9"/>
  <c r="J95" i="9"/>
  <c r="I95" i="9"/>
  <c r="H95" i="9"/>
  <c r="G95" i="9"/>
  <c r="F95" i="9"/>
  <c r="E95" i="9"/>
  <c r="D95" i="9"/>
  <c r="C95" i="9"/>
  <c r="C40" i="9" s="1" a="1"/>
  <c r="C40" i="9" s="1"/>
  <c r="T94" i="9"/>
  <c r="S94" i="9"/>
  <c r="R94" i="9"/>
  <c r="Q94" i="9"/>
  <c r="P94" i="9"/>
  <c r="O94" i="9"/>
  <c r="N94" i="9"/>
  <c r="M94" i="9"/>
  <c r="L94" i="9"/>
  <c r="K94" i="9"/>
  <c r="J94" i="9"/>
  <c r="I94" i="9"/>
  <c r="H94" i="9"/>
  <c r="G94" i="9"/>
  <c r="F94" i="9"/>
  <c r="E94" i="9"/>
  <c r="D94" i="9"/>
  <c r="C94" i="9"/>
  <c r="C39" i="9" s="1" a="1"/>
  <c r="C39" i="9" s="1"/>
  <c r="T93" i="9"/>
  <c r="S93" i="9"/>
  <c r="R93" i="9"/>
  <c r="Q93" i="9"/>
  <c r="P93" i="9"/>
  <c r="O93" i="9"/>
  <c r="N93" i="9"/>
  <c r="M93" i="9"/>
  <c r="L93" i="9"/>
  <c r="K93" i="9"/>
  <c r="J93" i="9"/>
  <c r="I93" i="9"/>
  <c r="H93" i="9"/>
  <c r="G93" i="9"/>
  <c r="F93" i="9"/>
  <c r="E93" i="9"/>
  <c r="D93" i="9"/>
  <c r="C93" i="9"/>
  <c r="T90" i="9"/>
  <c r="S90" i="9"/>
  <c r="R90" i="9"/>
  <c r="Q90" i="9"/>
  <c r="P90" i="9"/>
  <c r="O90" i="9"/>
  <c r="N90" i="9"/>
  <c r="M90" i="9"/>
  <c r="L90" i="9"/>
  <c r="K90" i="9"/>
  <c r="J90" i="9"/>
  <c r="I90" i="9"/>
  <c r="H90" i="9"/>
  <c r="G90" i="9"/>
  <c r="F90" i="9"/>
  <c r="E90" i="9"/>
  <c r="D90" i="9"/>
  <c r="C90" i="9"/>
  <c r="C35" i="9" s="1" a="1"/>
  <c r="C35" i="9" s="1"/>
  <c r="T89" i="9"/>
  <c r="S89" i="9"/>
  <c r="R89" i="9"/>
  <c r="Q89" i="9"/>
  <c r="P89" i="9"/>
  <c r="O89" i="9"/>
  <c r="N89" i="9"/>
  <c r="M89" i="9"/>
  <c r="L89" i="9"/>
  <c r="K89" i="9"/>
  <c r="J89" i="9"/>
  <c r="I89" i="9"/>
  <c r="H89" i="9"/>
  <c r="G89" i="9"/>
  <c r="F89" i="9"/>
  <c r="E89" i="9"/>
  <c r="D89" i="9"/>
  <c r="C89" i="9"/>
  <c r="C34" i="9" s="1" a="1"/>
  <c r="C34" i="9" s="1"/>
  <c r="T88" i="9"/>
  <c r="S88" i="9"/>
  <c r="R88" i="9"/>
  <c r="Q88" i="9"/>
  <c r="P88" i="9"/>
  <c r="O88" i="9"/>
  <c r="N88" i="9"/>
  <c r="M88" i="9"/>
  <c r="L88" i="9"/>
  <c r="K88" i="9"/>
  <c r="J88" i="9"/>
  <c r="I88" i="9"/>
  <c r="H88" i="9"/>
  <c r="G88" i="9"/>
  <c r="F88" i="9"/>
  <c r="E88" i="9"/>
  <c r="D88" i="9"/>
  <c r="C88" i="9"/>
  <c r="C33" i="9" s="1" a="1"/>
  <c r="C33" i="9" s="1"/>
  <c r="T87" i="9"/>
  <c r="S87" i="9"/>
  <c r="R87" i="9"/>
  <c r="Q87" i="9"/>
  <c r="P87" i="9"/>
  <c r="O87" i="9"/>
  <c r="N87" i="9"/>
  <c r="M87" i="9"/>
  <c r="L87" i="9"/>
  <c r="K87" i="9"/>
  <c r="J87" i="9"/>
  <c r="I87" i="9"/>
  <c r="H87" i="9"/>
  <c r="G87" i="9"/>
  <c r="F87" i="9"/>
  <c r="E87" i="9"/>
  <c r="D87" i="9"/>
  <c r="C87" i="9"/>
  <c r="C32" i="9" s="1" a="1"/>
  <c r="C32" i="9" s="1"/>
  <c r="T86" i="9"/>
  <c r="S86" i="9"/>
  <c r="R86" i="9"/>
  <c r="Q86" i="9"/>
  <c r="P86" i="9"/>
  <c r="O86" i="9"/>
  <c r="N86" i="9"/>
  <c r="M86" i="9"/>
  <c r="L86" i="9"/>
  <c r="K86" i="9"/>
  <c r="J86" i="9"/>
  <c r="I86" i="9"/>
  <c r="H86" i="9"/>
  <c r="G86" i="9"/>
  <c r="F86" i="9"/>
  <c r="E86" i="9"/>
  <c r="D86" i="9"/>
  <c r="C86" i="9"/>
  <c r="C31" i="9" s="1" a="1"/>
  <c r="C31" i="9" s="1"/>
  <c r="T85" i="9"/>
  <c r="S85" i="9"/>
  <c r="R85" i="9"/>
  <c r="Q85" i="9"/>
  <c r="P85" i="9"/>
  <c r="O85" i="9"/>
  <c r="N85" i="9"/>
  <c r="M85" i="9"/>
  <c r="L85" i="9"/>
  <c r="K85" i="9"/>
  <c r="J85" i="9"/>
  <c r="I85" i="9"/>
  <c r="H85" i="9"/>
  <c r="G85" i="9"/>
  <c r="F85" i="9"/>
  <c r="E85" i="9"/>
  <c r="D85" i="9"/>
  <c r="C85" i="9"/>
  <c r="T84" i="9"/>
  <c r="S84" i="9"/>
  <c r="R84" i="9"/>
  <c r="Q84" i="9"/>
  <c r="P84" i="9"/>
  <c r="O84" i="9"/>
  <c r="N84" i="9"/>
  <c r="M84" i="9"/>
  <c r="L84" i="9"/>
  <c r="K84" i="9"/>
  <c r="J84" i="9"/>
  <c r="I84" i="9"/>
  <c r="H84" i="9"/>
  <c r="G84" i="9"/>
  <c r="F84" i="9"/>
  <c r="E84" i="9"/>
  <c r="D84" i="9"/>
  <c r="C84" i="9"/>
  <c r="C29" i="9" s="1" a="1"/>
  <c r="C29" i="9" s="1"/>
  <c r="T83" i="9"/>
  <c r="S83" i="9"/>
  <c r="R83" i="9"/>
  <c r="Q83" i="9"/>
  <c r="P83" i="9"/>
  <c r="O83" i="9"/>
  <c r="N83" i="9"/>
  <c r="M83" i="9"/>
  <c r="L83" i="9"/>
  <c r="K83" i="9"/>
  <c r="J83" i="9"/>
  <c r="I83" i="9"/>
  <c r="H83" i="9"/>
  <c r="G83" i="9"/>
  <c r="F83" i="9"/>
  <c r="E83" i="9"/>
  <c r="D83" i="9"/>
  <c r="C83" i="9"/>
  <c r="C28" i="9" s="1" a="1"/>
  <c r="C28" i="9" s="1"/>
  <c r="T82" i="9"/>
  <c r="S82" i="9"/>
  <c r="R82" i="9"/>
  <c r="Q82" i="9"/>
  <c r="P82" i="9"/>
  <c r="O82" i="9"/>
  <c r="N82" i="9"/>
  <c r="M82" i="9"/>
  <c r="L82" i="9"/>
  <c r="K82" i="9"/>
  <c r="J82" i="9"/>
  <c r="I82" i="9"/>
  <c r="H82" i="9"/>
  <c r="G82" i="9"/>
  <c r="F82" i="9"/>
  <c r="E82" i="9"/>
  <c r="D82" i="9"/>
  <c r="C82" i="9"/>
  <c r="C27" i="9" s="1" a="1"/>
  <c r="C27" i="9" s="1"/>
  <c r="T81" i="9"/>
  <c r="S81" i="9"/>
  <c r="R81" i="9"/>
  <c r="Q81" i="9"/>
  <c r="P81" i="9"/>
  <c r="O81" i="9"/>
  <c r="N81" i="9"/>
  <c r="M81" i="9"/>
  <c r="L81" i="9"/>
  <c r="K81" i="9"/>
  <c r="J81" i="9"/>
  <c r="I81" i="9"/>
  <c r="H81" i="9"/>
  <c r="G81" i="9"/>
  <c r="F81" i="9"/>
  <c r="E81" i="9"/>
  <c r="D81" i="9"/>
  <c r="C81" i="9"/>
  <c r="C26" i="9" s="1" a="1"/>
  <c r="C26" i="9" s="1"/>
  <c r="T80" i="9"/>
  <c r="S80" i="9"/>
  <c r="R80" i="9"/>
  <c r="Q80" i="9"/>
  <c r="P80" i="9"/>
  <c r="O80" i="9"/>
  <c r="N80" i="9"/>
  <c r="M80" i="9"/>
  <c r="L80" i="9"/>
  <c r="K80" i="9"/>
  <c r="J80" i="9"/>
  <c r="I80" i="9"/>
  <c r="H80" i="9"/>
  <c r="G80" i="9"/>
  <c r="F80" i="9"/>
  <c r="E80" i="9"/>
  <c r="D80" i="9"/>
  <c r="C80" i="9"/>
  <c r="C25" i="9" s="1" a="1"/>
  <c r="C25" i="9" s="1"/>
  <c r="T79" i="9"/>
  <c r="S79" i="9"/>
  <c r="R79" i="9"/>
  <c r="Q79" i="9"/>
  <c r="P79" i="9"/>
  <c r="O79" i="9"/>
  <c r="N79" i="9"/>
  <c r="M79" i="9"/>
  <c r="L79" i="9"/>
  <c r="K79" i="9"/>
  <c r="J79" i="9"/>
  <c r="I79" i="9"/>
  <c r="H79" i="9"/>
  <c r="G79" i="9"/>
  <c r="F79" i="9"/>
  <c r="E79" i="9"/>
  <c r="D79" i="9"/>
  <c r="C79" i="9"/>
  <c r="C24" i="9" s="1" a="1"/>
  <c r="C24" i="9" s="1"/>
  <c r="T78" i="9"/>
  <c r="S78" i="9"/>
  <c r="R78" i="9"/>
  <c r="Q78" i="9"/>
  <c r="P78" i="9"/>
  <c r="O78" i="9"/>
  <c r="N78" i="9"/>
  <c r="M78" i="9"/>
  <c r="L78" i="9"/>
  <c r="K78" i="9"/>
  <c r="J78" i="9"/>
  <c r="I78" i="9"/>
  <c r="H78" i="9"/>
  <c r="G78" i="9"/>
  <c r="F78" i="9"/>
  <c r="E78" i="9"/>
  <c r="D78" i="9"/>
  <c r="C78" i="9"/>
  <c r="C23" i="9" s="1" a="1"/>
  <c r="C23" i="9" s="1"/>
  <c r="T77" i="9"/>
  <c r="S77" i="9"/>
  <c r="R77" i="9"/>
  <c r="Q77" i="9"/>
  <c r="P77" i="9"/>
  <c r="O77" i="9"/>
  <c r="N77" i="9"/>
  <c r="M77" i="9"/>
  <c r="L77" i="9"/>
  <c r="K77" i="9"/>
  <c r="J77" i="9"/>
  <c r="I77" i="9"/>
  <c r="H77" i="9"/>
  <c r="G77" i="9"/>
  <c r="F77" i="9"/>
  <c r="E77" i="9"/>
  <c r="D77" i="9"/>
  <c r="C77" i="9"/>
  <c r="C22" i="9" s="1" a="1"/>
  <c r="C22" i="9" s="1"/>
  <c r="T76" i="9"/>
  <c r="S76" i="9"/>
  <c r="R76" i="9"/>
  <c r="Q76" i="9"/>
  <c r="P76" i="9"/>
  <c r="O76" i="9"/>
  <c r="N76" i="9"/>
  <c r="M76" i="9"/>
  <c r="L76" i="9"/>
  <c r="K76" i="9"/>
  <c r="J76" i="9"/>
  <c r="I76" i="9"/>
  <c r="H76" i="9"/>
  <c r="G76" i="9"/>
  <c r="F76" i="9"/>
  <c r="E76" i="9"/>
  <c r="D76" i="9"/>
  <c r="C76" i="9"/>
  <c r="C21" i="9" s="1" a="1"/>
  <c r="C21" i="9" s="1"/>
  <c r="T75" i="9"/>
  <c r="S75" i="9"/>
  <c r="R75" i="9"/>
  <c r="Q75" i="9"/>
  <c r="P75" i="9"/>
  <c r="O75" i="9"/>
  <c r="N75" i="9"/>
  <c r="M75" i="9"/>
  <c r="L75" i="9"/>
  <c r="K75" i="9"/>
  <c r="J75" i="9"/>
  <c r="I75" i="9"/>
  <c r="H75" i="9"/>
  <c r="G75" i="9"/>
  <c r="F75" i="9"/>
  <c r="E75" i="9"/>
  <c r="D75" i="9"/>
  <c r="C75" i="9"/>
  <c r="C20" i="9" s="1" a="1"/>
  <c r="C20" i="9" s="1"/>
  <c r="T74" i="9"/>
  <c r="S74" i="9"/>
  <c r="R74" i="9"/>
  <c r="Q74" i="9"/>
  <c r="P74" i="9"/>
  <c r="O74" i="9"/>
  <c r="N74" i="9"/>
  <c r="M74" i="9"/>
  <c r="L74" i="9"/>
  <c r="K74" i="9"/>
  <c r="J74" i="9"/>
  <c r="I74" i="9"/>
  <c r="H74" i="9"/>
  <c r="G74" i="9"/>
  <c r="F74" i="9"/>
  <c r="E74" i="9"/>
  <c r="D74" i="9"/>
  <c r="C74" i="9"/>
  <c r="C19" i="9" s="1" a="1"/>
  <c r="C19" i="9" s="1"/>
  <c r="T73" i="9"/>
  <c r="S73" i="9"/>
  <c r="R73" i="9"/>
  <c r="Q73" i="9"/>
  <c r="P73" i="9"/>
  <c r="O73" i="9"/>
  <c r="N73" i="9"/>
  <c r="M73" i="9"/>
  <c r="L73" i="9"/>
  <c r="K73" i="9"/>
  <c r="J73" i="9"/>
  <c r="I73" i="9"/>
  <c r="H73" i="9"/>
  <c r="G73" i="9"/>
  <c r="F73" i="9"/>
  <c r="E73" i="9"/>
  <c r="D73" i="9"/>
  <c r="C73" i="9"/>
  <c r="C18" i="9" s="1" a="1"/>
  <c r="C18" i="9" s="1"/>
  <c r="T72" i="9"/>
  <c r="S72" i="9"/>
  <c r="R72" i="9"/>
  <c r="Q72" i="9"/>
  <c r="P72" i="9"/>
  <c r="O72" i="9"/>
  <c r="N72" i="9"/>
  <c r="M72" i="9"/>
  <c r="L72" i="9"/>
  <c r="K72" i="9"/>
  <c r="J72" i="9"/>
  <c r="I72" i="9"/>
  <c r="H72" i="9"/>
  <c r="G72" i="9"/>
  <c r="F72" i="9"/>
  <c r="E72" i="9"/>
  <c r="D72" i="9"/>
  <c r="C72" i="9"/>
  <c r="C17" i="9" s="1" a="1"/>
  <c r="C17" i="9" s="1"/>
  <c r="T71" i="9"/>
  <c r="S71" i="9"/>
  <c r="R71" i="9"/>
  <c r="Q71" i="9"/>
  <c r="P71" i="9"/>
  <c r="O71" i="9"/>
  <c r="N71" i="9"/>
  <c r="M71" i="9"/>
  <c r="L71" i="9"/>
  <c r="K71" i="9"/>
  <c r="J71" i="9"/>
  <c r="I71" i="9"/>
  <c r="H71" i="9"/>
  <c r="G71" i="9"/>
  <c r="F71" i="9"/>
  <c r="E71" i="9"/>
  <c r="D71" i="9"/>
  <c r="C71" i="9"/>
  <c r="T70" i="9"/>
  <c r="S70" i="9"/>
  <c r="R70" i="9"/>
  <c r="Q70" i="9"/>
  <c r="P70" i="9"/>
  <c r="O70" i="9"/>
  <c r="N70" i="9"/>
  <c r="M70" i="9"/>
  <c r="L70" i="9"/>
  <c r="K70" i="9"/>
  <c r="J70" i="9"/>
  <c r="I70" i="9"/>
  <c r="H70" i="9"/>
  <c r="G70" i="9"/>
  <c r="F70" i="9"/>
  <c r="E70" i="9"/>
  <c r="D70" i="9"/>
  <c r="C70" i="9"/>
  <c r="C15" i="9" s="1" a="1"/>
  <c r="C15" i="9" s="1"/>
  <c r="T69" i="9"/>
  <c r="S69" i="9"/>
  <c r="R69" i="9"/>
  <c r="Q69" i="9"/>
  <c r="P69" i="9"/>
  <c r="O69" i="9"/>
  <c r="N69" i="9"/>
  <c r="M69" i="9"/>
  <c r="L69" i="9"/>
  <c r="K69" i="9"/>
  <c r="J69" i="9"/>
  <c r="I69" i="9"/>
  <c r="H69" i="9"/>
  <c r="G69" i="9"/>
  <c r="F69" i="9"/>
  <c r="E69" i="9"/>
  <c r="D69" i="9"/>
  <c r="C69" i="9"/>
  <c r="C14" i="9" s="1" a="1"/>
  <c r="C14" i="9" s="1"/>
  <c r="D55" i="9"/>
  <c r="C55" i="9"/>
  <c r="G44" i="9" a="1"/>
  <c r="G44" i="9" s="1"/>
  <c r="D44" i="9" a="1"/>
  <c r="D44" i="9" s="1"/>
  <c r="G43" i="9" a="1"/>
  <c r="G43" i="9" s="1"/>
  <c r="D43" i="9" a="1"/>
  <c r="D43" i="9" s="1"/>
  <c r="H40" i="9" a="1"/>
  <c r="H40" i="9" s="1"/>
  <c r="G40" i="9" a="1"/>
  <c r="G40" i="9" s="1"/>
  <c r="D40" i="9" a="1"/>
  <c r="D40" i="9" s="1"/>
  <c r="G39" i="9" a="1"/>
  <c r="G39" i="9" s="1"/>
  <c r="D39" i="9" a="1"/>
  <c r="D39" i="9" s="1"/>
  <c r="H38" i="9" a="1"/>
  <c r="H38" i="9" s="1"/>
  <c r="G38" i="9" a="1"/>
  <c r="G38" i="9" s="1"/>
  <c r="D38" i="9" a="1"/>
  <c r="D38" i="9" s="1"/>
  <c r="C38" i="9" a="1"/>
  <c r="C38" i="9" s="1"/>
  <c r="H35" i="9" a="1"/>
  <c r="H35" i="9" s="1"/>
  <c r="G35" i="9" a="1"/>
  <c r="G35" i="9" s="1"/>
  <c r="D35" i="9" a="1"/>
  <c r="D35" i="9" s="1"/>
  <c r="H34" i="9" a="1"/>
  <c r="H34" i="9" s="1"/>
  <c r="G34" i="9" a="1"/>
  <c r="G34" i="9" s="1"/>
  <c r="D34" i="9" a="1"/>
  <c r="D34" i="9" s="1"/>
  <c r="H33" i="9" a="1"/>
  <c r="H33" i="9" s="1"/>
  <c r="G33" i="9" a="1"/>
  <c r="G33" i="9" s="1"/>
  <c r="D33" i="9" a="1"/>
  <c r="D33" i="9" s="1"/>
  <c r="H32" i="9" a="1"/>
  <c r="H32" i="9" s="1"/>
  <c r="G32" i="9" a="1"/>
  <c r="G32" i="9" s="1"/>
  <c r="D32" i="9" a="1"/>
  <c r="D32" i="9" s="1"/>
  <c r="H31" i="9" a="1"/>
  <c r="H31" i="9" s="1"/>
  <c r="G31" i="9" a="1"/>
  <c r="G31" i="9" s="1"/>
  <c r="D31" i="9" a="1"/>
  <c r="D31" i="9" s="1"/>
  <c r="H30" i="9" a="1"/>
  <c r="H30" i="9" s="1"/>
  <c r="G30" i="9" a="1"/>
  <c r="G30" i="9" s="1"/>
  <c r="D30" i="9" a="1"/>
  <c r="D30" i="9" s="1"/>
  <c r="C30" i="9" a="1"/>
  <c r="C30" i="9" s="1"/>
  <c r="H29" i="9" a="1"/>
  <c r="H29" i="9" s="1"/>
  <c r="G29" i="9" a="1"/>
  <c r="G29" i="9" s="1"/>
  <c r="D29" i="9" a="1"/>
  <c r="D29" i="9" s="1"/>
  <c r="H28" i="9" a="1"/>
  <c r="H28" i="9" s="1"/>
  <c r="G28" i="9" a="1"/>
  <c r="G28" i="9" s="1"/>
  <c r="D28" i="9" a="1"/>
  <c r="D28" i="9" s="1"/>
  <c r="H27" i="9" a="1"/>
  <c r="H27" i="9" s="1"/>
  <c r="G27" i="9" a="1"/>
  <c r="G27" i="9" s="1"/>
  <c r="D27" i="9" a="1"/>
  <c r="D27" i="9" s="1"/>
  <c r="H26" i="9" a="1"/>
  <c r="H26" i="9" s="1"/>
  <c r="G26" i="9" a="1"/>
  <c r="G26" i="9" s="1"/>
  <c r="D26" i="9" a="1"/>
  <c r="D26" i="9" s="1"/>
  <c r="H25" i="9" a="1"/>
  <c r="H25" i="9" s="1"/>
  <c r="G25" i="9" a="1"/>
  <c r="G25" i="9" s="1"/>
  <c r="D25" i="9" a="1"/>
  <c r="D25" i="9" s="1"/>
  <c r="H24" i="9" a="1"/>
  <c r="H24" i="9" s="1"/>
  <c r="G24" i="9" a="1"/>
  <c r="G24" i="9" s="1"/>
  <c r="D24" i="9" a="1"/>
  <c r="D24" i="9" s="1"/>
  <c r="H23" i="9" a="1"/>
  <c r="H23" i="9" s="1"/>
  <c r="G23" i="9" a="1"/>
  <c r="G23" i="9" s="1"/>
  <c r="D23" i="9" a="1"/>
  <c r="D23" i="9" s="1"/>
  <c r="H22" i="9" a="1"/>
  <c r="H22" i="9" s="1"/>
  <c r="G22" i="9" a="1"/>
  <c r="G22" i="9" s="1"/>
  <c r="D22" i="9" a="1"/>
  <c r="D22" i="9" s="1"/>
  <c r="H21" i="9" a="1"/>
  <c r="H21" i="9" s="1"/>
  <c r="G21" i="9" a="1"/>
  <c r="G21" i="9" s="1"/>
  <c r="D21" i="9" a="1"/>
  <c r="D21" i="9" s="1"/>
  <c r="H20" i="9" a="1"/>
  <c r="H20" i="9" s="1"/>
  <c r="G20" i="9" a="1"/>
  <c r="G20" i="9" s="1"/>
  <c r="D20" i="9" a="1"/>
  <c r="D20" i="9" s="1"/>
  <c r="H19" i="9" a="1"/>
  <c r="H19" i="9" s="1"/>
  <c r="G19" i="9" a="1"/>
  <c r="G19" i="9" s="1"/>
  <c r="D19" i="9" a="1"/>
  <c r="D19" i="9" s="1"/>
  <c r="H18" i="9" a="1"/>
  <c r="H18" i="9" s="1"/>
  <c r="G18" i="9" a="1"/>
  <c r="G18" i="9" s="1"/>
  <c r="D18" i="9" a="1"/>
  <c r="D18" i="9" s="1"/>
  <c r="H17" i="9" a="1"/>
  <c r="H17" i="9" s="1"/>
  <c r="G17" i="9" a="1"/>
  <c r="G17" i="9" s="1"/>
  <c r="D17" i="9" a="1"/>
  <c r="D17" i="9" s="1"/>
  <c r="H16" i="9" a="1"/>
  <c r="H16" i="9" s="1"/>
  <c r="G16" i="9" a="1"/>
  <c r="G16" i="9" s="1"/>
  <c r="D16" i="9" a="1"/>
  <c r="D16" i="9" s="1"/>
  <c r="C16" i="9" a="1"/>
  <c r="C16" i="9" s="1"/>
  <c r="H15" i="9" a="1"/>
  <c r="H15" i="9" s="1"/>
  <c r="G15" i="9" a="1"/>
  <c r="G15" i="9" s="1"/>
  <c r="D15" i="9" a="1"/>
  <c r="D15" i="9" s="1"/>
  <c r="H14" i="9" a="1"/>
  <c r="H14" i="9" s="1"/>
  <c r="G14" i="9" a="1"/>
  <c r="G14" i="9" s="1"/>
  <c r="D14" i="9" a="1"/>
  <c r="D14" i="9" s="1"/>
  <c r="A8" i="9"/>
  <c r="B7" i="9"/>
  <c r="B6" i="9"/>
  <c r="B5" i="9"/>
  <c r="B27" i="8"/>
  <c r="A47" i="10" s="1"/>
  <c r="A47" i="9" l="1"/>
  <c r="H44" i="10" a="1"/>
  <c r="H44" i="10" s="1"/>
  <c r="H43" i="10" a="1"/>
  <c r="H43" i="10" s="1"/>
  <c r="H40" i="10" a="1"/>
  <c r="H40" i="10" s="1"/>
  <c r="E59" i="10"/>
  <c r="D44" i="10" a="1"/>
  <c r="D44" i="10" s="1"/>
  <c r="D43" i="10" a="1"/>
  <c r="D43" i="10" s="1"/>
  <c r="D40" i="10" a="1"/>
  <c r="D40" i="10" s="1"/>
  <c r="D39" i="10" a="1"/>
  <c r="D39" i="10" s="1"/>
  <c r="D38" i="10" a="1"/>
  <c r="D38" i="10" s="1"/>
  <c r="D35" i="10" a="1"/>
  <c r="D35" i="10" s="1"/>
  <c r="D34" i="10" a="1"/>
  <c r="D34" i="10" s="1"/>
  <c r="D33" i="10" a="1"/>
  <c r="D33" i="10" s="1"/>
  <c r="D32" i="10" a="1"/>
  <c r="D32" i="10" s="1"/>
  <c r="D31" i="10" a="1"/>
  <c r="D31" i="10" s="1"/>
  <c r="D30" i="10" a="1"/>
  <c r="D30" i="10" s="1"/>
  <c r="D29" i="10" a="1"/>
  <c r="D29" i="10" s="1"/>
  <c r="D28" i="10" a="1"/>
  <c r="D28" i="10" s="1"/>
  <c r="D27" i="10" a="1"/>
  <c r="D27" i="10" s="1"/>
  <c r="D26" i="10" a="1"/>
  <c r="D26" i="10" s="1"/>
  <c r="D25" i="10" a="1"/>
  <c r="D25" i="10" s="1"/>
  <c r="D24" i="10" a="1"/>
  <c r="D24" i="10" s="1"/>
  <c r="D23" i="10" a="1"/>
  <c r="D23" i="10" s="1"/>
  <c r="D22" i="10" a="1"/>
  <c r="D22" i="10" s="1"/>
  <c r="D21" i="10" a="1"/>
  <c r="D21" i="10" s="1"/>
  <c r="D20" i="10" a="1"/>
  <c r="D20" i="10" s="1"/>
  <c r="H32" i="10" a="1"/>
  <c r="H32" i="10" s="1"/>
  <c r="H38" i="10" a="1"/>
  <c r="H38" i="10" s="1"/>
  <c r="G30" i="10" a="1"/>
  <c r="G30" i="10" s="1"/>
  <c r="G31" i="10" a="1"/>
  <c r="G31" i="10" s="1"/>
  <c r="G32" i="10" a="1"/>
  <c r="G32" i="10" s="1"/>
  <c r="G33" i="10" a="1"/>
  <c r="G33" i="10" s="1"/>
  <c r="G34" i="10" a="1"/>
  <c r="G34" i="10" s="1"/>
  <c r="G35" i="10" a="1"/>
  <c r="G35" i="10" s="1"/>
  <c r="G38" i="10" a="1"/>
  <c r="G38" i="10" s="1"/>
  <c r="G39" i="10" a="1"/>
  <c r="G39" i="10" s="1"/>
  <c r="G40" i="10" a="1"/>
  <c r="G40" i="10" s="1"/>
  <c r="G43" i="10" a="1"/>
  <c r="G43" i="10" s="1"/>
  <c r="G44" i="10" a="1"/>
  <c r="G44" i="10" s="1"/>
  <c r="H44" i="9" a="1"/>
  <c r="H44" i="9" s="1"/>
  <c r="H43" i="9" a="1"/>
  <c r="H43" i="9" s="1"/>
  <c r="E55" i="9"/>
  <c r="H39" i="9" a="1"/>
  <c r="H39" i="9" s="1"/>
  <c r="E44" i="10" l="1" a="1"/>
  <c r="E44" i="10" s="1"/>
  <c r="E43" i="10" a="1"/>
  <c r="E43" i="10" s="1"/>
  <c r="E40" i="10" a="1"/>
  <c r="E40" i="10" s="1"/>
  <c r="I44" i="10" a="1"/>
  <c r="I44" i="10" s="1"/>
  <c r="I43" i="10" a="1"/>
  <c r="I43" i="10" s="1"/>
  <c r="I40" i="10" a="1"/>
  <c r="I40" i="10" s="1"/>
  <c r="I39" i="10" a="1"/>
  <c r="I39" i="10" s="1"/>
  <c r="I38" i="10" a="1"/>
  <c r="I38" i="10" s="1"/>
  <c r="I35" i="10" a="1"/>
  <c r="I35" i="10" s="1"/>
  <c r="I34" i="10" a="1"/>
  <c r="I34" i="10" s="1"/>
  <c r="I33" i="10" a="1"/>
  <c r="I33" i="10" s="1"/>
  <c r="I32" i="10" a="1"/>
  <c r="I32" i="10" s="1"/>
  <c r="I31" i="10" a="1"/>
  <c r="I31" i="10" s="1"/>
  <c r="I30" i="10" a="1"/>
  <c r="I30" i="10" s="1"/>
  <c r="I29" i="10" a="1"/>
  <c r="I29" i="10" s="1"/>
  <c r="I28" i="10" a="1"/>
  <c r="I28" i="10" s="1"/>
  <c r="I27" i="10" a="1"/>
  <c r="I27" i="10" s="1"/>
  <c r="I26" i="10" a="1"/>
  <c r="I26" i="10" s="1"/>
  <c r="I25" i="10" a="1"/>
  <c r="I25" i="10" s="1"/>
  <c r="I24" i="10" a="1"/>
  <c r="I24" i="10" s="1"/>
  <c r="I23" i="10" a="1"/>
  <c r="I23" i="10" s="1"/>
  <c r="I22" i="10" a="1"/>
  <c r="I22" i="10" s="1"/>
  <c r="I21" i="10" a="1"/>
  <c r="I21" i="10" s="1"/>
  <c r="I20" i="10" a="1"/>
  <c r="I20" i="10" s="1"/>
  <c r="I19" i="10" a="1"/>
  <c r="I19" i="10" s="1"/>
  <c r="E35" i="10" a="1"/>
  <c r="E35" i="10" s="1"/>
  <c r="E31" i="10" a="1"/>
  <c r="E31" i="10" s="1"/>
  <c r="I17" i="10" a="1"/>
  <c r="I17" i="10" s="1"/>
  <c r="I15" i="10" a="1"/>
  <c r="I15" i="10" s="1"/>
  <c r="E38" i="10" a="1"/>
  <c r="E38" i="10" s="1"/>
  <c r="E32" i="10" a="1"/>
  <c r="E32" i="10" s="1"/>
  <c r="E18" i="10" a="1"/>
  <c r="E18" i="10" s="1"/>
  <c r="E16" i="10" a="1"/>
  <c r="E16" i="10" s="1"/>
  <c r="E14" i="10" a="1"/>
  <c r="E14" i="10" s="1"/>
  <c r="E39" i="10" a="1"/>
  <c r="E39" i="10" s="1"/>
  <c r="E33" i="10" a="1"/>
  <c r="E33" i="10" s="1"/>
  <c r="I18" i="10" a="1"/>
  <c r="I18" i="10" s="1"/>
  <c r="I16" i="10" a="1"/>
  <c r="I16" i="10" s="1"/>
  <c r="I14" i="10" a="1"/>
  <c r="I14" i="10" s="1"/>
  <c r="E34" i="10" a="1"/>
  <c r="E34" i="10" s="1"/>
  <c r="E30" i="10" a="1"/>
  <c r="E30" i="10" s="1"/>
  <c r="E29" i="10" a="1"/>
  <c r="E29" i="10" s="1"/>
  <c r="E28" i="10" a="1"/>
  <c r="E28" i="10" s="1"/>
  <c r="E27" i="10" a="1"/>
  <c r="E27" i="10" s="1"/>
  <c r="E26" i="10" a="1"/>
  <c r="E26" i="10" s="1"/>
  <c r="E25" i="10" a="1"/>
  <c r="E25" i="10" s="1"/>
  <c r="E24" i="10" a="1"/>
  <c r="E24" i="10" s="1"/>
  <c r="E23" i="10" a="1"/>
  <c r="E23" i="10" s="1"/>
  <c r="E22" i="10" a="1"/>
  <c r="E22" i="10" s="1"/>
  <c r="E21" i="10" a="1"/>
  <c r="E21" i="10" s="1"/>
  <c r="E20" i="10" a="1"/>
  <c r="E20" i="10" s="1"/>
  <c r="E19" i="10" a="1"/>
  <c r="E19" i="10" s="1"/>
  <c r="E17" i="10" a="1"/>
  <c r="E17" i="10" s="1"/>
  <c r="E15" i="10" a="1"/>
  <c r="E15" i="10" s="1"/>
  <c r="E44" i="9" a="1"/>
  <c r="E44" i="9" s="1"/>
  <c r="I44" i="9" a="1"/>
  <c r="I44" i="9" s="1"/>
  <c r="I43" i="9" a="1"/>
  <c r="I43" i="9" s="1"/>
  <c r="E40" i="9" a="1"/>
  <c r="E40" i="9" s="1"/>
  <c r="E38" i="9" a="1"/>
  <c r="E38" i="9" s="1"/>
  <c r="E34" i="9" a="1"/>
  <c r="E34" i="9" s="1"/>
  <c r="E32" i="9" a="1"/>
  <c r="E32" i="9" s="1"/>
  <c r="E30" i="9" a="1"/>
  <c r="E30" i="9" s="1"/>
  <c r="E28" i="9" a="1"/>
  <c r="E28" i="9" s="1"/>
  <c r="E26" i="9" a="1"/>
  <c r="E26" i="9" s="1"/>
  <c r="E24" i="9" a="1"/>
  <c r="E24" i="9" s="1"/>
  <c r="E22" i="9" a="1"/>
  <c r="E22" i="9" s="1"/>
  <c r="E20" i="9" a="1"/>
  <c r="E20" i="9" s="1"/>
  <c r="E18" i="9" a="1"/>
  <c r="E18" i="9" s="1"/>
  <c r="E16" i="9" a="1"/>
  <c r="E16" i="9" s="1"/>
  <c r="E14" i="9" a="1"/>
  <c r="E14" i="9" s="1"/>
  <c r="I39" i="9" a="1"/>
  <c r="I39" i="9" s="1"/>
  <c r="I35" i="9" a="1"/>
  <c r="I35" i="9" s="1"/>
  <c r="I29" i="9" a="1"/>
  <c r="I29" i="9" s="1"/>
  <c r="I27" i="9" a="1"/>
  <c r="I27" i="9" s="1"/>
  <c r="I21" i="9" a="1"/>
  <c r="I21" i="9" s="1"/>
  <c r="I19" i="9" a="1"/>
  <c r="I19" i="9" s="1"/>
  <c r="I17" i="9" a="1"/>
  <c r="I17" i="9" s="1"/>
  <c r="I15" i="9" a="1"/>
  <c r="I15" i="9" s="1"/>
  <c r="I40" i="9" a="1"/>
  <c r="I40" i="9" s="1"/>
  <c r="I38" i="9" a="1"/>
  <c r="I38" i="9" s="1"/>
  <c r="I34" i="9" a="1"/>
  <c r="I34" i="9" s="1"/>
  <c r="I32" i="9" a="1"/>
  <c r="I32" i="9" s="1"/>
  <c r="I30" i="9" a="1"/>
  <c r="I30" i="9" s="1"/>
  <c r="I28" i="9" a="1"/>
  <c r="I28" i="9" s="1"/>
  <c r="I26" i="9" a="1"/>
  <c r="I26" i="9" s="1"/>
  <c r="I24" i="9" a="1"/>
  <c r="I24" i="9" s="1"/>
  <c r="I22" i="9" a="1"/>
  <c r="I22" i="9" s="1"/>
  <c r="I20" i="9" a="1"/>
  <c r="I20" i="9" s="1"/>
  <c r="I18" i="9" a="1"/>
  <c r="I18" i="9" s="1"/>
  <c r="I16" i="9" a="1"/>
  <c r="I16" i="9" s="1"/>
  <c r="I14" i="9" a="1"/>
  <c r="I14" i="9" s="1"/>
  <c r="I33" i="9" a="1"/>
  <c r="I33" i="9" s="1"/>
  <c r="I31" i="9" a="1"/>
  <c r="I31" i="9" s="1"/>
  <c r="I25" i="9" a="1"/>
  <c r="I25" i="9" s="1"/>
  <c r="I23" i="9" a="1"/>
  <c r="I23" i="9" s="1"/>
  <c r="E43" i="9" a="1"/>
  <c r="E43" i="9" s="1"/>
  <c r="E39" i="9" a="1"/>
  <c r="E39" i="9" s="1"/>
  <c r="E35" i="9" a="1"/>
  <c r="E35" i="9" s="1"/>
  <c r="E33" i="9" a="1"/>
  <c r="E33" i="9" s="1"/>
  <c r="E31" i="9" a="1"/>
  <c r="E31" i="9" s="1"/>
  <c r="E29" i="9" a="1"/>
  <c r="E29" i="9" s="1"/>
  <c r="E27" i="9" a="1"/>
  <c r="E27" i="9" s="1"/>
  <c r="E25" i="9" a="1"/>
  <c r="E25" i="9" s="1"/>
  <c r="E23" i="9" a="1"/>
  <c r="E23" i="9" s="1"/>
  <c r="E21" i="9" a="1"/>
  <c r="E21" i="9" s="1"/>
  <c r="E19" i="9" a="1"/>
  <c r="E19" i="9" s="1"/>
  <c r="E17" i="9" a="1"/>
  <c r="E17" i="9" s="1"/>
  <c r="E15" i="9" a="1"/>
  <c r="E15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D11" authorId="0" shapeId="0" xr:uid="{00000000-0006-0000-01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1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1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1" authorId="0" shapeId="0" xr:uid="{00000000-0006-0000-01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1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1" authorId="0" shapeId="0" xr:uid="{00000000-0006-0000-01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1" authorId="0" shapeId="0" xr:uid="{00000000-0006-0000-01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1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1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1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1" authorId="0" shapeId="0" xr:uid="{00000000-0006-0000-01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1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1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1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1" authorId="0" shapeId="0" xr:uid="{00000000-0006-0000-01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1" authorId="0" shapeId="0" xr:uid="{00000000-0006-0000-01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1" authorId="0" shapeId="0" xr:uid="{00000000-0006-0000-01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1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1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1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2" authorId="0" shapeId="0" xr:uid="{00000000-0006-0000-01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2" authorId="0" shapeId="0" xr:uid="{00000000-0006-0000-01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2" authorId="0" shapeId="0" xr:uid="{00000000-0006-0000-01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2" authorId="0" shapeId="0" xr:uid="{00000000-0006-0000-01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1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2" authorId="0" shapeId="0" xr:uid="{00000000-0006-0000-01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1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1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1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1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1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2" authorId="0" shapeId="0" xr:uid="{00000000-0006-0000-01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2" authorId="0" shapeId="0" xr:uid="{00000000-0006-0000-01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1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2" authorId="0" shapeId="0" xr:uid="{00000000-0006-0000-01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2" authorId="0" shapeId="0" xr:uid="{00000000-0006-0000-01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1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1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1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3" authorId="0" shapeId="0" xr:uid="{00000000-0006-0000-01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3" authorId="0" shapeId="0" xr:uid="{00000000-0006-0000-01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1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1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3" authorId="0" shapeId="0" xr:uid="{00000000-0006-0000-01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1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1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1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1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3" authorId="0" shapeId="0" xr:uid="{00000000-0006-0000-01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3" authorId="0" shapeId="0" xr:uid="{00000000-0006-0000-01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1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1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1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1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1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1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1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1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4" authorId="0" shapeId="0" xr:uid="{00000000-0006-0000-01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4" authorId="0" shapeId="0" xr:uid="{00000000-0006-0000-01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4" authorId="0" shapeId="0" xr:uid="{00000000-0006-0000-01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1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1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4" authorId="0" shapeId="0" xr:uid="{00000000-0006-0000-01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1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1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1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1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4" authorId="0" shapeId="0" xr:uid="{00000000-0006-0000-0100-00004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1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1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1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1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5" authorId="0" shapeId="0" xr:uid="{00000000-0006-0000-01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5" authorId="0" shapeId="0" xr:uid="{00000000-0006-0000-01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5" authorId="0" shapeId="0" xr:uid="{00000000-0006-0000-01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1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1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1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1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1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5" authorId="0" shapeId="0" xr:uid="{00000000-0006-0000-01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5" authorId="0" shapeId="0" xr:uid="{00000000-0006-0000-01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5" authorId="0" shapeId="0" xr:uid="{00000000-0006-0000-01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1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1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1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1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6" authorId="0" shapeId="0" xr:uid="{00000000-0006-0000-01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6" authorId="0" shapeId="0" xr:uid="{00000000-0006-0000-01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1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1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1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1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1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1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1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1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6" authorId="0" shapeId="0" xr:uid="{00000000-0006-0000-01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6" authorId="0" shapeId="0" xr:uid="{00000000-0006-0000-01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6" authorId="0" shapeId="0" xr:uid="{00000000-0006-0000-01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1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1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7" authorId="0" shapeId="0" xr:uid="{00000000-0006-0000-01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1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1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1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7" authorId="0" shapeId="0" xr:uid="{00000000-0006-0000-01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1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1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1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1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7" authorId="0" shapeId="0" xr:uid="{00000000-0006-0000-01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7" authorId="0" shapeId="0" xr:uid="{00000000-0006-0000-01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N11" authorId="0" shapeId="0" xr:uid="{00000000-0006-0000-02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2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2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2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1" authorId="0" shapeId="0" xr:uid="{00000000-0006-0000-02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2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1" authorId="0" shapeId="0" xr:uid="{00000000-0006-0000-02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2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2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2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1" authorId="0" shapeId="0" xr:uid="{00000000-0006-0000-02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1" authorId="0" shapeId="0" xr:uid="{00000000-0006-0000-02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1" authorId="0" shapeId="0" xr:uid="{00000000-0006-0000-02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2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2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1" authorId="0" shapeId="0" xr:uid="{00000000-0006-0000-02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1" authorId="0" shapeId="0" xr:uid="{00000000-0006-0000-02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2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2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2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2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1" authorId="0" shapeId="0" xr:uid="{00000000-0006-0000-02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2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2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2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1" authorId="0" shapeId="0" xr:uid="{00000000-0006-0000-02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2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1" authorId="0" shapeId="0" xr:uid="{00000000-0006-0000-02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2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1" authorId="0" shapeId="0" xr:uid="{00000000-0006-0000-02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1" authorId="0" shapeId="0" xr:uid="{00000000-0006-0000-02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2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2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2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1" authorId="0" shapeId="0" xr:uid="{00000000-0006-0000-02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1" authorId="0" shapeId="0" xr:uid="{00000000-0006-0000-02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1" authorId="0" shapeId="0" xr:uid="{00000000-0006-0000-02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2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2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2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2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2" authorId="0" shapeId="0" xr:uid="{00000000-0006-0000-02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2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2" authorId="0" shapeId="0" xr:uid="{00000000-0006-0000-02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2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2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2" authorId="0" shapeId="0" xr:uid="{00000000-0006-0000-02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2" authorId="0" shapeId="0" xr:uid="{00000000-0006-0000-02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2" authorId="0" shapeId="0" xr:uid="{00000000-0006-0000-02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2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2" authorId="0" shapeId="0" xr:uid="{00000000-0006-0000-02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2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2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2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2" authorId="0" shapeId="0" xr:uid="{00000000-0006-0000-02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2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2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2" authorId="0" shapeId="0" xr:uid="{00000000-0006-0000-02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2" authorId="0" shapeId="0" xr:uid="{00000000-0006-0000-02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2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2" authorId="0" shapeId="0" xr:uid="{00000000-0006-0000-02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2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2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2" authorId="0" shapeId="0" xr:uid="{00000000-0006-0000-02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2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2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2" authorId="0" shapeId="0" xr:uid="{00000000-0006-0000-02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2" authorId="0" shapeId="0" xr:uid="{00000000-0006-0000-02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2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2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2" authorId="0" shapeId="0" xr:uid="{00000000-0006-0000-02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2" authorId="0" shapeId="0" xr:uid="{00000000-0006-0000-02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2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2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2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2" authorId="0" shapeId="0" xr:uid="{00000000-0006-0000-02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2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2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2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2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2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2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2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3" authorId="0" shapeId="0" xr:uid="{00000000-0006-0000-02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2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2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2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3" authorId="0" shapeId="0" xr:uid="{00000000-0006-0000-02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3" authorId="0" shapeId="0" xr:uid="{00000000-0006-0000-02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3" authorId="0" shapeId="0" xr:uid="{00000000-0006-0000-02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2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2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2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3" authorId="0" shapeId="0" xr:uid="{00000000-0006-0000-02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2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2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2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3" authorId="0" shapeId="0" xr:uid="{00000000-0006-0000-02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2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2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3" authorId="0" shapeId="0" xr:uid="{00000000-0006-0000-02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2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3" authorId="0" shapeId="0" xr:uid="{00000000-0006-0000-02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2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3" authorId="0" shapeId="0" xr:uid="{00000000-0006-0000-02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2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2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2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3" authorId="0" shapeId="0" xr:uid="{00000000-0006-0000-02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2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2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2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2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2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2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2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3" authorId="0" shapeId="0" xr:uid="{00000000-0006-0000-02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2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4" authorId="0" shapeId="0" xr:uid="{00000000-0006-0000-02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2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2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4" authorId="0" shapeId="0" xr:uid="{00000000-0006-0000-02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2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2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2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4" authorId="0" shapeId="0" xr:uid="{00000000-0006-0000-02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4" authorId="0" shapeId="0" xr:uid="{00000000-0006-0000-02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4" authorId="0" shapeId="0" xr:uid="{00000000-0006-0000-02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4" authorId="0" shapeId="0" xr:uid="{00000000-0006-0000-02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2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2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4" authorId="0" shapeId="0" xr:uid="{00000000-0006-0000-02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4" authorId="0" shapeId="0" xr:uid="{00000000-0006-0000-02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2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4" authorId="0" shapeId="0" xr:uid="{00000000-0006-0000-02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4" authorId="0" shapeId="0" xr:uid="{00000000-0006-0000-02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2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2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2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2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2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4" authorId="0" shapeId="0" xr:uid="{00000000-0006-0000-02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2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4" authorId="0" shapeId="0" xr:uid="{00000000-0006-0000-0200-00009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4" authorId="0" shapeId="0" xr:uid="{00000000-0006-0000-02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4" authorId="0" shapeId="0" xr:uid="{00000000-0006-0000-02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4" authorId="0" shapeId="0" xr:uid="{00000000-0006-0000-02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2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4" authorId="0" shapeId="0" xr:uid="{00000000-0006-0000-02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2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2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2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2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5" authorId="0" shapeId="0" xr:uid="{00000000-0006-0000-02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2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2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2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2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2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2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5" authorId="0" shapeId="0" xr:uid="{00000000-0006-0000-02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2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2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5" authorId="0" shapeId="0" xr:uid="{00000000-0006-0000-02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5" authorId="0" shapeId="0" xr:uid="{00000000-0006-0000-02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2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5" authorId="0" shapeId="0" xr:uid="{00000000-0006-0000-02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5" authorId="0" shapeId="0" xr:uid="{00000000-0006-0000-02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2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2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5" authorId="0" shapeId="0" xr:uid="{00000000-0006-0000-02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2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2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2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2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2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200-0000B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5" authorId="0" shapeId="0" xr:uid="{00000000-0006-0000-02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2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2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2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2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5" authorId="0" shapeId="0" xr:uid="{00000000-0006-0000-02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5" authorId="0" shapeId="0" xr:uid="{00000000-0006-0000-02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5" authorId="0" shapeId="0" xr:uid="{00000000-0006-0000-02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5" authorId="0" shapeId="0" xr:uid="{00000000-0006-0000-02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5" authorId="0" shapeId="0" xr:uid="{00000000-0006-0000-02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2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2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2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5" authorId="0" shapeId="0" xr:uid="{00000000-0006-0000-02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2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2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2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2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6" authorId="0" shapeId="0" xr:uid="{00000000-0006-0000-02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2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2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6" authorId="0" shapeId="0" xr:uid="{00000000-0006-0000-02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2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2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6" authorId="0" shapeId="0" xr:uid="{00000000-0006-0000-02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6" authorId="0" shapeId="0" xr:uid="{00000000-0006-0000-02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6" authorId="0" shapeId="0" xr:uid="{00000000-0006-0000-02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6" authorId="0" shapeId="0" xr:uid="{00000000-0006-0000-02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6" authorId="0" shapeId="0" xr:uid="{00000000-0006-0000-02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2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6" authorId="0" shapeId="0" xr:uid="{00000000-0006-0000-02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2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2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2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2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2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2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2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6" authorId="0" shapeId="0" xr:uid="{00000000-0006-0000-02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6" authorId="0" shapeId="0" xr:uid="{00000000-0006-0000-02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2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6" authorId="0" shapeId="0" xr:uid="{00000000-0006-0000-02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6" authorId="0" shapeId="0" xr:uid="{00000000-0006-0000-0200-0000D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6" authorId="0" shapeId="0" xr:uid="{00000000-0006-0000-02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6" authorId="0" shapeId="0" xr:uid="{00000000-0006-0000-02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6" authorId="0" shapeId="0" xr:uid="{00000000-0006-0000-02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2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2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6" authorId="0" shapeId="0" xr:uid="{00000000-0006-0000-02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2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2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2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2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7" authorId="0" shapeId="0" xr:uid="{00000000-0006-0000-02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200-0000E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7" authorId="0" shapeId="0" xr:uid="{00000000-0006-0000-02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7" authorId="0" shapeId="0" xr:uid="{00000000-0006-0000-02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7" authorId="0" shapeId="0" xr:uid="{00000000-0006-0000-02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2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7" authorId="0" shapeId="0" xr:uid="{00000000-0006-0000-02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7" authorId="0" shapeId="0" xr:uid="{00000000-0006-0000-02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2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2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2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2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2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2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7" authorId="0" shapeId="0" xr:uid="{00000000-0006-0000-02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7" authorId="0" shapeId="0" xr:uid="{00000000-0006-0000-02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7" authorId="0" shapeId="0" xr:uid="{00000000-0006-0000-02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7" authorId="0" shapeId="0" xr:uid="{00000000-0006-0000-02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2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2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200-0000F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7" authorId="0" shapeId="0" xr:uid="{00000000-0006-0000-0200-0000F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7" authorId="0" shapeId="0" xr:uid="{00000000-0006-0000-02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7" authorId="0" shapeId="0" xr:uid="{00000000-0006-0000-0200-0000F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7" authorId="0" shapeId="0" xr:uid="{00000000-0006-0000-02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2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2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7" authorId="0" shapeId="0" xr:uid="{00000000-0006-0000-02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I11" authorId="0" shapeId="0" xr:uid="{00000000-0006-0000-03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3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1" authorId="0" shapeId="0" xr:uid="{00000000-0006-0000-03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3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1" authorId="0" shapeId="0" xr:uid="{00000000-0006-0000-03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3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1" authorId="0" shapeId="0" xr:uid="{00000000-0006-0000-03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3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1" authorId="0" shapeId="0" xr:uid="{00000000-0006-0000-03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3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3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1" authorId="0" shapeId="0" xr:uid="{00000000-0006-0000-03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1" authorId="0" shapeId="0" xr:uid="{00000000-0006-0000-03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1" authorId="0" shapeId="0" xr:uid="{00000000-0006-0000-03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1" authorId="0" shapeId="0" xr:uid="{00000000-0006-0000-03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3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3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3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3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3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3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1" authorId="0" shapeId="0" xr:uid="{00000000-0006-0000-03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1" authorId="0" shapeId="0" xr:uid="{00000000-0006-0000-03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3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3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3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3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3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3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3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1" authorId="0" shapeId="0" xr:uid="{00000000-0006-0000-03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1" authorId="0" shapeId="0" xr:uid="{00000000-0006-0000-03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1" authorId="0" shapeId="0" xr:uid="{00000000-0006-0000-03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1" authorId="0" shapeId="0" xr:uid="{00000000-0006-0000-03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2" authorId="0" shapeId="0" xr:uid="{00000000-0006-0000-03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3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3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3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2" authorId="0" shapeId="0" xr:uid="{00000000-0006-0000-03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2" authorId="0" shapeId="0" xr:uid="{00000000-0006-0000-03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3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2" authorId="0" shapeId="0" xr:uid="{00000000-0006-0000-03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2" authorId="0" shapeId="0" xr:uid="{00000000-0006-0000-03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2" authorId="0" shapeId="0" xr:uid="{00000000-0006-0000-03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2" authorId="0" shapeId="0" xr:uid="{00000000-0006-0000-03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3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2" authorId="0" shapeId="0" xr:uid="{00000000-0006-0000-03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3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3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3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3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3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2" authorId="0" shapeId="0" xr:uid="{00000000-0006-0000-03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3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2" authorId="0" shapeId="0" xr:uid="{00000000-0006-0000-03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3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3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3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2" authorId="0" shapeId="0" xr:uid="{00000000-0006-0000-03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3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3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3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2" authorId="0" shapeId="0" xr:uid="{00000000-0006-0000-03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3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2" authorId="0" shapeId="0" xr:uid="{00000000-0006-0000-03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3" authorId="0" shapeId="0" xr:uid="{00000000-0006-0000-03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3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3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300-00004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3" authorId="0" shapeId="0" xr:uid="{00000000-0006-0000-03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3" authorId="0" shapeId="0" xr:uid="{00000000-0006-0000-03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3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3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300-00004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3" authorId="0" shapeId="0" xr:uid="{00000000-0006-0000-03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3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3" authorId="0" shapeId="0" xr:uid="{00000000-0006-0000-03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3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3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3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300-00005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3" authorId="0" shapeId="0" xr:uid="{00000000-0006-0000-03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3" authorId="0" shapeId="0" xr:uid="{00000000-0006-0000-03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3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3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3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3" authorId="0" shapeId="0" xr:uid="{00000000-0006-0000-03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3" authorId="0" shapeId="0" xr:uid="{00000000-0006-0000-03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3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3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3" authorId="0" shapeId="0" xr:uid="{00000000-0006-0000-03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3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3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3" authorId="0" shapeId="0" xr:uid="{00000000-0006-0000-03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4" authorId="0" shapeId="0" xr:uid="{00000000-0006-0000-03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3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3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3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4" authorId="0" shapeId="0" xr:uid="{00000000-0006-0000-03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4" authorId="0" shapeId="0" xr:uid="{00000000-0006-0000-03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3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4" authorId="0" shapeId="0" xr:uid="{00000000-0006-0000-03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4" authorId="0" shapeId="0" xr:uid="{00000000-0006-0000-03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4" authorId="0" shapeId="0" xr:uid="{00000000-0006-0000-03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4" authorId="0" shapeId="0" xr:uid="{00000000-0006-0000-03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4" authorId="0" shapeId="0" xr:uid="{00000000-0006-0000-03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4" authorId="0" shapeId="0" xr:uid="{00000000-0006-0000-03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3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3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3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3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3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3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3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4" authorId="0" shapeId="0" xr:uid="{00000000-0006-0000-03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4" authorId="0" shapeId="0" xr:uid="{00000000-0006-0000-03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3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3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3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4" authorId="0" shapeId="0" xr:uid="{00000000-0006-0000-03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3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3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3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4" authorId="0" shapeId="0" xr:uid="{00000000-0006-0000-0300-00007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300-00007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4" authorId="0" shapeId="0" xr:uid="{00000000-0006-0000-03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3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5" authorId="0" shapeId="0" xr:uid="{00000000-0006-0000-03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3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5" authorId="0" shapeId="0" xr:uid="{00000000-0006-0000-03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3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5" authorId="0" shapeId="0" xr:uid="{00000000-0006-0000-03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3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5" authorId="0" shapeId="0" xr:uid="{00000000-0006-0000-03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3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3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5" authorId="0" shapeId="0" xr:uid="{00000000-0006-0000-03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5" authorId="0" shapeId="0" xr:uid="{00000000-0006-0000-03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3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5" authorId="0" shapeId="0" xr:uid="{00000000-0006-0000-03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5" authorId="0" shapeId="0" xr:uid="{00000000-0006-0000-03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5" authorId="0" shapeId="0" xr:uid="{00000000-0006-0000-03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3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3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3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3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3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3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3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3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5" authorId="0" shapeId="0" xr:uid="{00000000-0006-0000-03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3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3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3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5" authorId="0" shapeId="0" xr:uid="{00000000-0006-0000-03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3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3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3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3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5" authorId="0" shapeId="0" xr:uid="{00000000-0006-0000-03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5" authorId="0" shapeId="0" xr:uid="{00000000-0006-0000-03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5" authorId="0" shapeId="0" xr:uid="{00000000-0006-0000-0300-0000A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5" authorId="0" shapeId="0" xr:uid="{00000000-0006-0000-03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6" authorId="0" shapeId="0" xr:uid="{00000000-0006-0000-03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3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3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6" authorId="0" shapeId="0" xr:uid="{00000000-0006-0000-03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3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3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3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6" authorId="0" shapeId="0" xr:uid="{00000000-0006-0000-03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3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3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6" authorId="0" shapeId="0" xr:uid="{00000000-0006-0000-03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6" authorId="0" shapeId="0" xr:uid="{00000000-0006-0000-03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3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3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3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3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3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3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3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6" authorId="0" shapeId="0" xr:uid="{00000000-0006-0000-03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6" authorId="0" shapeId="0" xr:uid="{00000000-0006-0000-03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3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6" authorId="0" shapeId="0" xr:uid="{00000000-0006-0000-03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3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6" authorId="0" shapeId="0" xr:uid="{00000000-0006-0000-03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6" authorId="0" shapeId="0" xr:uid="{00000000-0006-0000-03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3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3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6" authorId="0" shapeId="0" xr:uid="{00000000-0006-0000-03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3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7" authorId="0" shapeId="0" xr:uid="{00000000-0006-0000-03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3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3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3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7" authorId="0" shapeId="0" xr:uid="{00000000-0006-0000-03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7" authorId="0" shapeId="0" xr:uid="{00000000-0006-0000-03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3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3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7" authorId="0" shapeId="0" xr:uid="{00000000-0006-0000-03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3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3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3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3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7" authorId="0" shapeId="0" xr:uid="{00000000-0006-0000-03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3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7" authorId="0" shapeId="0" xr:uid="{00000000-0006-0000-03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7" authorId="0" shapeId="0" xr:uid="{00000000-0006-0000-03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7" authorId="0" shapeId="0" xr:uid="{00000000-0006-0000-03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3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3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3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3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3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7" authorId="0" shapeId="0" xr:uid="{00000000-0006-0000-03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3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3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3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7" authorId="0" shapeId="0" xr:uid="{00000000-0006-0000-03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7" authorId="0" shapeId="0" xr:uid="{00000000-0006-0000-03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7" authorId="0" shapeId="0" xr:uid="{00000000-0006-0000-0300-0000E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4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4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1" authorId="0" shapeId="0" xr:uid="{00000000-0006-0000-04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1" authorId="0" shapeId="0" xr:uid="{00000000-0006-0000-04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4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4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4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4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400-00000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1" authorId="0" shapeId="0" xr:uid="{00000000-0006-0000-04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4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4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1" authorId="0" shapeId="0" xr:uid="{00000000-0006-0000-04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4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1" authorId="0" shapeId="0" xr:uid="{00000000-0006-0000-04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1" authorId="0" shapeId="0" xr:uid="{00000000-0006-0000-04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1" authorId="0" shapeId="0" xr:uid="{00000000-0006-0000-04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4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1" authorId="0" shapeId="0" xr:uid="{00000000-0006-0000-04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1" authorId="0" shapeId="0" xr:uid="{00000000-0006-0000-04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1" authorId="0" shapeId="0" xr:uid="{00000000-0006-0000-04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1" authorId="0" shapeId="0" xr:uid="{00000000-0006-0000-04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4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4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4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1" authorId="0" shapeId="0" xr:uid="{00000000-0006-0000-04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4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4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4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1" authorId="0" shapeId="0" xr:uid="{00000000-0006-0000-04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4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1" authorId="0" shapeId="0" xr:uid="{00000000-0006-0000-04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4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1" authorId="0" shapeId="0" xr:uid="{00000000-0006-0000-04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1" authorId="0" shapeId="0" xr:uid="{00000000-0006-0000-04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4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4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4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4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4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4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4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4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1" authorId="0" shapeId="0" xr:uid="{00000000-0006-0000-04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4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1" authorId="0" shapeId="0" xr:uid="{00000000-0006-0000-04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1" authorId="0" shapeId="0" xr:uid="{00000000-0006-0000-04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4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4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4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4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4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4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1" authorId="0" shapeId="0" xr:uid="{00000000-0006-0000-04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1" authorId="0" shapeId="0" xr:uid="{00000000-0006-0000-04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1" authorId="0" shapeId="0" xr:uid="{00000000-0006-0000-04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1" authorId="0" shapeId="0" xr:uid="{00000000-0006-0000-04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1" authorId="0" shapeId="0" xr:uid="{00000000-0006-0000-04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4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4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1" authorId="0" shapeId="0" xr:uid="{00000000-0006-0000-04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2" authorId="0" shapeId="0" xr:uid="{00000000-0006-0000-04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2" authorId="0" shapeId="0" xr:uid="{00000000-0006-0000-04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2" authorId="0" shapeId="0" xr:uid="{00000000-0006-0000-04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4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4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4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4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4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4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4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4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4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2" authorId="0" shapeId="0" xr:uid="{00000000-0006-0000-04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400-00004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2" authorId="0" shapeId="0" xr:uid="{00000000-0006-0000-04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2" authorId="0" shapeId="0" xr:uid="{00000000-0006-0000-04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4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4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4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4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2" authorId="0" shapeId="0" xr:uid="{00000000-0006-0000-04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4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2" authorId="0" shapeId="0" xr:uid="{00000000-0006-0000-04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4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4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2" authorId="0" shapeId="0" xr:uid="{00000000-0006-0000-0400-00005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2" authorId="0" shapeId="0" xr:uid="{00000000-0006-0000-04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2" authorId="0" shapeId="0" xr:uid="{00000000-0006-0000-04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2" authorId="0" shapeId="0" xr:uid="{00000000-0006-0000-04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2" authorId="0" shapeId="0" xr:uid="{00000000-0006-0000-04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2" authorId="0" shapeId="0" xr:uid="{00000000-0006-0000-04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4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4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2" authorId="0" shapeId="0" xr:uid="{00000000-0006-0000-04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4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4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4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4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2" authorId="0" shapeId="0" xr:uid="{00000000-0006-0000-04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4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4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4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4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4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4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4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4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4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4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4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2" authorId="0" shapeId="0" xr:uid="{00000000-0006-0000-0400-00007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2" authorId="0" shapeId="0" xr:uid="{00000000-0006-0000-04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2" authorId="0" shapeId="0" xr:uid="{00000000-0006-0000-04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4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2" authorId="0" shapeId="0" xr:uid="{00000000-0006-0000-04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2" authorId="0" shapeId="0" xr:uid="{00000000-0006-0000-04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4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2" authorId="0" shapeId="0" xr:uid="{00000000-0006-0000-04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3" authorId="0" shapeId="0" xr:uid="{00000000-0006-0000-04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3" authorId="0" shapeId="0" xr:uid="{00000000-0006-0000-04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3" authorId="0" shapeId="0" xr:uid="{00000000-0006-0000-04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4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3" authorId="0" shapeId="0" xr:uid="{00000000-0006-0000-04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4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3" authorId="0" shapeId="0" xr:uid="{00000000-0006-0000-04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4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4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3" authorId="0" shapeId="0" xr:uid="{00000000-0006-0000-04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3" authorId="0" shapeId="0" xr:uid="{00000000-0006-0000-04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4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4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3" authorId="0" shapeId="0" xr:uid="{00000000-0006-0000-04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4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4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4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3" authorId="0" shapeId="0" xr:uid="{00000000-0006-0000-04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4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3" authorId="0" shapeId="0" xr:uid="{00000000-0006-0000-04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3" authorId="0" shapeId="0" xr:uid="{00000000-0006-0000-04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4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4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3" authorId="0" shapeId="0" xr:uid="{00000000-0006-0000-04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4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4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4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3" authorId="0" shapeId="0" xr:uid="{00000000-0006-0000-04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4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4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4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3" authorId="0" shapeId="0" xr:uid="{00000000-0006-0000-04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4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3" authorId="0" shapeId="0" xr:uid="{00000000-0006-0000-04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3" authorId="0" shapeId="0" xr:uid="{00000000-0006-0000-04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3" authorId="0" shapeId="0" xr:uid="{00000000-0006-0000-04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4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3" authorId="0" shapeId="0" xr:uid="{00000000-0006-0000-04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4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3" authorId="0" shapeId="0" xr:uid="{00000000-0006-0000-04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4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4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4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3" authorId="0" shapeId="0" xr:uid="{00000000-0006-0000-0400-0000A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4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4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4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4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3" authorId="0" shapeId="0" xr:uid="{00000000-0006-0000-04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4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4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4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3" authorId="0" shapeId="0" xr:uid="{00000000-0006-0000-04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4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4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4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4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4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4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4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4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4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4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4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4" authorId="0" shapeId="0" xr:uid="{00000000-0006-0000-04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4" authorId="0" shapeId="0" xr:uid="{00000000-0006-0000-04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4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4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4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4" authorId="0" shapeId="0" xr:uid="{00000000-0006-0000-04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4" authorId="0" shapeId="0" xr:uid="{00000000-0006-0000-04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4" authorId="0" shapeId="0" xr:uid="{00000000-0006-0000-04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4" authorId="0" shapeId="0" xr:uid="{00000000-0006-0000-04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400-0000C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4" authorId="0" shapeId="0" xr:uid="{00000000-0006-0000-0400-0000C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4" authorId="0" shapeId="0" xr:uid="{00000000-0006-0000-04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4" authorId="0" shapeId="0" xr:uid="{00000000-0006-0000-04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4" authorId="0" shapeId="0" xr:uid="{00000000-0006-0000-04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4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4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4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4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4" authorId="0" shapeId="0" xr:uid="{00000000-0006-0000-04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4" authorId="0" shapeId="0" xr:uid="{00000000-0006-0000-04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4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4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4" authorId="0" shapeId="0" xr:uid="{00000000-0006-0000-04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4" authorId="0" shapeId="0" xr:uid="{00000000-0006-0000-04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4" authorId="0" shapeId="0" xr:uid="{00000000-0006-0000-04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4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4" authorId="0" shapeId="0" xr:uid="{00000000-0006-0000-04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4" authorId="0" shapeId="0" xr:uid="{00000000-0006-0000-04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4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4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4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4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4" authorId="0" shapeId="0" xr:uid="{00000000-0006-0000-04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4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4" authorId="0" shapeId="0" xr:uid="{00000000-0006-0000-04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4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4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4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4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4" authorId="0" shapeId="0" xr:uid="{00000000-0006-0000-04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4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4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4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4" authorId="0" shapeId="0" xr:uid="{00000000-0006-0000-04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400-0000E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4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4" authorId="0" shapeId="0" xr:uid="{00000000-0006-0000-04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4" authorId="0" shapeId="0" xr:uid="{00000000-0006-0000-0400-0000E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4" authorId="0" shapeId="0" xr:uid="{00000000-0006-0000-04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4" authorId="0" shapeId="0" xr:uid="{00000000-0006-0000-04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4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4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4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5" authorId="0" shapeId="0" xr:uid="{00000000-0006-0000-04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5" authorId="0" shapeId="0" xr:uid="{00000000-0006-0000-04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4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4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4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4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400-0000F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4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4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5" authorId="0" shapeId="0" xr:uid="{00000000-0006-0000-04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400-0000F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5" authorId="0" shapeId="0" xr:uid="{00000000-0006-0000-0400-0000F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5" authorId="0" shapeId="0" xr:uid="{00000000-0006-0000-04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4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4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4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4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4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4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4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4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4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5" authorId="0" shapeId="0" xr:uid="{00000000-0006-0000-04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4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5" authorId="0" shapeId="0" xr:uid="{00000000-0006-0000-04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400-00000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4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4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5" authorId="0" shapeId="0" xr:uid="{00000000-0006-0000-04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5" authorId="0" shapeId="0" xr:uid="{00000000-0006-0000-04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5" authorId="0" shapeId="0" xr:uid="{00000000-0006-0000-04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5" authorId="0" shapeId="0" xr:uid="{00000000-0006-0000-04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5" authorId="0" shapeId="0" xr:uid="{00000000-0006-0000-04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4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5" authorId="0" shapeId="0" xr:uid="{00000000-0006-0000-04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4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400-00001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4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4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4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4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4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4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4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4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4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4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5" authorId="0" shapeId="0" xr:uid="{00000000-0006-0000-04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400-00001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400-00001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4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4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400-00002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5" authorId="0" shapeId="0" xr:uid="{00000000-0006-0000-0400-00002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5" authorId="0" shapeId="0" xr:uid="{00000000-0006-0000-0400-00002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400-00002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5" authorId="0" shapeId="0" xr:uid="{00000000-0006-0000-0400-00002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5" authorId="0" shapeId="0" xr:uid="{00000000-0006-0000-0400-00002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5" authorId="0" shapeId="0" xr:uid="{00000000-0006-0000-04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4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4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4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5" authorId="0" shapeId="0" xr:uid="{00000000-0006-0000-04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4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4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6" authorId="0" shapeId="0" xr:uid="{00000000-0006-0000-04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4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4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4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4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4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6" authorId="0" shapeId="0" xr:uid="{00000000-0006-0000-04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4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6" authorId="0" shapeId="0" xr:uid="{00000000-0006-0000-04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6" authorId="0" shapeId="0" xr:uid="{00000000-0006-0000-04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4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4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4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4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4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4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4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4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400-00004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6" authorId="0" shapeId="0" xr:uid="{00000000-0006-0000-04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6" authorId="0" shapeId="0" xr:uid="{00000000-0006-0000-04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4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4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400-00004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6" authorId="0" shapeId="0" xr:uid="{00000000-0006-0000-0400-00004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6" authorId="0" shapeId="0" xr:uid="{00000000-0006-0000-04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4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4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4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4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400-00004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6" authorId="0" shapeId="0" xr:uid="{00000000-0006-0000-04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4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4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400-00005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6" authorId="0" shapeId="0" xr:uid="{00000000-0006-0000-0400-00005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4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6" authorId="0" shapeId="0" xr:uid="{00000000-0006-0000-04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400-00005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6" authorId="0" shapeId="0" xr:uid="{00000000-0006-0000-0400-00005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4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400-00005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6" authorId="0" shapeId="0" xr:uid="{00000000-0006-0000-04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4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6" authorId="0" shapeId="0" xr:uid="{00000000-0006-0000-04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6" authorId="0" shapeId="0" xr:uid="{00000000-0006-0000-04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400-00005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6" authorId="0" shapeId="0" xr:uid="{00000000-0006-0000-04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4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7" authorId="0" shapeId="0" xr:uid="{00000000-0006-0000-04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4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4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4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4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4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4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4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4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400-00006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7" authorId="0" shapeId="0" xr:uid="{00000000-0006-0000-04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7" authorId="0" shapeId="0" xr:uid="{00000000-0006-0000-04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4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4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4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4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4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4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4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4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4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4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400-00007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4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400-00007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7" authorId="0" shapeId="0" xr:uid="{00000000-0006-0000-0400-00007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7" authorId="0" shapeId="0" xr:uid="{00000000-0006-0000-04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400-00007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7" authorId="0" shapeId="0" xr:uid="{00000000-0006-0000-0400-00007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7" authorId="0" shapeId="0" xr:uid="{00000000-0006-0000-0400-00007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7" authorId="0" shapeId="0" xr:uid="{00000000-0006-0000-04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4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7" authorId="0" shapeId="0" xr:uid="{00000000-0006-0000-04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4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4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4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4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4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4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4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4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4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400-00008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7" authorId="0" shapeId="0" xr:uid="{00000000-0006-0000-04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400-00008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7" authorId="0" shapeId="0" xr:uid="{00000000-0006-0000-0400-00008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7" authorId="0" shapeId="0" xr:uid="{00000000-0006-0000-04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400-00008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4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4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4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400-00009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400-00009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7" authorId="0" shapeId="0" xr:uid="{00000000-0006-0000-0400-00009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400-00009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7" authorId="0" shapeId="0" xr:uid="{00000000-0006-0000-0400-00009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7" authorId="0" shapeId="0" xr:uid="{00000000-0006-0000-04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4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4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400-00009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7" authorId="0" shapeId="0" xr:uid="{00000000-0006-0000-04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400-00009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7" authorId="0" shapeId="0" xr:uid="{00000000-0006-0000-04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5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5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1" authorId="0" shapeId="0" xr:uid="{00000000-0006-0000-05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5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1" authorId="0" shapeId="0" xr:uid="{00000000-0006-0000-05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5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5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1" authorId="0" shapeId="0" xr:uid="{00000000-0006-0000-05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5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5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5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5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5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5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1" authorId="0" shapeId="0" xr:uid="{00000000-0006-0000-05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1" authorId="0" shapeId="0" xr:uid="{00000000-0006-0000-05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5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1" authorId="0" shapeId="0" xr:uid="{00000000-0006-0000-05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1" authorId="0" shapeId="0" xr:uid="{00000000-0006-0000-05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1" authorId="0" shapeId="0" xr:uid="{00000000-0006-0000-05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1" authorId="0" shapeId="0" xr:uid="{00000000-0006-0000-05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1" authorId="0" shapeId="0" xr:uid="{00000000-0006-0000-05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1" authorId="0" shapeId="0" xr:uid="{00000000-0006-0000-05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1" authorId="0" shapeId="0" xr:uid="{00000000-0006-0000-05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1" authorId="0" shapeId="0" xr:uid="{00000000-0006-0000-05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1" authorId="0" shapeId="0" xr:uid="{00000000-0006-0000-05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1" authorId="0" shapeId="0" xr:uid="{00000000-0006-0000-05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5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5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5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5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2" authorId="0" shapeId="0" xr:uid="{00000000-0006-0000-05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2" authorId="0" shapeId="0" xr:uid="{00000000-0006-0000-05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5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5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5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5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5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5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5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2" authorId="0" shapeId="0" xr:uid="{00000000-0006-0000-05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5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5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5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5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5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2" authorId="0" shapeId="0" xr:uid="{00000000-0006-0000-05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5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5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2" authorId="0" shapeId="0" xr:uid="{00000000-0006-0000-05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2" authorId="0" shapeId="0" xr:uid="{00000000-0006-0000-05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5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3" authorId="0" shapeId="0" xr:uid="{00000000-0006-0000-05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3" authorId="0" shapeId="0" xr:uid="{00000000-0006-0000-05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5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3" authorId="0" shapeId="0" xr:uid="{00000000-0006-0000-05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5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5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5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500-00003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5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5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3" authorId="0" shapeId="0" xr:uid="{00000000-0006-0000-05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3" authorId="0" shapeId="0" xr:uid="{00000000-0006-0000-05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3" authorId="0" shapeId="0" xr:uid="{00000000-0006-0000-05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5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3" authorId="0" shapeId="0" xr:uid="{00000000-0006-0000-05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3" authorId="0" shapeId="0" xr:uid="{00000000-0006-0000-05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5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500-00004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3" authorId="0" shapeId="0" xr:uid="{00000000-0006-0000-05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3" authorId="0" shapeId="0" xr:uid="{00000000-0006-0000-05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3" authorId="0" shapeId="0" xr:uid="{00000000-0006-0000-05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3" authorId="0" shapeId="0" xr:uid="{00000000-0006-0000-05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3" authorId="0" shapeId="0" xr:uid="{00000000-0006-0000-05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3" authorId="0" shapeId="0" xr:uid="{00000000-0006-0000-05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5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5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5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5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4" authorId="0" shapeId="0" xr:uid="{00000000-0006-0000-05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5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5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5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5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5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5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5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5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5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5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5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5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4" authorId="0" shapeId="0" xr:uid="{00000000-0006-0000-05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4" authorId="0" shapeId="0" xr:uid="{00000000-0006-0000-05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5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4" authorId="0" shapeId="0" xr:uid="{00000000-0006-0000-05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4" authorId="0" shapeId="0" xr:uid="{00000000-0006-0000-05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5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4" authorId="0" shapeId="0" xr:uid="{00000000-0006-0000-05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5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4" authorId="0" shapeId="0" xr:uid="{00000000-0006-0000-05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5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5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5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5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5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5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5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5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5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5" authorId="0" shapeId="0" xr:uid="{00000000-0006-0000-0500-00007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5" authorId="0" shapeId="0" xr:uid="{00000000-0006-0000-05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5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5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5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5" authorId="0" shapeId="0" xr:uid="{00000000-0006-0000-05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5" authorId="0" shapeId="0" xr:uid="{00000000-0006-0000-05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5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5" authorId="0" shapeId="0" xr:uid="{00000000-0006-0000-05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5" authorId="0" shapeId="0" xr:uid="{00000000-0006-0000-05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5" authorId="0" shapeId="0" xr:uid="{00000000-0006-0000-05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5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5" authorId="0" shapeId="0" xr:uid="{00000000-0006-0000-05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5" authorId="0" shapeId="0" xr:uid="{00000000-0006-0000-05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500-00007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5" authorId="0" shapeId="0" xr:uid="{00000000-0006-0000-05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5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5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5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5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5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5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5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5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5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6" authorId="0" shapeId="0" xr:uid="{00000000-0006-0000-05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5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6" authorId="0" shapeId="0" xr:uid="{00000000-0006-0000-05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6" authorId="0" shapeId="0" xr:uid="{00000000-0006-0000-05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5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5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5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5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6" authorId="0" shapeId="0" xr:uid="{00000000-0006-0000-05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5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5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6" authorId="0" shapeId="0" xr:uid="{00000000-0006-0000-05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6" authorId="0" shapeId="0" xr:uid="{00000000-0006-0000-05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5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5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6" authorId="0" shapeId="0" xr:uid="{00000000-0006-0000-05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6" authorId="0" shapeId="0" xr:uid="{00000000-0006-0000-05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6" authorId="0" shapeId="0" xr:uid="{00000000-0006-0000-05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5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5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5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5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7" authorId="0" shapeId="0" xr:uid="{00000000-0006-0000-05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5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7" authorId="0" shapeId="0" xr:uid="{00000000-0006-0000-05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5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7" authorId="0" shapeId="0" xr:uid="{00000000-0006-0000-05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5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5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5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5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7" authorId="0" shapeId="0" xr:uid="{00000000-0006-0000-05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5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7" authorId="0" shapeId="0" xr:uid="{00000000-0006-0000-05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5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5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7" authorId="0" shapeId="0" xr:uid="{00000000-0006-0000-05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5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5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5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7" authorId="0" shapeId="0" xr:uid="{00000000-0006-0000-05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7" authorId="0" shapeId="0" xr:uid="{00000000-0006-0000-0500-0000B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7" authorId="0" shapeId="0" xr:uid="{00000000-0006-0000-05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7" authorId="0" shapeId="0" xr:uid="{00000000-0006-0000-05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7" authorId="0" shapeId="0" xr:uid="{00000000-0006-0000-05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5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5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7" authorId="0" shapeId="0" xr:uid="{00000000-0006-0000-05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<sst xmlns="http://schemas.openxmlformats.org/spreadsheetml/2006/main" count="14833" uniqueCount="2270">
  <si>
    <t>Civilian population ;  Persons ;</t>
  </si>
  <si>
    <t>Civilian population ;  &gt; Males ;</t>
  </si>
  <si>
    <t>Civilian population ;  &gt; Females ;</t>
  </si>
  <si>
    <t>Employed ;  Persons ;</t>
  </si>
  <si>
    <t>Employed ;  &gt; Males ;</t>
  </si>
  <si>
    <t>Employed ;  &gt; Females ;</t>
  </si>
  <si>
    <t>&gt; Underemployed (expanded definition) ;  Persons ;</t>
  </si>
  <si>
    <t>&gt; Underemployed (expanded definition) ;  &gt; Males ;</t>
  </si>
  <si>
    <t>&gt; Underemployed (expanded definition) ;  &gt; Females ;</t>
  </si>
  <si>
    <t>&gt;&gt; Underemployed (headline definition) ;  Persons ;</t>
  </si>
  <si>
    <t>&gt;&gt; Underemployed (headline definition) ;  &gt; Males ;</t>
  </si>
  <si>
    <t>&gt;&gt; Underemployed (headline definition) ;  &gt; Females ;</t>
  </si>
  <si>
    <t>Potential workers ;  Persons ;</t>
  </si>
  <si>
    <t>Potential workers ;  &gt; Males ;</t>
  </si>
  <si>
    <t>Potential workers ;  &gt; Females ;</t>
  </si>
  <si>
    <t>&gt; Potential workers with job attachment ;  Persons ;</t>
  </si>
  <si>
    <t>&gt; Potential workers with job attachment ;  &gt; Males ;</t>
  </si>
  <si>
    <t>&gt; Potential workers with job attachment ;  &gt; Females ;</t>
  </si>
  <si>
    <t>&gt;&gt; Had a job to go to and available within 4 weeks ;  Persons ;</t>
  </si>
  <si>
    <t>&gt;&gt; Had a job to go to and available within 4 weeks ;  &gt; Males ;</t>
  </si>
  <si>
    <t>&gt;&gt; Had a job to go to and available within 4 weeks ;  &gt; Females ;</t>
  </si>
  <si>
    <t>&gt;&gt;&gt; Had a job to go to and available last week (unemployed) ;  Persons ;</t>
  </si>
  <si>
    <t>&gt;&gt;&gt; Had a job to go to and available last week (unemployed) ;  &gt; Males ;</t>
  </si>
  <si>
    <t>&gt;&gt;&gt; Had a job to go to and available last week (unemployed) ;  &gt; Females ;</t>
  </si>
  <si>
    <t>&gt;&gt;&gt; Had a job to go to and available within 4 weeks (but not last week) ;  Persons ;</t>
  </si>
  <si>
    <t>&gt;&gt;&gt; Had a job to go to and available within 4 weeks (but not last week) ;  &gt; Males ;</t>
  </si>
  <si>
    <t>&gt;&gt;&gt; Had a job to go to and available within 4 weeks (but not last week) ;  &gt; Females ;</t>
  </si>
  <si>
    <t>&gt;&gt; Had a job to go to and not available within 4 weeks ;  Persons ;</t>
  </si>
  <si>
    <t>&gt;&gt; Had a job to go to and not available within 4 weeks ;  &gt; Males ;</t>
  </si>
  <si>
    <t>&gt;&gt; Had a job to go to and not available within 4 weeks ;  &gt; Females ;</t>
  </si>
  <si>
    <t>&gt; Potential workers without job attachment ;  Persons ;</t>
  </si>
  <si>
    <t>&gt; Potential workers without job attachment ;  &gt; Males ;</t>
  </si>
  <si>
    <t>&gt; Potential workers without job attachment ;  &gt; Females ;</t>
  </si>
  <si>
    <t>&gt;&gt; Wanted to work, actively looking and available within 4 weeks ;  Persons ;</t>
  </si>
  <si>
    <t>&gt;&gt; Wanted to work, actively looking and available within 4 weeks ;  &gt; Males ;</t>
  </si>
  <si>
    <t>&gt;&gt; Wanted to work, actively looking and available within 4 weeks ;  &gt; Females ;</t>
  </si>
  <si>
    <t>&gt;&gt;&gt; Wanted to work, actively looking and available last week (unemployed) ;  Persons ;</t>
  </si>
  <si>
    <t>&gt;&gt;&gt; Wanted to work, actively looking and available last week (unemployed) ;  &gt; Males ;</t>
  </si>
  <si>
    <t>&gt;&gt;&gt; Wanted to work, actively looking and available last week (unemployed) ;  &gt; Females ;</t>
  </si>
  <si>
    <t>&gt;&gt;&gt; Wanted to work, actively looking and available within 4 weeks (but not last week) ;  Persons ;</t>
  </si>
  <si>
    <t>&gt;&gt;&gt; Wanted to work, actively looking and available within 4 weeks (but not last week) ;  &gt; Males ;</t>
  </si>
  <si>
    <t>&gt;&gt;&gt; Wanted to work, actively looking and available within 4 weeks (but not last week) ;  &gt; Females ;</t>
  </si>
  <si>
    <t>&gt;&gt; Wanted to work, actively looking and not available within 4 weeks ;  Persons ;</t>
  </si>
  <si>
    <t>&gt;&gt; Wanted to work, actively looking and not available within 4 weeks ;  &gt; Males ;</t>
  </si>
  <si>
    <t>&gt;&gt; Wanted to work, actively looking and not available within 4 weeks ;  &gt; Females ;</t>
  </si>
  <si>
    <t>&gt;&gt; Wanted to work, available within 4 weeks but not actively looking ;  Persons ;</t>
  </si>
  <si>
    <t>&gt;&gt; Wanted to work, available within 4 weeks but not actively looking ;  &gt; Males ;</t>
  </si>
  <si>
    <t>&gt;&gt; Wanted to work, available within 4 weeks but not actively looking ;  &gt; Females ;</t>
  </si>
  <si>
    <t>&gt;&gt;&gt; Discouraged job seekers - available but discouraged from actively looking ;  Persons ;</t>
  </si>
  <si>
    <t>&gt;&gt;&gt; Discouraged job seekers - available but discouraged from actively looking ;  &gt; Males ;</t>
  </si>
  <si>
    <t>&gt;&gt;&gt; Discouraged job seekers - available but discouraged from actively looking ;  &gt; Females ;</t>
  </si>
  <si>
    <t>&gt;&gt;&gt; Other job seekers - available but not actively looking for other reasons ;  Persons ;</t>
  </si>
  <si>
    <t>&gt;&gt;&gt; Other job seekers - available but not actively looking for other reasons ;  &gt; Males ;</t>
  </si>
  <si>
    <t>&gt;&gt;&gt; Other job seekers - available but not actively looking for other reasons ;  &gt; Females ;</t>
  </si>
  <si>
    <t>&gt;&gt; Wanted to work, not available within 4 weeks and not actively looking ;  Persons ;</t>
  </si>
  <si>
    <t>&gt;&gt; Wanted to work, not available within 4 weeks and not actively looking ;  &gt; Males ;</t>
  </si>
  <si>
    <t>&gt;&gt; Wanted to work, not available within 4 weeks and not actively looking ;  &gt; Females ;</t>
  </si>
  <si>
    <t>Not potential workers ;  Persons ;</t>
  </si>
  <si>
    <t>Not potential workers ;  &gt; Males ;</t>
  </si>
  <si>
    <t>Not potential workers ;  &gt; Females ;</t>
  </si>
  <si>
    <t>&gt; Did not want to work ;  Persons ;</t>
  </si>
  <si>
    <t>&gt; Did not want to work ;  &gt; Males ;</t>
  </si>
  <si>
    <t>&gt; Did not want to work ;  &gt; Females ;</t>
  </si>
  <si>
    <t>&gt; Permanently unable to work ;  Persons ;</t>
  </si>
  <si>
    <t>&gt; Permanently unable to work ;  &gt; Males ;</t>
  </si>
  <si>
    <t>&gt; Permanently unable to work ;  &gt; Females ;</t>
  </si>
  <si>
    <t>Unemployed ;  Persons ;</t>
  </si>
  <si>
    <t>Unemployed ;  &gt; Males ;</t>
  </si>
  <si>
    <t>Unemployed ;  &gt; Females ;</t>
  </si>
  <si>
    <t>Not in the labour force ;  Persons ;</t>
  </si>
  <si>
    <t>Not in the labour force ;  &gt; Males ;</t>
  </si>
  <si>
    <t>Not in the labour force ;  &gt; Females ;</t>
  </si>
  <si>
    <t>With job attachment ;  Persons ;</t>
  </si>
  <si>
    <t>With job attachment ;  &gt; Males ;</t>
  </si>
  <si>
    <t>With job attachment ;  &gt; Females ;</t>
  </si>
  <si>
    <t>Without job attachment ;  Persons ;</t>
  </si>
  <si>
    <t>Without job attachment ;  &gt; Males ;</t>
  </si>
  <si>
    <t>Without job attachment ;  &gt; Females ;</t>
  </si>
  <si>
    <t>15-64 years ;  Civilian population ;  Persons ;</t>
  </si>
  <si>
    <t>15-64 years ;  Civilian population ;  &gt; Males ;</t>
  </si>
  <si>
    <t>15-64 years ;  Civilian population ;  &gt; Females ;</t>
  </si>
  <si>
    <t>15-64 years ;  Employed ;  Persons ;</t>
  </si>
  <si>
    <t>15-64 years ;  Employed ;  &gt; Males ;</t>
  </si>
  <si>
    <t>15-64 years ;  Employed ;  &gt; Females ;</t>
  </si>
  <si>
    <t>15-64 years ;  &gt; Underemployed (expanded definition) ;  Persons ;</t>
  </si>
  <si>
    <t>15-64 years ;  &gt; Underemployed (expanded definition) ;  &gt; Males ;</t>
  </si>
  <si>
    <t>15-64 years ;  &gt; Underemployed (expanded definition) ;  &gt; Females ;</t>
  </si>
  <si>
    <t>15-64 years ;  &gt;&gt; Underemployed (headline definition) ;  Persons ;</t>
  </si>
  <si>
    <t>15-64 years ;  &gt;&gt; Underemployed (headline definition) ;  &gt; Males ;</t>
  </si>
  <si>
    <t>15-64 years ;  &gt;&gt; Underemployed (headline definition) ;  &gt; Females ;</t>
  </si>
  <si>
    <t>15-64 years ;  Potential workers ;  Persons ;</t>
  </si>
  <si>
    <t>15-64 years ;  Potential workers ;  &gt; Males ;</t>
  </si>
  <si>
    <t>15-64 years ;  Potential workers ;  &gt; Females ;</t>
  </si>
  <si>
    <t>15-64 years ;  &gt; Potential workers with job attachment ;  Persons ;</t>
  </si>
  <si>
    <t>15-64 years ;  &gt; Potential workers with job attachment ;  &gt; Males ;</t>
  </si>
  <si>
    <t>15-64 years ;  &gt; Potential workers with job attachment ;  &gt; Females ;</t>
  </si>
  <si>
    <t>15-64 years ;  &gt;&gt; Had a job to go to and available within 4 weeks ;  Persons ;</t>
  </si>
  <si>
    <t>15-64 years ;  &gt;&gt; Had a job to go to and available within 4 weeks ;  &gt; Males ;</t>
  </si>
  <si>
    <t>15-64 years ;  &gt;&gt; Had a job to go to and available within 4 weeks ;  &gt; Females ;</t>
  </si>
  <si>
    <t>15-64 years ;  &gt;&gt;&gt; Had a job to go to and available last week (unemployed) ;  Persons ;</t>
  </si>
  <si>
    <t>15-64 years ;  &gt;&gt;&gt; Had a job to go to and available last week (unemployed) ;  &gt; Males ;</t>
  </si>
  <si>
    <t>15-64 years ;  &gt;&gt;&gt; Had a job to go to and available last week (unemployed) ;  &gt; Females ;</t>
  </si>
  <si>
    <t>15-64 years ;  &gt;&gt;&gt; Had a job to go to and available within 4 weeks (but not last week) ;  Persons ;</t>
  </si>
  <si>
    <t>15-64 years ;  &gt;&gt;&gt; Had a job to go to and available within 4 weeks (but not last week) ;  &gt; Males ;</t>
  </si>
  <si>
    <t>15-64 years ;  &gt;&gt;&gt; Had a job to go to and available within 4 weeks (but not last week) ;  &gt; Females ;</t>
  </si>
  <si>
    <t>15-64 years ;  &gt;&gt; Had a job to go to and not available within 4 weeks ;  Persons ;</t>
  </si>
  <si>
    <t>15-64 years ;  &gt;&gt; Had a job to go to and not available within 4 weeks ;  &gt; Males ;</t>
  </si>
  <si>
    <t>15-64 years ;  &gt;&gt; Had a job to go to and not available within 4 weeks ;  &gt; Females ;</t>
  </si>
  <si>
    <t>15-64 years ;  &gt; Potential workers without job attachment ;  Persons ;</t>
  </si>
  <si>
    <t>15-64 years ;  &gt; Potential workers without job attachment ;  &gt; Males ;</t>
  </si>
  <si>
    <t>15-64 years ;  &gt; Potential workers without job attachment ;  &gt; Females ;</t>
  </si>
  <si>
    <t>15-64 years ;  &gt;&gt; Wanted to work, actively looking and available within 4 weeks ;  Persons ;</t>
  </si>
  <si>
    <t>15-64 years ;  &gt;&gt; Wanted to work, actively looking and available within 4 weeks ;  &gt; Males ;</t>
  </si>
  <si>
    <t>15-64 years ;  &gt;&gt; Wanted to work, actively looking and available within 4 weeks ;  &gt; Females ;</t>
  </si>
  <si>
    <t>15-64 years ;  &gt;&gt;&gt; Wanted to work, actively looking and available last week (unemployed) ;  Persons ;</t>
  </si>
  <si>
    <t>15-64 years ;  &gt;&gt;&gt; Wanted to work, actively looking and available last week (unemployed) ;  &gt; Males ;</t>
  </si>
  <si>
    <t>15-64 years ;  &gt;&gt;&gt; Wanted to work, actively looking and available last week (unemployed) ;  &gt; Females ;</t>
  </si>
  <si>
    <t>15-64 years ;  &gt;&gt;&gt; Wanted to work, actively looking and available within 4 weeks (but not last week) ;  Persons ;</t>
  </si>
  <si>
    <t>15-64 years ;  &gt;&gt;&gt; Wanted to work, actively looking and available within 4 weeks (but not last week) ;  &gt; Males ;</t>
  </si>
  <si>
    <t>15-64 years ;  &gt;&gt;&gt; Wanted to work, actively looking and available within 4 weeks (but not last week) ;  &gt; Females ;</t>
  </si>
  <si>
    <t>15-64 years ;  &gt;&gt; Wanted to work, actively looking and not available within 4 weeks ;  Persons ;</t>
  </si>
  <si>
    <t>15-64 years ;  &gt;&gt; Wanted to work, actively looking and not available within 4 weeks ;  &gt; Males ;</t>
  </si>
  <si>
    <t>15-64 years ;  &gt;&gt; Wanted to work, actively looking and not available within 4 weeks ;  &gt; Females ;</t>
  </si>
  <si>
    <t>15-64 years ;  &gt;&gt; Wanted to work, available within 4 weeks but not actively looking ;  Persons ;</t>
  </si>
  <si>
    <t>15-64 years ;  &gt;&gt; Wanted to work, available within 4 weeks but not actively looking ;  &gt; Males ;</t>
  </si>
  <si>
    <t>15-64 years ;  &gt;&gt; Wanted to work, available within 4 weeks but not actively looking ;  &gt; Females ;</t>
  </si>
  <si>
    <t>15-64 years ;  &gt;&gt;&gt; Discouraged job seekers - available but discouraged from actively looking ;  Persons ;</t>
  </si>
  <si>
    <t>15-64 years ;  &gt;&gt;&gt; Discouraged job seekers - available but discouraged from actively looking ;  &gt; Males ;</t>
  </si>
  <si>
    <t>15-64 years ;  &gt;&gt;&gt; Discouraged job seekers - available but discouraged from actively looking ;  &gt; Females ;</t>
  </si>
  <si>
    <t>15-64 years ;  &gt;&gt;&gt; Other job seekers - available but not actively looking for other reasons ;  Persons ;</t>
  </si>
  <si>
    <t>15-64 years ;  &gt;&gt;&gt; Other job seekers - available but not actively looking for other reasons ;  &gt; Males ;</t>
  </si>
  <si>
    <t>15-64 years ;  &gt;&gt;&gt; Other job seekers - available but not actively looking for other reasons ;  &gt; Females ;</t>
  </si>
  <si>
    <t>15-64 years ;  &gt;&gt; Wanted to work, not available within 4 weeks and not actively looking ;  Persons ;</t>
  </si>
  <si>
    <t>15-64 years ;  &gt;&gt; Wanted to work, not available within 4 weeks and not actively looking ;  &gt; Males ;</t>
  </si>
  <si>
    <t>15-64 years ;  &gt;&gt; Wanted to work, not available within 4 weeks and not actively looking ;  &gt; Females ;</t>
  </si>
  <si>
    <t>15-64 years ;  Not potential workers ;  Persons ;</t>
  </si>
  <si>
    <t>15-64 years ;  Not potential workers ;  &gt; Males ;</t>
  </si>
  <si>
    <t>15-64 years ;  Not potential workers ;  &gt; Females ;</t>
  </si>
  <si>
    <t>15-64 years ;  &gt; Did not want to work ;  Persons ;</t>
  </si>
  <si>
    <t>15-64 years ;  &gt; Did not want to work ;  &gt; Males ;</t>
  </si>
  <si>
    <t>15-64 years ;  &gt; Did not want to work ;  &gt; Females ;</t>
  </si>
  <si>
    <t>15-64 years ;  &gt; Permanently unable to work ;  Persons ;</t>
  </si>
  <si>
    <t>15-64 years ;  &gt; Permanently unable to work ;  &gt; Males ;</t>
  </si>
  <si>
    <t>15-64 years ;  &gt; Permanently unable to work ;  &gt; Females ;</t>
  </si>
  <si>
    <t>15-64 years ;  Unemployed ;  Persons ;</t>
  </si>
  <si>
    <t>15-64 years ;  Unemployed ;  &gt; Males ;</t>
  </si>
  <si>
    <t>15-64 years ;  Unemployed ;  &gt; Females ;</t>
  </si>
  <si>
    <t>15-64 years ;  Not in the labour force ;  Persons ;</t>
  </si>
  <si>
    <t>15-64 years ;  Not in the labour force ;  &gt; Males ;</t>
  </si>
  <si>
    <t>15-64 years ;  Not in the labour force ;  &gt; Females ;</t>
  </si>
  <si>
    <t>15-64 years ;  With job attachment ;  Persons ;</t>
  </si>
  <si>
    <t>15-64 years ;  With job attachment ;  &gt; Males ;</t>
  </si>
  <si>
    <t>15-64 years ;  With job attachment ;  &gt; Females ;</t>
  </si>
  <si>
    <t>15-64 years ;  Without job attachment ;  Persons ;</t>
  </si>
  <si>
    <t>15-64 years ;  Without job attachment ;  &gt; Males ;</t>
  </si>
  <si>
    <t>15-64 years ;  Without job attachment ;  &gt; Females ;</t>
  </si>
  <si>
    <t>&gt; 15-24 years ;  Civilian population ;  Persons ;</t>
  </si>
  <si>
    <t>&gt; 15-24 years ;  Civilian population ;  &gt; Males ;</t>
  </si>
  <si>
    <t>&gt; 15-24 years ;  Civilian population ;  &gt; Females ;</t>
  </si>
  <si>
    <t>&gt; 15-24 years ;  Employed ;  Persons ;</t>
  </si>
  <si>
    <t>&gt; 15-24 years ;  Employed ;  &gt; Males ;</t>
  </si>
  <si>
    <t>&gt; 15-24 years ;  Employed ;  &gt; Females ;</t>
  </si>
  <si>
    <t>&gt; 15-24 years ;  &gt; Underemployed (expanded definition) ;  Persons ;</t>
  </si>
  <si>
    <t>&gt; 15-24 years ;  &gt; Underemployed (expanded definition) ;  &gt; Males ;</t>
  </si>
  <si>
    <t>&gt; 15-24 years ;  &gt; Underemployed (expanded definition) ;  &gt; Females ;</t>
  </si>
  <si>
    <t>&gt; 15-24 years ;  &gt;&gt; Underemployed (headline definition) ;  Persons ;</t>
  </si>
  <si>
    <t>&gt; 15-24 years ;  &gt;&gt; Underemployed (headline definition) ;  &gt; Males ;</t>
  </si>
  <si>
    <t>&gt; 15-24 years ;  &gt;&gt; Underemployed (headline definition) ;  &gt; Females ;</t>
  </si>
  <si>
    <t>&gt; 15-24 years ;  Potential workers ;  Persons ;</t>
  </si>
  <si>
    <t>&gt; 15-24 years ;  Potential workers ;  &gt; Males ;</t>
  </si>
  <si>
    <t>&gt; 15-24 years ;  Potential workers ;  &gt; Females ;</t>
  </si>
  <si>
    <t>&gt; 15-24 years ;  &gt; Potential workers with job attachment ;  Persons ;</t>
  </si>
  <si>
    <t>&gt; 15-24 years ;  &gt; Potential workers with job attachment ;  &gt; Males ;</t>
  </si>
  <si>
    <t>&gt; 15-24 years ;  &gt; Potential workers with job attachment ;  &gt; Females ;</t>
  </si>
  <si>
    <t>&gt; 15-24 years ;  &gt;&gt; Had a job to go to and available within 4 weeks ;  Persons ;</t>
  </si>
  <si>
    <t>&gt; 15-24 years ;  &gt;&gt; Had a job to go to and available within 4 weeks ;  &gt; Males ;</t>
  </si>
  <si>
    <t>&gt; 15-24 years ;  &gt;&gt; Had a job to go to and available within 4 weeks ;  &gt; Females ;</t>
  </si>
  <si>
    <t>&gt; 15-24 years ;  &gt;&gt;&gt; Had a job to go to and available last week (unemployed) ;  Persons ;</t>
  </si>
  <si>
    <t>&gt; 15-24 years ;  &gt;&gt;&gt; Had a job to go to and available last week (unemployed) ;  &gt; Males ;</t>
  </si>
  <si>
    <t>&gt; 15-24 years ;  &gt;&gt;&gt; Had a job to go to and available last week (unemployed) ;  &gt; Females ;</t>
  </si>
  <si>
    <t>&gt; 15-24 years ;  &gt;&gt;&gt; Had a job to go to and available within 4 weeks (but not last week) ;  Persons ;</t>
  </si>
  <si>
    <t>&gt; 15-24 years ;  &gt;&gt;&gt; Had a job to go to and available within 4 weeks (but not last week) ;  &gt; Males ;</t>
  </si>
  <si>
    <t>&gt; 15-24 years ;  &gt;&gt;&gt; Had a job to go to and available within 4 weeks (but not last week) ;  &gt; Females ;</t>
  </si>
  <si>
    <t>&gt; 15-24 years ;  &gt;&gt; Had a job to go to and not available within 4 weeks ;  Persons ;</t>
  </si>
  <si>
    <t>&gt; 15-24 years ;  &gt;&gt; Had a job to go to and not available within 4 weeks ;  &gt; Males ;</t>
  </si>
  <si>
    <t>&gt; 15-24 years ;  &gt;&gt; Had a job to go to and not available within 4 weeks ;  &gt; Females ;</t>
  </si>
  <si>
    <t>&gt; 15-24 years ;  &gt; Potential workers without job attachment ;  Persons ;</t>
  </si>
  <si>
    <t>&gt; 15-24 years ;  &gt; Potential workers without job attachment ;  &gt; Males ;</t>
  </si>
  <si>
    <t>&gt; 15-24 years ;  &gt; Potential workers without job attachment ;  &gt; Females ;</t>
  </si>
  <si>
    <t>&gt; 15-24 years ;  &gt;&gt; Wanted to work, actively looking and available within 4 weeks ;  Persons ;</t>
  </si>
  <si>
    <t>&gt; 15-24 years ;  &gt;&gt; Wanted to work, actively looking and available within 4 weeks ;  &gt; Males ;</t>
  </si>
  <si>
    <t>&gt; 15-24 years ;  &gt;&gt; Wanted to work, actively looking and available within 4 weeks ;  &gt; Females ;</t>
  </si>
  <si>
    <t>&gt; 15-24 years ;  &gt;&gt;&gt; Wanted to work, actively looking and available last week (unemployed) ;  Persons ;</t>
  </si>
  <si>
    <t>&gt; 15-24 years ;  &gt;&gt;&gt; Wanted to work, actively looking and available last week (unemployed) ;  &gt; Males ;</t>
  </si>
  <si>
    <t>&gt; 15-24 years ;  &gt;&gt;&gt; Wanted to work, actively looking and available last week (unemployed) ;  &gt; Females ;</t>
  </si>
  <si>
    <t>&gt; 15-24 years ;  &gt;&gt;&gt; Wanted to work, actively looking and available within 4 weeks (but not last week) ;  Persons ;</t>
  </si>
  <si>
    <t>&gt; 15-24 years ;  &gt;&gt;&gt; Wanted to work, actively looking and available within 4 weeks (but not last week) ;  &gt; Males ;</t>
  </si>
  <si>
    <t>&gt; 15-24 years ;  &gt;&gt;&gt; Wanted to work, actively looking and available within 4 weeks (but not last week) ;  &gt; Females ;</t>
  </si>
  <si>
    <t>&gt; 15-24 years ;  &gt;&gt; Wanted to work, actively looking and not available within 4 weeks ;  Persons ;</t>
  </si>
  <si>
    <t>&gt; 15-24 years ;  &gt;&gt; Wanted to work, actively looking and not available within 4 weeks ;  &gt; Males ;</t>
  </si>
  <si>
    <t>&gt; 15-24 years ;  &gt;&gt; Wanted to work, actively looking and not available within 4 weeks ;  &gt; Females ;</t>
  </si>
  <si>
    <t>&gt; 15-24 years ;  &gt;&gt; Wanted to work, available within 4 weeks but not actively looking ;  Persons ;</t>
  </si>
  <si>
    <t>&gt; 15-24 years ;  &gt;&gt; Wanted to work, available within 4 weeks but not actively looking ;  &gt; Males ;</t>
  </si>
  <si>
    <t>&gt; 15-24 years ;  &gt;&gt; Wanted to work, available within 4 weeks but not actively looking ;  &gt; Females ;</t>
  </si>
  <si>
    <t>&gt; 15-24 years ;  &gt;&gt;&gt; Discouraged job seekers - available but discouraged from actively looking ;  Persons ;</t>
  </si>
  <si>
    <t>&gt; 15-24 years ;  &gt;&gt;&gt; Discouraged job seekers - available but discouraged from actively looking ;  &gt; Males ;</t>
  </si>
  <si>
    <t>&gt; 15-24 years ;  &gt;&gt;&gt; Discouraged job seekers - available but discouraged from actively looking ;  &gt; Females ;</t>
  </si>
  <si>
    <t>&gt; 15-24 years ;  &gt;&gt;&gt; Other job seekers - available but not actively looking for other reasons ;  Persons ;</t>
  </si>
  <si>
    <t>&gt; 15-24 years ;  &gt;&gt;&gt; Other job seekers - available but not actively looking for other reasons ;  &gt; Males ;</t>
  </si>
  <si>
    <t>&gt; 15-24 years ;  &gt;&gt;&gt; Other job seekers - available but not actively looking for other reasons ;  &gt; Females ;</t>
  </si>
  <si>
    <t>&gt; 15-24 years ;  &gt;&gt; Wanted to work, not available within 4 weeks and not actively looking ;  Persons ;</t>
  </si>
  <si>
    <t>&gt; 15-24 years ;  &gt;&gt; Wanted to work, not available within 4 weeks and not actively looking ;  &gt; Males ;</t>
  </si>
  <si>
    <t>&gt; 15-24 years ;  &gt;&gt; Wanted to work, not available within 4 weeks and not actively looking ;  &gt; Females ;</t>
  </si>
  <si>
    <t>&gt; 15-24 years ;  Not potential workers ;  Persons ;</t>
  </si>
  <si>
    <t>&gt; 15-24 years ;  Not potential workers ;  &gt; Males ;</t>
  </si>
  <si>
    <t>&gt; 15-24 years ;  Not potential workers ;  &gt; Females ;</t>
  </si>
  <si>
    <t>&gt; 15-24 years ;  &gt; Did not want to work ;  Persons ;</t>
  </si>
  <si>
    <t>&gt; 15-24 years ;  &gt; Did not want to work ;  &gt; Males ;</t>
  </si>
  <si>
    <t>&gt; 15-24 years ;  &gt; Did not want to work ;  &gt; Females ;</t>
  </si>
  <si>
    <t>&gt; 15-24 years ;  &gt; Permanently unable to work ;  Persons ;</t>
  </si>
  <si>
    <t>&gt; 15-24 years ;  &gt; Permanently unable to work ;  &gt; Males ;</t>
  </si>
  <si>
    <t>&gt; 15-24 years ;  &gt; Permanently unable to work ;  &gt; Females ;</t>
  </si>
  <si>
    <t>&gt; 15-24 years ;  Unemployed ;  Persons ;</t>
  </si>
  <si>
    <t>&gt; 15-24 years ;  Unemployed ;  &gt; Males ;</t>
  </si>
  <si>
    <t>&gt; 15-24 years ;  Unemployed ;  &gt; Females ;</t>
  </si>
  <si>
    <t>&gt; 15-24 years ;  Not in the labour force ;  Persons ;</t>
  </si>
  <si>
    <t>&gt; 15-24 years ;  Not in the labour force ;  &gt; Males ;</t>
  </si>
  <si>
    <t>&gt; 15-24 years ;  Not in the labour force ;  &gt; Females ;</t>
  </si>
  <si>
    <t>&gt; 15-24 years ;  With job attachment ;  Persons ;</t>
  </si>
  <si>
    <t>&gt; 15-24 years ;  With job attachment ;  &gt; Males ;</t>
  </si>
  <si>
    <t>&gt; 15-24 years ;  With job attachment ;  &gt; Females ;</t>
  </si>
  <si>
    <t>&gt; 15-24 years ;  Without job attachment ;  Persons ;</t>
  </si>
  <si>
    <t>&gt; 15-24 years ;  Without job attachment ;  &gt; Males ;</t>
  </si>
  <si>
    <t>&gt; 15-24 years ;  Without job attachment ;  &gt; Females ;</t>
  </si>
  <si>
    <t>&gt; 25-44 years ;  Civilian population ;  Persons ;</t>
  </si>
  <si>
    <t>&gt; 25-44 years ;  Civilian population ;  &gt; Males ;</t>
  </si>
  <si>
    <t>&gt; 25-44 years ;  Civilian population ;  &gt; Females ;</t>
  </si>
  <si>
    <t>&gt; 25-44 years ;  Employed ;  Persons ;</t>
  </si>
  <si>
    <t>&gt; 25-44 years ;  Employed ;  &gt; Males ;</t>
  </si>
  <si>
    <t>&gt; 25-44 years ;  Employed ;  &gt; Females ;</t>
  </si>
  <si>
    <t>&gt; 25-44 years ;  &gt; Underemployed (expanded definition) ;  Persons ;</t>
  </si>
  <si>
    <t>&gt; 25-44 years ;  &gt; Underemployed (expanded definition) ;  &gt; Males ;</t>
  </si>
  <si>
    <t>&gt; 25-44 years ;  &gt; Underemployed (expanded definition) ;  &gt; Females ;</t>
  </si>
  <si>
    <t>&gt; 25-44 years ;  &gt;&gt; Underemployed (headline definition) ;  Persons ;</t>
  </si>
  <si>
    <t>&gt; 25-44 years ;  &gt;&gt; Underemployed (headline definition) ;  &gt; Males ;</t>
  </si>
  <si>
    <t>&gt; 25-44 years ;  &gt;&gt; Underemployed (headline definition) ;  &gt; Females ;</t>
  </si>
  <si>
    <t>&gt; 25-44 years ;  Potential workers ;  Persons ;</t>
  </si>
  <si>
    <t>&gt; 25-44 years ;  Potential workers ;  &gt; Males ;</t>
  </si>
  <si>
    <t>&gt; 25-44 years ;  Potential workers ;  &gt; Females ;</t>
  </si>
  <si>
    <t>&gt; 25-44 years ;  &gt; Potential workers with job attachment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</si>
  <si>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</si>
  <si>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</si>
  <si>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</si>
  <si>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</si>
  <si>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</si>
  <si>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</si>
  <si>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</si>
  <si>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</si>
  <si>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</si>
  <si>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</si>
  <si>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</si>
  <si>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</si>
  <si>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A125173226R</t>
  </si>
  <si>
    <t>A125184458F</t>
  </si>
  <si>
    <t>A125178842K</t>
  </si>
  <si>
    <t>A125173190X</t>
  </si>
  <si>
    <t>A125184422C</t>
  </si>
  <si>
    <t>A125178806A</t>
  </si>
  <si>
    <t>A125173230F</t>
  </si>
  <si>
    <t>A125184462W</t>
  </si>
  <si>
    <t>A125178846V</t>
  </si>
  <si>
    <t>A125173234R</t>
  </si>
  <si>
    <t>A125184466F</t>
  </si>
  <si>
    <t>A125178850K</t>
  </si>
  <si>
    <t>A125173194J</t>
  </si>
  <si>
    <t>A125184426L</t>
  </si>
  <si>
    <t>A125178810T</t>
  </si>
  <si>
    <t>A125173198T</t>
  </si>
  <si>
    <t>A125184430C</t>
  </si>
  <si>
    <t>A125178814A</t>
  </si>
  <si>
    <t>A125173218R</t>
  </si>
  <si>
    <t>A125184450L</t>
  </si>
  <si>
    <t>A125178834K</t>
  </si>
  <si>
    <t>A125173178J</t>
  </si>
  <si>
    <t>A125184410V</t>
  </si>
  <si>
    <t>A125178794C</t>
  </si>
  <si>
    <t>A125173238X</t>
  </si>
  <si>
    <t>A125184470W</t>
  </si>
  <si>
    <t>A125178854V</t>
  </si>
  <si>
    <t>A125173222F</t>
  </si>
  <si>
    <t>A125184454W</t>
  </si>
  <si>
    <t>A125178838V</t>
  </si>
  <si>
    <t>A125173250R</t>
  </si>
  <si>
    <t>A125184482F</t>
  </si>
  <si>
    <t>A125178866C</t>
  </si>
  <si>
    <t>A125173182X</t>
  </si>
  <si>
    <t>A125184414C</t>
  </si>
  <si>
    <t>A125178798L</t>
  </si>
  <si>
    <t>A125173158X</t>
  </si>
  <si>
    <t>A125184390W</t>
  </si>
  <si>
    <t>A125178774V</t>
  </si>
  <si>
    <t>A125173170R</t>
  </si>
  <si>
    <t>A125184402V</t>
  </si>
  <si>
    <t>A125178786C</t>
  </si>
  <si>
    <t>A125173202W</t>
  </si>
  <si>
    <t>A125184434L</t>
  </si>
  <si>
    <t>A125178818K</t>
  </si>
  <si>
    <t>A125173174X</t>
  </si>
  <si>
    <t>A125184406C</t>
  </si>
  <si>
    <t>A125178790V</t>
  </si>
  <si>
    <t>A125173206F</t>
  </si>
  <si>
    <t>A125184438W</t>
  </si>
  <si>
    <t>A125178822A</t>
  </si>
  <si>
    <t>A125173210W</t>
  </si>
  <si>
    <t>A125184442L</t>
  </si>
  <si>
    <t>A125178826K</t>
  </si>
  <si>
    <t>A125173254X</t>
  </si>
  <si>
    <t>A125184486R</t>
  </si>
  <si>
    <t>A125178870V</t>
  </si>
  <si>
    <t>A125173162R</t>
  </si>
  <si>
    <t>A125184394F</t>
  </si>
  <si>
    <t>A125178778C</t>
  </si>
  <si>
    <t>A125173242R</t>
  </si>
  <si>
    <t>A125184474F</t>
  </si>
  <si>
    <t>A125178858C</t>
  </si>
  <si>
    <t>A125173246X</t>
  </si>
  <si>
    <t>A125184478R</t>
  </si>
  <si>
    <t>A125178862V</t>
  </si>
  <si>
    <t>A125173166X</t>
  </si>
  <si>
    <t>A125184398R</t>
  </si>
  <si>
    <t>A125178782V</t>
  </si>
  <si>
    <t>A125173186J</t>
  </si>
  <si>
    <t>A125184418L</t>
  </si>
  <si>
    <t>A125178802T</t>
  </si>
  <si>
    <t>A125173214F</t>
  </si>
  <si>
    <t>A125184446W</t>
  </si>
  <si>
    <t>A125178830A</t>
  </si>
  <si>
    <t>A125173258J</t>
  </si>
  <si>
    <t>A125184490F</t>
  </si>
  <si>
    <t>A125178874C</t>
  </si>
  <si>
    <t>A125176034A</t>
  </si>
  <si>
    <t>A125187266T</t>
  </si>
  <si>
    <t>A125181650A</t>
  </si>
  <si>
    <t>A125175998A</t>
  </si>
  <si>
    <t>A125187230R</t>
  </si>
  <si>
    <t>A125181614T</t>
  </si>
  <si>
    <t>A125176038K</t>
  </si>
  <si>
    <t>A125187270J</t>
  </si>
  <si>
    <t>A125181654K</t>
  </si>
  <si>
    <t>A125176042A</t>
  </si>
  <si>
    <t>A125187274T</t>
  </si>
  <si>
    <t>A125181658V</t>
  </si>
  <si>
    <t>A125176002J</t>
  </si>
  <si>
    <t>A125187234X</t>
  </si>
  <si>
    <t>A125181618A</t>
  </si>
  <si>
    <t>A125176006T</t>
  </si>
  <si>
    <t>A125187238J</t>
  </si>
  <si>
    <t>A125181622T</t>
  </si>
  <si>
    <t>A125176026A</t>
  </si>
  <si>
    <t>A125187258T</t>
  </si>
  <si>
    <t>A125181642A</t>
  </si>
  <si>
    <t>A125175986T</t>
  </si>
  <si>
    <t>A125187218X</t>
  </si>
  <si>
    <t>A125181602J</t>
  </si>
  <si>
    <t>A125176046K</t>
  </si>
  <si>
    <t>A125187278A</t>
  </si>
  <si>
    <t>A125181662K</t>
  </si>
  <si>
    <t>A125176030T</t>
  </si>
  <si>
    <t>A125187262J</t>
  </si>
  <si>
    <t>A125181646K</t>
  </si>
  <si>
    <t>A125176058V</t>
  </si>
  <si>
    <t>A125187290T</t>
  </si>
  <si>
    <t>A125181674V</t>
  </si>
  <si>
    <t>A125175990J</t>
  </si>
  <si>
    <t>A125187222R</t>
  </si>
  <si>
    <t>A125181606T</t>
  </si>
  <si>
    <t>A125175966J</t>
  </si>
  <si>
    <t>A125187198A</t>
  </si>
  <si>
    <t>A125181582K</t>
  </si>
  <si>
    <t>A125175978T</t>
  </si>
  <si>
    <t>A125187210F</t>
  </si>
  <si>
    <t>A125181594V</t>
  </si>
  <si>
    <t>A125176010J</t>
  </si>
  <si>
    <t>A125187242X</t>
  </si>
  <si>
    <t>A125181626A</t>
  </si>
  <si>
    <t>A125175982J</t>
  </si>
  <si>
    <t>A125187214R</t>
  </si>
  <si>
    <t>A125181598C</t>
  </si>
  <si>
    <t>A125176014T</t>
  </si>
  <si>
    <t>A125187246J</t>
  </si>
  <si>
    <t>A125181630T</t>
  </si>
  <si>
    <t>A125176018A</t>
  </si>
  <si>
    <t>A125187250X</t>
  </si>
  <si>
    <t>A125181634A</t>
  </si>
  <si>
    <t>A125176062K</t>
  </si>
  <si>
    <t>A125187294A</t>
  </si>
  <si>
    <t>A125181678C</t>
  </si>
  <si>
    <t>A125175970X</t>
  </si>
  <si>
    <t>A125187202F</t>
  </si>
  <si>
    <t>A125181586V</t>
  </si>
  <si>
    <t>A125176050A</t>
  </si>
  <si>
    <t>A125187282T</t>
  </si>
  <si>
    <t>A125181666V</t>
  </si>
  <si>
    <t>A125176054K</t>
  </si>
  <si>
    <t>A125187286A</t>
  </si>
  <si>
    <t>A125181670K</t>
  </si>
  <si>
    <t>A125175974J</t>
  </si>
  <si>
    <t>A125187206R</t>
  </si>
  <si>
    <t>A125181590K</t>
  </si>
  <si>
    <t>A125175994T</t>
  </si>
  <si>
    <t>A125187226X</t>
  </si>
  <si>
    <t>A125181610J</t>
  </si>
  <si>
    <t>A125176022T</t>
  </si>
  <si>
    <t>A125187254J</t>
  </si>
  <si>
    <t>A125181638K</t>
  </si>
  <si>
    <t>A125176066V</t>
  </si>
  <si>
    <t>A125187298K</t>
  </si>
  <si>
    <t>A125181682V</t>
  </si>
  <si>
    <t>A125174162J</t>
  </si>
  <si>
    <t>A125185394X</t>
  </si>
  <si>
    <t>A125179778W</t>
  </si>
  <si>
    <t>A125174126X</t>
  </si>
  <si>
    <t>A125185358R</t>
  </si>
  <si>
    <t>A125179742V</t>
  </si>
  <si>
    <t>A125174166T</t>
  </si>
  <si>
    <t>A125185398J</t>
  </si>
  <si>
    <t>A125179782L</t>
  </si>
  <si>
    <t>A125174170J</t>
  </si>
  <si>
    <t>A125185402L</t>
  </si>
  <si>
    <t>A125179786W</t>
  </si>
  <si>
    <t>A125174130R</t>
  </si>
  <si>
    <t>A125185362F</t>
  </si>
  <si>
    <t>A125179746C</t>
  </si>
  <si>
    <t>A125174134X</t>
  </si>
  <si>
    <t>A125185366R</t>
  </si>
  <si>
    <t>A125179750V</t>
  </si>
  <si>
    <t>A125174154J</t>
  </si>
  <si>
    <t>A125185386X</t>
  </si>
  <si>
    <t>A125179770C</t>
  </si>
  <si>
    <t>A125174114R</t>
  </si>
  <si>
    <t>A125185346F</t>
  </si>
  <si>
    <t>A125179730K</t>
  </si>
  <si>
    <t>A125174174T</t>
  </si>
  <si>
    <t>A125185406W</t>
  </si>
  <si>
    <t>A125179790L</t>
  </si>
  <si>
    <t>A125174158T</t>
  </si>
  <si>
    <t>A125185390R</t>
  </si>
  <si>
    <t>A125179774L</t>
  </si>
  <si>
    <t>A125174186A</t>
  </si>
  <si>
    <t>A125185418F</t>
  </si>
  <si>
    <t>A125179802K</t>
  </si>
  <si>
    <t>A125174118X</t>
  </si>
  <si>
    <t>A125185350W</t>
  </si>
  <si>
    <t>A125179734V</t>
  </si>
  <si>
    <t>A125174094T</t>
  </si>
  <si>
    <t>A125185326W</t>
  </si>
  <si>
    <t>A125179710A</t>
  </si>
  <si>
    <t>A125174106R</t>
  </si>
  <si>
    <t>A125185338F</t>
  </si>
  <si>
    <t>A125179722K</t>
  </si>
  <si>
    <t>A125174138J</t>
  </si>
  <si>
    <t>A125185370F</t>
  </si>
  <si>
    <t>A125179754C</t>
  </si>
  <si>
    <t>A125174110F</t>
  </si>
  <si>
    <t>A125185342W</t>
  </si>
  <si>
    <t>A125179726V</t>
  </si>
  <si>
    <t>A125174142X</t>
  </si>
  <si>
    <t>A125185374R</t>
  </si>
  <si>
    <t>A125179758L</t>
  </si>
  <si>
    <t>A125174146J</t>
  </si>
  <si>
    <t>A125185378X</t>
  </si>
  <si>
    <t>A125179762C</t>
  </si>
  <si>
    <t>A125174190T</t>
  </si>
  <si>
    <t>A125185422W</t>
  </si>
  <si>
    <t>A125179806V</t>
  </si>
  <si>
    <t>A125174098A</t>
  </si>
  <si>
    <t>A125185330L</t>
  </si>
  <si>
    <t>A125179714K</t>
  </si>
  <si>
    <t>A125174178A</t>
  </si>
  <si>
    <t>A125185410L</t>
  </si>
  <si>
    <t>A125179794W</t>
  </si>
  <si>
    <t>A125174182T</t>
  </si>
  <si>
    <t>A125185414W</t>
  </si>
  <si>
    <t>A125179798F</t>
  </si>
  <si>
    <t>A125174102F</t>
  </si>
  <si>
    <t>A125185334W</t>
  </si>
  <si>
    <t>A125179718V</t>
  </si>
  <si>
    <t>A125174122R</t>
  </si>
  <si>
    <t>A125185354F</t>
  </si>
  <si>
    <t>A125179738C</t>
  </si>
  <si>
    <t>A125174150X</t>
  </si>
  <si>
    <t>A125185382R</t>
  </si>
  <si>
    <t>A125179766L</t>
  </si>
  <si>
    <t>A125174194A</t>
  </si>
  <si>
    <t>A125185426F</t>
  </si>
  <si>
    <t>A125179810K</t>
  </si>
  <si>
    <t>A125176970T</t>
  </si>
  <si>
    <t>A125188202X</t>
  </si>
  <si>
    <t>A125182586L</t>
  </si>
  <si>
    <t>A125176934J</t>
  </si>
  <si>
    <t>A125188166A</t>
  </si>
  <si>
    <t>A125182550K</t>
  </si>
  <si>
    <t>A125176974A</t>
  </si>
  <si>
    <t>A125188206J</t>
  </si>
  <si>
    <t>A125182590C</t>
  </si>
  <si>
    <t>A125176978K</t>
  </si>
  <si>
    <t>A125188210X</t>
  </si>
  <si>
    <t>A125182594L</t>
  </si>
  <si>
    <t>A125176938T</t>
  </si>
  <si>
    <t>A125188170T</t>
  </si>
  <si>
    <t>A125182554V</t>
  </si>
  <si>
    <t>A125176942J</t>
  </si>
  <si>
    <t>&gt; 25-44 years ;  &gt; Potential workers with job attachment ;  &gt; Males ;</t>
  </si>
  <si>
    <t>&gt; 25-44 years ;  &gt; Potential workers with job attachment ;  &gt; Females ;</t>
  </si>
  <si>
    <t>&gt; 25-44 years ;  &gt;&gt; Had a job to go to and available within 4 weeks ;  Persons ;</t>
  </si>
  <si>
    <t>&gt; 25-44 years ;  &gt;&gt; Had a job to go to and available within 4 weeks ;  &gt; Males ;</t>
  </si>
  <si>
    <t>&gt; 25-44 years ;  &gt;&gt; Had a job to go to and available within 4 weeks ;  &gt; Females ;</t>
  </si>
  <si>
    <t>&gt; 25-44 years ;  &gt;&gt;&gt; Had a job to go to and available last week (unemployed) ;  Persons ;</t>
  </si>
  <si>
    <t>&gt; 25-44 years ;  &gt;&gt;&gt; Had a job to go to and available last week (unemployed) ;  &gt; Males ;</t>
  </si>
  <si>
    <t>&gt; 25-44 years ;  &gt;&gt;&gt; Had a job to go to and available last week (unemployed) ;  &gt; Females ;</t>
  </si>
  <si>
    <t>&gt; 25-44 years ;  &gt;&gt;&gt; Had a job to go to and available within 4 weeks (but not last week) ;  Persons ;</t>
  </si>
  <si>
    <t>&gt; 25-44 years ;  &gt;&gt;&gt; Had a job to go to and available within 4 weeks (but not last week) ;  &gt; Males ;</t>
  </si>
  <si>
    <t>&gt; 25-44 years ;  &gt;&gt;&gt; Had a job to go to and available within 4 weeks (but not last week) ;  &gt; Females ;</t>
  </si>
  <si>
    <t>&gt; 25-44 years ;  &gt;&gt; Had a job to go to and not available within 4 weeks ;  Persons ;</t>
  </si>
  <si>
    <t>&gt; 25-44 years ;  &gt;&gt; Had a job to go to and not available within 4 weeks ;  &gt; Males ;</t>
  </si>
  <si>
    <t>&gt; 25-44 years ;  &gt;&gt; Had a job to go to and not available within 4 weeks ;  &gt; Females ;</t>
  </si>
  <si>
    <t>&gt; 25-44 years ;  &gt; Potential workers without job attachment ;  Persons ;</t>
  </si>
  <si>
    <t>&gt; 25-44 years ;  &gt; Potential workers without job attachment ;  &gt; Males ;</t>
  </si>
  <si>
    <t>&gt; 25-44 years ;  &gt; Potential workers without job attachment ;  &gt; Females ;</t>
  </si>
  <si>
    <t>&gt; 25-44 years ;  &gt;&gt; Wanted to work, actively looking and available within 4 weeks ;  Persons ;</t>
  </si>
  <si>
    <t>&gt; 25-44 years ;  &gt;&gt; Wanted to work, actively looking and available within 4 weeks ;  &gt; Males ;</t>
  </si>
  <si>
    <t>&gt; 25-44 years ;  &gt;&gt; Wanted to work, actively looking and available within 4 weeks ;  &gt; Females ;</t>
  </si>
  <si>
    <t>&gt; 25-44 years ;  &gt;&gt;&gt; Wanted to work, actively looking and available last week (unemployed) ;  Persons ;</t>
  </si>
  <si>
    <t>&gt; 25-44 years ;  &gt;&gt;&gt; Wanted to work, actively looking and available last week (unemployed) ;  &gt; Males ;</t>
  </si>
  <si>
    <t>&gt; 25-44 years ;  &gt;&gt;&gt; Wanted to work, actively looking and available last week (unemployed) ;  &gt; Females ;</t>
  </si>
  <si>
    <t>&gt; 25-44 years ;  &gt;&gt;&gt; Wanted to work, actively looking and available within 4 weeks (but not last week) ;  Persons ;</t>
  </si>
  <si>
    <t>&gt; 25-44 years ;  &gt;&gt;&gt; Wanted to work, actively looking and available within 4 weeks (but not last week) ;  &gt; Males ;</t>
  </si>
  <si>
    <t>&gt; 25-44 years ;  &gt;&gt;&gt; Wanted to work, actively looking and available within 4 weeks (but not last week) ;  &gt; Females ;</t>
  </si>
  <si>
    <t>&gt; 25-44 years ;  &gt;&gt; Wanted to work, actively looking and not available within 4 weeks ;  Persons ;</t>
  </si>
  <si>
    <t>&gt; 25-44 years ;  &gt;&gt; Wanted to work, actively looking and not available within 4 weeks ;  &gt; Males ;</t>
  </si>
  <si>
    <t>&gt; 25-44 years ;  &gt;&gt; Wanted to work, actively looking and not available within 4 weeks ;  &gt; Females ;</t>
  </si>
  <si>
    <t>&gt; 25-44 years ;  &gt;&gt; Wanted to work, available within 4 weeks but not actively looking ;  Persons ;</t>
  </si>
  <si>
    <t>&gt; 25-44 years ;  &gt;&gt; Wanted to work, available within 4 weeks but not actively looking ;  &gt; Males ;</t>
  </si>
  <si>
    <t>&gt; 25-44 years ;  &gt;&gt; Wanted to work, available within 4 weeks but not actively looking ;  &gt; Females ;</t>
  </si>
  <si>
    <t>&gt; 25-44 years ;  &gt;&gt;&gt; Discouraged job seekers - available but discouraged from actively looking ;  Persons ;</t>
  </si>
  <si>
    <t>&gt; 25-44 years ;  &gt;&gt;&gt; Discouraged job seekers - available but discouraged from actively looking ;  &gt; Males ;</t>
  </si>
  <si>
    <t>&gt; 25-44 years ;  &gt;&gt;&gt; Discouraged job seekers - available but discouraged from actively looking ;  &gt; Females ;</t>
  </si>
  <si>
    <t>&gt; 25-44 years ;  &gt;&gt;&gt; Other job seekers - available but not actively looking for other reasons ;  Persons ;</t>
  </si>
  <si>
    <t>&gt; 25-44 years ;  &gt;&gt;&gt; Other job seekers - available but not actively looking for other reasons ;  &gt; Males ;</t>
  </si>
  <si>
    <t>&gt; 25-44 years ;  &gt;&gt;&gt; Other job seekers - available but not actively looking for other reasons ;  &gt; Females ;</t>
  </si>
  <si>
    <t>&gt; 25-44 years ;  &gt;&gt; Wanted to work, not available within 4 weeks and not actively looking ;  Persons ;</t>
  </si>
  <si>
    <t>&gt; 25-44 years ;  &gt;&gt; Wanted to work, not available within 4 weeks and not actively looking ;  &gt; Males ;</t>
  </si>
  <si>
    <t>&gt; 25-44 years ;  &gt;&gt; Wanted to work, not available within 4 weeks and not actively looking ;  &gt; Females ;</t>
  </si>
  <si>
    <t>&gt; 25-44 years ;  Not potential workers ;  Persons ;</t>
  </si>
  <si>
    <t>&gt; 25-44 years ;  Not potential workers ;  &gt; Males ;</t>
  </si>
  <si>
    <t>&gt; 25-44 years ;  Not potential workers ;  &gt; Females ;</t>
  </si>
  <si>
    <t>&gt; 25-44 years ;  &gt; Did not want to work ;  Persons ;</t>
  </si>
  <si>
    <t>&gt; 25-44 years ;  &gt; Did not want to work ;  &gt; Males ;</t>
  </si>
  <si>
    <t>&gt; 25-44 years ;  &gt; Did not want to work ;  &gt; Females ;</t>
  </si>
  <si>
    <t>&gt; 25-44 years ;  &gt; Permanently unable to work ;  Persons ;</t>
  </si>
  <si>
    <t>&gt; 25-44 years ;  &gt; Permanently unable to work ;  &gt; Males ;</t>
  </si>
  <si>
    <t>&gt; 25-44 years ;  &gt; Permanently unable to work ;  &gt; Females ;</t>
  </si>
  <si>
    <t>&gt; 25-44 years ;  Unemployed ;  Persons ;</t>
  </si>
  <si>
    <t>&gt; 25-44 years ;  Unemployed ;  &gt; Males ;</t>
  </si>
  <si>
    <t>&gt; 25-44 years ;  Unemployed ;  &gt; Females ;</t>
  </si>
  <si>
    <t>&gt; 25-44 years ;  Not in the labour force ;  Persons ;</t>
  </si>
  <si>
    <t>&gt; 25-44 years ;  Not in the labour force ;  &gt; Males ;</t>
  </si>
  <si>
    <t>&gt; 25-44 years ;  Not in the labour force ;  &gt; Females ;</t>
  </si>
  <si>
    <t>&gt; 25-44 years ;  With job attachment ;  Persons ;</t>
  </si>
  <si>
    <t>&gt; 25-44 years ;  With job attachment ;  &gt; Males ;</t>
  </si>
  <si>
    <t>&gt; 25-44 years ;  With job attachment ;  &gt; Females ;</t>
  </si>
  <si>
    <t>&gt; 25-44 years ;  Without job attachment ;  Persons ;</t>
  </si>
  <si>
    <t>&gt; 25-44 years ;  Without job attachment ;  &gt; Males ;</t>
  </si>
  <si>
    <t>&gt; 25-44 years ;  Without job attachment ;  &gt; Females ;</t>
  </si>
  <si>
    <t>&gt; 45-64 years ;  Civilian population ;  Persons ;</t>
  </si>
  <si>
    <t>&gt; 45-64 years ;  Civilian population ;  &gt; Males ;</t>
  </si>
  <si>
    <t>&gt; 45-64 years ;  Civilian population ;  &gt; Females ;</t>
  </si>
  <si>
    <t>&gt; 45-64 years ;  Employed ;  Persons ;</t>
  </si>
  <si>
    <t>&gt; 45-64 years ;  Employed ;  &gt; Males ;</t>
  </si>
  <si>
    <t>&gt; 45-64 years ;  Employed ;  &gt; Females ;</t>
  </si>
  <si>
    <t>&gt; 45-64 years ;  &gt; Underemployed (expanded definition) ;  Persons ;</t>
  </si>
  <si>
    <t>&gt; 45-64 years ;  &gt; Underemployed (expanded definition) ;  &gt; Males ;</t>
  </si>
  <si>
    <t>&gt; 45-64 years ;  &gt; Underemployed (expanded definition) ;  &gt; Females ;</t>
  </si>
  <si>
    <t>&gt; 45-64 years ;  &gt;&gt; Underemployed (headline definition) ;  Persons ;</t>
  </si>
  <si>
    <t>&gt; 45-64 years ;  &gt;&gt; Underemployed (headline definition) ;  &gt; Males ;</t>
  </si>
  <si>
    <t>&gt; 45-64 years ;  &gt;&gt; Underemployed (headline definition) ;  &gt; Females ;</t>
  </si>
  <si>
    <t>&gt; 45-64 years ;  Potential workers ;  Persons ;</t>
  </si>
  <si>
    <t>&gt; 45-64 years ;  Potential workers ;  &gt; Males ;</t>
  </si>
  <si>
    <t>&gt; 45-64 years ;  Potential workers ;  &gt; Females ;</t>
  </si>
  <si>
    <t>&gt; 45-64 years ;  &gt; Potential workers with job attachment ;  Persons ;</t>
  </si>
  <si>
    <t>&gt; 45-64 years ;  &gt; Potential workers with job attachment ;  &gt; Males ;</t>
  </si>
  <si>
    <t>&gt; 45-64 years ;  &gt; Potential workers with job attachment ;  &gt; Females ;</t>
  </si>
  <si>
    <t>&gt; 45-64 years ;  &gt;&gt; Had a job to go to and available within 4 weeks ;  Persons ;</t>
  </si>
  <si>
    <t>&gt; 45-64 years ;  &gt;&gt; Had a job to go to and available within 4 weeks ;  &gt; Males ;</t>
  </si>
  <si>
    <t>&gt; 45-64 years ;  &gt;&gt; Had a job to go to and available within 4 weeks ;  &gt; Females ;</t>
  </si>
  <si>
    <t>&gt; 45-64 years ;  &gt;&gt;&gt; Had a job to go to and available last week (unemployed) ;  Persons ;</t>
  </si>
  <si>
    <t>&gt; 45-64 years ;  &gt;&gt;&gt; Had a job to go to and available last week (unemployed) ;  &gt; Males ;</t>
  </si>
  <si>
    <t>&gt; 45-64 years ;  &gt;&gt;&gt; Had a job to go to and available last week (unemployed) ;  &gt; Females ;</t>
  </si>
  <si>
    <t>&gt; 45-64 years ;  &gt;&gt;&gt; Had a job to go to and available within 4 weeks (but not last week) ;  Persons ;</t>
  </si>
  <si>
    <t>&gt; 45-64 years ;  &gt;&gt;&gt; Had a job to go to and available within 4 weeks (but not last week) ;  &gt; Males ;</t>
  </si>
  <si>
    <t>&gt; 45-64 years ;  &gt;&gt;&gt; Had a job to go to and available within 4 weeks (but not last week) ;  &gt; Females ;</t>
  </si>
  <si>
    <t>&gt; 45-64 years ;  &gt;&gt; Had a job to go to and not available within 4 weeks ;  Persons ;</t>
  </si>
  <si>
    <t>&gt; 45-64 years ;  &gt;&gt; Had a job to go to and not available within 4 weeks ;  &gt; Males ;</t>
  </si>
  <si>
    <t>&gt; 45-64 years ;  &gt;&gt; Had a job to go to and not available within 4 weeks ;  &gt; Females ;</t>
  </si>
  <si>
    <t>&gt; 45-64 years ;  &gt; Potential workers without job attachment ;  Persons ;</t>
  </si>
  <si>
    <t>&gt; 45-64 years ;  &gt; Potential workers without job attachment ;  &gt; Males ;</t>
  </si>
  <si>
    <t>&gt; 45-64 years ;  &gt; Potential workers without job attachment ;  &gt; Females ;</t>
  </si>
  <si>
    <t>&gt; 45-64 years ;  &gt;&gt; Wanted to work, actively looking and available within 4 weeks ;  Persons ;</t>
  </si>
  <si>
    <t>&gt; 45-64 years ;  &gt;&gt; Wanted to work, actively looking and available within 4 weeks ;  &gt; Males ;</t>
  </si>
  <si>
    <t>&gt; 45-64 years ;  &gt;&gt; Wanted to work, actively looking and available within 4 weeks ;  &gt; Females ;</t>
  </si>
  <si>
    <t>&gt; 45-64 years ;  &gt;&gt;&gt; Wanted to work, actively looking and available last week (unemployed) ;  Persons ;</t>
  </si>
  <si>
    <t>&gt; 45-64 years ;  &gt;&gt;&gt; Wanted to work, actively looking and available last week (unemployed) ;  &gt; Males ;</t>
  </si>
  <si>
    <t>&gt; 45-64 years ;  &gt;&gt;&gt; Wanted to work, actively looking and available last week (unemployed) ;  &gt; Females ;</t>
  </si>
  <si>
    <t>&gt; 45-64 years ;  &gt;&gt;&gt; Wanted to work, actively looking and available within 4 weeks (but not last week) ;  Persons ;</t>
  </si>
  <si>
    <t>&gt; 45-64 years ;  &gt;&gt;&gt; Wanted to work, actively looking and available within 4 weeks (but not last week) ;  &gt; Males ;</t>
  </si>
  <si>
    <t>&gt; 45-64 years ;  &gt;&gt;&gt; Wanted to work, actively looking and available within 4 weeks (but not last week) ;  &gt; Females ;</t>
  </si>
  <si>
    <t>&gt; 45-64 years ;  &gt;&gt; Wanted to work, actively looking and not available within 4 weeks ;  Persons ;</t>
  </si>
  <si>
    <t>&gt; 45-64 years ;  &gt;&gt; Wanted to work, actively looking and not available within 4 weeks ;  &gt; Males ;</t>
  </si>
  <si>
    <t>&gt; 45-64 years ;  &gt;&gt; Wanted to work, actively looking and not available within 4 weeks ;  &gt; Females ;</t>
  </si>
  <si>
    <t>&gt; 45-64 years ;  &gt;&gt; Wanted to work, available within 4 weeks but not actively looking ;  Persons ;</t>
  </si>
  <si>
    <t>&gt; 45-64 years ;  &gt;&gt; Wanted to work, available within 4 weeks but not actively looking ;  &gt; Males ;</t>
  </si>
  <si>
    <t>&gt; 45-64 years ;  &gt;&gt; Wanted to work, available within 4 weeks but not actively looking ;  &gt; Females ;</t>
  </si>
  <si>
    <t>&gt; 45-64 years ;  &gt;&gt;&gt; Discouraged job seekers - available but discouraged from actively looking ;  Persons ;</t>
  </si>
  <si>
    <t>&gt; 45-64 years ;  &gt;&gt;&gt; Discouraged job seekers - available but discouraged from actively looking ;  &gt; Males ;</t>
  </si>
  <si>
    <t>&gt; 45-64 years ;  &gt;&gt;&gt; Discouraged job seekers - available but discouraged from actively looking ;  &gt; Females ;</t>
  </si>
  <si>
    <t>&gt; 45-64 years ;  &gt;&gt;&gt; Other job seekers - available but not actively looking for other reasons ;  Persons ;</t>
  </si>
  <si>
    <t>&gt; 45-64 years ;  &gt;&gt;&gt; Other job seekers - available but not actively looking for other reasons ;  &gt; Males ;</t>
  </si>
  <si>
    <t>&gt; 45-64 years ;  &gt;&gt;&gt; Other job seekers - available but not actively looking for other reasons ;  &gt; Females ;</t>
  </si>
  <si>
    <t>&gt; 45-64 years ;  &gt;&gt; Wanted to work, not available within 4 weeks and not actively looking ;  Persons ;</t>
  </si>
  <si>
    <t>&gt; 45-64 years ;  &gt;&gt; Wanted to work, not available within 4 weeks and not actively looking ;  &gt; Males ;</t>
  </si>
  <si>
    <t>&gt; 45-64 years ;  &gt;&gt; Wanted to work, not available within 4 weeks and not actively looking ;  &gt; Females ;</t>
  </si>
  <si>
    <t>&gt; 45-64 years ;  Not potential workers ;  Persons ;</t>
  </si>
  <si>
    <t>&gt; 45-64 years ;  Not potential workers ;  &gt; Males ;</t>
  </si>
  <si>
    <t>&gt; 45-64 years ;  Not potential workers ;  &gt; Females ;</t>
  </si>
  <si>
    <t>&gt; 45-64 years ;  &gt; Did not want to work ;  Persons ;</t>
  </si>
  <si>
    <t>&gt; 45-64 years ;  &gt; Did not want to work ;  &gt; Males ;</t>
  </si>
  <si>
    <t>&gt; 45-64 years ;  &gt; Did not want to work ;  &gt; Females ;</t>
  </si>
  <si>
    <t>&gt; 45-64 years ;  &gt; Permanently unable to work ;  Persons ;</t>
  </si>
  <si>
    <t>&gt; 45-64 years ;  &gt; Permanently unable to work ;  &gt; Males ;</t>
  </si>
  <si>
    <t>&gt; 45-64 years ;  &gt; Permanently unable to work ;  &gt; Females ;</t>
  </si>
  <si>
    <t>&gt; 45-64 years ;  Unemployed ;  Persons ;</t>
  </si>
  <si>
    <t>&gt; 45-64 years ;  Unemployed ;  &gt; Males ;</t>
  </si>
  <si>
    <t>&gt; 45-64 years ;  Unemployed ;  &gt; Females ;</t>
  </si>
  <si>
    <t>&gt; 45-64 years ;  Not in the labour force ;  Persons ;</t>
  </si>
  <si>
    <t>&gt; 45-64 years ;  Not in the labour force ;  &gt; Males ;</t>
  </si>
  <si>
    <t>&gt; 45-64 years ;  Not in the labour force ;  &gt; Females ;</t>
  </si>
  <si>
    <t>&gt; 45-64 years ;  With job attachment ;  Persons ;</t>
  </si>
  <si>
    <t>&gt; 45-64 years ;  With job attachment ;  &gt; Males ;</t>
  </si>
  <si>
    <t>&gt; 45-64 years ;  With job attachment ;  &gt; Females ;</t>
  </si>
  <si>
    <t>&gt; 45-64 years ;  Without job attachment ;  Persons ;</t>
  </si>
  <si>
    <t>&gt; 45-64 years ;  Without job attachment ;  &gt; Males ;</t>
  </si>
  <si>
    <t>&gt; 45-64 years ;  Without job attachment ;  &gt; Females ;</t>
  </si>
  <si>
    <t>65 years and over ;  Civilian population ;  Persons ;</t>
  </si>
  <si>
    <t>65 years and over ;  Civilian population ;  &gt; Males ;</t>
  </si>
  <si>
    <t>65 years and over ;  Civilian population ;  &gt; Females ;</t>
  </si>
  <si>
    <t>65 years and over ;  Employed ;  Persons ;</t>
  </si>
  <si>
    <t>65 years and over ;  Employed ;  &gt; Males ;</t>
  </si>
  <si>
    <t>65 years and over ;  Employed ;  &gt; Females ;</t>
  </si>
  <si>
    <t>65 years and over ;  &gt; Underemployed (expanded definition) ;  Persons ;</t>
  </si>
  <si>
    <t>65 years and over ;  &gt; Underemployed (expanded definition) ;  &gt; Males ;</t>
  </si>
  <si>
    <t>65 years and over ;  &gt; Underemployed (expanded definition) ;  &gt; Females ;</t>
  </si>
  <si>
    <t>65 years and over ;  &gt;&gt; Underemployed (headline definition) ;  Persons ;</t>
  </si>
  <si>
    <t>65 years and over ;  &gt;&gt; Underemployed (headline definition) ;  &gt; Males ;</t>
  </si>
  <si>
    <t>65 years and over ;  &gt;&gt; Underemployed (headline definition) ;  &gt; Females ;</t>
  </si>
  <si>
    <t>65 years and over ;  Potential workers ;  Persons ;</t>
  </si>
  <si>
    <t>65 years and over ;  Potential workers ;  &gt; Males ;</t>
  </si>
  <si>
    <t>65 years and over ;  Potential workers ;  &gt; Females ;</t>
  </si>
  <si>
    <t>65 years and over ;  &gt; Potential workers with job attachment ;  Persons ;</t>
  </si>
  <si>
    <t>65 years and over ;  &gt; Potential workers with job attachment ;  &gt; Males ;</t>
  </si>
  <si>
    <t>65 years and over ;  &gt; Potential workers with job attachment ;  &gt; Females ;</t>
  </si>
  <si>
    <t>65 years and over ;  &gt;&gt; Had a job to go to and available within 4 weeks ;  Persons ;</t>
  </si>
  <si>
    <t>65 years and over ;  &gt;&gt; Had a job to go to and available within 4 weeks ;  &gt; Males ;</t>
  </si>
  <si>
    <t>65 years and over ;  &gt;&gt; Had a job to go to and available within 4 weeks ;  &gt; Females ;</t>
  </si>
  <si>
    <t>65 years and over ;  &gt;&gt;&gt; Had a job to go to and available last week (unemployed) ;  Persons ;</t>
  </si>
  <si>
    <t>65 years and over ;  &gt;&gt;&gt; Had a job to go to and available last week (unemployed) ;  &gt; Males ;</t>
  </si>
  <si>
    <t>65 years and over ;  &gt;&gt;&gt; Had a job to go to and available last week (unemployed) ;  &gt; Females ;</t>
  </si>
  <si>
    <t>65 years and over ;  &gt;&gt;&gt; Had a job to go to and available within 4 weeks (but not last week) ;  Persons ;</t>
  </si>
  <si>
    <t>65 years and over ;  &gt;&gt;&gt; Had a job to go to and available within 4 weeks (but not last week) ;  &gt; Males ;</t>
  </si>
  <si>
    <t>65 years and over ;  &gt;&gt;&gt; Had a job to go to and available within 4 weeks (but not last week) ;  &gt; Females ;</t>
  </si>
  <si>
    <t>65 years and over ;  &gt;&gt; Had a job to go to and not available within 4 weeks ;  Persons ;</t>
  </si>
  <si>
    <t>65 years and over ;  &gt;&gt; Had a job to go to and not available within 4 weeks ;  &gt; Males ;</t>
  </si>
  <si>
    <t>65 years and over ;  &gt;&gt; Had a job to go to and not available within 4 weeks ;  &gt; Females ;</t>
  </si>
  <si>
    <t>65 years and over ;  &gt; Potential workers without job attachment ;  Persons ;</t>
  </si>
  <si>
    <t>65 years and over ;  &gt; Potential workers without job attachment ;  &gt; Males ;</t>
  </si>
  <si>
    <t>65 years and over ;  &gt; Potential workers without job attachment ;  &gt; Females ;</t>
  </si>
  <si>
    <t>65 years and over ;  &gt;&gt; Wanted to work, actively looking and available within 4 weeks ;  Persons ;</t>
  </si>
  <si>
    <t>65 years and over ;  &gt;&gt; Wanted to work, actively looking and available within 4 weeks ;  &gt; Males ;</t>
  </si>
  <si>
    <t>65 years and over ;  &gt;&gt; Wanted to work, actively looking and available within 4 weeks ;  &gt; Females ;</t>
  </si>
  <si>
    <t>65 years and over ;  &gt;&gt;&gt; Wanted to work, actively looking and available last week (unemployed) ;  Persons ;</t>
  </si>
  <si>
    <t>65 years and over ;  &gt;&gt;&gt; Wanted to work, actively looking and available last week (unemployed) ;  &gt; Males ;</t>
  </si>
  <si>
    <t>65 years and over ;  &gt;&gt;&gt; Wanted to work, actively looking and available last week (unemployed) ;  &gt; Females ;</t>
  </si>
  <si>
    <t>65 years and over ;  &gt;&gt;&gt; Wanted to work, actively looking and available within 4 weeks (but not last week) ;  Persons ;</t>
  </si>
  <si>
    <t>65 years and over ;  &gt;&gt;&gt; Wanted to work, actively looking and available within 4 weeks (but not last week) ;  &gt; Males ;</t>
  </si>
  <si>
    <t>65 years and over ;  &gt;&gt;&gt; Wanted to work, actively looking and available within 4 weeks (but not last week) ;  &gt; Females ;</t>
  </si>
  <si>
    <t>65 years and over ;  &gt;&gt; Wanted to work, actively looking and not available within 4 weeks ;  Persons ;</t>
  </si>
  <si>
    <t>65 years and over ;  &gt;&gt; Wanted to work, actively looking and not available within 4 weeks ;  &gt; Males ;</t>
  </si>
  <si>
    <t>65 years and over ;  &gt;&gt; Wanted to work, actively looking and not available within 4 weeks ;  &gt; Females ;</t>
  </si>
  <si>
    <t>65 years and over ;  &gt;&gt; Wanted to work, available within 4 weeks but not actively looking ;  Persons ;</t>
  </si>
  <si>
    <t>65 years and over ;  &gt;&gt; Wanted to work, available within 4 weeks but not actively looking ;  &gt; Males ;</t>
  </si>
  <si>
    <t>65 years and over ;  &gt;&gt; Wanted to work, available within 4 weeks but not actively looking ;  &gt; Females ;</t>
  </si>
  <si>
    <t>65 years and over ;  &gt;&gt;&gt; Discouraged job seekers - available but discouraged from actively looking ;  Persons ;</t>
  </si>
  <si>
    <t>65 years and over ;  &gt;&gt;&gt; Discouraged job seekers - available but discouraged from actively looking ;  &gt; Males ;</t>
  </si>
  <si>
    <t>65 years and over ;  &gt;&gt;&gt; Discouraged job seekers - available but discouraged from actively looking ;  &gt; Females ;</t>
  </si>
  <si>
    <t>65 years and over ;  &gt;&gt;&gt; Other job seekers - available but not actively looking for other reasons ;  Persons ;</t>
  </si>
  <si>
    <t>65 years and over ;  &gt;&gt;&gt; Other job seekers - available but not actively looking for other reasons ;  &gt; Males ;</t>
  </si>
  <si>
    <t>65 years and over ;  &gt;&gt;&gt; Other job seekers - available but not actively looking for other reasons ;  &gt; Females ;</t>
  </si>
  <si>
    <t>65 years and over ;  &gt;&gt; Wanted to work, not available within 4 weeks and not actively looking ;  Persons ;</t>
  </si>
  <si>
    <t>65 years and over ;  &gt;&gt; Wanted to work, not available within 4 weeks and not actively looking ;  &gt; Males ;</t>
  </si>
  <si>
    <t>65 years and over ;  &gt;&gt; Wanted to work, not available within 4 weeks and not actively looking ;  &gt; Females ;</t>
  </si>
  <si>
    <t>65 years and over ;  Not potential workers ;  Persons ;</t>
  </si>
  <si>
    <t>65 years and over ;  Not potential workers ;  &gt; Males ;</t>
  </si>
  <si>
    <t>65 years and over ;  Not potential workers ;  &gt; Females ;</t>
  </si>
  <si>
    <t>65 years and over ;  &gt; Did not want to work ;  Persons ;</t>
  </si>
  <si>
    <t>65 years and over ;  &gt; Did not want to work ;  &gt; Males ;</t>
  </si>
  <si>
    <t>65 years and over ;  &gt; Did not want to work ;  &gt; Females ;</t>
  </si>
  <si>
    <t>65 years and over ;  &gt; Permanently unable to work ;  Persons ;</t>
  </si>
  <si>
    <t>65 years and over ;  &gt; Permanently unable to work ;  &gt; Males ;</t>
  </si>
  <si>
    <t>65 years and over ;  &gt; Permanently unable to work ;  &gt; Females ;</t>
  </si>
  <si>
    <t>65 years and over ;  Unemployed ;  Persons ;</t>
  </si>
  <si>
    <t>65 years and over ;  Unemployed ;  &gt; Males ;</t>
  </si>
  <si>
    <t>65 years and over ;  Unemployed ;  &gt; Females ;</t>
  </si>
  <si>
    <t>65 years and over ;  Not in the labour force ;  Persons ;</t>
  </si>
  <si>
    <t>65 years and over ;  Not in the labour force ;  &gt; Males ;</t>
  </si>
  <si>
    <t>65 years and over ;  Not in the labour force ;  &gt; Females ;</t>
  </si>
  <si>
    <t>65 years and over ;  With job attachment ;  Persons ;</t>
  </si>
  <si>
    <t>65 years and over ;  With job attachment ;  &gt; Males ;</t>
  </si>
  <si>
    <t>65 years and over ;  With job attachment ;  &gt; Females ;</t>
  </si>
  <si>
    <t>65 years and over ;  Without job attachment ;  Persons ;</t>
  </si>
  <si>
    <t>65 years and over ;  Without job attachment ;  &gt; Males ;</t>
  </si>
  <si>
    <t>65 years and over ;  Without job attachment ;  &gt; Females ;</t>
  </si>
  <si>
    <t>New South Wales ;  Civilian population ;  Persons ;</t>
  </si>
  <si>
    <t>New South Wales ;  Civilian population ;  &gt; Males ;</t>
  </si>
  <si>
    <t>New South Wales ;  Civilian population ;  &gt; Females ;</t>
  </si>
  <si>
    <t>New South Wales ;  Employed ;  Persons ;</t>
  </si>
  <si>
    <t>New South Wales ;  Employed ;  &gt; Males ;</t>
  </si>
  <si>
    <t>New South Wales ;  Employed ;  &gt; Females ;</t>
  </si>
  <si>
    <t>New South Wales ;  &gt; Underemployed (expanded definition) ;  Persons ;</t>
  </si>
  <si>
    <t>New South Wales ;  &gt; Underemployed (expanded definition) ;  &gt; Males ;</t>
  </si>
  <si>
    <t>New South Wales ;  &gt; Underemployed (expanded definition) ;  &gt; Females ;</t>
  </si>
  <si>
    <t>New South Wales ;  &gt;&gt; Underemployed (headline definition) ;  Persons ;</t>
  </si>
  <si>
    <t>New South Wales ;  &gt;&gt; Underemployed (headline definition) ;  &gt; Males ;</t>
  </si>
  <si>
    <t>New South Wales ;  &gt;&gt; Underemployed (headline definition) ;  &gt; Females ;</t>
  </si>
  <si>
    <t>New South Wales ;  Potential workers ;  Persons ;</t>
  </si>
  <si>
    <t>New South Wales ;  Potential workers ;  &gt; Males ;</t>
  </si>
  <si>
    <t>New South Wales ;  Potential workers ;  &gt; Females ;</t>
  </si>
  <si>
    <t>New South Wales ;  &gt; Potential workers with job attachment ;  Persons ;</t>
  </si>
  <si>
    <t>New South Wales ;  &gt; Potential workers with job attachment ;  &gt; Males ;</t>
  </si>
  <si>
    <t>New South Wales ;  &gt; Potential workers with job attachment ;  &gt; Females ;</t>
  </si>
  <si>
    <t>New South Wales ;  &gt;&gt; Had a job to go to and available within 4 weeks ;  Persons ;</t>
  </si>
  <si>
    <t>New South Wales ;  &gt;&gt; Had a job to go to and available within 4 weeks ;  &gt; Males ;</t>
  </si>
  <si>
    <t>New South Wales ;  &gt;&gt; Had a job to go to and available within 4 weeks ;  &gt; Females ;</t>
  </si>
  <si>
    <t>New South Wales ;  &gt;&gt;&gt; Had a job to go to and available last week (unemployed) ;  Persons ;</t>
  </si>
  <si>
    <t>New South Wales ;  &gt;&gt;&gt; Had a job to go to and available last week (unemployed) ;  &gt; Males ;</t>
  </si>
  <si>
    <t>New South Wales ;  &gt;&gt;&gt; Had a job to go to and available last week (unemployed) ;  &gt; Females ;</t>
  </si>
  <si>
    <t>New South Wales ;  &gt;&gt;&gt; Had a job to go to and available within 4 weeks (but not last week) ;  Persons ;</t>
  </si>
  <si>
    <t>New South Wales ;  &gt;&gt;&gt; Had a job to go to and available within 4 weeks (but not last week) ;  &gt; Males ;</t>
  </si>
  <si>
    <t>New South Wales ;  &gt;&gt;&gt; Had a job to go to and available within 4 weeks (but not last week) ;  &gt; Females ;</t>
  </si>
  <si>
    <t>New South Wales ;  &gt;&gt; Had a job to go to and not available within 4 weeks ;  Persons ;</t>
  </si>
  <si>
    <t>New South Wales ;  &gt;&gt; Had a job to go to and not available within 4 weeks ;  &gt; Males ;</t>
  </si>
  <si>
    <t>New South Wales ;  &gt;&gt; Had a job to go to and not available within 4 weeks ;  &gt; Females ;</t>
  </si>
  <si>
    <t>New South Wales ;  &gt; Potential workers without job attachment ;  Persons ;</t>
  </si>
  <si>
    <t>New South Wales ;  &gt; Potential workers without job attachment ;  &gt; Males ;</t>
  </si>
  <si>
    <t>A125188174A</t>
  </si>
  <si>
    <t>A125182558C</t>
  </si>
  <si>
    <t>A125176962T</t>
  </si>
  <si>
    <t>A125188194K</t>
  </si>
  <si>
    <t>A125182578L</t>
  </si>
  <si>
    <t>A125176922X</t>
  </si>
  <si>
    <t>A125188154T</t>
  </si>
  <si>
    <t>A125182538V</t>
  </si>
  <si>
    <t>A125176982A</t>
  </si>
  <si>
    <t>A125188214J</t>
  </si>
  <si>
    <t>A125182598W</t>
  </si>
  <si>
    <t>A125176966A</t>
  </si>
  <si>
    <t>A125188198V</t>
  </si>
  <si>
    <t>A125182582C</t>
  </si>
  <si>
    <t>A125176994K</t>
  </si>
  <si>
    <t>A125188226T</t>
  </si>
  <si>
    <t>A125182610A</t>
  </si>
  <si>
    <t>A125176926J</t>
  </si>
  <si>
    <t>A125188158A</t>
  </si>
  <si>
    <t>A125182542K</t>
  </si>
  <si>
    <t>A125176902R</t>
  </si>
  <si>
    <t>A125188134J</t>
  </si>
  <si>
    <t>A125182518K</t>
  </si>
  <si>
    <t>A125176914X</t>
  </si>
  <si>
    <t>A125188146T</t>
  </si>
  <si>
    <t>A125182530A</t>
  </si>
  <si>
    <t>A125176946T</t>
  </si>
  <si>
    <t>A125188178K</t>
  </si>
  <si>
    <t>A125182562V</t>
  </si>
  <si>
    <t>A125176918J</t>
  </si>
  <si>
    <t>A125188150J</t>
  </si>
  <si>
    <t>A125182534K</t>
  </si>
  <si>
    <t>A125176950J</t>
  </si>
  <si>
    <t>A125188182A</t>
  </si>
  <si>
    <t>A125182566C</t>
  </si>
  <si>
    <t>A125176954T</t>
  </si>
  <si>
    <t>A125188186K</t>
  </si>
  <si>
    <t>A125182570V</t>
  </si>
  <si>
    <t>A125176998V</t>
  </si>
  <si>
    <t>A125188230J</t>
  </si>
  <si>
    <t>A125182614K</t>
  </si>
  <si>
    <t>A125176906X</t>
  </si>
  <si>
    <t>A125188138T</t>
  </si>
  <si>
    <t>A125182522A</t>
  </si>
  <si>
    <t>A125176986K</t>
  </si>
  <si>
    <t>A125188218T</t>
  </si>
  <si>
    <t>A125182602A</t>
  </si>
  <si>
    <t>A125176990A</t>
  </si>
  <si>
    <t>A125188222J</t>
  </si>
  <si>
    <t>A125182606K</t>
  </si>
  <si>
    <t>A125176910R</t>
  </si>
  <si>
    <t>A125188142J</t>
  </si>
  <si>
    <t>A125182526K</t>
  </si>
  <si>
    <t>A125176930X</t>
  </si>
  <si>
    <t>A125188162T</t>
  </si>
  <si>
    <t>A125182546V</t>
  </si>
  <si>
    <t>A125176958A</t>
  </si>
  <si>
    <t>A125188190A</t>
  </si>
  <si>
    <t>A125182574C</t>
  </si>
  <si>
    <t>A125177002A</t>
  </si>
  <si>
    <t>A125188234T</t>
  </si>
  <si>
    <t>A125182618V</t>
  </si>
  <si>
    <t>A125177906T</t>
  </si>
  <si>
    <t>A125189138K</t>
  </si>
  <si>
    <t>A125183522V</t>
  </si>
  <si>
    <t>A125177870A</t>
  </si>
  <si>
    <t>A125189102J</t>
  </si>
  <si>
    <t>A125183486W</t>
  </si>
  <si>
    <t>A125177910J</t>
  </si>
  <si>
    <t>A125189142A</t>
  </si>
  <si>
    <t>A125183526C</t>
  </si>
  <si>
    <t>A125177914T</t>
  </si>
  <si>
    <t>A125189146K</t>
  </si>
  <si>
    <t>A125183530V</t>
  </si>
  <si>
    <t>A125177874K</t>
  </si>
  <si>
    <t>A125189106T</t>
  </si>
  <si>
    <t>A125183490L</t>
  </si>
  <si>
    <t>A125177878V</t>
  </si>
  <si>
    <t>A125189110J</t>
  </si>
  <si>
    <t>A125183494W</t>
  </si>
  <si>
    <t>A125177898C</t>
  </si>
  <si>
    <t>A125189130T</t>
  </si>
  <si>
    <t>A125183514V</t>
  </si>
  <si>
    <t>A125177858K</t>
  </si>
  <si>
    <t>A125189090K</t>
  </si>
  <si>
    <t>A125183474L</t>
  </si>
  <si>
    <t>A125177918A</t>
  </si>
  <si>
    <t>A125189150A</t>
  </si>
  <si>
    <t>A125183534C</t>
  </si>
  <si>
    <t>A125177902J</t>
  </si>
  <si>
    <t>A125189134A</t>
  </si>
  <si>
    <t>A125183518C</t>
  </si>
  <si>
    <t>A125177930T</t>
  </si>
  <si>
    <t>A125189162K</t>
  </si>
  <si>
    <t>A125183546L</t>
  </si>
  <si>
    <t>A125177862A</t>
  </si>
  <si>
    <t>A125189094V</t>
  </si>
  <si>
    <t>A125183478W</t>
  </si>
  <si>
    <t>A125177838A</t>
  </si>
  <si>
    <t>A125189070A</t>
  </si>
  <si>
    <t>A125183454C</t>
  </si>
  <si>
    <t>A125177850T</t>
  </si>
  <si>
    <t>A125189082K</t>
  </si>
  <si>
    <t>A125183466L</t>
  </si>
  <si>
    <t>A125177882K</t>
  </si>
  <si>
    <t>A125189114T</t>
  </si>
  <si>
    <t>A125183498F</t>
  </si>
  <si>
    <t>A125177854A</t>
  </si>
  <si>
    <t>A125189086V</t>
  </si>
  <si>
    <t>A125183470C</t>
  </si>
  <si>
    <t>A125177886V</t>
  </si>
  <si>
    <t>A125189118A</t>
  </si>
  <si>
    <t>A125183502K</t>
  </si>
  <si>
    <t>A125177890K</t>
  </si>
  <si>
    <t>A125189122T</t>
  </si>
  <si>
    <t>A125183506V</t>
  </si>
  <si>
    <t>A125177934A</t>
  </si>
  <si>
    <t>A125189166V</t>
  </si>
  <si>
    <t>A125183550C</t>
  </si>
  <si>
    <t>A125177842T</t>
  </si>
  <si>
    <t>A125189074K</t>
  </si>
  <si>
    <t>A125183458L</t>
  </si>
  <si>
    <t>A125177922T</t>
  </si>
  <si>
    <t>A125189154K</t>
  </si>
  <si>
    <t>A125183538L</t>
  </si>
  <si>
    <t>A125177926A</t>
  </si>
  <si>
    <t>A125189158V</t>
  </si>
  <si>
    <t>A125183542C</t>
  </si>
  <si>
    <t>A125177846A</t>
  </si>
  <si>
    <t>A125189078V</t>
  </si>
  <si>
    <t>A125183462C</t>
  </si>
  <si>
    <t>A125177866K</t>
  </si>
  <si>
    <t>A125189098C</t>
  </si>
  <si>
    <t>A125183482L</t>
  </si>
  <si>
    <t>A125177894V</t>
  </si>
  <si>
    <t>A125189126A</t>
  </si>
  <si>
    <t>A125183510K</t>
  </si>
  <si>
    <t>A125177938K</t>
  </si>
  <si>
    <t>A125189170K</t>
  </si>
  <si>
    <t>A125183554L</t>
  </si>
  <si>
    <t>A125175098V</t>
  </si>
  <si>
    <t>A125186330F</t>
  </si>
  <si>
    <t>A125180714J</t>
  </si>
  <si>
    <t>A125175062T</t>
  </si>
  <si>
    <t>A125186294J</t>
  </si>
  <si>
    <t>A125180678K</t>
  </si>
  <si>
    <t>A125175102X</t>
  </si>
  <si>
    <t>A125186334R</t>
  </si>
  <si>
    <t>A125180718T</t>
  </si>
  <si>
    <t>A125175106J</t>
  </si>
  <si>
    <t>A125186338X</t>
  </si>
  <si>
    <t>A125180722J</t>
  </si>
  <si>
    <t>A125175066A</t>
  </si>
  <si>
    <t>A125186298T</t>
  </si>
  <si>
    <t>A125180682A</t>
  </si>
  <si>
    <t>A125175070T</t>
  </si>
  <si>
    <t>A125186302W</t>
  </si>
  <si>
    <t>A125180686K</t>
  </si>
  <si>
    <t>A125175090A</t>
  </si>
  <si>
    <t>A125186322F</t>
  </si>
  <si>
    <t>A125180706J</t>
  </si>
  <si>
    <t>A125175050J</t>
  </si>
  <si>
    <t>A125186282X</t>
  </si>
  <si>
    <t>A125180666A</t>
  </si>
  <si>
    <t>A125175110X</t>
  </si>
  <si>
    <t>A125186342R</t>
  </si>
  <si>
    <t>A125180726T</t>
  </si>
  <si>
    <t>A125175094K</t>
  </si>
  <si>
    <t>A125186326R</t>
  </si>
  <si>
    <t>A125180710X</t>
  </si>
  <si>
    <t>A125175122J</t>
  </si>
  <si>
    <t>A125186354X</t>
  </si>
  <si>
    <t>A125180738A</t>
  </si>
  <si>
    <t>A125175054T</t>
  </si>
  <si>
    <t>A125186286J</t>
  </si>
  <si>
    <t>A125180670T</t>
  </si>
  <si>
    <t>A125175030X</t>
  </si>
  <si>
    <t>A125186262R</t>
  </si>
  <si>
    <t>A125180646T</t>
  </si>
  <si>
    <t>A125175042J</t>
  </si>
  <si>
    <t>A125186274X</t>
  </si>
  <si>
    <t>A125180658A</t>
  </si>
  <si>
    <t>A125175074A</t>
  </si>
  <si>
    <t>A125186306F</t>
  </si>
  <si>
    <t>A125180690A</t>
  </si>
  <si>
    <t>A125175046T</t>
  </si>
  <si>
    <t>A125186278J</t>
  </si>
  <si>
    <t>A125180662T</t>
  </si>
  <si>
    <t>A125175078K</t>
  </si>
  <si>
    <t>A125186310W</t>
  </si>
  <si>
    <t>A125180694K</t>
  </si>
  <si>
    <t>A125175082A</t>
  </si>
  <si>
    <t>A125186314F</t>
  </si>
  <si>
    <t>A125180698V</t>
  </si>
  <si>
    <t>A125175126T</t>
  </si>
  <si>
    <t>A125186358J</t>
  </si>
  <si>
    <t>A125180742T</t>
  </si>
  <si>
    <t>A125175034J</t>
  </si>
  <si>
    <t>A125186266X</t>
  </si>
  <si>
    <t>A125180650J</t>
  </si>
  <si>
    <t>A125175114J</t>
  </si>
  <si>
    <t>A125186346X</t>
  </si>
  <si>
    <t>A125180730J</t>
  </si>
  <si>
    <t>A125175118T</t>
  </si>
  <si>
    <t>A125186350R</t>
  </si>
  <si>
    <t>A125180734T</t>
  </si>
  <si>
    <t>A125175038T</t>
  </si>
  <si>
    <t>A125186270R</t>
  </si>
  <si>
    <t>A125180654T</t>
  </si>
  <si>
    <t>A125175058A</t>
  </si>
  <si>
    <t>A125186290X</t>
  </si>
  <si>
    <t>A125180674A</t>
  </si>
  <si>
    <t>A125175086K</t>
  </si>
  <si>
    <t>A125186318R</t>
  </si>
  <si>
    <t>A125180702X</t>
  </si>
  <si>
    <t>A125175130J</t>
  </si>
  <si>
    <t>A125186362X</t>
  </si>
  <si>
    <t>A125180746A</t>
  </si>
  <si>
    <t>A125173850V</t>
  </si>
  <si>
    <t>A125185082L</t>
  </si>
  <si>
    <t>A125179466K</t>
  </si>
  <si>
    <t>A125173814K</t>
  </si>
  <si>
    <t>A125185046C</t>
  </si>
  <si>
    <t>A125179430J</t>
  </si>
  <si>
    <t>A125173854C</t>
  </si>
  <si>
    <t>A125185086W</t>
  </si>
  <si>
    <t>A125179470A</t>
  </si>
  <si>
    <t>A125173858L</t>
  </si>
  <si>
    <t>A125185090L</t>
  </si>
  <si>
    <t>A125179474K</t>
  </si>
  <si>
    <t>A125173818V</t>
  </si>
  <si>
    <t>A125185050V</t>
  </si>
  <si>
    <t>A125179434T</t>
  </si>
  <si>
    <t>A125173822K</t>
  </si>
  <si>
    <t>A125185054C</t>
  </si>
  <si>
    <t>A125179438A</t>
  </si>
  <si>
    <t>A125173842V</t>
  </si>
  <si>
    <t>A125185074L</t>
  </si>
  <si>
    <t>A125179458K</t>
  </si>
  <si>
    <t>A125173802A</t>
  </si>
  <si>
    <t>A125185034V</t>
  </si>
  <si>
    <t>A125179418T</t>
  </si>
  <si>
    <t>A125173862C</t>
  </si>
  <si>
    <t>A125185094W</t>
  </si>
  <si>
    <t>A125179478V</t>
  </si>
  <si>
    <t>A125173846C</t>
  </si>
  <si>
    <t>A125185078W</t>
  </si>
  <si>
    <t>A125179462A</t>
  </si>
  <si>
    <t>A125173874L</t>
  </si>
  <si>
    <t>A125185106V</t>
  </si>
  <si>
    <t>New South Wales ;  &gt; Potential workers without job attachment ;  &gt; Females ;</t>
  </si>
  <si>
    <t>New South Wales ;  &gt;&gt; Wanted to work, actively looking and available within 4 weeks ;  Persons ;</t>
  </si>
  <si>
    <t>New South Wales ;  &gt;&gt; Wanted to work, actively looking and available within 4 weeks ;  &gt; Males ;</t>
  </si>
  <si>
    <t>New South Wales ;  &gt;&gt; Wanted to work, actively looking and available within 4 weeks ;  &gt; Females ;</t>
  </si>
  <si>
    <t>New South Wales ;  &gt;&gt;&gt; Wanted to work, actively looking and available last week (unemployed) ;  Persons ;</t>
  </si>
  <si>
    <t>New South Wales ;  &gt;&gt;&gt; Wanted to work, actively looking and available last week (unemployed) ;  &gt; Males ;</t>
  </si>
  <si>
    <t>New South Wales ;  &gt;&gt;&gt; Wanted to work, actively looking and available last week (unemployed) ;  &gt; Females ;</t>
  </si>
  <si>
    <t>New South Wales ;  &gt;&gt;&gt; Wanted to work, actively looking and available within 4 weeks (but not last week) ;  Persons ;</t>
  </si>
  <si>
    <t>New South Wales ;  &gt;&gt;&gt; Wanted to work, actively looking and available within 4 weeks (but not last week) ;  &gt; Males ;</t>
  </si>
  <si>
    <t>New South Wales ;  &gt;&gt;&gt; Wanted to work, actively looking and available within 4 weeks (but not last week) ;  &gt; Females ;</t>
  </si>
  <si>
    <t>New South Wales ;  &gt;&gt; Wanted to work, actively looking and not available within 4 weeks ;  Persons ;</t>
  </si>
  <si>
    <t>New South Wales ;  &gt;&gt; Wanted to work, actively looking and not available within 4 weeks ;  &gt; Males ;</t>
  </si>
  <si>
    <t>New South Wales ;  &gt;&gt; Wanted to work, actively looking and not available within 4 weeks ;  &gt; Females ;</t>
  </si>
  <si>
    <t>New South Wales ;  &gt;&gt; Wanted to work, available within 4 weeks but not actively looking ;  Persons ;</t>
  </si>
  <si>
    <t>New South Wales ;  &gt;&gt; Wanted to work, available within 4 weeks but not actively looking ;  &gt; Males ;</t>
  </si>
  <si>
    <t>New South Wales ;  &gt;&gt; Wanted to work, available within 4 weeks but not actively looking ;  &gt; Females ;</t>
  </si>
  <si>
    <t>New South Wales ;  &gt;&gt;&gt; Discouraged job seekers - available but discouraged from actively looking ;  Persons ;</t>
  </si>
  <si>
    <t>New South Wales ;  &gt;&gt;&gt; Discouraged job seekers - available but discouraged from actively looking ;  &gt; Males ;</t>
  </si>
  <si>
    <t>New South Wales ;  &gt;&gt;&gt; Discouraged job seekers - available but discouraged from actively looking ;  &gt; Females ;</t>
  </si>
  <si>
    <t>New South Wales ;  &gt;&gt;&gt; Other job seekers - available but not actively looking for other reasons ;  Persons ;</t>
  </si>
  <si>
    <t>New South Wales ;  &gt;&gt;&gt; Other job seekers - available but not actively looking for other reasons ;  &gt; Males ;</t>
  </si>
  <si>
    <t>New South Wales ;  &gt;&gt;&gt; Other job seekers - available but not actively looking for other reasons ;  &gt; Females ;</t>
  </si>
  <si>
    <t>New South Wales ;  &gt;&gt; Wanted to work, not available within 4 weeks and not actively looking ;  Persons ;</t>
  </si>
  <si>
    <t>New South Wales ;  &gt;&gt; Wanted to work, not available within 4 weeks and not actively looking ;  &gt; Males ;</t>
  </si>
  <si>
    <t>New South Wales ;  &gt;&gt; Wanted to work, not available within 4 weeks and not actively looking ;  &gt; Females ;</t>
  </si>
  <si>
    <t>New South Wales ;  Not potential workers ;  Persons ;</t>
  </si>
  <si>
    <t>New South Wales ;  Not potential workers ;  &gt; Males ;</t>
  </si>
  <si>
    <t>New South Wales ;  Not potential workers ;  &gt; Females ;</t>
  </si>
  <si>
    <t>New South Wales ;  &gt; Did not want to work ;  Persons ;</t>
  </si>
  <si>
    <t>New South Wales ;  &gt; Did not want to work ;  &gt; Males ;</t>
  </si>
  <si>
    <t>New South Wales ;  &gt; Did not want to work ;  &gt; Females ;</t>
  </si>
  <si>
    <t>New South Wales ;  &gt; Permanently unable to work ;  Persons ;</t>
  </si>
  <si>
    <t>New South Wales ;  &gt; Permanently unable to work ;  &gt; Males ;</t>
  </si>
  <si>
    <t>New South Wales ;  &gt; Permanently unable to work ;  &gt; Females ;</t>
  </si>
  <si>
    <t>New South Wales ;  Unemployed ;  Persons ;</t>
  </si>
  <si>
    <t>New South Wales ;  Unemployed ;  &gt; Males ;</t>
  </si>
  <si>
    <t>New South Wales ;  Unemployed ;  &gt; Females ;</t>
  </si>
  <si>
    <t>New South Wales ;  Not in the labour force ;  Persons ;</t>
  </si>
  <si>
    <t>New South Wales ;  Not in the labour force ;  &gt; Males ;</t>
  </si>
  <si>
    <t>New South Wales ;  Not in the labour force ;  &gt; Females ;</t>
  </si>
  <si>
    <t>New South Wales ;  With job attachment ;  Persons ;</t>
  </si>
  <si>
    <t>New South Wales ;  With job attachment ;  &gt; Males ;</t>
  </si>
  <si>
    <t>New South Wales ;  With job attachment ;  &gt; Females ;</t>
  </si>
  <si>
    <t>New South Wales ;  Without job attachment ;  Persons ;</t>
  </si>
  <si>
    <t>New South Wales ;  Without job attachment ;  &gt; Males ;</t>
  </si>
  <si>
    <t>New South Wales ;  Without job attachment ;  &gt; Females ;</t>
  </si>
  <si>
    <t>Victoria ;  Civilian population ;  Persons ;</t>
  </si>
  <si>
    <t>Victoria ;  Civilian population ;  &gt; Males ;</t>
  </si>
  <si>
    <t>Victoria ;  Civilian population ;  &gt; Females ;</t>
  </si>
  <si>
    <t>Victoria ;  Employed ;  Persons ;</t>
  </si>
  <si>
    <t>Victoria ;  Employed ;  &gt; Males ;</t>
  </si>
  <si>
    <t>Victoria ;  Employed ;  &gt; Females ;</t>
  </si>
  <si>
    <t>Victoria ;  &gt; Underemployed (expanded definition) ;  Persons ;</t>
  </si>
  <si>
    <t>Victoria ;  &gt; Underemployed (expanded definition) ;  &gt; Males ;</t>
  </si>
  <si>
    <t>Victoria ;  &gt; Underemployed (expanded definition) ;  &gt; Females ;</t>
  </si>
  <si>
    <t>Victoria ;  &gt;&gt; Underemployed (headline definition) ;  Persons ;</t>
  </si>
  <si>
    <t>Victoria ;  &gt;&gt; Underemployed (headline definition) ;  &gt; Males ;</t>
  </si>
  <si>
    <t>Victoria ;  &gt;&gt; Underemployed (headline definition) ;  &gt; Females ;</t>
  </si>
  <si>
    <t>Victoria ;  Potential workers ;  Persons ;</t>
  </si>
  <si>
    <t>Victoria ;  Potential workers ;  &gt; Males ;</t>
  </si>
  <si>
    <t>Victoria ;  Potential workers ;  &gt; Females ;</t>
  </si>
  <si>
    <t>Victoria ;  &gt; Potential workers with job attachment ;  Persons ;</t>
  </si>
  <si>
    <t>Victoria ;  &gt; Potential workers with job attachment ;  &gt; Males ;</t>
  </si>
  <si>
    <t>Victoria ;  &gt; Potential workers with job attachment ;  &gt; Females ;</t>
  </si>
  <si>
    <t>Victoria ;  &gt;&gt; Had a job to go to and available within 4 weeks ;  Persons ;</t>
  </si>
  <si>
    <t>Victoria ;  &gt;&gt; Had a job to go to and available within 4 weeks ;  &gt; Males ;</t>
  </si>
  <si>
    <t>Victoria ;  &gt;&gt; Had a job to go to and available within 4 weeks ;  &gt; Females ;</t>
  </si>
  <si>
    <t>Victoria ;  &gt;&gt;&gt; Had a job to go to and available last week (unemployed) ;  Persons ;</t>
  </si>
  <si>
    <t>Victoria ;  &gt;&gt;&gt; Had a job to go to and available last week (unemployed) ;  &gt; Males ;</t>
  </si>
  <si>
    <t>Victoria ;  &gt;&gt;&gt; Had a job to go to and available last week (unemployed) ;  &gt; Females ;</t>
  </si>
  <si>
    <t>Victoria ;  &gt;&gt;&gt; Had a job to go to and available within 4 weeks (but not last week) ;  Persons ;</t>
  </si>
  <si>
    <t>Victoria ;  &gt;&gt;&gt; Had a job to go to and available within 4 weeks (but not last week) ;  &gt; Males ;</t>
  </si>
  <si>
    <t>Victoria ;  &gt;&gt;&gt; Had a job to go to and available within 4 weeks (but not last week) ;  &gt; Females ;</t>
  </si>
  <si>
    <t>Victoria ;  &gt;&gt; Had a job to go to and not available within 4 weeks ;  Persons ;</t>
  </si>
  <si>
    <t>Victoria ;  &gt;&gt; Had a job to go to and not available within 4 weeks ;  &gt; Males ;</t>
  </si>
  <si>
    <t>Victoria ;  &gt;&gt; Had a job to go to and not available within 4 weeks ;  &gt; Females ;</t>
  </si>
  <si>
    <t>Victoria ;  &gt; Potential workers without job attachment ;  Persons ;</t>
  </si>
  <si>
    <t>Victoria ;  &gt; Potential workers without job attachment ;  &gt; Males ;</t>
  </si>
  <si>
    <t>Victoria ;  &gt; Potential workers without job attachment ;  &gt; Females ;</t>
  </si>
  <si>
    <t>Victoria ;  &gt;&gt; Wanted to work, actively looking and available within 4 weeks ;  Persons ;</t>
  </si>
  <si>
    <t>Victoria ;  &gt;&gt; Wanted to work, actively looking and available within 4 weeks ;  &gt; Males ;</t>
  </si>
  <si>
    <t>Victoria ;  &gt;&gt; Wanted to work, actively looking and available within 4 weeks ;  &gt; Females ;</t>
  </si>
  <si>
    <t>Victoria ;  &gt;&gt;&gt; Wanted to work, actively looking and available last week (unemployed) ;  Persons ;</t>
  </si>
  <si>
    <t>Victoria ;  &gt;&gt;&gt; Wanted to work, actively looking and available last week (unemployed) ;  &gt; Males ;</t>
  </si>
  <si>
    <t>Victoria ;  &gt;&gt;&gt; Wanted to work, actively looking and available last week (unemployed) ;  &gt; Females ;</t>
  </si>
  <si>
    <t>Victoria ;  &gt;&gt;&gt; Wanted to work, actively looking and available within 4 weeks (but not last week) ;  Persons ;</t>
  </si>
  <si>
    <t>Victoria ;  &gt;&gt;&gt; Wanted to work, actively looking and available within 4 weeks (but not last week) ;  &gt; Males ;</t>
  </si>
  <si>
    <t>Victoria ;  &gt;&gt;&gt; Wanted to work, actively looking and available within 4 weeks (but not last week) ;  &gt; Females ;</t>
  </si>
  <si>
    <t>Victoria ;  &gt;&gt; Wanted to work, actively looking and not available within 4 weeks ;  Persons ;</t>
  </si>
  <si>
    <t>Victoria ;  &gt;&gt; Wanted to work, actively looking and not available within 4 weeks ;  &gt; Males ;</t>
  </si>
  <si>
    <t>Victoria ;  &gt;&gt; Wanted to work, actively looking and not available within 4 weeks ;  &gt; Females ;</t>
  </si>
  <si>
    <t>Victoria ;  &gt;&gt; Wanted to work, available within 4 weeks but not actively looking ;  Persons ;</t>
  </si>
  <si>
    <t>Victoria ;  &gt;&gt; Wanted to work, available within 4 weeks but not actively looking ;  &gt; Males ;</t>
  </si>
  <si>
    <t>Victoria ;  &gt;&gt; Wanted to work, available within 4 weeks but not actively looking ;  &gt; Females ;</t>
  </si>
  <si>
    <t>Victoria ;  &gt;&gt;&gt; Discouraged job seekers - available but discouraged from actively looking ;  Persons ;</t>
  </si>
  <si>
    <t>Victoria ;  &gt;&gt;&gt; Discouraged job seekers - available but discouraged from actively looking ;  &gt; Males ;</t>
  </si>
  <si>
    <t>Victoria ;  &gt;&gt;&gt; Discouraged job seekers - available but discouraged from actively looking ;  &gt; Females ;</t>
  </si>
  <si>
    <t>Victoria ;  &gt;&gt;&gt; Other job seekers - available but not actively looking for other reasons ;  Persons ;</t>
  </si>
  <si>
    <t>Victoria ;  &gt;&gt;&gt; Other job seekers - available but not actively looking for other reasons ;  &gt; Males ;</t>
  </si>
  <si>
    <t>Victoria ;  &gt;&gt;&gt; Other job seekers - available but not actively looking for other reasons ;  &gt; Females ;</t>
  </si>
  <si>
    <t>Victoria ;  &gt;&gt; Wanted to work, not available within 4 weeks and not actively looking ;  Persons ;</t>
  </si>
  <si>
    <t>Victoria ;  &gt;&gt; Wanted to work, not available within 4 weeks and not actively looking ;  &gt; Males ;</t>
  </si>
  <si>
    <t>Victoria ;  &gt;&gt; Wanted to work, not available within 4 weeks and not actively looking ;  &gt; Females ;</t>
  </si>
  <si>
    <t>Victoria ;  Not potential workers ;  Persons ;</t>
  </si>
  <si>
    <t>Victoria ;  Not potential workers ;  &gt; Males ;</t>
  </si>
  <si>
    <t>Victoria ;  Not potential workers ;  &gt; Females ;</t>
  </si>
  <si>
    <t>Victoria ;  &gt; Did not want to work ;  Persons ;</t>
  </si>
  <si>
    <t>Victoria ;  &gt; Did not want to work ;  &gt; Males ;</t>
  </si>
  <si>
    <t>Victoria ;  &gt; Did not want to work ;  &gt; Females ;</t>
  </si>
  <si>
    <t>Victoria ;  &gt; Permanently unable to work ;  Persons ;</t>
  </si>
  <si>
    <t>Victoria ;  &gt; Permanently unable to work ;  &gt; Males ;</t>
  </si>
  <si>
    <t>Victoria ;  &gt; Permanently unable to work ;  &gt; Females ;</t>
  </si>
  <si>
    <t>Victoria ;  Unemployed ;  Persons ;</t>
  </si>
  <si>
    <t>Victoria ;  Unemployed ;  &gt; Males ;</t>
  </si>
  <si>
    <t>Victoria ;  Unemployed ;  &gt; Females ;</t>
  </si>
  <si>
    <t>Victoria ;  Not in the labour force ;  Persons ;</t>
  </si>
  <si>
    <t>Victoria ;  Not in the labour force ;  &gt; Males ;</t>
  </si>
  <si>
    <t>Victoria ;  Not in the labour force ;  &gt; Females ;</t>
  </si>
  <si>
    <t>Victoria ;  With job attachment ;  Persons ;</t>
  </si>
  <si>
    <t>Victoria ;  With job attachment ;  &gt; Males ;</t>
  </si>
  <si>
    <t>Victoria ;  With job attachment ;  &gt; Females ;</t>
  </si>
  <si>
    <t>Victoria ;  Without job attachment ;  Persons ;</t>
  </si>
  <si>
    <t>Victoria ;  Without job attachment ;  &gt; Males ;</t>
  </si>
  <si>
    <t>Victoria ;  Without job attachment ;  &gt; Females ;</t>
  </si>
  <si>
    <t>Queensland ;  Civilian population ;  Persons ;</t>
  </si>
  <si>
    <t>Queensland ;  Civilian population ;  &gt; Males ;</t>
  </si>
  <si>
    <t>Queensland ;  Civilian population ;  &gt; Females ;</t>
  </si>
  <si>
    <t>Queensland ;  Employed ;  Persons ;</t>
  </si>
  <si>
    <t>Queensland ;  Employed ;  &gt; Males ;</t>
  </si>
  <si>
    <t>Queensland ;  Employed ;  &gt; Females ;</t>
  </si>
  <si>
    <t>Queensland ;  &gt; Underemployed (expanded definition) ;  Persons ;</t>
  </si>
  <si>
    <t>Queensland ;  &gt; Underemployed (expanded definition) ;  &gt; Males ;</t>
  </si>
  <si>
    <t>Queensland ;  &gt; Underemployed (expanded definition) ;  &gt; Females ;</t>
  </si>
  <si>
    <t>Queensland ;  &gt;&gt; Underemployed (headline definition) ;  Persons ;</t>
  </si>
  <si>
    <t>Queensland ;  &gt;&gt; Underemployed (headline definition) ;  &gt; Males ;</t>
  </si>
  <si>
    <t>Queensland ;  &gt;&gt; Underemployed (headline definition) ;  &gt; Females ;</t>
  </si>
  <si>
    <t>Queensland ;  Potential workers ;  Persons ;</t>
  </si>
  <si>
    <t>Queensland ;  Potential workers ;  &gt; Males ;</t>
  </si>
  <si>
    <t>Queensland ;  Potential workers ;  &gt; Females ;</t>
  </si>
  <si>
    <t>Queensland ;  &gt; Potential workers with job attachment ;  Persons ;</t>
  </si>
  <si>
    <t>Queensland ;  &gt; Potential workers with job attachment ;  &gt; Males ;</t>
  </si>
  <si>
    <t>Queensland ;  &gt; Potential workers with job attachment ;  &gt; Females ;</t>
  </si>
  <si>
    <t>Queensland ;  &gt;&gt; Had a job to go to and available within 4 weeks ;  Persons ;</t>
  </si>
  <si>
    <t>Queensland ;  &gt;&gt; Had a job to go to and available within 4 weeks ;  &gt; Males ;</t>
  </si>
  <si>
    <t>Queensland ;  &gt;&gt; Had a job to go to and available within 4 weeks ;  &gt; Females ;</t>
  </si>
  <si>
    <t>Queensland ;  &gt;&gt;&gt; Had a job to go to and available last week (unemployed) ;  Persons ;</t>
  </si>
  <si>
    <t>Queensland ;  &gt;&gt;&gt; Had a job to go to and available last week (unemployed) ;  &gt; Males ;</t>
  </si>
  <si>
    <t>Queensland ;  &gt;&gt;&gt; Had a job to go to and available last week (unemployed) ;  &gt; Females ;</t>
  </si>
  <si>
    <t>Queensland ;  &gt;&gt;&gt; Had a job to go to and available within 4 weeks (but not last week) ;  Persons ;</t>
  </si>
  <si>
    <t>Queensland ;  &gt;&gt;&gt; Had a job to go to and available within 4 weeks (but not last week) ;  &gt; Males ;</t>
  </si>
  <si>
    <t>Queensland ;  &gt;&gt;&gt; Had a job to go to and available within 4 weeks (but not last week) ;  &gt; Females ;</t>
  </si>
  <si>
    <t>Queensland ;  &gt;&gt; Had a job to go to and not available within 4 weeks ;  Persons ;</t>
  </si>
  <si>
    <t>Queensland ;  &gt;&gt; Had a job to go to and not available within 4 weeks ;  &gt; Males ;</t>
  </si>
  <si>
    <t>Queensland ;  &gt;&gt; Had a job to go to and not available within 4 weeks ;  &gt; Females ;</t>
  </si>
  <si>
    <t>Queensland ;  &gt; Potential workers without job attachment ;  Persons ;</t>
  </si>
  <si>
    <t>Queensland ;  &gt; Potential workers without job attachment ;  &gt; Males ;</t>
  </si>
  <si>
    <t>Queensland ;  &gt; Potential workers without job attachment ;  &gt; Females ;</t>
  </si>
  <si>
    <t>Queensland ;  &gt;&gt; Wanted to work, actively looking and available within 4 weeks ;  Persons ;</t>
  </si>
  <si>
    <t>Queensland ;  &gt;&gt; Wanted to work, actively looking and available within 4 weeks ;  &gt; Males ;</t>
  </si>
  <si>
    <t>Queensland ;  &gt;&gt; Wanted to work, actively looking and available within 4 weeks ;  &gt; Females ;</t>
  </si>
  <si>
    <t>Queensland ;  &gt;&gt;&gt; Wanted to work, actively looking and available last week (unemployed) ;  Persons ;</t>
  </si>
  <si>
    <t>Queensland ;  &gt;&gt;&gt; Wanted to work, actively looking and available last week (unemployed) ;  &gt; Males ;</t>
  </si>
  <si>
    <t>Queensland ;  &gt;&gt;&gt; Wanted to work, actively looking and available last week (unemployed) ;  &gt; Females ;</t>
  </si>
  <si>
    <t>Queensland ;  &gt;&gt;&gt; Wanted to work, actively looking and available within 4 weeks (but not last week) ;  Persons ;</t>
  </si>
  <si>
    <t>Queensland ;  &gt;&gt;&gt; Wanted to work, actively looking and available within 4 weeks (but not last week) ;  &gt; Males ;</t>
  </si>
  <si>
    <t>Queensland ;  &gt;&gt;&gt; Wanted to work, actively looking and available within 4 weeks (but not last week) ;  &gt; Females ;</t>
  </si>
  <si>
    <t>Queensland ;  &gt;&gt; Wanted to work, actively looking and not available within 4 weeks ;  Persons ;</t>
  </si>
  <si>
    <t>Queensland ;  &gt;&gt; Wanted to work, actively looking and not available within 4 weeks ;  &gt; Males ;</t>
  </si>
  <si>
    <t>Queensland ;  &gt;&gt; Wanted to work, actively looking and not available within 4 weeks ;  &gt; Females ;</t>
  </si>
  <si>
    <t>Queensland ;  &gt;&gt; Wanted to work, available within 4 weeks but not actively looking ;  Persons ;</t>
  </si>
  <si>
    <t>Queensland ;  &gt;&gt; Wanted to work, available within 4 weeks but not actively looking ;  &gt; Males ;</t>
  </si>
  <si>
    <t>Queensland ;  &gt;&gt; Wanted to work, available within 4 weeks but not actively looking ;  &gt; Females ;</t>
  </si>
  <si>
    <t>Queensland ;  &gt;&gt;&gt; Discouraged job seekers - available but discouraged from actively looking ;  Persons ;</t>
  </si>
  <si>
    <t>Queensland ;  &gt;&gt;&gt; Discouraged job seekers - available but discouraged from actively looking ;  &gt; Males ;</t>
  </si>
  <si>
    <t>Queensland ;  &gt;&gt;&gt; Discouraged job seekers - available but discouraged from actively looking ;  &gt; Females ;</t>
  </si>
  <si>
    <t>Queensland ;  &gt;&gt;&gt; Other job seekers - available but not actively looking for other reasons ;  Persons ;</t>
  </si>
  <si>
    <t>Queensland ;  &gt;&gt;&gt; Other job seekers - available but not actively looking for other reasons ;  &gt; Males ;</t>
  </si>
  <si>
    <t>Queensland ;  &gt;&gt;&gt; Other job seekers - available but not actively looking for other reasons ;  &gt; Females ;</t>
  </si>
  <si>
    <t>Queensland ;  &gt;&gt; Wanted to work, not available within 4 weeks and not actively looking ;  Persons ;</t>
  </si>
  <si>
    <t>Queensland ;  &gt;&gt; Wanted to work, not available within 4 weeks and not actively looking ;  &gt; Males ;</t>
  </si>
  <si>
    <t>Queensland ;  &gt;&gt; Wanted to work, not available within 4 weeks and not actively looking ;  &gt; Females ;</t>
  </si>
  <si>
    <t>Queensland ;  Not potential workers ;  Persons ;</t>
  </si>
  <si>
    <t>Queensland ;  Not potential workers ;  &gt; Males ;</t>
  </si>
  <si>
    <t>Queensland ;  Not potential workers ;  &gt; Females ;</t>
  </si>
  <si>
    <t>Queensland ;  &gt; Did not want to work ;  Persons ;</t>
  </si>
  <si>
    <t>Queensland ;  &gt; Did not want to work ;  &gt; Males ;</t>
  </si>
  <si>
    <t>Queensland ;  &gt; Did not want to work ;  &gt; Females ;</t>
  </si>
  <si>
    <t>Queensland ;  &gt; Permanently unable to work ;  Persons ;</t>
  </si>
  <si>
    <t>Queensland ;  &gt; Permanently unable to work ;  &gt; Males ;</t>
  </si>
  <si>
    <t>Queensland ;  &gt; Permanently unable to work ;  &gt; Females ;</t>
  </si>
  <si>
    <t>Queensland ;  Unemployed ;  Persons ;</t>
  </si>
  <si>
    <t>Queensland ;  Unemployed ;  &gt; Males ;</t>
  </si>
  <si>
    <t>Queensland ;  Unemployed ;  &gt; Females ;</t>
  </si>
  <si>
    <t>Queensland ;  Not in the labour force ;  Persons ;</t>
  </si>
  <si>
    <t>Queensland ;  Not in the labour force ;  &gt; Males ;</t>
  </si>
  <si>
    <t>Queensland ;  Not in the labour force ;  &gt; Females ;</t>
  </si>
  <si>
    <t>Queensland ;  With job attachment ;  Persons ;</t>
  </si>
  <si>
    <t>Queensland ;  With job attachment ;  &gt; Males ;</t>
  </si>
  <si>
    <t>Queensland ;  With job attachment ;  &gt; Females ;</t>
  </si>
  <si>
    <t>Queensland ;  Without job attachment ;  Persons ;</t>
  </si>
  <si>
    <t>Queensland ;  Without job attachment ;  &gt; Males ;</t>
  </si>
  <si>
    <t>Queensland ;  Without job attachment ;  &gt; Females ;</t>
  </si>
  <si>
    <t>South Australia ;  Civilian population ;  Persons ;</t>
  </si>
  <si>
    <t>South Australia ;  Civilian population ;  &gt; Males ;</t>
  </si>
  <si>
    <t>South Australia ;  Civilian population ;  &gt; Females ;</t>
  </si>
  <si>
    <t>South Australia ;  Employed ;  Persons ;</t>
  </si>
  <si>
    <t>South Australia ;  Employed ;  &gt; Males ;</t>
  </si>
  <si>
    <t>South Australia ;  Employed ;  &gt; Females ;</t>
  </si>
  <si>
    <t>South Australia ;  &gt; Underemployed (expanded definition) ;  Persons ;</t>
  </si>
  <si>
    <t>South Australia ;  &gt; Underemployed (expanded definition) ;  &gt; Males ;</t>
  </si>
  <si>
    <t>South Australia ;  &gt; Underemployed (expanded definition) ;  &gt; Females ;</t>
  </si>
  <si>
    <t>South Australia ;  &gt;&gt; Underemployed (headline definition) ;  Persons ;</t>
  </si>
  <si>
    <t>South Australia ;  &gt;&gt; Underemployed (headline definition) ;  &gt; Males ;</t>
  </si>
  <si>
    <t>South Australia ;  &gt;&gt; Underemployed (headline definition) ;  &gt; Females ;</t>
  </si>
  <si>
    <t>South Australia ;  Potential workers ;  Persons ;</t>
  </si>
  <si>
    <t>South Australia ;  Potential workers ;  &gt; Males ;</t>
  </si>
  <si>
    <t>South Australia ;  Potential workers ;  &gt; Females ;</t>
  </si>
  <si>
    <t>South Australia ;  &gt; Potential workers with job attachment ;  Persons ;</t>
  </si>
  <si>
    <t>South Australia ;  &gt; Potential workers with job attachment ;  &gt; Males ;</t>
  </si>
  <si>
    <t>South Australia ;  &gt; Potential workers with job attachment ;  &gt; Females ;</t>
  </si>
  <si>
    <t>South Australia ;  &gt;&gt; Had a job to go to and available within 4 weeks ;  Persons ;</t>
  </si>
  <si>
    <t>South Australia ;  &gt;&gt; Had a job to go to and available within 4 weeks ;  &gt; Males ;</t>
  </si>
  <si>
    <t>South Australia ;  &gt;&gt; Had a job to go to and available within 4 weeks ;  &gt; Females ;</t>
  </si>
  <si>
    <t>South Australia ;  &gt;&gt;&gt; Had a job to go to and available last week (unemployed) ;  Persons ;</t>
  </si>
  <si>
    <t>South Australia ;  &gt;&gt;&gt; Had a job to go to and available last week (unemployed) ;  &gt; Males ;</t>
  </si>
  <si>
    <t>South Australia ;  &gt;&gt;&gt; Had a job to go to and available last week (unemployed) ;  &gt; Females ;</t>
  </si>
  <si>
    <t>South Australia ;  &gt;&gt;&gt; Had a job to go to and available within 4 weeks (but not last week) ;  Persons ;</t>
  </si>
  <si>
    <t>South Australia ;  &gt;&gt;&gt; Had a job to go to and available within 4 weeks (but not last week) ;  &gt; Males ;</t>
  </si>
  <si>
    <t>South Australia ;  &gt;&gt;&gt; Had a job to go to and available within 4 weeks (but not last week) ;  &gt; Females ;</t>
  </si>
  <si>
    <t>South Australia ;  &gt;&gt; Had a job to go to and not available within 4 weeks ;  Persons ;</t>
  </si>
  <si>
    <t>South Australia ;  &gt;&gt; Had a job to go to and not available within 4 weeks ;  &gt; Males ;</t>
  </si>
  <si>
    <t>South Australia ;  &gt;&gt; Had a job to go to and not available within 4 weeks ;  &gt; Females ;</t>
  </si>
  <si>
    <t>South Australia ;  &gt; Potential workers without job attachment ;  Persons ;</t>
  </si>
  <si>
    <t>South Australia ;  &gt; Potential workers without job attachment ;  &gt; Males ;</t>
  </si>
  <si>
    <t>South Australia ;  &gt; Potential workers without job attachment ;  &gt; Females ;</t>
  </si>
  <si>
    <t>South Australia ;  &gt;&gt; Wanted to work, actively looking and available within 4 weeks ;  Persons ;</t>
  </si>
  <si>
    <t>South Australia ;  &gt;&gt; Wanted to work, actively looking and available within 4 weeks ;  &gt; Males ;</t>
  </si>
  <si>
    <t>South Australia ;  &gt;&gt; Wanted to work, actively looking and available within 4 weeks ;  &gt; Females ;</t>
  </si>
  <si>
    <t>South Australia ;  &gt;&gt;&gt; Wanted to work, actively looking and available last week (unemployed) ;  Persons ;</t>
  </si>
  <si>
    <t>South Australia ;  &gt;&gt;&gt; Wanted to work, actively looking and available last week (unemployed) ;  &gt; Males ;</t>
  </si>
  <si>
    <t>South Australia ;  &gt;&gt;&gt; Wanted to work, actively looking and available last week (unemployed) ;  &gt; Females ;</t>
  </si>
  <si>
    <t>South Australia ;  &gt;&gt;&gt; Wanted to work, actively looking and available within 4 weeks (but not last week) ;  Persons ;</t>
  </si>
  <si>
    <t>South Australia ;  &gt;&gt;&gt; Wanted to work, actively looking and available within 4 weeks (but not last week) ;  &gt; Males ;</t>
  </si>
  <si>
    <t>South Australia ;  &gt;&gt;&gt; Wanted to work, actively looking and available within 4 weeks (but not last week) ;  &gt; Females ;</t>
  </si>
  <si>
    <t>South Australia ;  &gt;&gt; Wanted to work, actively looking and not available within 4 weeks ;  Persons ;</t>
  </si>
  <si>
    <t>South Australia ;  &gt;&gt; Wanted to work, actively looking and not available within 4 weeks ;  &gt; Males ;</t>
  </si>
  <si>
    <t>South Australia ;  &gt;&gt; Wanted to work, actively looking and not available within 4 weeks ;  &gt; Females ;</t>
  </si>
  <si>
    <t>South Australia ;  &gt;&gt; Wanted to work, available within 4 weeks but not actively looking ;  Persons ;</t>
  </si>
  <si>
    <t>South Australia ;  &gt;&gt; Wanted to work, available within 4 weeks but not actively looking ;  &gt; Males ;</t>
  </si>
  <si>
    <t>South Australia ;  &gt;&gt; Wanted to work, available within 4 weeks but not actively looking ;  &gt; Females ;</t>
  </si>
  <si>
    <t>A125179490K</t>
  </si>
  <si>
    <t>A125173806K</t>
  </si>
  <si>
    <t>A125185038C</t>
  </si>
  <si>
    <t>A125179422J</t>
  </si>
  <si>
    <t>A125173782C</t>
  </si>
  <si>
    <t>A125185014K</t>
  </si>
  <si>
    <t>A125179398V</t>
  </si>
  <si>
    <t>A125173794L</t>
  </si>
  <si>
    <t>A125185026V</t>
  </si>
  <si>
    <t>A125179410X</t>
  </si>
  <si>
    <t>A125173826V</t>
  </si>
  <si>
    <t>A125185058L</t>
  </si>
  <si>
    <t>A125179442T</t>
  </si>
  <si>
    <t>A125173798W</t>
  </si>
  <si>
    <t>A125185030K</t>
  </si>
  <si>
    <t>A125179414J</t>
  </si>
  <si>
    <t>A125173830K</t>
  </si>
  <si>
    <t>A125185062C</t>
  </si>
  <si>
    <t>A125179446A</t>
  </si>
  <si>
    <t>A125173834V</t>
  </si>
  <si>
    <t>A125185066L</t>
  </si>
  <si>
    <t>A125179450T</t>
  </si>
  <si>
    <t>A125173878W</t>
  </si>
  <si>
    <t>A125185110K</t>
  </si>
  <si>
    <t>A125179494V</t>
  </si>
  <si>
    <t>A125173786L</t>
  </si>
  <si>
    <t>A125185018V</t>
  </si>
  <si>
    <t>A125179402X</t>
  </si>
  <si>
    <t>A125173866L</t>
  </si>
  <si>
    <t>A125185098F</t>
  </si>
  <si>
    <t>A125179482K</t>
  </si>
  <si>
    <t>A125173870C</t>
  </si>
  <si>
    <t>A125185102K</t>
  </si>
  <si>
    <t>A125179486V</t>
  </si>
  <si>
    <t>A125173790C</t>
  </si>
  <si>
    <t>A125185022K</t>
  </si>
  <si>
    <t>A125179406J</t>
  </si>
  <si>
    <t>A125173810A</t>
  </si>
  <si>
    <t>A125185042V</t>
  </si>
  <si>
    <t>A125179426T</t>
  </si>
  <si>
    <t>A125173838C</t>
  </si>
  <si>
    <t>A125185070C</t>
  </si>
  <si>
    <t>A125179454A</t>
  </si>
  <si>
    <t>A125173882L</t>
  </si>
  <si>
    <t>A125185114V</t>
  </si>
  <si>
    <t>A125179498C</t>
  </si>
  <si>
    <t>A125173434J</t>
  </si>
  <si>
    <t>A125184666X</t>
  </si>
  <si>
    <t>A125179050F</t>
  </si>
  <si>
    <t>A125173398K</t>
  </si>
  <si>
    <t>A125184630W</t>
  </si>
  <si>
    <t>A125179014W</t>
  </si>
  <si>
    <t>A125173438T</t>
  </si>
  <si>
    <t>A125184670R</t>
  </si>
  <si>
    <t>A125179054R</t>
  </si>
  <si>
    <t>A125173442J</t>
  </si>
  <si>
    <t>A125184674X</t>
  </si>
  <si>
    <t>A125179058X</t>
  </si>
  <si>
    <t>A125173402R</t>
  </si>
  <si>
    <t>A125184634F</t>
  </si>
  <si>
    <t>A125179018F</t>
  </si>
  <si>
    <t>A125173406X</t>
  </si>
  <si>
    <t>A125184638R</t>
  </si>
  <si>
    <t>A125179022W</t>
  </si>
  <si>
    <t>A125173426J</t>
  </si>
  <si>
    <t>A125184658X</t>
  </si>
  <si>
    <t>A125179042F</t>
  </si>
  <si>
    <t>A125173386A</t>
  </si>
  <si>
    <t>A125184618F</t>
  </si>
  <si>
    <t>A125179002L</t>
  </si>
  <si>
    <t>A125173446T</t>
  </si>
  <si>
    <t>A125184678J</t>
  </si>
  <si>
    <t>A125179062R</t>
  </si>
  <si>
    <t>A125173430X</t>
  </si>
  <si>
    <t>A125184662R</t>
  </si>
  <si>
    <t>A125179046R</t>
  </si>
  <si>
    <t>A125173458A</t>
  </si>
  <si>
    <t>A125184690X</t>
  </si>
  <si>
    <t>A125179074X</t>
  </si>
  <si>
    <t>A125173390T</t>
  </si>
  <si>
    <t>A125184622W</t>
  </si>
  <si>
    <t>A125179006W</t>
  </si>
  <si>
    <t>A125173366T</t>
  </si>
  <si>
    <t>A125184598J</t>
  </si>
  <si>
    <t>A125178982L</t>
  </si>
  <si>
    <t>A125173378A</t>
  </si>
  <si>
    <t>A125184610L</t>
  </si>
  <si>
    <t>A125178994W</t>
  </si>
  <si>
    <t>A125173410R</t>
  </si>
  <si>
    <t>A125184642F</t>
  </si>
  <si>
    <t>A125179026F</t>
  </si>
  <si>
    <t>A125173382T</t>
  </si>
  <si>
    <t>A125184614W</t>
  </si>
  <si>
    <t>A125178998F</t>
  </si>
  <si>
    <t>A125173414X</t>
  </si>
  <si>
    <t>A125184646R</t>
  </si>
  <si>
    <t>A125179030W</t>
  </si>
  <si>
    <t>A125173418J</t>
  </si>
  <si>
    <t>A125184650F</t>
  </si>
  <si>
    <t>A125179034F</t>
  </si>
  <si>
    <t>A125173462T</t>
  </si>
  <si>
    <t>A125184694J</t>
  </si>
  <si>
    <t>A125179078J</t>
  </si>
  <si>
    <t>A125173370J</t>
  </si>
  <si>
    <t>A125184602L</t>
  </si>
  <si>
    <t>A125178986W</t>
  </si>
  <si>
    <t>A125173450J</t>
  </si>
  <si>
    <t>A125184682X</t>
  </si>
  <si>
    <t>A125179066X</t>
  </si>
  <si>
    <t>A125173454T</t>
  </si>
  <si>
    <t>A125184686J</t>
  </si>
  <si>
    <t>A125179070R</t>
  </si>
  <si>
    <t>A125173374T</t>
  </si>
  <si>
    <t>A125184606W</t>
  </si>
  <si>
    <t>A125178990L</t>
  </si>
  <si>
    <t>A125173394A</t>
  </si>
  <si>
    <t>A125184626F</t>
  </si>
  <si>
    <t>A125179010L</t>
  </si>
  <si>
    <t>A125173422X</t>
  </si>
  <si>
    <t>A125184654R</t>
  </si>
  <si>
    <t>A125179038R</t>
  </si>
  <si>
    <t>A125173466A</t>
  </si>
  <si>
    <t>A125184698T</t>
  </si>
  <si>
    <t>A125179082X</t>
  </si>
  <si>
    <t>A125173954L</t>
  </si>
  <si>
    <t>A125185186F</t>
  </si>
  <si>
    <t>A125179570K</t>
  </si>
  <si>
    <t>A125173918C</t>
  </si>
  <si>
    <t>A125185150C</t>
  </si>
  <si>
    <t>A125179534A</t>
  </si>
  <si>
    <t>A125173958W</t>
  </si>
  <si>
    <t>A125185190W</t>
  </si>
  <si>
    <t>A125179574V</t>
  </si>
  <si>
    <t>A125173962L</t>
  </si>
  <si>
    <t>A125185194F</t>
  </si>
  <si>
    <t>A125179578C</t>
  </si>
  <si>
    <t>A125173922V</t>
  </si>
  <si>
    <t>A125185154L</t>
  </si>
  <si>
    <t>A125179538K</t>
  </si>
  <si>
    <t>A125173926C</t>
  </si>
  <si>
    <t>A125185158W</t>
  </si>
  <si>
    <t>A125179542A</t>
  </si>
  <si>
    <t>A125173946L</t>
  </si>
  <si>
    <t>A125185178F</t>
  </si>
  <si>
    <t>A125179562K</t>
  </si>
  <si>
    <t>A125173906V</t>
  </si>
  <si>
    <t>A125185138L</t>
  </si>
  <si>
    <t>A125179522T</t>
  </si>
  <si>
    <t>A125173966W</t>
  </si>
  <si>
    <t>A125185198R</t>
  </si>
  <si>
    <t>A125179582V</t>
  </si>
  <si>
    <t>A125173950C</t>
  </si>
  <si>
    <t>A125185182W</t>
  </si>
  <si>
    <t>A125179566V</t>
  </si>
  <si>
    <t>A125173978F</t>
  </si>
  <si>
    <t>A125185210V</t>
  </si>
  <si>
    <t>A125179594C</t>
  </si>
  <si>
    <t>A125173910K</t>
  </si>
  <si>
    <t>A125185142C</t>
  </si>
  <si>
    <t>A125179526A</t>
  </si>
  <si>
    <t>A125173886W</t>
  </si>
  <si>
    <t>A125185118C</t>
  </si>
  <si>
    <t>A125179502J</t>
  </si>
  <si>
    <t>A125173898F</t>
  </si>
  <si>
    <t>A125185130V</t>
  </si>
  <si>
    <t>A125179514T</t>
  </si>
  <si>
    <t>A125173930V</t>
  </si>
  <si>
    <t>A125185162L</t>
  </si>
  <si>
    <t>A125179546K</t>
  </si>
  <si>
    <t>A125173902K</t>
  </si>
  <si>
    <t>A125185134C</t>
  </si>
  <si>
    <t>A125179518A</t>
  </si>
  <si>
    <t>A125173934C</t>
  </si>
  <si>
    <t>A125185166W</t>
  </si>
  <si>
    <t>A125179550A</t>
  </si>
  <si>
    <t>A125173938L</t>
  </si>
  <si>
    <t>A125185170L</t>
  </si>
  <si>
    <t>A125179554K</t>
  </si>
  <si>
    <t>A125173982W</t>
  </si>
  <si>
    <t>A125185214C</t>
  </si>
  <si>
    <t>A125179598L</t>
  </si>
  <si>
    <t>A125173890L</t>
  </si>
  <si>
    <t>A125185122V</t>
  </si>
  <si>
    <t>A125179506T</t>
  </si>
  <si>
    <t>A125173970L</t>
  </si>
  <si>
    <t>A125185202V</t>
  </si>
  <si>
    <t>A125179586C</t>
  </si>
  <si>
    <t>A125173974W</t>
  </si>
  <si>
    <t>A125185206C</t>
  </si>
  <si>
    <t>A125179590V</t>
  </si>
  <si>
    <t>A125173894W</t>
  </si>
  <si>
    <t>A125185126C</t>
  </si>
  <si>
    <t>A125179510J</t>
  </si>
  <si>
    <t>A125173914V</t>
  </si>
  <si>
    <t>A125185146L</t>
  </si>
  <si>
    <t>A125179530T</t>
  </si>
  <si>
    <t>A125173942C</t>
  </si>
  <si>
    <t>A125185174W</t>
  </si>
  <si>
    <t>A125179558V</t>
  </si>
  <si>
    <t>A125173986F</t>
  </si>
  <si>
    <t>A125185218L</t>
  </si>
  <si>
    <t>A125179602T</t>
  </si>
  <si>
    <t>A125174058J</t>
  </si>
  <si>
    <t>A125185290F</t>
  </si>
  <si>
    <t>A125179674C</t>
  </si>
  <si>
    <t>A125174022F</t>
  </si>
  <si>
    <t>A125185254W</t>
  </si>
  <si>
    <t>A125179638V</t>
  </si>
  <si>
    <t>A125174062X</t>
  </si>
  <si>
    <t>A125185294R</t>
  </si>
  <si>
    <t>A125179678L</t>
  </si>
  <si>
    <t>A125174066J</t>
  </si>
  <si>
    <t>A125185298X</t>
  </si>
  <si>
    <t>A125179682C</t>
  </si>
  <si>
    <t>A125174026R</t>
  </si>
  <si>
    <t>A125185258F</t>
  </si>
  <si>
    <t>A125179642K</t>
  </si>
  <si>
    <t>A125174030F</t>
  </si>
  <si>
    <t>A125185262W</t>
  </si>
  <si>
    <t>A125179646V</t>
  </si>
  <si>
    <t>A125174050R</t>
  </si>
  <si>
    <t>A125185282F</t>
  </si>
  <si>
    <t>A125179666C</t>
  </si>
  <si>
    <t>A125174010W</t>
  </si>
  <si>
    <t>A125185242L</t>
  </si>
  <si>
    <t>A125179626K</t>
  </si>
  <si>
    <t>A125174070X</t>
  </si>
  <si>
    <t>A125185302C</t>
  </si>
  <si>
    <t>A125179686L</t>
  </si>
  <si>
    <t>A125174054X</t>
  </si>
  <si>
    <t>A125185286R</t>
  </si>
  <si>
    <t>A125179670V</t>
  </si>
  <si>
    <t>A125174082J</t>
  </si>
  <si>
    <t>A125185314L</t>
  </si>
  <si>
    <t>A125179698W</t>
  </si>
  <si>
    <t>A125174014F</t>
  </si>
  <si>
    <t>A125185246W</t>
  </si>
  <si>
    <t>A125179630A</t>
  </si>
  <si>
    <t>A125173990W</t>
  </si>
  <si>
    <t>A125185222C</t>
  </si>
  <si>
    <t>A125179606A</t>
  </si>
  <si>
    <t>A125174002W</t>
  </si>
  <si>
    <t>A125185234L</t>
  </si>
  <si>
    <t>A125179618K</t>
  </si>
  <si>
    <t>A125174034R</t>
  </si>
  <si>
    <t>A125185266F</t>
  </si>
  <si>
    <t>A125179650K</t>
  </si>
  <si>
    <t>A125174006F</t>
  </si>
  <si>
    <t>A125185238W</t>
  </si>
  <si>
    <t>A125179622A</t>
  </si>
  <si>
    <t>South Australia ;  &gt;&gt;&gt; Discouraged job seekers - available but discouraged from actively looking ;  Persons ;</t>
  </si>
  <si>
    <t>South Australia ;  &gt;&gt;&gt; Discouraged job seekers - available but discouraged from actively looking ;  &gt; Males ;</t>
  </si>
  <si>
    <t>South Australia ;  &gt;&gt;&gt; Discouraged job seekers - available but discouraged from actively looking ;  &gt; Females ;</t>
  </si>
  <si>
    <t>South Australia ;  &gt;&gt;&gt; Other job seekers - available but not actively looking for other reasons ;  Persons ;</t>
  </si>
  <si>
    <t>South Australia ;  &gt;&gt;&gt; Other job seekers - available but not actively looking for other reasons ;  &gt; Males ;</t>
  </si>
  <si>
    <t>South Australia ;  &gt;&gt;&gt; Other job seekers - available but not actively looking for other reasons ;  &gt; Females ;</t>
  </si>
  <si>
    <t>South Australia ;  &gt;&gt; Wanted to work, not available within 4 weeks and not actively looking ;  Persons ;</t>
  </si>
  <si>
    <t>South Australia ;  &gt;&gt; Wanted to work, not available within 4 weeks and not actively looking ;  &gt; Males ;</t>
  </si>
  <si>
    <t>South Australia ;  &gt;&gt; Wanted to work, not available within 4 weeks and not actively looking ;  &gt; Females ;</t>
  </si>
  <si>
    <t>South Australia ;  Not potential workers ;  Persons ;</t>
  </si>
  <si>
    <t>South Australia ;  Not potential workers ;  &gt; Males ;</t>
  </si>
  <si>
    <t>South Australia ;  Not potential workers ;  &gt; Females ;</t>
  </si>
  <si>
    <t>South Australia ;  &gt; Did not want to work ;  Persons ;</t>
  </si>
  <si>
    <t>South Australia ;  &gt; Did not want to work ;  &gt; Males ;</t>
  </si>
  <si>
    <t>South Australia ;  &gt; Did not want to work ;  &gt; Females ;</t>
  </si>
  <si>
    <t>South Australia ;  &gt; Permanently unable to work ;  Persons ;</t>
  </si>
  <si>
    <t>South Australia ;  &gt; Permanently unable to work ;  &gt; Males ;</t>
  </si>
  <si>
    <t>South Australia ;  &gt; Permanently unable to work ;  &gt; Females ;</t>
  </si>
  <si>
    <t>South Australia ;  Unemployed ;  Persons ;</t>
  </si>
  <si>
    <t>South Australia ;  Unemployed ;  &gt; Males ;</t>
  </si>
  <si>
    <t>South Australia ;  Unemployed ;  &gt; Females ;</t>
  </si>
  <si>
    <t>South Australia ;  Not in the labour force ;  Persons ;</t>
  </si>
  <si>
    <t>South Australia ;  Not in the labour force ;  &gt; Males ;</t>
  </si>
  <si>
    <t>South Australia ;  Not in the labour force ;  &gt; Females ;</t>
  </si>
  <si>
    <t>South Australia ;  With job attachment ;  Persons ;</t>
  </si>
  <si>
    <t>South Australia ;  With job attachment ;  &gt; Males ;</t>
  </si>
  <si>
    <t>South Australia ;  With job attachment ;  &gt; Females ;</t>
  </si>
  <si>
    <t>South Australia ;  Without job attachment ;  Persons ;</t>
  </si>
  <si>
    <t>South Australia ;  Without job attachment ;  &gt; Males ;</t>
  </si>
  <si>
    <t>South Australia ;  Without job attachment ;  &gt; Females ;</t>
  </si>
  <si>
    <t>Western Australia ;  Civilian population ;  Persons ;</t>
  </si>
  <si>
    <t>Western Australia ;  Civilian population ;  &gt; Males ;</t>
  </si>
  <si>
    <t>Western Australia ;  Civilian population ;  &gt; Females ;</t>
  </si>
  <si>
    <t>Western Australia ;  Employed ;  Persons ;</t>
  </si>
  <si>
    <t>Western Australia ;  Employed ;  &gt; Males ;</t>
  </si>
  <si>
    <t>Western Australia ;  Employed ;  &gt; Females ;</t>
  </si>
  <si>
    <t>Western Australia ;  &gt; Underemployed (expanded definition) ;  Persons ;</t>
  </si>
  <si>
    <t>Western Australia ;  &gt; Underemployed (expanded definition) ;  &gt; Males ;</t>
  </si>
  <si>
    <t>Western Australia ;  &gt; Underemployed (expanded definition) ;  &gt; Females ;</t>
  </si>
  <si>
    <t>Western Australia ;  &gt;&gt; Underemployed (headline definition) ;  Persons ;</t>
  </si>
  <si>
    <t>Western Australia ;  &gt;&gt; Underemployed (headline definition) ;  &gt; Males ;</t>
  </si>
  <si>
    <t>Western Australia ;  &gt;&gt; Underemployed (headline definition) ;  &gt; Females ;</t>
  </si>
  <si>
    <t>Western Australia ;  Potential workers ;  Persons ;</t>
  </si>
  <si>
    <t>Western Australia ;  Potential workers ;  &gt; Males ;</t>
  </si>
  <si>
    <t>Western Australia ;  Potential workers ;  &gt; Females ;</t>
  </si>
  <si>
    <t>Western Australia ;  &gt; Potential workers with job attachment ;  Persons ;</t>
  </si>
  <si>
    <t>Western Australia ;  &gt; Potential workers with job attachment ;  &gt; Males ;</t>
  </si>
  <si>
    <t>Western Australia ;  &gt; Potential workers with job attachment ;  &gt; Females ;</t>
  </si>
  <si>
    <t>Western Australia ;  &gt;&gt; Had a job to go to and available within 4 weeks ;  Persons ;</t>
  </si>
  <si>
    <t>Western Australia ;  &gt;&gt; Had a job to go to and available within 4 weeks ;  &gt; Males ;</t>
  </si>
  <si>
    <t>Western Australia ;  &gt;&gt; Had a job to go to and available within 4 weeks ;  &gt; Females ;</t>
  </si>
  <si>
    <t>Western Australia ;  &gt;&gt;&gt; Had a job to go to and available last week (unemployed) ;  Persons ;</t>
  </si>
  <si>
    <t>Western Australia ;  &gt;&gt;&gt; Had a job to go to and available last week (unemployed) ;  &gt; Males ;</t>
  </si>
  <si>
    <t>Western Australia ;  &gt;&gt;&gt; Had a job to go to and available last week (unemployed) ;  &gt; Females ;</t>
  </si>
  <si>
    <t>Western Australia ;  &gt;&gt;&gt; Had a job to go to and available within 4 weeks (but not last week) ;  Persons ;</t>
  </si>
  <si>
    <t>Western Australia ;  &gt;&gt;&gt; Had a job to go to and available within 4 weeks (but not last week) ;  &gt; Males ;</t>
  </si>
  <si>
    <t>Western Australia ;  &gt;&gt;&gt; Had a job to go to and available within 4 weeks (but not last week) ;  &gt; Females ;</t>
  </si>
  <si>
    <t>Western Australia ;  &gt;&gt; Had a job to go to and not available within 4 weeks ;  Persons ;</t>
  </si>
  <si>
    <t>Western Australia ;  &gt;&gt; Had a job to go to and not available within 4 weeks ;  &gt; Males ;</t>
  </si>
  <si>
    <t>Western Australia ;  &gt;&gt; Had a job to go to and not available within 4 weeks ;  &gt; Females ;</t>
  </si>
  <si>
    <t>Western Australia ;  &gt; Potential workers without job attachment ;  Persons ;</t>
  </si>
  <si>
    <t>Western Australia ;  &gt; Potential workers without job attachment ;  &gt; Males ;</t>
  </si>
  <si>
    <t>Western Australia ;  &gt; Potential workers without job attachment ;  &gt; Females ;</t>
  </si>
  <si>
    <t>Western Australia ;  &gt;&gt; Wanted to work, actively looking and available within 4 weeks ;  Persons ;</t>
  </si>
  <si>
    <t>Western Australia ;  &gt;&gt; Wanted to work, actively looking and available within 4 weeks ;  &gt; Males ;</t>
  </si>
  <si>
    <t>Western Australia ;  &gt;&gt; Wanted to work, actively looking and available within 4 weeks ;  &gt; Females ;</t>
  </si>
  <si>
    <t>Western Australia ;  &gt;&gt;&gt; Wanted to work, actively looking and available last week (unemployed) ;  Persons ;</t>
  </si>
  <si>
    <t>Western Australia ;  &gt;&gt;&gt; Wanted to work, actively looking and available last week (unemployed) ;  &gt; Males ;</t>
  </si>
  <si>
    <t>Western Australia ;  &gt;&gt;&gt; Wanted to work, actively looking and available last week (unemployed) ;  &gt; Females ;</t>
  </si>
  <si>
    <t>Western Australia ;  &gt;&gt;&gt; Wanted to work, actively looking and available within 4 weeks (but not last week) ;  Persons ;</t>
  </si>
  <si>
    <t>Western Australia ;  &gt;&gt;&gt; Wanted to work, actively looking and available within 4 weeks (but not last week) ;  &gt; Males ;</t>
  </si>
  <si>
    <t>Western Australia ;  &gt;&gt;&gt; Wanted to work, actively looking and available within 4 weeks (but not last week) ;  &gt; Females ;</t>
  </si>
  <si>
    <t>Western Australia ;  &gt;&gt; Wanted to work, actively looking and not available within 4 weeks ;  Persons ;</t>
  </si>
  <si>
    <t>Western Australia ;  &gt;&gt; Wanted to work, actively looking and not available within 4 weeks ;  &gt; Males ;</t>
  </si>
  <si>
    <t>Western Australia ;  &gt;&gt; Wanted to work, actively looking and not available within 4 weeks ;  &gt; Females ;</t>
  </si>
  <si>
    <t>Western Australia ;  &gt;&gt; Wanted to work, available within 4 weeks but not actively looking ;  Persons ;</t>
  </si>
  <si>
    <t>Western Australia ;  &gt;&gt; Wanted to work, available within 4 weeks but not actively looking ;  &gt; Males ;</t>
  </si>
  <si>
    <t>Western Australia ;  &gt;&gt; Wanted to work, available within 4 weeks but not actively looking ;  &gt; Females ;</t>
  </si>
  <si>
    <t>Western Australia ;  &gt;&gt;&gt; Discouraged job seekers - available but discouraged from actively looking ;  Persons ;</t>
  </si>
  <si>
    <t>Western Australia ;  &gt;&gt;&gt; Discouraged job seekers - available but discouraged from actively looking ;  &gt; Males ;</t>
  </si>
  <si>
    <t>Western Australia ;  &gt;&gt;&gt; Discouraged job seekers - available but discouraged from actively looking ;  &gt; Females ;</t>
  </si>
  <si>
    <t>Western Australia ;  &gt;&gt;&gt; Other job seekers - available but not actively looking for other reasons ;  Persons ;</t>
  </si>
  <si>
    <t>Western Australia ;  &gt;&gt;&gt; Other job seekers - available but not actively looking for other reasons ;  &gt; Males ;</t>
  </si>
  <si>
    <t>Western Australia ;  &gt;&gt;&gt; Other job seekers - available but not actively looking for other reasons ;  &gt; Females ;</t>
  </si>
  <si>
    <t>Western Australia ;  &gt;&gt; Wanted to work, not available within 4 weeks and not actively looking ;  Persons ;</t>
  </si>
  <si>
    <t>Western Australia ;  &gt;&gt; Wanted to work, not available within 4 weeks and not actively looking ;  &gt; Males ;</t>
  </si>
  <si>
    <t>Western Australia ;  &gt;&gt; Wanted to work, not available within 4 weeks and not actively looking ;  &gt; Females ;</t>
  </si>
  <si>
    <t>Western Australia ;  Not potential workers ;  Persons ;</t>
  </si>
  <si>
    <t>Western Australia ;  Not potential workers ;  &gt; Males ;</t>
  </si>
  <si>
    <t>Western Australia ;  Not potential workers ;  &gt; Females ;</t>
  </si>
  <si>
    <t>Western Australia ;  &gt; Did not want to work ;  Persons ;</t>
  </si>
  <si>
    <t>Western Australia ;  &gt; Did not want to work ;  &gt; Males ;</t>
  </si>
  <si>
    <t>Western Australia ;  &gt; Did not want to work ;  &gt; Females ;</t>
  </si>
  <si>
    <t>Western Australia ;  &gt; Permanently unable to work ;  Persons ;</t>
  </si>
  <si>
    <t>Western Australia ;  &gt; Permanently unable to work ;  &gt; Males ;</t>
  </si>
  <si>
    <t>Western Australia ;  &gt; Permanently unable to work ;  &gt; Females ;</t>
  </si>
  <si>
    <t>Western Australia ;  Unemployed ;  Persons ;</t>
  </si>
  <si>
    <t>Western Australia ;  Unemployed ;  &gt; Males ;</t>
  </si>
  <si>
    <t>Western Australia ;  Unemployed ;  &gt; Females ;</t>
  </si>
  <si>
    <t>Western Australia ;  Not in the labour force ;  Persons ;</t>
  </si>
  <si>
    <t>Western Australia ;  Not in the labour force ;  &gt; Males ;</t>
  </si>
  <si>
    <t>Western Australia ;  Not in the labour force ;  &gt; Females ;</t>
  </si>
  <si>
    <t>Western Australia ;  With job attachment ;  Persons ;</t>
  </si>
  <si>
    <t>Western Australia ;  With job attachment ;  &gt; Males ;</t>
  </si>
  <si>
    <t>Western Australia ;  With job attachment ;  &gt; Females ;</t>
  </si>
  <si>
    <t>Western Australia ;  Without job attachment ;  Persons ;</t>
  </si>
  <si>
    <t>Western Australia ;  Without job attachment ;  &gt; Males ;</t>
  </si>
  <si>
    <t>Western Australia ;  Without job attachment ;  &gt; Females ;</t>
  </si>
  <si>
    <t>Tasmania ;  Civilian population ;  Persons ;</t>
  </si>
  <si>
    <t>Tasmania ;  Civilian population ;  &gt; Males ;</t>
  </si>
  <si>
    <t>Tasmania ;  Civilian population ;  &gt; Females ;</t>
  </si>
  <si>
    <t>Tasmania ;  Employed ;  Persons ;</t>
  </si>
  <si>
    <t>Tasmania ;  Employed ;  &gt; Males ;</t>
  </si>
  <si>
    <t>Tasmania ;  Employed ;  &gt; Females ;</t>
  </si>
  <si>
    <t>Tasmania ;  &gt; Underemployed (expanded definition) ;  Persons ;</t>
  </si>
  <si>
    <t>Tasmania ;  &gt; Underemployed (expanded definition) ;  &gt; Males ;</t>
  </si>
  <si>
    <t>Tasmania ;  &gt; Underemployed (expanded definition) ;  &gt; Females ;</t>
  </si>
  <si>
    <t>Tasmania ;  &gt;&gt; Underemployed (headline definition) ;  Persons ;</t>
  </si>
  <si>
    <t>Tasmania ;  &gt;&gt; Underemployed (headline definition) ;  &gt; Males ;</t>
  </si>
  <si>
    <t>Tasmania ;  &gt;&gt; Underemployed (headline definition) ;  &gt; Females ;</t>
  </si>
  <si>
    <t>Tasmania ;  Potential workers ;  Persons ;</t>
  </si>
  <si>
    <t>Tasmania ;  Potential workers ;  &gt; Males ;</t>
  </si>
  <si>
    <t>Tasmania ;  Potential workers ;  &gt; Females ;</t>
  </si>
  <si>
    <t>Tasmania ;  &gt; Potential workers with job attachment ;  Persons ;</t>
  </si>
  <si>
    <t>Tasmania ;  &gt; Potential workers with job attachment ;  &gt; Males ;</t>
  </si>
  <si>
    <t>Tasmania ;  &gt; Potential workers with job attachment ;  &gt; Females ;</t>
  </si>
  <si>
    <t>Tasmania ;  &gt;&gt; Had a job to go to and available within 4 weeks ;  Persons ;</t>
  </si>
  <si>
    <t>Tasmania ;  &gt;&gt; Had a job to go to and available within 4 weeks ;  &gt; Males ;</t>
  </si>
  <si>
    <t>Tasmania ;  &gt;&gt; Had a job to go to and available within 4 weeks ;  &gt; Females ;</t>
  </si>
  <si>
    <t>Tasmania ;  &gt;&gt;&gt; Had a job to go to and available last week (unemployed) ;  Persons ;</t>
  </si>
  <si>
    <t>Tasmania ;  &gt;&gt;&gt; Had a job to go to and available last week (unemployed) ;  &gt; Males ;</t>
  </si>
  <si>
    <t>Tasmania ;  &gt;&gt;&gt; Had a job to go to and available last week (unemployed) ;  &gt; Females ;</t>
  </si>
  <si>
    <t>Tasmania ;  &gt;&gt;&gt; Had a job to go to and available within 4 weeks (but not last week) ;  Persons ;</t>
  </si>
  <si>
    <t>Tasmania ;  &gt;&gt;&gt; Had a job to go to and available within 4 weeks (but not last week) ;  &gt; Males ;</t>
  </si>
  <si>
    <t>Tasmania ;  &gt;&gt;&gt; Had a job to go to and available within 4 weeks (but not last week) ;  &gt; Females ;</t>
  </si>
  <si>
    <t>Tasmania ;  &gt;&gt; Had a job to go to and not available within 4 weeks ;  Persons ;</t>
  </si>
  <si>
    <t>Tasmania ;  &gt;&gt; Had a job to go to and not available within 4 weeks ;  &gt; Males ;</t>
  </si>
  <si>
    <t>Tasmania ;  &gt;&gt; Had a job to go to and not available within 4 weeks ;  &gt; Females ;</t>
  </si>
  <si>
    <t>Tasmania ;  &gt; Potential workers without job attachment ;  Persons ;</t>
  </si>
  <si>
    <t>Tasmania ;  &gt; Potential workers without job attachment ;  &gt; Males ;</t>
  </si>
  <si>
    <t>Tasmania ;  &gt; Potential workers without job attachment ;  &gt; Females ;</t>
  </si>
  <si>
    <t>Tasmania ;  &gt;&gt; Wanted to work, actively looking and available within 4 weeks ;  Persons ;</t>
  </si>
  <si>
    <t>Tasmania ;  &gt;&gt; Wanted to work, actively looking and available within 4 weeks ;  &gt; Males ;</t>
  </si>
  <si>
    <t>Tasmania ;  &gt;&gt; Wanted to work, actively looking and available within 4 weeks ;  &gt; Females ;</t>
  </si>
  <si>
    <t>Tasmania ;  &gt;&gt;&gt; Wanted to work, actively looking and available last week (unemployed) ;  Persons ;</t>
  </si>
  <si>
    <t>Tasmania ;  &gt;&gt;&gt; Wanted to work, actively looking and available last week (unemployed) ;  &gt; Males ;</t>
  </si>
  <si>
    <t>Tasmania ;  &gt;&gt;&gt; Wanted to work, actively looking and available last week (unemployed) ;  &gt; Females ;</t>
  </si>
  <si>
    <t>Tasmania ;  &gt;&gt;&gt; Wanted to work, actively looking and available within 4 weeks (but not last week) ;  Persons ;</t>
  </si>
  <si>
    <t>Tasmania ;  &gt;&gt;&gt; Wanted to work, actively looking and available within 4 weeks (but not last week) ;  &gt; Males ;</t>
  </si>
  <si>
    <t>Tasmania ;  &gt;&gt;&gt; Wanted to work, actively looking and available within 4 weeks (but not last week) ;  &gt; Females ;</t>
  </si>
  <si>
    <t>Tasmania ;  &gt;&gt; Wanted to work, actively looking and not available within 4 weeks ;  Persons ;</t>
  </si>
  <si>
    <t>Tasmania ;  &gt;&gt; Wanted to work, actively looking and not available within 4 weeks ;  &gt; Males ;</t>
  </si>
  <si>
    <t>Tasmania ;  &gt;&gt; Wanted to work, actively looking and not available within 4 weeks ;  &gt; Females ;</t>
  </si>
  <si>
    <t>Tasmania ;  &gt;&gt; Wanted to work, available within 4 weeks but not actively looking ;  Persons ;</t>
  </si>
  <si>
    <t>Tasmania ;  &gt;&gt; Wanted to work, available within 4 weeks but not actively looking ;  &gt; Males ;</t>
  </si>
  <si>
    <t>Tasmania ;  &gt;&gt; Wanted to work, available within 4 weeks but not actively looking ;  &gt; Females ;</t>
  </si>
  <si>
    <t>Tasmania ;  &gt;&gt;&gt; Discouraged job seekers - available but discouraged from actively looking ;  Persons ;</t>
  </si>
  <si>
    <t>Tasmania ;  &gt;&gt;&gt; Discouraged job seekers - available but discouraged from actively looking ;  &gt; Males ;</t>
  </si>
  <si>
    <t>Tasmania ;  &gt;&gt;&gt; Discouraged job seekers - available but discouraged from actively looking ;  &gt; Females ;</t>
  </si>
  <si>
    <t>Tasmania ;  &gt;&gt;&gt; Other job seekers - available but not actively looking for other reasons ;  Persons ;</t>
  </si>
  <si>
    <t>Tasmania ;  &gt;&gt;&gt; Other job seekers - available but not actively looking for other reasons ;  &gt; Males ;</t>
  </si>
  <si>
    <t>Tasmania ;  &gt;&gt;&gt; Other job seekers - available but not actively looking for other reasons ;  &gt; Females ;</t>
  </si>
  <si>
    <t>Tasmania ;  &gt;&gt; Wanted to work, not available within 4 weeks and not actively looking ;  Persons ;</t>
  </si>
  <si>
    <t>Tasmania ;  &gt;&gt; Wanted to work, not available within 4 weeks and not actively looking ;  &gt; Males ;</t>
  </si>
  <si>
    <t>Tasmania ;  &gt;&gt; Wanted to work, not available within 4 weeks and not actively looking ;  &gt; Females ;</t>
  </si>
  <si>
    <t>Tasmania ;  Not potential workers ;  Persons ;</t>
  </si>
  <si>
    <t>Tasmania ;  Not potential workers ;  &gt; Males ;</t>
  </si>
  <si>
    <t>Tasmania ;  Not potential workers ;  &gt; Females ;</t>
  </si>
  <si>
    <t>Tasmania ;  &gt; Did not want to work ;  Persons ;</t>
  </si>
  <si>
    <t>Tasmania ;  &gt; Did not want to work ;  &gt; Males ;</t>
  </si>
  <si>
    <t>Tasmania ;  &gt; Did not want to work ;  &gt; Females ;</t>
  </si>
  <si>
    <t>Tasmania ;  &gt; Permanently unable to work ;  Persons ;</t>
  </si>
  <si>
    <t>Tasmania ;  &gt; Permanently unable to work ;  &gt; Males ;</t>
  </si>
  <si>
    <t>Tasmania ;  &gt; Permanently unable to work ;  &gt; Females ;</t>
  </si>
  <si>
    <t>Tasmania ;  Unemployed ;  Persons ;</t>
  </si>
  <si>
    <t>Tasmania ;  Unemployed ;  &gt; Males ;</t>
  </si>
  <si>
    <t>Tasmania ;  Unemployed ;  &gt; Females ;</t>
  </si>
  <si>
    <t>Tasmania ;  Not in the labour force ;  Persons ;</t>
  </si>
  <si>
    <t>Tasmania ;  Not in the labour force ;  &gt; Males ;</t>
  </si>
  <si>
    <t>Tasmania ;  Not in the labour force ;  &gt; Females ;</t>
  </si>
  <si>
    <t>Tasmania ;  With job attachment ;  Persons ;</t>
  </si>
  <si>
    <t>Tasmania ;  With job attachment ;  &gt; Males ;</t>
  </si>
  <si>
    <t>Tasmania ;  With job attachment ;  &gt; Females ;</t>
  </si>
  <si>
    <t>Tasmania ;  Without job attachment ;  Persons ;</t>
  </si>
  <si>
    <t>Tasmania ;  Without job attachment ;  &gt; Males ;</t>
  </si>
  <si>
    <t>Tasmania ;  Without job attachment ;  &gt; Females ;</t>
  </si>
  <si>
    <t>Northern Territory ;  Civilian population ;  Persons ;</t>
  </si>
  <si>
    <t>Northern Territory ;  Civilian population ;  &gt; Males ;</t>
  </si>
  <si>
    <t>Northern Territory ;  Civilian population ;  &gt; Females ;</t>
  </si>
  <si>
    <t>Northern Territory ;  Employed ;  Persons ;</t>
  </si>
  <si>
    <t>Northern Territory ;  Employed ;  &gt; Males ;</t>
  </si>
  <si>
    <t>Northern Territory ;  Employed ;  &gt; Females ;</t>
  </si>
  <si>
    <t>Northern Territory ;  &gt; Underemployed (expanded definition) ;  Persons ;</t>
  </si>
  <si>
    <t>Northern Territory ;  &gt; Underemployed (expanded definition) ;  &gt; Males ;</t>
  </si>
  <si>
    <t>Northern Territory ;  &gt; Underemployed (expanded definition) ;  &gt; Females ;</t>
  </si>
  <si>
    <t>Northern Territory ;  &gt;&gt; Underemployed (headline definition) ;  Persons ;</t>
  </si>
  <si>
    <t>Northern Territory ;  &gt;&gt; Underemployed (headline definition) ;  &gt; Males ;</t>
  </si>
  <si>
    <t>Northern Territory ;  &gt;&gt; Underemployed (headline definition) ;  &gt; Females ;</t>
  </si>
  <si>
    <t>Northern Territory ;  Potential workers ;  Persons ;</t>
  </si>
  <si>
    <t>Northern Territory ;  Potential workers ;  &gt; Males ;</t>
  </si>
  <si>
    <t>Northern Territory ;  Potential workers ;  &gt; Females ;</t>
  </si>
  <si>
    <t>Northern Territory ;  &gt; Potential workers with job attachment ;  Persons ;</t>
  </si>
  <si>
    <t>Northern Territory ;  &gt; Potential workers with job attachment ;  &gt; Males ;</t>
  </si>
  <si>
    <t>Northern Territory ;  &gt; Potential workers with job attachment ;  &gt; Females ;</t>
  </si>
  <si>
    <t>Northern Territory ;  &gt;&gt; Had a job to go to and available within 4 weeks ;  Persons ;</t>
  </si>
  <si>
    <t>Northern Territory ;  &gt;&gt; Had a job to go to and available within 4 weeks ;  &gt; Males ;</t>
  </si>
  <si>
    <t>Northern Territory ;  &gt;&gt; Had a job to go to and available within 4 weeks ;  &gt; Females ;</t>
  </si>
  <si>
    <t>Northern Territory ;  &gt;&gt;&gt; Had a job to go to and available last week (unemployed) ;  Persons ;</t>
  </si>
  <si>
    <t>Northern Territory ;  &gt;&gt;&gt; Had a job to go to and available last week (unemployed) ;  &gt; Males ;</t>
  </si>
  <si>
    <t>Northern Territory ;  &gt;&gt;&gt; Had a job to go to and available last week (unemployed) ;  &gt; Females ;</t>
  </si>
  <si>
    <t>Northern Territory ;  &gt;&gt;&gt; Had a job to go to and available within 4 weeks (but not last week) ;  Persons ;</t>
  </si>
  <si>
    <t>Northern Territory ;  &gt;&gt;&gt; Had a job to go to and available within 4 weeks (but not last week) ;  &gt; Males ;</t>
  </si>
  <si>
    <t>Northern Territory ;  &gt;&gt;&gt; Had a job to go to and available within 4 weeks (but not last week) ;  &gt; Females ;</t>
  </si>
  <si>
    <t>Northern Territory ;  &gt;&gt; Had a job to go to and not available within 4 weeks ;  Persons ;</t>
  </si>
  <si>
    <t>Northern Territory ;  &gt;&gt; Had a job to go to and not available within 4 weeks ;  &gt; Males ;</t>
  </si>
  <si>
    <t>Northern Territory ;  &gt;&gt; Had a job to go to and not available within 4 weeks ;  &gt; Females ;</t>
  </si>
  <si>
    <t>Northern Territory ;  &gt; Potential workers without job attachment ;  Persons ;</t>
  </si>
  <si>
    <t>Northern Territory ;  &gt; Potential workers without job attachment ;  &gt; Males ;</t>
  </si>
  <si>
    <t>Northern Territory ;  &gt; Potential workers without job attachment ;  &gt; Females ;</t>
  </si>
  <si>
    <t>Northern Territory ;  &gt;&gt; Wanted to work, actively looking and available within 4 weeks ;  Persons ;</t>
  </si>
  <si>
    <t>Northern Territory ;  &gt;&gt; Wanted to work, actively looking and available within 4 weeks ;  &gt; Males ;</t>
  </si>
  <si>
    <t>Northern Territory ;  &gt;&gt; Wanted to work, actively looking and available within 4 weeks ;  &gt; Females ;</t>
  </si>
  <si>
    <t>Northern Territory ;  &gt;&gt;&gt; Wanted to work, actively looking and available last week (unemployed) ;  Persons ;</t>
  </si>
  <si>
    <t>Northern Territory ;  &gt;&gt;&gt; Wanted to work, actively looking and available last week (unemployed) ;  &gt; Males ;</t>
  </si>
  <si>
    <t>Northern Territory ;  &gt;&gt;&gt; Wanted to work, actively looking and available last week (unemployed) ;  &gt; Females ;</t>
  </si>
  <si>
    <t>Northern Territory ;  &gt;&gt;&gt; Wanted to work, actively looking and available within 4 weeks (but not last week) ;  Persons ;</t>
  </si>
  <si>
    <t>Northern Territory ;  &gt;&gt;&gt; Wanted to work, actively looking and available within 4 weeks (but not last week) ;  &gt; Males ;</t>
  </si>
  <si>
    <t>Northern Territory ;  &gt;&gt;&gt; Wanted to work, actively looking and available within 4 weeks (but not last week) ;  &gt; Females ;</t>
  </si>
  <si>
    <t>Northern Territory ;  &gt;&gt; Wanted to work, actively looking and not available within 4 weeks ;  Persons ;</t>
  </si>
  <si>
    <t>Northern Territory ;  &gt;&gt; Wanted to work, actively looking and not available within 4 weeks ;  &gt; Males ;</t>
  </si>
  <si>
    <t>Northern Territory ;  &gt;&gt; Wanted to work, actively looking and not available within 4 weeks ;  &gt; Females ;</t>
  </si>
  <si>
    <t>Northern Territory ;  &gt;&gt; Wanted to work, available within 4 weeks but not actively looking ;  Persons ;</t>
  </si>
  <si>
    <t>Northern Territory ;  &gt;&gt; Wanted to work, available within 4 weeks but not actively looking ;  &gt; Males ;</t>
  </si>
  <si>
    <t>Northern Territory ;  &gt;&gt; Wanted to work, available within 4 weeks but not actively looking ;  &gt; Females ;</t>
  </si>
  <si>
    <t>Northern Territory ;  &gt;&gt;&gt; Discouraged job seekers - available but discouraged from actively looking ;  Persons ;</t>
  </si>
  <si>
    <t>Northern Territory ;  &gt;&gt;&gt; Discouraged job seekers - available but discouraged from actively looking ;  &gt; Males ;</t>
  </si>
  <si>
    <t>Northern Territory ;  &gt;&gt;&gt; Discouraged job seekers - available but discouraged from actively looking ;  &gt; Females ;</t>
  </si>
  <si>
    <t>Northern Territory ;  &gt;&gt;&gt; Other job seekers - available but not actively looking for other reasons ;  Persons ;</t>
  </si>
  <si>
    <t>Northern Territory ;  &gt;&gt;&gt; Other job seekers - available but not actively looking for other reasons ;  &gt; Males ;</t>
  </si>
  <si>
    <t>Northern Territory ;  &gt;&gt;&gt; Other job seekers - available but not actively looking for other reasons ;  &gt; Females ;</t>
  </si>
  <si>
    <t>Northern Territory ;  &gt;&gt; Wanted to work, not available within 4 weeks and not actively looking ;  Persons ;</t>
  </si>
  <si>
    <t>Northern Territory ;  &gt;&gt; Wanted to work, not available within 4 weeks and not actively looking ;  &gt; Males ;</t>
  </si>
  <si>
    <t>Northern Territory ;  &gt;&gt; Wanted to work, not available within 4 weeks and not actively looking ;  &gt; Females ;</t>
  </si>
  <si>
    <t>Northern Territory ;  Not potential workers ;  Persons ;</t>
  </si>
  <si>
    <t>Northern Territory ;  Not potential workers ;  &gt; Males ;</t>
  </si>
  <si>
    <t>Northern Territory ;  Not potential workers ;  &gt; Females ;</t>
  </si>
  <si>
    <t>Northern Territory ;  &gt; Did not want to work ;  Persons ;</t>
  </si>
  <si>
    <t>Northern Territory ;  &gt; Did not want to work ;  &gt; Males ;</t>
  </si>
  <si>
    <t>Northern Territory ;  &gt; Did not want to work ;  &gt; Females ;</t>
  </si>
  <si>
    <t>Northern Territory ;  &gt; Permanently unable to work ;  Persons ;</t>
  </si>
  <si>
    <t>A125174038X</t>
  </si>
  <si>
    <t>A125185270W</t>
  </si>
  <si>
    <t>A125179654V</t>
  </si>
  <si>
    <t>A125174042R</t>
  </si>
  <si>
    <t>A125185274F</t>
  </si>
  <si>
    <t>A125179658C</t>
  </si>
  <si>
    <t>A125174086T</t>
  </si>
  <si>
    <t>A125185318W</t>
  </si>
  <si>
    <t>A125179702A</t>
  </si>
  <si>
    <t>A125173994F</t>
  </si>
  <si>
    <t>A125185226L</t>
  </si>
  <si>
    <t>A125179610T</t>
  </si>
  <si>
    <t>A125174074J</t>
  </si>
  <si>
    <t>A125185306L</t>
  </si>
  <si>
    <t>A125179690C</t>
  </si>
  <si>
    <t>A125174078T</t>
  </si>
  <si>
    <t>A125185310C</t>
  </si>
  <si>
    <t>A125179694L</t>
  </si>
  <si>
    <t>A125173998R</t>
  </si>
  <si>
    <t>A125185230C</t>
  </si>
  <si>
    <t>A125179614A</t>
  </si>
  <si>
    <t>A125174018R</t>
  </si>
  <si>
    <t>A125185250L</t>
  </si>
  <si>
    <t>A125179634K</t>
  </si>
  <si>
    <t>A125174046X</t>
  </si>
  <si>
    <t>A125185278R</t>
  </si>
  <si>
    <t>A125179662V</t>
  </si>
  <si>
    <t>A125174090J</t>
  </si>
  <si>
    <t>A125185322L</t>
  </si>
  <si>
    <t>A125179706K</t>
  </si>
  <si>
    <t>A125173538A</t>
  </si>
  <si>
    <t>A125184770X</t>
  </si>
  <si>
    <t>A125179154X</t>
  </si>
  <si>
    <t>A125173502X</t>
  </si>
  <si>
    <t>A125184734R</t>
  </si>
  <si>
    <t>A125179118R</t>
  </si>
  <si>
    <t>A125173542T</t>
  </si>
  <si>
    <t>A125184774J</t>
  </si>
  <si>
    <t>A125179158J</t>
  </si>
  <si>
    <t>A125173546A</t>
  </si>
  <si>
    <t>A125184778T</t>
  </si>
  <si>
    <t>A125179162X</t>
  </si>
  <si>
    <t>A125173506J</t>
  </si>
  <si>
    <t>A125184738X</t>
  </si>
  <si>
    <t>A125179122F</t>
  </si>
  <si>
    <t>A125173510X</t>
  </si>
  <si>
    <t>A125184742R</t>
  </si>
  <si>
    <t>A125179126R</t>
  </si>
  <si>
    <t>A125173530J</t>
  </si>
  <si>
    <t>A125184762X</t>
  </si>
  <si>
    <t>A125179146X</t>
  </si>
  <si>
    <t>A125173490A</t>
  </si>
  <si>
    <t>A125184722F</t>
  </si>
  <si>
    <t>A125179106F</t>
  </si>
  <si>
    <t>A125173550T</t>
  </si>
  <si>
    <t>A125184782J</t>
  </si>
  <si>
    <t>A125179166J</t>
  </si>
  <si>
    <t>A125173534T</t>
  </si>
  <si>
    <t>A125184766J</t>
  </si>
  <si>
    <t>A125179150R</t>
  </si>
  <si>
    <t>A125173562A</t>
  </si>
  <si>
    <t>A125184794T</t>
  </si>
  <si>
    <t>A125179178T</t>
  </si>
  <si>
    <t>A125173494K</t>
  </si>
  <si>
    <t>A125184726R</t>
  </si>
  <si>
    <t>A125179110W</t>
  </si>
  <si>
    <t>A125173470T</t>
  </si>
  <si>
    <t>A125184702W</t>
  </si>
  <si>
    <t>A125179086J</t>
  </si>
  <si>
    <t>A125173482A</t>
  </si>
  <si>
    <t>A125184714F</t>
  </si>
  <si>
    <t>A125179098T</t>
  </si>
  <si>
    <t>A125173514J</t>
  </si>
  <si>
    <t>A125184746X</t>
  </si>
  <si>
    <t>A125179130F</t>
  </si>
  <si>
    <t>A125173486K</t>
  </si>
  <si>
    <t>A125184718R</t>
  </si>
  <si>
    <t>A125179102W</t>
  </si>
  <si>
    <t>A125173518T</t>
  </si>
  <si>
    <t>A125184750R</t>
  </si>
  <si>
    <t>A125179134R</t>
  </si>
  <si>
    <t>A125173522J</t>
  </si>
  <si>
    <t>A125184754X</t>
  </si>
  <si>
    <t>A125179138X</t>
  </si>
  <si>
    <t>A125173566K</t>
  </si>
  <si>
    <t>A125184798A</t>
  </si>
  <si>
    <t>A125179182J</t>
  </si>
  <si>
    <t>A125173474A</t>
  </si>
  <si>
    <t>A125184706F</t>
  </si>
  <si>
    <t>A125179090X</t>
  </si>
  <si>
    <t>A125173554A</t>
  </si>
  <si>
    <t>A125184786T</t>
  </si>
  <si>
    <t>A125179170X</t>
  </si>
  <si>
    <t>A125173558K</t>
  </si>
  <si>
    <t>A125184790J</t>
  </si>
  <si>
    <t>A125179174J</t>
  </si>
  <si>
    <t>A125173478K</t>
  </si>
  <si>
    <t>A125184710W</t>
  </si>
  <si>
    <t>A125179094J</t>
  </si>
  <si>
    <t>A125173498V</t>
  </si>
  <si>
    <t>A125184730F</t>
  </si>
  <si>
    <t>A125179114F</t>
  </si>
  <si>
    <t>A125173526T</t>
  </si>
  <si>
    <t>A125184758J</t>
  </si>
  <si>
    <t>A125179142R</t>
  </si>
  <si>
    <t>A125173570A</t>
  </si>
  <si>
    <t>A125184802F</t>
  </si>
  <si>
    <t>A125179186T</t>
  </si>
  <si>
    <t>A125173642A</t>
  </si>
  <si>
    <t>A125184874T</t>
  </si>
  <si>
    <t>A125179258T</t>
  </si>
  <si>
    <t>A125173606T</t>
  </si>
  <si>
    <t>A125184838J</t>
  </si>
  <si>
    <t>A125179222R</t>
  </si>
  <si>
    <t>A125173646K</t>
  </si>
  <si>
    <t>A125184878A</t>
  </si>
  <si>
    <t>A125179262J</t>
  </si>
  <si>
    <t>A125173650A</t>
  </si>
  <si>
    <t>A125184882T</t>
  </si>
  <si>
    <t>A125179266T</t>
  </si>
  <si>
    <t>A125173610J</t>
  </si>
  <si>
    <t>A125184842X</t>
  </si>
  <si>
    <t>A125179226X</t>
  </si>
  <si>
    <t>A125173614T</t>
  </si>
  <si>
    <t>A125184846J</t>
  </si>
  <si>
    <t>A125179230R</t>
  </si>
  <si>
    <t>A125173634A</t>
  </si>
  <si>
    <t>A125184866T</t>
  </si>
  <si>
    <t>A125179250X</t>
  </si>
  <si>
    <t>A125173594V</t>
  </si>
  <si>
    <t>A125184826X</t>
  </si>
  <si>
    <t>A125179210F</t>
  </si>
  <si>
    <t>A125173654K</t>
  </si>
  <si>
    <t>A125184886A</t>
  </si>
  <si>
    <t>A125179270J</t>
  </si>
  <si>
    <t>A125173638K</t>
  </si>
  <si>
    <t>A125184870J</t>
  </si>
  <si>
    <t>A125179254J</t>
  </si>
  <si>
    <t>A125173666V</t>
  </si>
  <si>
    <t>A125184898K</t>
  </si>
  <si>
    <t>A125179282T</t>
  </si>
  <si>
    <t>A125173598C</t>
  </si>
  <si>
    <t>A125184830R</t>
  </si>
  <si>
    <t>A125179214R</t>
  </si>
  <si>
    <t>A125173574K</t>
  </si>
  <si>
    <t>A125184806R</t>
  </si>
  <si>
    <t>A125179190J</t>
  </si>
  <si>
    <t>A125173586V</t>
  </si>
  <si>
    <t>A125184818X</t>
  </si>
  <si>
    <t>A125179202F</t>
  </si>
  <si>
    <t>A125173618A</t>
  </si>
  <si>
    <t>A125184850X</t>
  </si>
  <si>
    <t>A125179234X</t>
  </si>
  <si>
    <t>A125173590K</t>
  </si>
  <si>
    <t>A125184822R</t>
  </si>
  <si>
    <t>A125179206R</t>
  </si>
  <si>
    <t>A125173622T</t>
  </si>
  <si>
    <t>A125184854J</t>
  </si>
  <si>
    <t>A125179238J</t>
  </si>
  <si>
    <t>A125173626A</t>
  </si>
  <si>
    <t>A125184858T</t>
  </si>
  <si>
    <t>A125179242X</t>
  </si>
  <si>
    <t>A125173670K</t>
  </si>
  <si>
    <t>A125184902R</t>
  </si>
  <si>
    <t>A125179286A</t>
  </si>
  <si>
    <t>A125173578V</t>
  </si>
  <si>
    <t>A125184810F</t>
  </si>
  <si>
    <t>A125179194T</t>
  </si>
  <si>
    <t>A125173658V</t>
  </si>
  <si>
    <t>A125184890T</t>
  </si>
  <si>
    <t>A125179274T</t>
  </si>
  <si>
    <t>A125173662K</t>
  </si>
  <si>
    <t>A125184894A</t>
  </si>
  <si>
    <t>A125179278A</t>
  </si>
  <si>
    <t>A125173582K</t>
  </si>
  <si>
    <t>A125184814R</t>
  </si>
  <si>
    <t>A125179198A</t>
  </si>
  <si>
    <t>A125173602J</t>
  </si>
  <si>
    <t>A125184834X</t>
  </si>
  <si>
    <t>A125179218X</t>
  </si>
  <si>
    <t>A125173630T</t>
  </si>
  <si>
    <t>A125184862J</t>
  </si>
  <si>
    <t>A125179246J</t>
  </si>
  <si>
    <t>A125173674V</t>
  </si>
  <si>
    <t>A125184906X</t>
  </si>
  <si>
    <t>A125179290T</t>
  </si>
  <si>
    <t>A125173746V</t>
  </si>
  <si>
    <t>A125184978K</t>
  </si>
  <si>
    <t>A125179362T</t>
  </si>
  <si>
    <t>A125173710T</t>
  </si>
  <si>
    <t>A125184942J</t>
  </si>
  <si>
    <t>A125179326J</t>
  </si>
  <si>
    <t>A125173750K</t>
  </si>
  <si>
    <t>A125184982A</t>
  </si>
  <si>
    <t>A125179366A</t>
  </si>
  <si>
    <t>A125173754V</t>
  </si>
  <si>
    <t>A125184986K</t>
  </si>
  <si>
    <t>A125179370T</t>
  </si>
  <si>
    <t>A125173714A</t>
  </si>
  <si>
    <t>A125184946T</t>
  </si>
  <si>
    <t>A125179330X</t>
  </si>
  <si>
    <t>A125173718K</t>
  </si>
  <si>
    <t>A125184950J</t>
  </si>
  <si>
    <t>A125179334J</t>
  </si>
  <si>
    <t>A125173738V</t>
  </si>
  <si>
    <t>A125184970T</t>
  </si>
  <si>
    <t>A125179354T</t>
  </si>
  <si>
    <t>A125173698L</t>
  </si>
  <si>
    <t>A125184930X</t>
  </si>
  <si>
    <t>A125179314X</t>
  </si>
  <si>
    <t>A125173758C</t>
  </si>
  <si>
    <t>A125184990A</t>
  </si>
  <si>
    <t>A125179374A</t>
  </si>
  <si>
    <t>A125173742K</t>
  </si>
  <si>
    <t>A125184974A</t>
  </si>
  <si>
    <t>A125179358A</t>
  </si>
  <si>
    <t>A125173770V</t>
  </si>
  <si>
    <t>A125185002A</t>
  </si>
  <si>
    <t>A125179386K</t>
  </si>
  <si>
    <t>A125173702T</t>
  </si>
  <si>
    <t>A125184934J</t>
  </si>
  <si>
    <t>A125179318J</t>
  </si>
  <si>
    <t>A125173678C</t>
  </si>
  <si>
    <t>A125184910R</t>
  </si>
  <si>
    <t>A125179294A</t>
  </si>
  <si>
    <t>A125173690V</t>
  </si>
  <si>
    <t>A125184922X</t>
  </si>
  <si>
    <t>A125179306X</t>
  </si>
  <si>
    <t>A125173722A</t>
  </si>
  <si>
    <t>A125184954T</t>
  </si>
  <si>
    <t>A125179338T</t>
  </si>
  <si>
    <t>A125173694C</t>
  </si>
  <si>
    <t>A125184926J</t>
  </si>
  <si>
    <t>A125179310R</t>
  </si>
  <si>
    <t>A125173726K</t>
  </si>
  <si>
    <t>A125184958A</t>
  </si>
  <si>
    <t>A125179342J</t>
  </si>
  <si>
    <t>A125173730A</t>
  </si>
  <si>
    <t>A125184962T</t>
  </si>
  <si>
    <t>A125179346T</t>
  </si>
  <si>
    <t>A125173774C</t>
  </si>
  <si>
    <t>A125185006K</t>
  </si>
  <si>
    <t>A125179390A</t>
  </si>
  <si>
    <t>A125173682V</t>
  </si>
  <si>
    <t>A125184914X</t>
  </si>
  <si>
    <t>A125179298K</t>
  </si>
  <si>
    <t>A125173762V</t>
  </si>
  <si>
    <t>A125184994K</t>
  </si>
  <si>
    <t>A125179378K</t>
  </si>
  <si>
    <t>A125173766C</t>
  </si>
  <si>
    <t>Northern Territory ;  &gt; Permanently unable to work ;  &gt; Males ;</t>
  </si>
  <si>
    <t>Northern Territory ;  &gt; Permanently unable to work ;  &gt; Females ;</t>
  </si>
  <si>
    <t>Northern Territory ;  Unemployed ;  Persons ;</t>
  </si>
  <si>
    <t>Northern Territory ;  Unemployed ;  &gt; Males ;</t>
  </si>
  <si>
    <t>Northern Territory ;  Unemployed ;  &gt; Females ;</t>
  </si>
  <si>
    <t>Northern Territory ;  Not in the labour force ;  Persons ;</t>
  </si>
  <si>
    <t>Northern Territory ;  Not in the labour force ;  &gt; Males ;</t>
  </si>
  <si>
    <t>Northern Territory ;  Not in the labour force ;  &gt; Females ;</t>
  </si>
  <si>
    <t>Northern Territory ;  With job attachment ;  Persons ;</t>
  </si>
  <si>
    <t>Northern Territory ;  With job attachment ;  &gt; Males ;</t>
  </si>
  <si>
    <t>Northern Territory ;  With job attachment ;  &gt; Females ;</t>
  </si>
  <si>
    <t>Northern Territory ;  Without job attachment ;  Persons ;</t>
  </si>
  <si>
    <t>Northern Territory ;  Without job attachment ;  &gt; Males ;</t>
  </si>
  <si>
    <t>Northern Territory ;  Without job attachment ;  &gt; Females ;</t>
  </si>
  <si>
    <t>Australian Capital Territory ;  Civilian population ;  Persons ;</t>
  </si>
  <si>
    <t>Australian Capital Territory ;  Civilian population ;  &gt; Males ;</t>
  </si>
  <si>
    <t>Australian Capital Territory ;  Civilian population ;  &gt; Females ;</t>
  </si>
  <si>
    <t>Australian Capital Territory ;  Employed ;  Persons ;</t>
  </si>
  <si>
    <t>Australian Capital Territory ;  Employed ;  &gt; Males ;</t>
  </si>
  <si>
    <t>Australian Capital Territory ;  Employed ;  &gt; Females ;</t>
  </si>
  <si>
    <t>Australian Capital Territory ;  &gt; Underemployed (expanded definition) ;  Persons ;</t>
  </si>
  <si>
    <t>Australian Capital Territory ;  &gt; Underemployed (expanded definition) ;  &gt; Males ;</t>
  </si>
  <si>
    <t>Australian Capital Territory ;  &gt; Underemployed (expanded definition) ;  &gt; Females ;</t>
  </si>
  <si>
    <t>Australian Capital Territory ;  &gt;&gt; Underemployed (headline definition) ;  Persons ;</t>
  </si>
  <si>
    <t>Australian Capital Territory ;  &gt;&gt; Underemployed (headline definition) ;  &gt; Males ;</t>
  </si>
  <si>
    <t>Australian Capital Territory ;  &gt;&gt; Underemployed (headline definition) ;  &gt; Females ;</t>
  </si>
  <si>
    <t>Australian Capital Territory ;  Potential workers ;  Persons ;</t>
  </si>
  <si>
    <t>Australian Capital Territory ;  Potential workers ;  &gt; Males ;</t>
  </si>
  <si>
    <t>Australian Capital Territory ;  Potential workers ;  &gt; Females ;</t>
  </si>
  <si>
    <t>Australian Capital Territory ;  &gt; Potential workers with job attachment ;  Persons ;</t>
  </si>
  <si>
    <t>Australian Capital Territory ;  &gt; Potential workers with job attachment ;  &gt; Males ;</t>
  </si>
  <si>
    <t>Australian Capital Territory ;  &gt; Potential workers with job attachment ;  &gt; Females ;</t>
  </si>
  <si>
    <t>Australian Capital Territory ;  &gt;&gt; Had a job to go to and available within 4 weeks ;  Persons ;</t>
  </si>
  <si>
    <t>Australian Capital Territory ;  &gt;&gt; Had a job to go to and available within 4 weeks ;  &gt; Males ;</t>
  </si>
  <si>
    <t>Australian Capital Territory ;  &gt;&gt; Had a job to go to and available within 4 weeks ;  &gt; Females ;</t>
  </si>
  <si>
    <t>Australian Capital Territory ;  &gt;&gt;&gt; Had a job to go to and available last week (unemployed) ;  Persons ;</t>
  </si>
  <si>
    <t>Australian Capital Territory ;  &gt;&gt;&gt; Had a job to go to and available last week (unemployed) ;  &gt; Males ;</t>
  </si>
  <si>
    <t>Australian Capital Territory ;  &gt;&gt;&gt; Had a job to go to and available last week (unemployed) ;  &gt; Females ;</t>
  </si>
  <si>
    <t>Australian Capital Territory ;  &gt;&gt;&gt; Had a job to go to and available within 4 weeks (but not last week) ;  Persons ;</t>
  </si>
  <si>
    <t>Australian Capital Territory ;  &gt;&gt;&gt; Had a job to go to and available within 4 weeks (but not last week) ;  &gt; Males ;</t>
  </si>
  <si>
    <t>Australian Capital Territory ;  &gt;&gt;&gt; Had a job to go to and available within 4 weeks (but not last week) ;  &gt; Females ;</t>
  </si>
  <si>
    <t>Australian Capital Territory ;  &gt;&gt; Had a job to go to and not available within 4 weeks ;  Persons ;</t>
  </si>
  <si>
    <t>Australian Capital Territory ;  &gt;&gt; Had a job to go to and not available within 4 weeks ;  &gt; Males ;</t>
  </si>
  <si>
    <t>Australian Capital Territory ;  &gt;&gt; Had a job to go to and not available within 4 weeks ;  &gt; Females ;</t>
  </si>
  <si>
    <t>Australian Capital Territory ;  &gt; Potential workers without job attachment ;  Persons ;</t>
  </si>
  <si>
    <t>Australian Capital Territory ;  &gt; Potential workers without job attachment ;  &gt; Males ;</t>
  </si>
  <si>
    <t>Australian Capital Territory ;  &gt; Potential workers without job attachment ;  &gt; Females ;</t>
  </si>
  <si>
    <t>Australian Capital Territory ;  &gt;&gt; Wanted to work, actively looking and available within 4 weeks ;  Persons ;</t>
  </si>
  <si>
    <t>Australian Capital Territory ;  &gt;&gt; Wanted to work, actively looking and available within 4 weeks ;  &gt; Males ;</t>
  </si>
  <si>
    <t>Australian Capital Territory ;  &gt;&gt; Wanted to work, actively looking and available within 4 weeks ;  &gt; Females ;</t>
  </si>
  <si>
    <t>Australian Capital Territory ;  &gt;&gt;&gt; Wanted to work, actively looking and available last week (unemployed) ;  Persons ;</t>
  </si>
  <si>
    <t>Australian Capital Territory ;  &gt;&gt;&gt; Wanted to work, actively looking and available last week (unemployed) ;  &gt; Males ;</t>
  </si>
  <si>
    <t>Australian Capital Territory ;  &gt;&gt;&gt; Wanted to work, actively looking and available last week (unemployed) ;  &gt; Females ;</t>
  </si>
  <si>
    <t>Australian Capital Territory ;  &gt;&gt;&gt; Wanted to work, actively looking and available within 4 weeks (but not last week) ;  Persons ;</t>
  </si>
  <si>
    <t>Australian Capital Territory ;  &gt;&gt;&gt; Wanted to work, actively looking and available within 4 weeks (but not last week) ;  &gt; Males ;</t>
  </si>
  <si>
    <t>Australian Capital Territory ;  &gt;&gt;&gt; Wanted to work, actively looking and available within 4 weeks (but not last week) ;  &gt; Females ;</t>
  </si>
  <si>
    <t>Australian Capital Territory ;  &gt;&gt; Wanted to work, actively looking and not available within 4 weeks ;  Persons ;</t>
  </si>
  <si>
    <t>Australian Capital Territory ;  &gt;&gt; Wanted to work, actively looking and not available within 4 weeks ;  &gt; Males ;</t>
  </si>
  <si>
    <t>Australian Capital Territory ;  &gt;&gt; Wanted to work, actively looking and not available within 4 weeks ;  &gt; Females ;</t>
  </si>
  <si>
    <t>Australian Capital Territory ;  &gt;&gt; Wanted to work, available within 4 weeks but not actively looking ;  Persons ;</t>
  </si>
  <si>
    <t>Australian Capital Territory ;  &gt;&gt; Wanted to work, available within 4 weeks but not actively looking ;  &gt; Males ;</t>
  </si>
  <si>
    <t>Australian Capital Territory ;  &gt;&gt; Wanted to work, available within 4 weeks but not actively looking ;  &gt; Females ;</t>
  </si>
  <si>
    <t>Australian Capital Territory ;  &gt;&gt;&gt; Discouraged job seekers - available but discouraged from actively looking ;  Persons ;</t>
  </si>
  <si>
    <t>Australian Capital Territory ;  &gt;&gt;&gt; Discouraged job seekers - available but discouraged from actively looking ;  &gt; Males ;</t>
  </si>
  <si>
    <t>Australian Capital Territory ;  &gt;&gt;&gt; Discouraged job seekers - available but discouraged from actively looking ;  &gt; Females ;</t>
  </si>
  <si>
    <t>Australian Capital Territory ;  &gt;&gt;&gt; Other job seekers - available but not actively looking for other reasons ;  Persons ;</t>
  </si>
  <si>
    <t>Australian Capital Territory ;  &gt;&gt;&gt; Other job seekers - available but not actively looking for other reasons ;  &gt; Males ;</t>
  </si>
  <si>
    <t>Australian Capital Territory ;  &gt;&gt;&gt; Other job seekers - available but not actively looking for other reasons ;  &gt; Females ;</t>
  </si>
  <si>
    <t>Australian Capital Territory ;  &gt;&gt; Wanted to work, not available within 4 weeks and not actively looking ;  Persons ;</t>
  </si>
  <si>
    <t>Australian Capital Territory ;  &gt;&gt; Wanted to work, not available within 4 weeks and not actively looking ;  &gt; Males ;</t>
  </si>
  <si>
    <t>Australian Capital Territory ;  &gt;&gt; Wanted to work, not available within 4 weeks and not actively looking ;  &gt; Females ;</t>
  </si>
  <si>
    <t>Australian Capital Territory ;  Not potential workers ;  Persons ;</t>
  </si>
  <si>
    <t>Australian Capital Territory ;  Not potential workers ;  &gt; Males ;</t>
  </si>
  <si>
    <t>Australian Capital Territory ;  Not potential workers ;  &gt; Females ;</t>
  </si>
  <si>
    <t>Australian Capital Territory ;  &gt; Did not want to work ;  Persons ;</t>
  </si>
  <si>
    <t>Australian Capital Territory ;  &gt; Did not want to work ;  &gt; Males ;</t>
  </si>
  <si>
    <t>Australian Capital Territory ;  &gt; Did not want to work ;  &gt; Females ;</t>
  </si>
  <si>
    <t>Australian Capital Territory ;  &gt; Permanently unable to work ;  Persons ;</t>
  </si>
  <si>
    <t>Australian Capital Territory ;  &gt; Permanently unable to work ;  &gt; Males ;</t>
  </si>
  <si>
    <t>Australian Capital Territory ;  &gt; Permanently unable to work ;  &gt; Females ;</t>
  </si>
  <si>
    <t>Australian Capital Territory ;  Unemployed ;  Persons ;</t>
  </si>
  <si>
    <t>Australian Capital Territory ;  Unemployed ;  &gt; Males ;</t>
  </si>
  <si>
    <t>Australian Capital Territory ;  Unemployed ;  &gt; Females ;</t>
  </si>
  <si>
    <t>Australian Capital Territory ;  Not in the labour force ;  Persons ;</t>
  </si>
  <si>
    <t>Australian Capital Territory ;  Not in the labour force ;  &gt; Males ;</t>
  </si>
  <si>
    <t>Australian Capital Territory ;  Not in the labour force ;  &gt; Females ;</t>
  </si>
  <si>
    <t>Australian Capital Territory ;  With job attachment ;  Persons ;</t>
  </si>
  <si>
    <t>Australian Capital Territory ;  With job attachment ;  &gt; Males ;</t>
  </si>
  <si>
    <t>Australian Capital Territory ;  With job attachment ;  &gt; Females ;</t>
  </si>
  <si>
    <t>Australian Capital Territory ;  Without job attachment ;  Persons ;</t>
  </si>
  <si>
    <t>Australian Capital Territory ;  Without job attachment ;  &gt; Males ;</t>
  </si>
  <si>
    <t>Australian Capital Territory ;  Without job attachment ;  &gt; Females ;</t>
  </si>
  <si>
    <t>A125184998V</t>
  </si>
  <si>
    <t>A125179382A</t>
  </si>
  <si>
    <t>A125173686C</t>
  </si>
  <si>
    <t>A125184918J</t>
  </si>
  <si>
    <t>A125179302R</t>
  </si>
  <si>
    <t>A125173706A</t>
  </si>
  <si>
    <t>A125184938T</t>
  </si>
  <si>
    <t>A125179322X</t>
  </si>
  <si>
    <t>A125173734K</t>
  </si>
  <si>
    <t>A125184966A</t>
  </si>
  <si>
    <t>A125179350J</t>
  </si>
  <si>
    <t>A125173778L</t>
  </si>
  <si>
    <t>A125185010A</t>
  </si>
  <si>
    <t>A125179394K</t>
  </si>
  <si>
    <t>A125173330R</t>
  </si>
  <si>
    <t>A125184562F</t>
  </si>
  <si>
    <t>A125178946C</t>
  </si>
  <si>
    <t>A125173294T</t>
  </si>
  <si>
    <t>A125184526W</t>
  </si>
  <si>
    <t>A125178910A</t>
  </si>
  <si>
    <t>A125173334X</t>
  </si>
  <si>
    <t>A125184566R</t>
  </si>
  <si>
    <t>A125178950V</t>
  </si>
  <si>
    <t>A125173338J</t>
  </si>
  <si>
    <t>A125184570F</t>
  </si>
  <si>
    <t>A125178954C</t>
  </si>
  <si>
    <t>A125173298A</t>
  </si>
  <si>
    <t>A125184530L</t>
  </si>
  <si>
    <t>A125178914K</t>
  </si>
  <si>
    <t>A125173302F</t>
  </si>
  <si>
    <t>A125184534W</t>
  </si>
  <si>
    <t>A125178918V</t>
  </si>
  <si>
    <t>A125173322R</t>
  </si>
  <si>
    <t>A125184554F</t>
  </si>
  <si>
    <t>A125178938C</t>
  </si>
  <si>
    <t>A125173282J</t>
  </si>
  <si>
    <t>A125184514L</t>
  </si>
  <si>
    <t>A125178898W</t>
  </si>
  <si>
    <t>A125173342X</t>
  </si>
  <si>
    <t>A125184574R</t>
  </si>
  <si>
    <t>A125178958L</t>
  </si>
  <si>
    <t>A125173326X</t>
  </si>
  <si>
    <t>A125184558R</t>
  </si>
  <si>
    <t>A125178942V</t>
  </si>
  <si>
    <t>A125173354J</t>
  </si>
  <si>
    <t>A125184586X</t>
  </si>
  <si>
    <t>A125178970C</t>
  </si>
  <si>
    <t>A125173286T</t>
  </si>
  <si>
    <t>A125184518W</t>
  </si>
  <si>
    <t>A125178902A</t>
  </si>
  <si>
    <t>A125173262X</t>
  </si>
  <si>
    <t>A125184494R</t>
  </si>
  <si>
    <t>A125178878L</t>
  </si>
  <si>
    <t>A125173274J</t>
  </si>
  <si>
    <t>A125184506L</t>
  </si>
  <si>
    <t>A125178890C</t>
  </si>
  <si>
    <t>A125173306R</t>
  </si>
  <si>
    <t>A125184538F</t>
  </si>
  <si>
    <t>A125178922K</t>
  </si>
  <si>
    <t>A125173278T</t>
  </si>
  <si>
    <t>A125184510C</t>
  </si>
  <si>
    <t>A125178894L</t>
  </si>
  <si>
    <t>A125173310F</t>
  </si>
  <si>
    <t>A125184542W</t>
  </si>
  <si>
    <t>A125178926V</t>
  </si>
  <si>
    <t>A125173314R</t>
  </si>
  <si>
    <t>A125184546F</t>
  </si>
  <si>
    <t>A125178930K</t>
  </si>
  <si>
    <t>A125173358T</t>
  </si>
  <si>
    <t>A125184590R</t>
  </si>
  <si>
    <t>A125178974L</t>
  </si>
  <si>
    <t>A125173266J</t>
  </si>
  <si>
    <t>A125184498X</t>
  </si>
  <si>
    <t>A125178882C</t>
  </si>
  <si>
    <t>A125173346J</t>
  </si>
  <si>
    <t>A125184578X</t>
  </si>
  <si>
    <t>A125178962C</t>
  </si>
  <si>
    <t>A125173350X</t>
  </si>
  <si>
    <t>A125184582R</t>
  </si>
  <si>
    <t>A125178966L</t>
  </si>
  <si>
    <t>A125173270X</t>
  </si>
  <si>
    <t>A125184502C</t>
  </si>
  <si>
    <t>A125178886L</t>
  </si>
  <si>
    <t>A125173290J</t>
  </si>
  <si>
    <t>A125184522L</t>
  </si>
  <si>
    <t>A125178906K</t>
  </si>
  <si>
    <t>A125173318X</t>
  </si>
  <si>
    <t>A125184550W</t>
  </si>
  <si>
    <t>A125178934V</t>
  </si>
  <si>
    <t>A125173362J</t>
  </si>
  <si>
    <t>A125184594X</t>
  </si>
  <si>
    <t>A125178978W</t>
  </si>
  <si>
    <t>Time Series Workbook</t>
  </si>
  <si>
    <t>6228.0 Potential workers</t>
  </si>
  <si>
    <t>Table 1. Potential workers and discouraged job seekers</t>
  </si>
  <si>
    <t>E N Q U I R I E S</t>
  </si>
  <si>
    <t>Enquiries</t>
  </si>
  <si>
    <t>Data Item Description</t>
  </si>
  <si>
    <t>No. Obs.</t>
  </si>
  <si>
    <t>Freq.</t>
  </si>
  <si>
    <t>© Commonwealth of Australia  2023</t>
  </si>
  <si>
    <t>Annual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</si>
  <si>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</si>
  <si>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</si>
  <si>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Released at 11:30 am (Canberra time) Fri 30 June 2023</t>
  </si>
  <si>
    <t>Contents</t>
  </si>
  <si>
    <t>Tables</t>
  </si>
  <si>
    <t>Table 1.1 - Potential workers and discouraged job seekers by age, February 2023</t>
  </si>
  <si>
    <t>Table 1.2 - Potential workers and discouraged job seekers by state and territory, February 2023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</si>
  <si>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</si>
  <si>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</si>
  <si>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</si>
  <si>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Potential workers, February 2023</t>
  </si>
  <si>
    <t>Summary</t>
  </si>
  <si>
    <t>Methodology</t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</si>
  <si>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</si>
  <si>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</si>
  <si>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</si>
  <si>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</si>
  <si>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</si>
  <si>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</si>
  <si>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</si>
  <si>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Expanded labour force status</t>
  </si>
  <si>
    <t>Civilian population</t>
  </si>
  <si>
    <t>Employed</t>
  </si>
  <si>
    <t>Underemployed (expanded definition)</t>
  </si>
  <si>
    <t>Underemployed (headline definition)</t>
  </si>
  <si>
    <t>Potential workers</t>
  </si>
  <si>
    <t>Potential workers with job attachment (away from work or waiting to start)</t>
  </si>
  <si>
    <t>Had a job to go to and available within 4 weeks</t>
  </si>
  <si>
    <t>Had a job to go to and available last week (a sub-group of unemployed)</t>
  </si>
  <si>
    <t>Had a job to go to and available within 4 weeks (but not last week)</t>
  </si>
  <si>
    <t>Had a job to go to and not available within 4 weeks</t>
  </si>
  <si>
    <t>Potential workers without job attachment</t>
  </si>
  <si>
    <t>Wanted to work, actively looking and available within 4 weeks</t>
  </si>
  <si>
    <t>Wanted to work, actively looking and available last week (a sub-group of unemployed)</t>
  </si>
  <si>
    <t>Wanted to work, actively looking and available within 4 weeks (but not last week)</t>
  </si>
  <si>
    <t>Wanted to work, actively looking and not available within 4 weeks</t>
  </si>
  <si>
    <t>Wanted to work, available within 4 weeks but not actively looking</t>
  </si>
  <si>
    <t>Discouraged job seekers - available within 4 weeks but discouraged from actively looking</t>
  </si>
  <si>
    <t>Other job seekers - available within 4 weeks but not actively looking for other reasons</t>
  </si>
  <si>
    <t>Wanted to work, not available within 4 weeks and not actively looking</t>
  </si>
  <si>
    <t>Not potential workers</t>
  </si>
  <si>
    <t>Did not want to work</t>
  </si>
  <si>
    <t>Permanently unable to work</t>
  </si>
  <si>
    <t>Labour force status</t>
  </si>
  <si>
    <t>Unemployed</t>
  </si>
  <si>
    <t>Not in the labour force</t>
  </si>
  <si>
    <t>Job attachment</t>
  </si>
  <si>
    <t>With job attachment</t>
  </si>
  <si>
    <t>Without job attachment</t>
  </si>
  <si>
    <t>15 to 64 years</t>
  </si>
  <si>
    <t>15 to 24 years</t>
  </si>
  <si>
    <t>25 to 44 years</t>
  </si>
  <si>
    <t>45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</si>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</sst>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8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8"/>
      <color rgb="FF0000FF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Calibri"/>
      <family val="2"/>
      <scheme val="minor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15" fillId="0" borderId="0"/>
    <xf numFmtId="0" fontId="16" fillId="0" borderId="0"/>
    <xf numFmtId="0" fontId="19" fillId="0" borderId="0"/>
    <xf numFmtId="0" fontId="25" fillId="0" borderId="0">
      <alignment horizontal="left"/>
    </xf>
    <xf numFmtId="0" fontId="15" fillId="0" borderId="0"/>
    <xf numFmtId="0" fontId="28" fillId="0" borderId="0">
      <alignment horizontal="center"/>
    </xf>
    <xf numFmtId="0" fontId="28" fillId="0" borderId="0">
      <alignment horizontal="center" vertical="center" wrapText="1"/>
    </xf>
    <xf numFmtId="0" fontId="13" fillId="0" borderId="0">
      <alignment horizontal="left" vertical="center" wrapText="1"/>
    </xf>
    <xf numFmtId="0" fontId="11" fillId="0" borderId="0"/>
  </cellStyleXfs>
  <cellXfs count="76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164" fontId="2" fillId="0" borderId="0" xfId="0" applyNumberFormat="1" applyFont="1"/>
    <xf numFmtId="164" fontId="1" fillId="0" borderId="0" xfId="0" applyNumberFormat="1" applyFo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4" fillId="0" borderId="0" xfId="2" applyFont="1" applyAlignment="1">
      <alignment horizontal="left" vertical="center"/>
    </xf>
    <xf numFmtId="0" fontId="15" fillId="0" borderId="0" xfId="3"/>
    <xf numFmtId="0" fontId="16" fillId="0" borderId="0" xfId="4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20" fillId="0" borderId="0" xfId="5" applyFont="1" applyAlignment="1">
      <alignment horizontal="center"/>
    </xf>
    <xf numFmtId="0" fontId="21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0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4" fillId="3" borderId="0" xfId="2" applyFont="1" applyFill="1" applyAlignment="1">
      <alignment horizontal="left" vertical="center" indent="11"/>
    </xf>
    <xf numFmtId="1" fontId="27" fillId="3" borderId="1" xfId="6" applyNumberFormat="1" applyFont="1" applyFill="1" applyBorder="1" applyAlignment="1">
      <alignment horizontal="center" vertical="center" wrapText="1"/>
    </xf>
    <xf numFmtId="0" fontId="26" fillId="3" borderId="1" xfId="7" applyFont="1" applyFill="1" applyBorder="1" applyAlignment="1">
      <alignment vertical="center"/>
    </xf>
    <xf numFmtId="0" fontId="28" fillId="0" borderId="0" xfId="8">
      <alignment horizontal="center"/>
    </xf>
    <xf numFmtId="17" fontId="29" fillId="0" borderId="0" xfId="9" quotePrefix="1" applyNumberFormat="1" applyFont="1" applyAlignment="1">
      <alignment horizontal="right" wrapText="1"/>
    </xf>
    <xf numFmtId="0" fontId="30" fillId="4" borderId="3" xfId="7" applyFont="1" applyFill="1" applyBorder="1" applyAlignment="1">
      <alignment horizontal="center"/>
    </xf>
    <xf numFmtId="17" fontId="29" fillId="0" borderId="0" xfId="9" quotePrefix="1" applyNumberFormat="1" applyFont="1" applyAlignment="1">
      <alignment wrapText="1"/>
    </xf>
    <xf numFmtId="0" fontId="13" fillId="0" borderId="0" xfId="3" applyFont="1" applyAlignment="1">
      <alignment horizontal="right"/>
    </xf>
    <xf numFmtId="0" fontId="29" fillId="0" borderId="0" xfId="8" applyFont="1" applyAlignment="1">
      <alignment horizontal="left"/>
    </xf>
    <xf numFmtId="1" fontId="31" fillId="0" borderId="0" xfId="4" quotePrefix="1" applyNumberFormat="1" applyFont="1" applyAlignment="1">
      <alignment horizontal="center"/>
    </xf>
    <xf numFmtId="166" fontId="13" fillId="0" borderId="0" xfId="10" applyNumberFormat="1" applyAlignment="1">
      <alignment horizontal="left" vertical="center"/>
    </xf>
    <xf numFmtId="0" fontId="13" fillId="0" borderId="0" xfId="7" applyFont="1"/>
    <xf numFmtId="166" fontId="21" fillId="0" borderId="0" xfId="7" applyNumberFormat="1" applyFont="1" applyAlignment="1">
      <alignment horizontal="right"/>
    </xf>
    <xf numFmtId="0" fontId="32" fillId="0" borderId="0" xfId="1" applyFont="1" applyAlignment="1">
      <alignment horizontal="left"/>
    </xf>
    <xf numFmtId="0" fontId="14" fillId="0" borderId="0" xfId="7" applyFont="1"/>
    <xf numFmtId="0" fontId="13" fillId="0" borderId="0" xfId="11" applyFont="1" applyAlignment="1">
      <alignment horizontal="left" indent="1"/>
    </xf>
    <xf numFmtId="0" fontId="13" fillId="0" borderId="0" xfId="11" applyFont="1" applyAlignment="1">
      <alignment horizontal="left" indent="2"/>
    </xf>
    <xf numFmtId="0" fontId="13" fillId="0" borderId="0" xfId="11" applyFont="1" applyAlignment="1">
      <alignment horizontal="left" indent="3"/>
    </xf>
    <xf numFmtId="0" fontId="1" fillId="0" borderId="0" xfId="11" applyFont="1" applyAlignment="1">
      <alignment horizontal="left" indent="3"/>
    </xf>
    <xf numFmtId="0" fontId="1" fillId="0" borderId="0" xfId="11" applyFont="1" applyAlignment="1">
      <alignment horizontal="left" indent="4"/>
    </xf>
    <xf numFmtId="0" fontId="13" fillId="0" borderId="0" xfId="11" applyFont="1" applyAlignment="1">
      <alignment horizontal="left" indent="4"/>
    </xf>
    <xf numFmtId="0" fontId="1" fillId="0" borderId="0" xfId="11" applyFont="1" applyAlignment="1">
      <alignment horizontal="left" indent="1"/>
    </xf>
    <xf numFmtId="0" fontId="1" fillId="0" borderId="0" xfId="11" applyFont="1" applyAlignment="1">
      <alignment horizontal="left" indent="2"/>
    </xf>
    <xf numFmtId="166" fontId="29" fillId="0" borderId="0" xfId="10" applyNumberFormat="1" applyFont="1" applyAlignment="1">
      <alignment horizontal="left" vertical="center"/>
    </xf>
    <xf numFmtId="0" fontId="33" fillId="0" borderId="0" xfId="1" applyFont="1" applyAlignment="1">
      <alignment horizontal="left"/>
    </xf>
    <xf numFmtId="0" fontId="34" fillId="0" borderId="0" xfId="7" applyFont="1"/>
    <xf numFmtId="0" fontId="15" fillId="0" borderId="0" xfId="7"/>
    <xf numFmtId="0" fontId="12" fillId="0" borderId="0" xfId="0" applyFont="1"/>
    <xf numFmtId="3" fontId="35" fillId="0" borderId="0" xfId="7" applyNumberFormat="1" applyFont="1" applyAlignment="1">
      <alignment horizontal="right"/>
    </xf>
    <xf numFmtId="166" fontId="35" fillId="0" borderId="0" xfId="7" applyNumberFormat="1" applyFont="1" applyAlignment="1">
      <alignment horizontal="right"/>
    </xf>
    <xf numFmtId="0" fontId="36" fillId="0" borderId="0" xfId="7" applyFont="1"/>
    <xf numFmtId="0" fontId="37" fillId="0" borderId="0" xfId="7" applyFont="1"/>
    <xf numFmtId="0" fontId="18" fillId="0" borderId="0" xfId="4" quotePrefix="1" applyFont="1" applyAlignment="1">
      <alignment horizontal="righ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2" fillId="0" borderId="2" xfId="4" applyFont="1" applyBorder="1" applyAlignment="1">
      <alignment horizontal="left"/>
    </xf>
    <xf numFmtId="0" fontId="17" fillId="0" borderId="0" xfId="4" applyFont="1" applyAlignment="1">
      <alignment horizontal="left"/>
    </xf>
    <xf numFmtId="0" fontId="20" fillId="0" borderId="0" xfId="5" applyFont="1"/>
    <xf numFmtId="0" fontId="6" fillId="3" borderId="0" xfId="0" applyFont="1" applyFill="1" applyAlignment="1">
      <alignment horizontal="left" vertical="top" wrapText="1" indent="11"/>
    </xf>
    <xf numFmtId="0" fontId="26" fillId="3" borderId="1" xfId="6" applyFont="1" applyFill="1" applyBorder="1" applyAlignment="1">
      <alignment horizontal="left" vertical="center" indent="13"/>
    </xf>
    <xf numFmtId="17" fontId="30" fillId="4" borderId="3" xfId="9" quotePrefix="1" applyNumberFormat="1" applyFont="1" applyFill="1" applyBorder="1" applyAlignment="1">
      <alignment horizontal="center" wrapText="1"/>
    </xf>
    <xf numFmtId="17" fontId="29" fillId="4" borderId="3" xfId="9" quotePrefix="1" applyNumberFormat="1" applyFont="1" applyFill="1" applyBorder="1" applyAlignment="1">
      <alignment horizontal="center" wrapText="1"/>
    </xf>
    <xf numFmtId="17" fontId="29" fillId="0" borderId="4" xfId="9" quotePrefix="1" applyNumberFormat="1" applyFont="1" applyBorder="1" applyAlignment="1">
      <alignment horizontal="center" wrapText="1"/>
    </xf>
  </cellXfs>
  <cellStyles count="12">
    <cellStyle name="Hyperlink" xfId="1" builtinId="8"/>
    <cellStyle name="Hyperlink 2" xfId="5" xr:uid="{74749F37-3F55-455A-9D18-B533E62591E0}"/>
    <cellStyle name="Normal" xfId="0" builtinId="0"/>
    <cellStyle name="Normal 10" xfId="3" xr:uid="{B55CE51F-0D42-4B7E-8719-F4770F08CE04}"/>
    <cellStyle name="Normal 2" xfId="7" xr:uid="{79EBBE89-0574-49ED-A627-C0EC59026E48}"/>
    <cellStyle name="Normal 2 2 2" xfId="11" xr:uid="{06ADE7DD-BE91-4DF5-B20F-BA77CADDA1BE}"/>
    <cellStyle name="Normal 2 4" xfId="4" xr:uid="{E89017A0-0757-49C6-A94A-C092E360DCC8}"/>
    <cellStyle name="Normal 3 5 4" xfId="2" xr:uid="{1E7B28E2-1558-4544-BE0A-BEFBCFC73903}"/>
    <cellStyle name="Style1" xfId="6" xr:uid="{42D69AB2-35D2-4B64-A341-0911E046195D}"/>
    <cellStyle name="Style4" xfId="8" xr:uid="{DDD59DF7-D2F7-4DDF-AEA8-DC9DE69BCB7F}"/>
    <cellStyle name="Style5" xfId="9" xr:uid="{E63A5DF0-1117-4A46-9395-A1D33FC4D64C}"/>
    <cellStyle name="Style9" xfId="10" xr:uid="{29DA6CD9-9913-4C38-9097-EB8CBC4EBC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4512DAA-49CF-421A-9604-989A6EA6043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22C8C8-6BAD-4651-B07C-404D7F362F9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9C01A46-6824-40F7-8505-A4584734490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about/contact-us" TargetMode="External"/><Relationship Id="rId3" Type="http://schemas.openxmlformats.org/officeDocument/2006/relationships/hyperlink" Target="http://www.abs.gov.au/ausstats/abs@.nsf/exnote/6333.0" TargetMode="External"/><Relationship Id="rId7" Type="http://schemas.openxmlformats.org/officeDocument/2006/relationships/hyperlink" Target="mailto:labour.statistics@abs.gov.au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participation-job-search-and-mobility-australia-methodology/feb-2023" TargetMode="External"/><Relationship Id="rId5" Type="http://schemas.openxmlformats.org/officeDocument/2006/relationships/hyperlink" Target="https://www.abs.gov.au/statistics/labour/employment-and-unemployment/potential-workers/latest-release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usstats/abs@.nsf/mf/6333.0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D7C21-F1CD-46C9-AD19-4B3EA1CEAD78}">
  <sheetPr codeName="Sheet8"/>
  <dimension ref="A1:E27"/>
  <sheetViews>
    <sheetView showGridLines="0" tabSelected="1" workbookViewId="0">
      <pane ySplit="7" topLeftCell="A8" activePane="bottomLeft" state="frozen"/>
      <selection activeCell="B11" sqref="B11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11"/>
      <c r="B1" s="11"/>
      <c r="C1" s="11"/>
      <c r="D1" s="11"/>
      <c r="E1" s="11"/>
    </row>
    <row r="2" spans="1:5">
      <c r="A2" s="11"/>
      <c r="B2" s="13" t="s">
        <v>2196</v>
      </c>
      <c r="C2" s="12"/>
      <c r="D2" s="12"/>
      <c r="E2" s="12"/>
    </row>
    <row r="3" spans="1:5" ht="12" customHeight="1">
      <c r="A3" s="11"/>
      <c r="B3" s="12"/>
      <c r="C3" s="12"/>
      <c r="D3" s="12"/>
      <c r="E3" s="12"/>
    </row>
    <row r="4" spans="1:5">
      <c r="A4" s="11"/>
      <c r="B4" s="12"/>
      <c r="C4" s="12"/>
      <c r="D4" s="12"/>
      <c r="E4" s="12"/>
    </row>
    <row r="5" spans="1:5" ht="15.75">
      <c r="A5" s="11"/>
      <c r="B5" s="14" t="s">
        <v>2197</v>
      </c>
      <c r="C5" s="11"/>
      <c r="D5" s="11"/>
      <c r="E5" s="11"/>
    </row>
    <row r="6" spans="1:5" ht="15.75" customHeight="1">
      <c r="A6" s="11"/>
      <c r="B6" s="67" t="s">
        <v>2198</v>
      </c>
      <c r="C6" s="67"/>
      <c r="D6" s="67"/>
      <c r="E6" s="67"/>
    </row>
    <row r="7" spans="1:5" ht="15.75" customHeight="1">
      <c r="A7" s="11"/>
      <c r="B7" s="21" t="s">
        <v>2208</v>
      </c>
      <c r="C7" s="11"/>
      <c r="D7" s="11"/>
      <c r="E7" s="11"/>
    </row>
    <row r="8" spans="1:5">
      <c r="A8" s="22"/>
      <c r="B8" s="22"/>
      <c r="C8" s="22"/>
      <c r="D8" s="11"/>
      <c r="E8" s="11"/>
    </row>
    <row r="9" spans="1:5" ht="15.75">
      <c r="A9" s="23"/>
      <c r="B9" s="24" t="s">
        <v>2209</v>
      </c>
      <c r="C9" s="24"/>
      <c r="D9" s="11"/>
      <c r="E9" s="11"/>
    </row>
    <row r="10" spans="1:5">
      <c r="A10" s="23"/>
      <c r="B10" s="25" t="s">
        <v>2210</v>
      </c>
      <c r="C10" s="23"/>
      <c r="D10" s="11"/>
      <c r="E10" s="11"/>
    </row>
    <row r="11" spans="1:5">
      <c r="A11" s="23"/>
      <c r="B11" s="26">
        <v>1.1000000000000001</v>
      </c>
      <c r="C11" s="27" t="s">
        <v>2211</v>
      </c>
      <c r="D11" s="11"/>
      <c r="E11" s="11"/>
    </row>
    <row r="12" spans="1:5">
      <c r="A12" s="23"/>
      <c r="B12" s="26">
        <v>1.2</v>
      </c>
      <c r="C12" s="27" t="s">
        <v>2212</v>
      </c>
      <c r="D12" s="11"/>
      <c r="E12" s="11"/>
    </row>
    <row r="13" spans="1:5">
      <c r="A13" s="23"/>
      <c r="B13" s="26" t="s">
        <v>2213</v>
      </c>
      <c r="C13" s="27" t="s">
        <v>2214</v>
      </c>
      <c r="D13" s="11"/>
      <c r="E13" s="11"/>
    </row>
    <row r="14" spans="1:5">
      <c r="A14" s="22"/>
      <c r="B14" s="22"/>
      <c r="C14" s="22"/>
      <c r="D14" s="11"/>
      <c r="E14" s="11"/>
    </row>
    <row r="15" spans="1:5" ht="15.75">
      <c r="A15" s="23"/>
      <c r="B15" s="68"/>
      <c r="C15" s="68"/>
      <c r="D15" s="11"/>
      <c r="E15" s="11"/>
    </row>
    <row r="16" spans="1:5" ht="15.75">
      <c r="A16" s="23"/>
      <c r="B16" s="69" t="s">
        <v>2215</v>
      </c>
      <c r="C16" s="69"/>
      <c r="D16" s="11"/>
      <c r="E16" s="11"/>
    </row>
    <row r="17" spans="1:5">
      <c r="A17" s="22"/>
      <c r="B17" s="22"/>
      <c r="C17" s="22"/>
      <c r="D17" s="11"/>
      <c r="E17" s="11"/>
    </row>
    <row r="18" spans="1:5">
      <c r="A18" s="23"/>
      <c r="B18" s="28" t="s">
        <v>2216</v>
      </c>
      <c r="C18" s="23"/>
      <c r="D18" s="11"/>
      <c r="E18" s="11"/>
    </row>
    <row r="19" spans="1:5">
      <c r="A19" s="23"/>
      <c r="B19" s="70" t="s">
        <v>2217</v>
      </c>
      <c r="C19" s="70"/>
      <c r="D19" s="11"/>
      <c r="E19" s="11"/>
    </row>
    <row r="20" spans="1:5">
      <c r="A20" s="23"/>
      <c r="B20" s="70" t="s">
        <v>2218</v>
      </c>
      <c r="C20" s="70"/>
      <c r="D20" s="11"/>
      <c r="E20" s="11"/>
    </row>
    <row r="21" spans="1:5">
      <c r="A21" s="22"/>
      <c r="B21" s="70"/>
      <c r="C21" s="70"/>
      <c r="D21" s="11"/>
      <c r="E21" s="11"/>
    </row>
    <row r="22" spans="1:5">
      <c r="A22" s="22"/>
      <c r="B22" s="15" t="s">
        <v>2199</v>
      </c>
      <c r="C22" s="11"/>
      <c r="D22" s="11"/>
      <c r="E22" s="11"/>
    </row>
    <row r="23" spans="1:5">
      <c r="A23" s="22"/>
      <c r="B23" s="66" t="s">
        <v>2207</v>
      </c>
      <c r="C23" s="66"/>
      <c r="D23" s="66"/>
      <c r="E23" s="66"/>
    </row>
    <row r="24" spans="1:5">
      <c r="A24" s="22"/>
      <c r="B24" s="66" t="s">
        <v>2206</v>
      </c>
      <c r="C24" s="66"/>
      <c r="D24" s="66"/>
      <c r="E24" s="66"/>
    </row>
    <row r="25" spans="1:5">
      <c r="A25" s="22"/>
      <c r="B25" s="11"/>
      <c r="C25" s="11"/>
      <c r="D25" s="11"/>
      <c r="E25" s="11"/>
    </row>
    <row r="26" spans="1:5">
      <c r="A26" s="22"/>
      <c r="B26" s="22"/>
      <c r="C26" s="22"/>
      <c r="D26" s="11"/>
      <c r="E26" s="11"/>
    </row>
    <row r="27" spans="1:5">
      <c r="A27" s="22"/>
      <c r="B27" s="29" t="str">
        <f ca="1">"© Commonwealth of Australia "&amp;YEAR(TODAY())</f>
        <v>© Commonwealth of Australia 2023</v>
      </c>
      <c r="C27" s="23"/>
      <c r="D27" s="11"/>
      <c r="E27" s="11"/>
    </row>
  </sheetData>
  <mergeCells count="8">
    <mergeCell ref="B23:E23"/>
    <mergeCell ref="B24:E24"/>
    <mergeCell ref="B6:E6"/>
    <mergeCell ref="B15:C15"/>
    <mergeCell ref="B16:C16"/>
    <mergeCell ref="B19:C19"/>
    <mergeCell ref="B20:C20"/>
    <mergeCell ref="B21:C21"/>
  </mergeCells>
  <hyperlinks>
    <hyperlink ref="B16" r:id="rId1" xr:uid="{E38F8BBE-F850-4D3B-A527-94B7E5B29689}"/>
    <hyperlink ref="B13" location="Index!A12" display="Index" xr:uid="{53D4D28E-A3DC-4EEB-A106-9DCC07BD09DC}"/>
    <hyperlink ref="B27" r:id="rId2" display="© Commonwealth of Australia 2015" xr:uid="{B0EF6C27-5EAE-4DF1-8F6C-E3FEA0AAF856}"/>
    <hyperlink ref="B20" r:id="rId3" display="Explanatory Notes" xr:uid="{3F59FCF9-FE29-4869-98A3-1C9FE7B42265}"/>
    <hyperlink ref="B19" r:id="rId4" xr:uid="{81EFAAEA-A49E-4DEA-8F1E-BAE56A31DAF4}"/>
    <hyperlink ref="B19:C19" r:id="rId5" display="Summary" xr:uid="{A7FA53CE-CD56-4888-9CA7-DD7D5A45F344}"/>
    <hyperlink ref="B20:C20" r:id="rId6" display="Methodology" xr:uid="{5D25F233-8BC8-4B8D-9F14-8C6B6BBA3963}"/>
    <hyperlink ref="B12" location="'Table 1.2'!C10" display="'Table 1.2'!C10" xr:uid="{E823A368-5C2F-411A-93C5-345241EA3250}"/>
    <hyperlink ref="B24" r:id="rId7" display="or the Labour Surveys Branch at labour.statistics@abs.gov.au." xr:uid="{8D5FCC0A-5789-4555-AAB1-3E4577B45EA6}"/>
    <hyperlink ref="B23:E23" r:id="rId8" display="For further information about these and related statistics visit www.abs.gov.au/about/contact-us" xr:uid="{C66E10B8-A15A-410B-8E9E-BA861CBC69B9}"/>
    <hyperlink ref="B11" location="'Table 1.1'!C10" display="'Table 1.1'!C10" xr:uid="{9EA8BEBB-B846-4713-BCB7-C9F85C0DB5A4}"/>
  </hyperlinks>
  <pageMargins left="0.7" right="0.7" top="0.75" bottom="0.75" header="0.3" footer="0.3"/>
  <pageSetup paperSize="9" orientation="portrait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20000-2A13-483B-9794-4E035AAC1874}">
  <sheetPr codeName="Sheet9">
    <pageSetUpPr fitToPage="1"/>
  </sheetPr>
  <dimension ref="A1:U146"/>
  <sheetViews>
    <sheetView zoomScaleNormal="100" workbookViewId="0">
      <pane ySplit="12" topLeftCell="A13" activePane="bottomLeft" state="frozen"/>
      <selection activeCell="B11" sqref="B11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2196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32" t="str">
        <f>Contents!B5</f>
        <v>6228.0 Potential workers</v>
      </c>
      <c r="C5" s="30"/>
      <c r="D5" s="30"/>
      <c r="E5" s="30"/>
      <c r="F5" s="30"/>
      <c r="G5" s="30"/>
      <c r="H5" s="30"/>
      <c r="I5" s="30"/>
      <c r="J5" s="30"/>
      <c r="K5" s="30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1" t="str">
        <f>Contents!B6</f>
        <v>Table 1. Potential workers and discouraged job seekers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</row>
    <row r="7" spans="1:20" ht="15.95" customHeight="1">
      <c r="A7" s="30"/>
      <c r="B7" s="33" t="str">
        <f>Contents!B7</f>
        <v>Released at 11:30 am (Canberra time) Fri 30 June 2023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72" t="str">
        <f>Contents!C11</f>
        <v>Table 1.1 - Potential workers and discouraged job seekers by age, February 2023</v>
      </c>
      <c r="B8" s="72"/>
      <c r="C8" s="72"/>
      <c r="D8" s="72"/>
      <c r="E8" s="72"/>
      <c r="F8" s="72"/>
      <c r="G8" s="72"/>
      <c r="H8" s="72"/>
      <c r="I8" s="34"/>
      <c r="J8" s="35"/>
      <c r="K8" s="35"/>
      <c r="L8" s="72"/>
      <c r="M8" s="72"/>
      <c r="N8" s="72"/>
      <c r="O8" s="72"/>
      <c r="P8" s="72"/>
      <c r="Q8" s="72"/>
      <c r="R8" s="72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2219</v>
      </c>
      <c r="C10" s="73" t="s">
        <v>2220</v>
      </c>
      <c r="D10" s="73"/>
      <c r="E10" s="73"/>
      <c r="F10" s="39"/>
      <c r="G10" s="74" t="s">
        <v>2221</v>
      </c>
      <c r="H10" s="74"/>
      <c r="I10" s="74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2222</v>
      </c>
      <c r="D11" s="37" t="s">
        <v>2223</v>
      </c>
      <c r="E11" s="37" t="s">
        <v>2224</v>
      </c>
      <c r="F11" s="37"/>
      <c r="G11" s="37" t="s">
        <v>2222</v>
      </c>
      <c r="H11" s="37" t="s">
        <v>2223</v>
      </c>
      <c r="I11" s="37" t="s">
        <v>2224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2225</v>
      </c>
      <c r="D12" s="40" t="s">
        <v>2225</v>
      </c>
      <c r="E12" s="40" t="s">
        <v>2225</v>
      </c>
      <c r="F12" s="40"/>
      <c r="G12" s="40" t="s">
        <v>2225</v>
      </c>
      <c r="H12" s="40" t="s">
        <v>2225</v>
      </c>
      <c r="I12" s="40" t="s">
        <v>2225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2226</v>
      </c>
      <c r="B13" s="36"/>
      <c r="C13" s="40"/>
      <c r="D13" s="40"/>
      <c r="E13" s="40"/>
      <c r="F13" s="42"/>
      <c r="G13" s="40"/>
      <c r="H13" s="40"/>
      <c r="I13" s="40"/>
    </row>
    <row r="14" spans="1:20">
      <c r="A14" s="43"/>
      <c r="B14" s="44" t="s">
        <v>2227</v>
      </c>
      <c r="C14" s="45" cm="1">
        <f t="array" ref="C14">INDEX($C$69:$T$99,$U69,C$55)</f>
        <v>21244.041000000001</v>
      </c>
      <c r="D14" s="45" cm="1">
        <f t="array" ref="D14">INDEX($C$69:$T$99,$U69,D$55)</f>
        <v>10471.966</v>
      </c>
      <c r="E14" s="45" cm="1">
        <f t="array" ref="E14">INDEX($C$69:$T$99,$U69,E$55)</f>
        <v>10772.075000000001</v>
      </c>
      <c r="F14" s="45"/>
      <c r="G14" s="46" t="str" cm="1">
        <f t="array" ref="G14">HYPERLINK(TEXT("#"&amp;INDEX($C$108:$T$138,$U108,C$55),),INDEX($C$108:$T$138,$U108,C$55))</f>
        <v>A125173226R</v>
      </c>
      <c r="H14" s="46" t="str" cm="1">
        <f t="array" ref="H14">HYPERLINK(TEXT("#"&amp;INDEX($C$108:$T$138,$U108,D$55),),INDEX($C$108:$T$138,$U108,D$55))</f>
        <v>A125184458F</v>
      </c>
      <c r="I14" s="46" t="str" cm="1">
        <f t="array" ref="I14">HYPERLINK(TEXT("#"&amp;INDEX($C$108:$T$138,$U108,E$55),),INDEX($C$108:$T$138,$U108,E$55))</f>
        <v>A125178842K</v>
      </c>
    </row>
    <row r="15" spans="1:20">
      <c r="A15" s="47"/>
      <c r="B15" s="48" t="s">
        <v>2228</v>
      </c>
      <c r="C15" s="45" cm="1">
        <f t="array" ref="C15">INDEX($C$69:$T$99,$U70,C$55)</f>
        <v>13813.467000000001</v>
      </c>
      <c r="D15" s="45" cm="1">
        <f t="array" ref="D15">INDEX($C$69:$T$99,$U70,D$55)</f>
        <v>7246.3590000000004</v>
      </c>
      <c r="E15" s="45" cm="1">
        <f t="array" ref="E15">INDEX($C$69:$T$99,$U70,E$55)</f>
        <v>6567.107</v>
      </c>
      <c r="F15" s="45"/>
      <c r="G15" s="46" t="str" cm="1">
        <f t="array" ref="G15">HYPERLINK(TEXT("#"&amp;INDEX($C$108:$T$138,$U109,C$55),),INDEX($C$108:$T$138,$U109,C$55))</f>
        <v>A125173190X</v>
      </c>
      <c r="H15" s="46" t="str" cm="1">
        <f t="array" ref="H15">HYPERLINK(TEXT("#"&amp;INDEX($C$108:$T$138,$U109,D$55),),INDEX($C$108:$T$138,$U109,D$55))</f>
        <v>A125184422C</v>
      </c>
      <c r="I15" s="46" t="str" cm="1">
        <f t="array" ref="I15">HYPERLINK(TEXT("#"&amp;INDEX($C$108:$T$138,$U109,E$55),),INDEX($C$108:$T$138,$U109,E$55))</f>
        <v>A125178806A</v>
      </c>
    </row>
    <row r="16" spans="1:20">
      <c r="A16" s="47"/>
      <c r="B16" s="49" t="s">
        <v>2229</v>
      </c>
      <c r="C16" s="45" cm="1">
        <f t="array" ref="C16">INDEX($C$69:$T$99,$U71,C$55)</f>
        <v>1558.2090000000001</v>
      </c>
      <c r="D16" s="45" cm="1">
        <f t="array" ref="D16">INDEX($C$69:$T$99,$U71,D$55)</f>
        <v>833.399</v>
      </c>
      <c r="E16" s="45" cm="1">
        <f t="array" ref="E16">INDEX($C$69:$T$99,$U71,E$55)</f>
        <v>724.81</v>
      </c>
      <c r="F16" s="45"/>
      <c r="G16" s="46" t="str" cm="1">
        <f t="array" ref="G16">HYPERLINK(TEXT("#"&amp;INDEX($C$108:$T$138,$U110,C$55),),INDEX($C$108:$T$138,$U110,C$55))</f>
        <v>A125173230F</v>
      </c>
      <c r="H16" s="46" t="str" cm="1">
        <f t="array" ref="H16">HYPERLINK(TEXT("#"&amp;INDEX($C$108:$T$138,$U110,D$55),),INDEX($C$108:$T$138,$U110,D$55))</f>
        <v>A125184462W</v>
      </c>
      <c r="I16" s="46" t="str" cm="1">
        <f t="array" ref="I16">HYPERLINK(TEXT("#"&amp;INDEX($C$108:$T$138,$U110,E$55),),INDEX($C$108:$T$138,$U110,E$55))</f>
        <v>A125178846V</v>
      </c>
    </row>
    <row r="17" spans="1:9">
      <c r="A17" s="47"/>
      <c r="B17" s="50" t="s">
        <v>2230</v>
      </c>
      <c r="C17" s="45" cm="1">
        <f t="array" ref="C17">INDEX($C$69:$T$99,$U72,C$55)</f>
        <v>853.87300000000005</v>
      </c>
      <c r="D17" s="45" cm="1">
        <f t="array" ref="D17">INDEX($C$69:$T$99,$U72,D$55)</f>
        <v>368.80900000000003</v>
      </c>
      <c r="E17" s="45" cm="1">
        <f t="array" ref="E17">INDEX($C$69:$T$99,$U72,E$55)</f>
        <v>485.06400000000002</v>
      </c>
      <c r="F17" s="45"/>
      <c r="G17" s="46" t="str" cm="1">
        <f t="array" ref="G17">HYPERLINK(TEXT("#"&amp;INDEX($C$108:$T$138,$U111,C$55),),INDEX($C$108:$T$138,$U111,C$55))</f>
        <v>A125173234R</v>
      </c>
      <c r="H17" s="46" t="str" cm="1">
        <f t="array" ref="H17">HYPERLINK(TEXT("#"&amp;INDEX($C$108:$T$138,$U111,D$55),),INDEX($C$108:$T$138,$U111,D$55))</f>
        <v>A125184466F</v>
      </c>
      <c r="I17" s="46" t="str" cm="1">
        <f t="array" ref="I17">HYPERLINK(TEXT("#"&amp;INDEX($C$108:$T$138,$U111,E$55),),INDEX($C$108:$T$138,$U111,E$55))</f>
        <v>A125178850K</v>
      </c>
    </row>
    <row r="18" spans="1:9">
      <c r="A18" s="47"/>
      <c r="B18" s="48" t="s">
        <v>2231</v>
      </c>
      <c r="C18" s="45" cm="1">
        <f t="array" ref="C18">INDEX($C$69:$T$99,$U73,C$55)</f>
        <v>1804.653</v>
      </c>
      <c r="D18" s="45" cm="1">
        <f t="array" ref="D18">INDEX($C$69:$T$99,$U73,D$55)</f>
        <v>765.77200000000005</v>
      </c>
      <c r="E18" s="45" cm="1">
        <f t="array" ref="E18">INDEX($C$69:$T$99,$U73,E$55)</f>
        <v>1038.8800000000001</v>
      </c>
      <c r="F18" s="45"/>
      <c r="G18" s="46" t="str" cm="1">
        <f t="array" ref="G18">HYPERLINK(TEXT("#"&amp;INDEX($C$108:$T$138,$U112,C$55),),INDEX($C$108:$T$138,$U112,C$55))</f>
        <v>A125173194J</v>
      </c>
      <c r="H18" s="46" t="str" cm="1">
        <f t="array" ref="H18">HYPERLINK(TEXT("#"&amp;INDEX($C$108:$T$138,$U112,D$55),),INDEX($C$108:$T$138,$U112,D$55))</f>
        <v>A125184426L</v>
      </c>
      <c r="I18" s="46" t="str" cm="1">
        <f t="array" ref="I18">HYPERLINK(TEXT("#"&amp;INDEX($C$108:$T$138,$U112,E$55),),INDEX($C$108:$T$138,$U112,E$55))</f>
        <v>A125178810T</v>
      </c>
    </row>
    <row r="19" spans="1:9">
      <c r="A19" s="47"/>
      <c r="B19" s="49" t="s">
        <v>2232</v>
      </c>
      <c r="C19" s="45" cm="1">
        <f t="array" ref="C19">INDEX($C$69:$T$99,$U74,C$55)</f>
        <v>356.37</v>
      </c>
      <c r="D19" s="45" cm="1">
        <f t="array" ref="D19">INDEX($C$69:$T$99,$U74,D$55)</f>
        <v>136.91</v>
      </c>
      <c r="E19" s="45" cm="1">
        <f t="array" ref="E19">INDEX($C$69:$T$99,$U74,E$55)</f>
        <v>219.46</v>
      </c>
      <c r="F19" s="45"/>
      <c r="G19" s="46" t="str" cm="1">
        <f t="array" ref="G19">HYPERLINK(TEXT("#"&amp;INDEX($C$108:$T$138,$U113,C$55),),INDEX($C$108:$T$138,$U113,C$55))</f>
        <v>A125173198T</v>
      </c>
      <c r="H19" s="46" t="str" cm="1">
        <f t="array" ref="H19">HYPERLINK(TEXT("#"&amp;INDEX($C$108:$T$138,$U113,D$55),),INDEX($C$108:$T$138,$U113,D$55))</f>
        <v>A125184430C</v>
      </c>
      <c r="I19" s="46" t="str" cm="1">
        <f t="array" ref="I19">HYPERLINK(TEXT("#"&amp;INDEX($C$108:$T$138,$U113,E$55),),INDEX($C$108:$T$138,$U113,E$55))</f>
        <v>A125178814A</v>
      </c>
    </row>
    <row r="20" spans="1:9">
      <c r="A20" s="47"/>
      <c r="B20" s="51" t="s">
        <v>2233</v>
      </c>
      <c r="C20" s="45" cm="1">
        <f t="array" ref="C20">INDEX($C$69:$T$99,$U75,C$55)</f>
        <v>265.68599999999998</v>
      </c>
      <c r="D20" s="45" cm="1">
        <f t="array" ref="D20">INDEX($C$69:$T$99,$U75,D$55)</f>
        <v>118.45699999999999</v>
      </c>
      <c r="E20" s="45" cm="1">
        <f t="array" ref="E20">INDEX($C$69:$T$99,$U75,E$55)</f>
        <v>147.22900000000001</v>
      </c>
      <c r="F20" s="45"/>
      <c r="G20" s="46" t="str" cm="1">
        <f t="array" ref="G20">HYPERLINK(TEXT("#"&amp;INDEX($C$108:$T$138,$U114,C$55),),INDEX($C$108:$T$138,$U114,C$55))</f>
        <v>A125173218R</v>
      </c>
      <c r="H20" s="46" t="str" cm="1">
        <f t="array" ref="H20">HYPERLINK(TEXT("#"&amp;INDEX($C$108:$T$138,$U114,D$55),),INDEX($C$108:$T$138,$U114,D$55))</f>
        <v>A125184450L</v>
      </c>
      <c r="I20" s="46" t="str" cm="1">
        <f t="array" ref="I20">HYPERLINK(TEXT("#"&amp;INDEX($C$108:$T$138,$U114,E$55),),INDEX($C$108:$T$138,$U114,E$55))</f>
        <v>A125178834K</v>
      </c>
    </row>
    <row r="21" spans="1:9">
      <c r="A21" s="47"/>
      <c r="B21" s="52" t="s">
        <v>2234</v>
      </c>
      <c r="C21" s="45" cm="1">
        <f t="array" ref="C21">INDEX($C$69:$T$99,$U76,C$55)</f>
        <v>109.914</v>
      </c>
      <c r="D21" s="45" cm="1">
        <f t="array" ref="D21">INDEX($C$69:$T$99,$U76,D$55)</f>
        <v>54.524999999999999</v>
      </c>
      <c r="E21" s="45" cm="1">
        <f t="array" ref="E21">INDEX($C$69:$T$99,$U76,E$55)</f>
        <v>55.389000000000003</v>
      </c>
      <c r="F21" s="45"/>
      <c r="G21" s="46" t="str" cm="1">
        <f t="array" ref="G21">HYPERLINK(TEXT("#"&amp;INDEX($C$108:$T$138,$U115,C$55),),INDEX($C$108:$T$138,$U115,C$55))</f>
        <v>A125173178J</v>
      </c>
      <c r="H21" s="46" t="str" cm="1">
        <f t="array" ref="H21">HYPERLINK(TEXT("#"&amp;INDEX($C$108:$T$138,$U115,D$55),),INDEX($C$108:$T$138,$U115,D$55))</f>
        <v>A125184410V</v>
      </c>
      <c r="I21" s="46" t="str" cm="1">
        <f t="array" ref="I21">HYPERLINK(TEXT("#"&amp;INDEX($C$108:$T$138,$U115,E$55),),INDEX($C$108:$T$138,$U115,E$55))</f>
        <v>A125178794C</v>
      </c>
    </row>
    <row r="22" spans="1:9">
      <c r="A22" s="47"/>
      <c r="B22" s="52" t="s">
        <v>2235</v>
      </c>
      <c r="C22" s="45" cm="1">
        <f t="array" ref="C22">INDEX($C$69:$T$99,$U77,C$55)</f>
        <v>155.77199999999999</v>
      </c>
      <c r="D22" s="45" cm="1">
        <f t="array" ref="D22">INDEX($C$69:$T$99,$U77,D$55)</f>
        <v>63.932000000000002</v>
      </c>
      <c r="E22" s="45" cm="1">
        <f t="array" ref="E22">INDEX($C$69:$T$99,$U77,E$55)</f>
        <v>91.84</v>
      </c>
      <c r="F22" s="45"/>
      <c r="G22" s="46" t="str" cm="1">
        <f t="array" ref="G22">HYPERLINK(TEXT("#"&amp;INDEX($C$108:$T$138,$U116,C$55),),INDEX($C$108:$T$138,$U116,C$55))</f>
        <v>A125173238X</v>
      </c>
      <c r="H22" s="46" t="str" cm="1">
        <f t="array" ref="H22">HYPERLINK(TEXT("#"&amp;INDEX($C$108:$T$138,$U116,D$55),),INDEX($C$108:$T$138,$U116,D$55))</f>
        <v>A125184470W</v>
      </c>
      <c r="I22" s="46" t="str" cm="1">
        <f t="array" ref="I22">HYPERLINK(TEXT("#"&amp;INDEX($C$108:$T$138,$U116,E$55),),INDEX($C$108:$T$138,$U116,E$55))</f>
        <v>A125178854V</v>
      </c>
    </row>
    <row r="23" spans="1:9">
      <c r="A23" s="47"/>
      <c r="B23" s="51" t="s">
        <v>2236</v>
      </c>
      <c r="C23" s="45" cm="1">
        <f t="array" ref="C23">INDEX($C$69:$T$99,$U78,C$55)</f>
        <v>90.683999999999997</v>
      </c>
      <c r="D23" s="45" cm="1">
        <f t="array" ref="D23">INDEX($C$69:$T$99,$U78,D$55)</f>
        <v>18.452000000000002</v>
      </c>
      <c r="E23" s="45" cm="1">
        <f t="array" ref="E23">INDEX($C$69:$T$99,$U78,E$55)</f>
        <v>72.230999999999995</v>
      </c>
      <c r="F23" s="45"/>
      <c r="G23" s="46" t="str" cm="1">
        <f t="array" ref="G23">HYPERLINK(TEXT("#"&amp;INDEX($C$108:$T$138,$U117,C$55),),INDEX($C$108:$T$138,$U117,C$55))</f>
        <v>A125173222F</v>
      </c>
      <c r="H23" s="46" t="str" cm="1">
        <f t="array" ref="H23">HYPERLINK(TEXT("#"&amp;INDEX($C$108:$T$138,$U117,D$55),),INDEX($C$108:$T$138,$U117,D$55))</f>
        <v>A125184454W</v>
      </c>
      <c r="I23" s="46" t="str" cm="1">
        <f t="array" ref="I23">HYPERLINK(TEXT("#"&amp;INDEX($C$108:$T$138,$U117,E$55),),INDEX($C$108:$T$138,$U117,E$55))</f>
        <v>A125178838V</v>
      </c>
    </row>
    <row r="24" spans="1:9">
      <c r="A24" s="47"/>
      <c r="B24" s="49" t="s">
        <v>2237</v>
      </c>
      <c r="C24" s="45" cm="1">
        <f t="array" ref="C24">INDEX($C$69:$T$99,$U79,C$55)</f>
        <v>1448.2829999999999</v>
      </c>
      <c r="D24" s="45" cm="1">
        <f t="array" ref="D24">INDEX($C$69:$T$99,$U79,D$55)</f>
        <v>628.86300000000006</v>
      </c>
      <c r="E24" s="45" cm="1">
        <f t="array" ref="E24">INDEX($C$69:$T$99,$U79,E$55)</f>
        <v>819.42</v>
      </c>
      <c r="F24" s="45"/>
      <c r="G24" s="46" t="str" cm="1">
        <f t="array" ref="G24">HYPERLINK(TEXT("#"&amp;INDEX($C$108:$T$138,$U118,C$55),),INDEX($C$108:$T$138,$U118,C$55))</f>
        <v>A125173250R</v>
      </c>
      <c r="H24" s="46" t="str" cm="1">
        <f t="array" ref="H24">HYPERLINK(TEXT("#"&amp;INDEX($C$108:$T$138,$U118,D$55),),INDEX($C$108:$T$138,$U118,D$55))</f>
        <v>A125184482F</v>
      </c>
      <c r="I24" s="46" t="str" cm="1">
        <f t="array" ref="I24">HYPERLINK(TEXT("#"&amp;INDEX($C$108:$T$138,$U118,E$55),),INDEX($C$108:$T$138,$U118,E$55))</f>
        <v>A125178866C</v>
      </c>
    </row>
    <row r="25" spans="1:9">
      <c r="A25" s="47"/>
      <c r="B25" s="51" t="s">
        <v>2238</v>
      </c>
      <c r="C25" s="45" cm="1">
        <f t="array" ref="C25">INDEX($C$69:$T$99,$U80,C$55)</f>
        <v>454.66</v>
      </c>
      <c r="D25" s="45" cm="1">
        <f t="array" ref="D25">INDEX($C$69:$T$99,$U80,D$55)</f>
        <v>238.69499999999999</v>
      </c>
      <c r="E25" s="45" cm="1">
        <f t="array" ref="E25">INDEX($C$69:$T$99,$U80,E$55)</f>
        <v>215.964</v>
      </c>
      <c r="F25" s="45"/>
      <c r="G25" s="46" t="str" cm="1">
        <f t="array" ref="G25">HYPERLINK(TEXT("#"&amp;INDEX($C$108:$T$138,$U119,C$55),),INDEX($C$108:$T$138,$U119,C$55))</f>
        <v>A125173182X</v>
      </c>
      <c r="H25" s="46" t="str" cm="1">
        <f t="array" ref="H25">HYPERLINK(TEXT("#"&amp;INDEX($C$108:$T$138,$U119,D$55),),INDEX($C$108:$T$138,$U119,D$55))</f>
        <v>A125184414C</v>
      </c>
      <c r="I25" s="46" t="str" cm="1">
        <f t="array" ref="I25">HYPERLINK(TEXT("#"&amp;INDEX($C$108:$T$138,$U119,E$55),),INDEX($C$108:$T$138,$U119,E$55))</f>
        <v>A125178798L</v>
      </c>
    </row>
    <row r="26" spans="1:9">
      <c r="A26" s="47"/>
      <c r="B26" s="53" t="s">
        <v>2239</v>
      </c>
      <c r="C26" s="45" cm="1">
        <f t="array" ref="C26">INDEX($C$69:$T$99,$U81,C$55)</f>
        <v>398.98</v>
      </c>
      <c r="D26" s="45" cm="1">
        <f t="array" ref="D26">INDEX($C$69:$T$99,$U81,D$55)</f>
        <v>219.19</v>
      </c>
      <c r="E26" s="45" cm="1">
        <f t="array" ref="E26">INDEX($C$69:$T$99,$U81,E$55)</f>
        <v>179.78899999999999</v>
      </c>
      <c r="F26" s="45"/>
      <c r="G26" s="46" t="str" cm="1">
        <f t="array" ref="G26">HYPERLINK(TEXT("#"&amp;INDEX($C$108:$T$138,$U120,C$55),),INDEX($C$108:$T$138,$U120,C$55))</f>
        <v>A125173158X</v>
      </c>
      <c r="H26" s="46" t="str" cm="1">
        <f t="array" ref="H26">HYPERLINK(TEXT("#"&amp;INDEX($C$108:$T$138,$U120,D$55),),INDEX($C$108:$T$138,$U120,D$55))</f>
        <v>A125184390W</v>
      </c>
      <c r="I26" s="46" t="str" cm="1">
        <f t="array" ref="I26">HYPERLINK(TEXT("#"&amp;INDEX($C$108:$T$138,$U120,E$55),),INDEX($C$108:$T$138,$U120,E$55))</f>
        <v>A125178774V</v>
      </c>
    </row>
    <row r="27" spans="1:9">
      <c r="A27" s="47"/>
      <c r="B27" s="52" t="s">
        <v>2240</v>
      </c>
      <c r="C27" s="45" cm="1">
        <f t="array" ref="C27">INDEX($C$69:$T$99,$U82,C$55)</f>
        <v>55.68</v>
      </c>
      <c r="D27" s="45" cm="1">
        <f t="array" ref="D27">INDEX($C$69:$T$99,$U82,D$55)</f>
        <v>19.504999999999999</v>
      </c>
      <c r="E27" s="45" cm="1">
        <f t="array" ref="E27">INDEX($C$69:$T$99,$U82,E$55)</f>
        <v>36.174999999999997</v>
      </c>
      <c r="F27" s="45"/>
      <c r="G27" s="46" t="str" cm="1">
        <f t="array" ref="G27">HYPERLINK(TEXT("#"&amp;INDEX($C$108:$T$138,$U121,C$55),),INDEX($C$108:$T$138,$U121,C$55))</f>
        <v>A125173170R</v>
      </c>
      <c r="H27" s="46" t="str" cm="1">
        <f t="array" ref="H27">HYPERLINK(TEXT("#"&amp;INDEX($C$108:$T$138,$U121,D$55),),INDEX($C$108:$T$138,$U121,D$55))</f>
        <v>A125184402V</v>
      </c>
      <c r="I27" s="46" t="str" cm="1">
        <f t="array" ref="I27">HYPERLINK(TEXT("#"&amp;INDEX($C$108:$T$138,$U121,E$55),),INDEX($C$108:$T$138,$U121,E$55))</f>
        <v>A125178786C</v>
      </c>
    </row>
    <row r="28" spans="1:9">
      <c r="A28" s="47"/>
      <c r="B28" s="51" t="s">
        <v>2241</v>
      </c>
      <c r="C28" s="45" cm="1">
        <f t="array" ref="C28">INDEX($C$69:$T$99,$U83,C$55)</f>
        <v>13.090999999999999</v>
      </c>
      <c r="D28" s="45" cm="1">
        <f t="array" ref="D28">INDEX($C$69:$T$99,$U83,D$55)</f>
        <v>4.6749999999999998</v>
      </c>
      <c r="E28" s="45" cm="1">
        <f t="array" ref="E28">INDEX($C$69:$T$99,$U83,E$55)</f>
        <v>8.4160000000000004</v>
      </c>
      <c r="F28" s="45"/>
      <c r="G28" s="46" t="str" cm="1">
        <f t="array" ref="G28">HYPERLINK(TEXT("#"&amp;INDEX($C$108:$T$138,$U122,C$55),),INDEX($C$108:$T$138,$U122,C$55))</f>
        <v>A125173202W</v>
      </c>
      <c r="H28" s="46" t="str" cm="1">
        <f t="array" ref="H28">HYPERLINK(TEXT("#"&amp;INDEX($C$108:$T$138,$U122,D$55),),INDEX($C$108:$T$138,$U122,D$55))</f>
        <v>A125184434L</v>
      </c>
      <c r="I28" s="46" t="str" cm="1">
        <f t="array" ref="I28">HYPERLINK(TEXT("#"&amp;INDEX($C$108:$T$138,$U122,E$55),),INDEX($C$108:$T$138,$U122,E$55))</f>
        <v>A125178818K</v>
      </c>
    </row>
    <row r="29" spans="1:9">
      <c r="A29" s="47"/>
      <c r="B29" s="51" t="s">
        <v>2242</v>
      </c>
      <c r="C29" s="45" cm="1">
        <f t="array" ref="C29">INDEX($C$69:$T$99,$U84,C$55)</f>
        <v>767.45500000000004</v>
      </c>
      <c r="D29" s="45" cm="1">
        <f t="array" ref="D29">INDEX($C$69:$T$99,$U84,D$55)</f>
        <v>305.14800000000002</v>
      </c>
      <c r="E29" s="45" cm="1">
        <f t="array" ref="E29">INDEX($C$69:$T$99,$U84,E$55)</f>
        <v>462.30700000000002</v>
      </c>
      <c r="F29" s="45"/>
      <c r="G29" s="46" t="str" cm="1">
        <f t="array" ref="G29">HYPERLINK(TEXT("#"&amp;INDEX($C$108:$T$138,$U123,C$55),),INDEX($C$108:$T$138,$U123,C$55))</f>
        <v>A125173174X</v>
      </c>
      <c r="H29" s="46" t="str" cm="1">
        <f t="array" ref="H29">HYPERLINK(TEXT("#"&amp;INDEX($C$108:$T$138,$U123,D$55),),INDEX($C$108:$T$138,$U123,D$55))</f>
        <v>A125184406C</v>
      </c>
      <c r="I29" s="46" t="str" cm="1">
        <f t="array" ref="I29">HYPERLINK(TEXT("#"&amp;INDEX($C$108:$T$138,$U123,E$55),),INDEX($C$108:$T$138,$U123,E$55))</f>
        <v>A125178790V</v>
      </c>
    </row>
    <row r="30" spans="1:9">
      <c r="A30" s="47"/>
      <c r="B30" s="52" t="s">
        <v>2243</v>
      </c>
      <c r="C30" s="45" cm="1">
        <f t="array" ref="C30">INDEX($C$69:$T$99,$U85,C$55)</f>
        <v>87.355000000000004</v>
      </c>
      <c r="D30" s="45" cm="1">
        <f t="array" ref="D30">INDEX($C$69:$T$99,$U85,D$55)</f>
        <v>35.468000000000004</v>
      </c>
      <c r="E30" s="45" cm="1">
        <f t="array" ref="E30">INDEX($C$69:$T$99,$U85,E$55)</f>
        <v>51.887</v>
      </c>
      <c r="F30" s="45"/>
      <c r="G30" s="46" t="str" cm="1">
        <f t="array" ref="G30">HYPERLINK(TEXT("#"&amp;INDEX($C$108:$T$138,$U124,C$55),),INDEX($C$108:$T$138,$U124,C$55))</f>
        <v>A125173206F</v>
      </c>
      <c r="H30" s="46" t="str" cm="1">
        <f t="array" ref="H30">HYPERLINK(TEXT("#"&amp;INDEX($C$108:$T$138,$U124,D$55),),INDEX($C$108:$T$138,$U124,D$55))</f>
        <v>A125184438W</v>
      </c>
      <c r="I30" s="46" t="str" cm="1">
        <f t="array" ref="I30">HYPERLINK(TEXT("#"&amp;INDEX($C$108:$T$138,$U124,E$55),),INDEX($C$108:$T$138,$U124,E$55))</f>
        <v>A125178822A</v>
      </c>
    </row>
    <row r="31" spans="1:9">
      <c r="A31" s="47"/>
      <c r="B31" s="52" t="s">
        <v>2244</v>
      </c>
      <c r="C31" s="45" cm="1">
        <f t="array" ref="C31">INDEX($C$69:$T$99,$U86,C$55)</f>
        <v>680.1</v>
      </c>
      <c r="D31" s="45" cm="1">
        <f t="array" ref="D31">INDEX($C$69:$T$99,$U86,D$55)</f>
        <v>269.68</v>
      </c>
      <c r="E31" s="45" cm="1">
        <f t="array" ref="E31">INDEX($C$69:$T$99,$U86,E$55)</f>
        <v>410.42</v>
      </c>
      <c r="F31" s="45"/>
      <c r="G31" s="46" t="str" cm="1">
        <f t="array" ref="G31">HYPERLINK(TEXT("#"&amp;INDEX($C$108:$T$138,$U125,C$55),),INDEX($C$108:$T$138,$U125,C$55))</f>
        <v>A125173210W</v>
      </c>
      <c r="H31" s="46" t="str" cm="1">
        <f t="array" ref="H31">HYPERLINK(TEXT("#"&amp;INDEX($C$108:$T$138,$U125,D$55),),INDEX($C$108:$T$138,$U125,D$55))</f>
        <v>A125184442L</v>
      </c>
      <c r="I31" s="46" t="str" cm="1">
        <f t="array" ref="I31">HYPERLINK(TEXT("#"&amp;INDEX($C$108:$T$138,$U125,E$55),),INDEX($C$108:$T$138,$U125,E$55))</f>
        <v>A125178826K</v>
      </c>
    </row>
    <row r="32" spans="1:9">
      <c r="A32" s="47"/>
      <c r="B32" s="51" t="s">
        <v>2245</v>
      </c>
      <c r="C32" s="45" cm="1">
        <f t="array" ref="C32">INDEX($C$69:$T$99,$U87,C$55)</f>
        <v>213.078</v>
      </c>
      <c r="D32" s="45" cm="1">
        <f t="array" ref="D32">INDEX($C$69:$T$99,$U87,D$55)</f>
        <v>80.344999999999999</v>
      </c>
      <c r="E32" s="45" cm="1">
        <f t="array" ref="E32">INDEX($C$69:$T$99,$U87,E$55)</f>
        <v>132.733</v>
      </c>
      <c r="F32" s="45"/>
      <c r="G32" s="46" t="str" cm="1">
        <f t="array" ref="G32">HYPERLINK(TEXT("#"&amp;INDEX($C$108:$T$138,$U126,C$55),),INDEX($C$108:$T$138,$U126,C$55))</f>
        <v>A125173254X</v>
      </c>
      <c r="H32" s="46" t="str" cm="1">
        <f t="array" ref="H32">HYPERLINK(TEXT("#"&amp;INDEX($C$108:$T$138,$U126,D$55),),INDEX($C$108:$T$138,$U126,D$55))</f>
        <v>A125184486R</v>
      </c>
      <c r="I32" s="46" t="str" cm="1">
        <f t="array" ref="I32">HYPERLINK(TEXT("#"&amp;INDEX($C$108:$T$138,$U126,E$55),),INDEX($C$108:$T$138,$U126,E$55))</f>
        <v>A125178870V</v>
      </c>
    </row>
    <row r="33" spans="1:20">
      <c r="A33" s="47"/>
      <c r="B33" s="54" t="s">
        <v>2246</v>
      </c>
      <c r="C33" s="45" cm="1">
        <f t="array" ref="C33">INDEX($C$69:$T$99,$U88,C$55)</f>
        <v>5625.9219999999996</v>
      </c>
      <c r="D33" s="45" cm="1">
        <f t="array" ref="D33">INDEX($C$69:$T$99,$U88,D$55)</f>
        <v>2459.8339999999998</v>
      </c>
      <c r="E33" s="45" cm="1">
        <f t="array" ref="E33">INDEX($C$69:$T$99,$U88,E$55)</f>
        <v>3166.0880000000002</v>
      </c>
      <c r="F33" s="45"/>
      <c r="G33" s="46" t="str" cm="1">
        <f t="array" ref="G33">HYPERLINK(TEXT("#"&amp;INDEX($C$108:$T$138,$U127,C$55),),INDEX($C$108:$T$138,$U127,C$55))</f>
        <v>A125173162R</v>
      </c>
      <c r="H33" s="46" t="str" cm="1">
        <f t="array" ref="H33">HYPERLINK(TEXT("#"&amp;INDEX($C$108:$T$138,$U127,D$55),),INDEX($C$108:$T$138,$U127,D$55))</f>
        <v>A125184394F</v>
      </c>
      <c r="I33" s="46" t="str" cm="1">
        <f t="array" ref="I33">HYPERLINK(TEXT("#"&amp;INDEX($C$108:$T$138,$U127,E$55),),INDEX($C$108:$T$138,$U127,E$55))</f>
        <v>A125178778C</v>
      </c>
    </row>
    <row r="34" spans="1:20">
      <c r="A34" s="47"/>
      <c r="B34" s="55" t="s">
        <v>2247</v>
      </c>
      <c r="C34" s="45" cm="1">
        <f t="array" ref="C34">INDEX($C$69:$T$99,$U89,C$55)</f>
        <v>4934.8019999999997</v>
      </c>
      <c r="D34" s="45" cm="1">
        <f t="array" ref="D34">INDEX($C$69:$T$99,$U89,D$55)</f>
        <v>2090.4140000000002</v>
      </c>
      <c r="E34" s="45" cm="1">
        <f t="array" ref="E34">INDEX($C$69:$T$99,$U89,E$55)</f>
        <v>2844.3890000000001</v>
      </c>
      <c r="F34" s="45"/>
      <c r="G34" s="46" t="str" cm="1">
        <f t="array" ref="G34">HYPERLINK(TEXT("#"&amp;INDEX($C$108:$T$138,$U128,C$55),),INDEX($C$108:$T$138,$U128,C$55))</f>
        <v>A125173242R</v>
      </c>
      <c r="H34" s="46" t="str" cm="1">
        <f t="array" ref="H34">HYPERLINK(TEXT("#"&amp;INDEX($C$108:$T$138,$U128,D$55),),INDEX($C$108:$T$138,$U128,D$55))</f>
        <v>A125184474F</v>
      </c>
      <c r="I34" s="46" t="str" cm="1">
        <f t="array" ref="I34">HYPERLINK(TEXT("#"&amp;INDEX($C$108:$T$138,$U128,E$55),),INDEX($C$108:$T$138,$U128,E$55))</f>
        <v>A125178858C</v>
      </c>
    </row>
    <row r="35" spans="1:20">
      <c r="A35" s="56"/>
      <c r="B35" s="55" t="s">
        <v>2248</v>
      </c>
      <c r="C35" s="45" cm="1">
        <f t="array" ref="C35">INDEX($C$69:$T$99,$U90,C$55)</f>
        <v>691.12</v>
      </c>
      <c r="D35" s="45" cm="1">
        <f t="array" ref="D35">INDEX($C$69:$T$99,$U90,D$55)</f>
        <v>369.42099999999999</v>
      </c>
      <c r="E35" s="45" cm="1">
        <f t="array" ref="E35">INDEX($C$69:$T$99,$U90,E$55)</f>
        <v>321.69900000000001</v>
      </c>
      <c r="F35" s="45"/>
      <c r="G35" s="46" t="str" cm="1">
        <f t="array" ref="G35">HYPERLINK(TEXT("#"&amp;INDEX($C$108:$T$138,$U129,C$55),),INDEX($C$108:$T$138,$U129,C$55))</f>
        <v>A125173246X</v>
      </c>
      <c r="H35" s="46" t="str" cm="1">
        <f t="array" ref="H35">HYPERLINK(TEXT("#"&amp;INDEX($C$108:$T$138,$U129,D$55),),INDEX($C$108:$T$138,$U129,D$55))</f>
        <v>A125184478R</v>
      </c>
      <c r="I35" s="46" t="str" cm="1">
        <f t="array" ref="I35">HYPERLINK(TEXT("#"&amp;INDEX($C$108:$T$138,$U129,E$55),),INDEX($C$108:$T$138,$U129,E$55))</f>
        <v>A125178862V</v>
      </c>
    </row>
    <row r="36" spans="1:20">
      <c r="A36" s="56"/>
      <c r="B36" s="51"/>
      <c r="C36" s="45"/>
      <c r="D36" s="45"/>
      <c r="E36" s="45"/>
      <c r="F36" s="45"/>
    </row>
    <row r="37" spans="1:20">
      <c r="A37" s="56" t="s">
        <v>2249</v>
      </c>
      <c r="B37" s="51"/>
      <c r="C37" s="45"/>
      <c r="D37" s="45"/>
      <c r="E37" s="45"/>
      <c r="F37" s="45"/>
    </row>
    <row r="38" spans="1:20">
      <c r="A38" s="56"/>
      <c r="B38" s="48" t="s">
        <v>2228</v>
      </c>
      <c r="C38" s="45" cm="1">
        <f t="array" ref="C38">INDEX($C$69:$T$99,$U93,C$55)</f>
        <v>13813.467000000001</v>
      </c>
      <c r="D38" s="45" cm="1">
        <f t="array" ref="D38">INDEX($C$69:$T$99,$U93,D$55)</f>
        <v>7246.3590000000004</v>
      </c>
      <c r="E38" s="45" cm="1">
        <f t="array" ref="E38">INDEX($C$69:$T$99,$U93,E$55)</f>
        <v>6567.107</v>
      </c>
      <c r="F38" s="45"/>
      <c r="G38" s="46" t="str" cm="1">
        <f t="array" ref="G38">HYPERLINK(TEXT("#"&amp;INDEX($C$108:$T$138,$U132,C$55),),INDEX($C$108:$T$138,$U132,C$55))</f>
        <v>A125173190X</v>
      </c>
      <c r="H38" s="46" t="str" cm="1">
        <f t="array" ref="H38">HYPERLINK(TEXT("#"&amp;INDEX($C$108:$T$138,$U132,D$55),),INDEX($C$108:$T$138,$U132,D$55))</f>
        <v>A125184422C</v>
      </c>
      <c r="I38" s="46" t="str" cm="1">
        <f t="array" ref="I38">HYPERLINK(TEXT("#"&amp;INDEX($C$108:$T$138,$U132,E$55),),INDEX($C$108:$T$138,$U132,E$55))</f>
        <v>A125178806A</v>
      </c>
    </row>
    <row r="39" spans="1:20">
      <c r="A39" s="56"/>
      <c r="B39" s="54" t="s">
        <v>2250</v>
      </c>
      <c r="C39" s="45" cm="1">
        <f t="array" ref="C39">INDEX($C$69:$T$99,$U94,C$55)</f>
        <v>508.89400000000001</v>
      </c>
      <c r="D39" s="45" cm="1">
        <f t="array" ref="D39">INDEX($C$69:$T$99,$U94,D$55)</f>
        <v>273.71499999999997</v>
      </c>
      <c r="E39" s="45" cm="1">
        <f t="array" ref="E39">INDEX($C$69:$T$99,$U94,E$55)</f>
        <v>235.179</v>
      </c>
      <c r="F39" s="45"/>
      <c r="G39" s="46" t="str" cm="1">
        <f t="array" ref="G39">HYPERLINK(TEXT("#"&amp;INDEX($C$108:$T$138,$U133,C$55),),INDEX($C$108:$T$138,$U133,C$55))</f>
        <v>A125173166X</v>
      </c>
      <c r="H39" s="46" t="str" cm="1">
        <f t="array" ref="H39">HYPERLINK(TEXT("#"&amp;INDEX($C$108:$T$138,$U133,D$55),),INDEX($C$108:$T$138,$U133,D$55))</f>
        <v>A125184398R</v>
      </c>
      <c r="I39" s="46" t="str" cm="1">
        <f t="array" ref="I39">HYPERLINK(TEXT("#"&amp;INDEX($C$108:$T$138,$U133,E$55),),INDEX($C$108:$T$138,$U133,E$55))</f>
        <v>A125178782V</v>
      </c>
    </row>
    <row r="40" spans="1:20">
      <c r="A40" s="56"/>
      <c r="B40" s="54" t="s">
        <v>2251</v>
      </c>
      <c r="C40" s="45" cm="1">
        <f t="array" ref="C40">INDEX($C$69:$T$99,$U95,C$55)</f>
        <v>6921.68</v>
      </c>
      <c r="D40" s="45" cm="1">
        <f t="array" ref="D40">INDEX($C$69:$T$99,$U95,D$55)</f>
        <v>2951.8910000000001</v>
      </c>
      <c r="E40" s="45" cm="1">
        <f t="array" ref="E40">INDEX($C$69:$T$99,$U95,E$55)</f>
        <v>3969.7890000000002</v>
      </c>
      <c r="F40" s="45"/>
      <c r="G40" s="46" t="str" cm="1">
        <f t="array" ref="G40">HYPERLINK(TEXT("#"&amp;INDEX($C$108:$T$138,$U134,C$55),),INDEX($C$108:$T$138,$U134,C$55))</f>
        <v>A125173186J</v>
      </c>
      <c r="H40" s="46" t="str" cm="1">
        <f t="array" ref="H40">HYPERLINK(TEXT("#"&amp;INDEX($C$108:$T$138,$U134,D$55),),INDEX($C$108:$T$138,$U134,D$55))</f>
        <v>A125184418L</v>
      </c>
      <c r="I40" s="46" t="str" cm="1">
        <f t="array" ref="I40">HYPERLINK(TEXT("#"&amp;INDEX($C$108:$T$138,$U134,E$55),),INDEX($C$108:$T$138,$U134,E$55))</f>
        <v>A125178802T</v>
      </c>
    </row>
    <row r="41" spans="1:20">
      <c r="A41" s="56"/>
      <c r="B41" s="51"/>
      <c r="C41" s="45"/>
      <c r="D41" s="45"/>
      <c r="E41" s="45"/>
      <c r="F41" s="45"/>
    </row>
    <row r="42" spans="1:20">
      <c r="A42" s="56" t="s">
        <v>2252</v>
      </c>
      <c r="B42" s="51"/>
      <c r="C42" s="45"/>
      <c r="D42" s="45"/>
      <c r="E42" s="45"/>
      <c r="F42" s="45"/>
    </row>
    <row r="43" spans="1:20">
      <c r="A43" s="47"/>
      <c r="B43" s="48" t="s">
        <v>2253</v>
      </c>
      <c r="C43" s="45" cm="1">
        <f t="array" ref="C43">INDEX($C$69:$T$99,$U98,C$55)</f>
        <v>14169.837</v>
      </c>
      <c r="D43" s="45" cm="1">
        <f t="array" ref="D43">INDEX($C$69:$T$99,$U98,D$55)</f>
        <v>7383.2690000000002</v>
      </c>
      <c r="E43" s="45" cm="1">
        <f t="array" ref="E43">INDEX($C$69:$T$99,$U98,E$55)</f>
        <v>6786.5680000000002</v>
      </c>
      <c r="F43" s="45"/>
      <c r="G43" s="46" t="str" cm="1">
        <f t="array" ref="G43">HYPERLINK(TEXT("#"&amp;INDEX($C$108:$T$138,$U137,C$55),),INDEX($C$108:$T$138,$U137,C$55))</f>
        <v>A125173214F</v>
      </c>
      <c r="H43" s="46" t="str" cm="1">
        <f t="array" ref="H43">HYPERLINK(TEXT("#"&amp;INDEX($C$108:$T$138,$U137,D$55),),INDEX($C$108:$T$138,$U137,D$55))</f>
        <v>A125184446W</v>
      </c>
      <c r="I43" s="46" t="str" cm="1">
        <f t="array" ref="I43">HYPERLINK(TEXT("#"&amp;INDEX($C$108:$T$138,$U137,E$55),),INDEX($C$108:$T$138,$U137,E$55))</f>
        <v>A125178830A</v>
      </c>
    </row>
    <row r="44" spans="1:20">
      <c r="A44" s="47"/>
      <c r="B44" s="48" t="s">
        <v>2254</v>
      </c>
      <c r="C44" s="45" cm="1">
        <f t="array" ref="C44">INDEX($C$69:$T$99,$U99,C$55)</f>
        <v>7074.2039999999997</v>
      </c>
      <c r="D44" s="45" cm="1">
        <f t="array" ref="D44">INDEX($C$69:$T$99,$U99,D$55)</f>
        <v>3088.6970000000001</v>
      </c>
      <c r="E44" s="45" cm="1">
        <f t="array" ref="E44">INDEX($C$69:$T$99,$U99,E$55)</f>
        <v>3985.5079999999998</v>
      </c>
      <c r="F44" s="45"/>
      <c r="G44" s="46" t="str" cm="1">
        <f t="array" ref="G44">HYPERLINK(TEXT("#"&amp;INDEX($C$108:$T$138,$U138,C$55),),INDEX($C$108:$T$138,$U138,C$55))</f>
        <v>A125173258J</v>
      </c>
      <c r="H44" s="46" t="str" cm="1">
        <f t="array" ref="H44">HYPERLINK(TEXT("#"&amp;INDEX($C$108:$T$138,$U138,D$55),),INDEX($C$108:$T$138,$U138,D$55))</f>
        <v>A125184490F</v>
      </c>
      <c r="I44" s="46" t="str" cm="1">
        <f t="array" ref="I44">HYPERLINK(TEXT("#"&amp;INDEX($C$108:$T$138,$U138,E$55),),INDEX($C$108:$T$138,$U138,E$55))</f>
        <v>A125178874C</v>
      </c>
    </row>
    <row r="45" spans="1:20">
      <c r="A45" s="47"/>
      <c r="B45" s="49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</row>
    <row r="46" spans="1:20">
      <c r="A46" s="47"/>
      <c r="B46" s="49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</row>
    <row r="47" spans="1:20">
      <c r="A47" s="57" t="str">
        <f ca="1">Contents!B27</f>
        <v>© Commonwealth of Australia 2023</v>
      </c>
      <c r="B47" s="58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</row>
    <row r="48" spans="1:20" hidden="1">
      <c r="A48" s="59"/>
      <c r="B48" s="60" t="s">
        <v>2220</v>
      </c>
      <c r="C48" s="61">
        <v>1</v>
      </c>
      <c r="D48" s="62"/>
      <c r="E48" s="62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</row>
    <row r="49" spans="1:21" hidden="1">
      <c r="A49" s="59"/>
      <c r="B49" s="60" t="s">
        <v>2255</v>
      </c>
      <c r="C49" s="61">
        <v>4</v>
      </c>
      <c r="D49" s="62"/>
      <c r="E49" s="62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</row>
    <row r="50" spans="1:21" hidden="1">
      <c r="A50" s="59"/>
      <c r="B50" s="60" t="s">
        <v>2256</v>
      </c>
      <c r="C50" s="61">
        <v>7</v>
      </c>
      <c r="D50" s="62"/>
      <c r="E50" s="62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</row>
    <row r="51" spans="1:21" hidden="1">
      <c r="A51" s="59"/>
      <c r="B51" s="60" t="s">
        <v>2257</v>
      </c>
      <c r="C51" s="61">
        <v>10</v>
      </c>
      <c r="D51" s="62"/>
      <c r="E51" s="62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</row>
    <row r="52" spans="1:21" hidden="1">
      <c r="A52" s="59"/>
      <c r="B52" s="60" t="s">
        <v>2258</v>
      </c>
      <c r="C52" s="61">
        <v>13</v>
      </c>
      <c r="D52" s="62"/>
      <c r="E52" s="62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</row>
    <row r="53" spans="1:21" hidden="1">
      <c r="A53" s="59"/>
      <c r="B53" s="60" t="s">
        <v>2259</v>
      </c>
      <c r="C53" s="61">
        <v>16</v>
      </c>
      <c r="D53" s="62"/>
      <c r="E53" s="62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</row>
    <row r="54" spans="1:21" hidden="1">
      <c r="A54" s="59"/>
      <c r="B54" s="63"/>
      <c r="C54" s="62"/>
      <c r="D54" s="62"/>
      <c r="E54" s="62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</row>
    <row r="55" spans="1:21" hidden="1">
      <c r="A55" s="59"/>
      <c r="B55" s="64"/>
      <c r="C55" s="61">
        <f>VLOOKUP(C10,B48:C53,2,FALSE)</f>
        <v>1</v>
      </c>
      <c r="D55" s="61">
        <f>C55+1</f>
        <v>2</v>
      </c>
      <c r="E55" s="61">
        <f>D55+1</f>
        <v>3</v>
      </c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</row>
    <row r="56" spans="1:21" hidden="1">
      <c r="A56" s="59"/>
      <c r="B56" s="58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</row>
    <row r="57" spans="1:21" hidden="1">
      <c r="A57" s="59"/>
      <c r="B57" s="58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</row>
    <row r="58" spans="1:21" hidden="1">
      <c r="A58" s="59"/>
      <c r="B58" s="58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</row>
    <row r="59" spans="1:21" hidden="1">
      <c r="A59" s="59"/>
      <c r="B59" s="58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</row>
    <row r="60" spans="1:21" hidden="1">
      <c r="A60" s="59"/>
      <c r="B60" s="58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</row>
    <row r="61" spans="1:21" hidden="1">
      <c r="A61" s="59"/>
      <c r="B61" s="58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</row>
    <row r="62" spans="1:21" hidden="1">
      <c r="A62" s="59"/>
      <c r="B62" s="58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</row>
    <row r="63" spans="1:21" hidden="1">
      <c r="A63" s="59"/>
      <c r="B63" s="58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</row>
    <row r="64" spans="1:21" hidden="1">
      <c r="A64" s="59"/>
      <c r="B64" s="58"/>
      <c r="C64" s="61">
        <v>1</v>
      </c>
      <c r="D64" s="61">
        <v>2</v>
      </c>
      <c r="E64" s="61">
        <v>3</v>
      </c>
      <c r="F64" s="61">
        <v>4</v>
      </c>
      <c r="G64" s="61">
        <v>5</v>
      </c>
      <c r="H64" s="61">
        <v>6</v>
      </c>
      <c r="I64" s="61">
        <v>7</v>
      </c>
      <c r="J64" s="61">
        <v>8</v>
      </c>
      <c r="K64" s="61">
        <v>9</v>
      </c>
      <c r="L64" s="61">
        <v>10</v>
      </c>
      <c r="M64" s="61">
        <v>11</v>
      </c>
      <c r="N64" s="61">
        <v>12</v>
      </c>
      <c r="O64" s="61">
        <v>13</v>
      </c>
      <c r="P64" s="61">
        <v>14</v>
      </c>
      <c r="Q64" s="61">
        <v>15</v>
      </c>
      <c r="R64" s="61">
        <v>16</v>
      </c>
      <c r="S64" s="61">
        <v>17</v>
      </c>
      <c r="T64" s="61">
        <v>18</v>
      </c>
    </row>
    <row r="65" spans="1:21" ht="15" hidden="1" customHeight="1">
      <c r="A65" s="36"/>
      <c r="B65" s="36"/>
      <c r="C65" s="75" t="s">
        <v>2220</v>
      </c>
      <c r="D65" s="75"/>
      <c r="E65" s="75"/>
      <c r="F65" s="75" t="s">
        <v>2255</v>
      </c>
      <c r="G65" s="75"/>
      <c r="H65" s="75"/>
      <c r="I65" s="75" t="s">
        <v>2256</v>
      </c>
      <c r="J65" s="75"/>
      <c r="K65" s="75"/>
      <c r="L65" s="75" t="s">
        <v>2257</v>
      </c>
      <c r="M65" s="75"/>
      <c r="N65" s="75"/>
      <c r="O65" s="75" t="s">
        <v>2258</v>
      </c>
      <c r="P65" s="75"/>
      <c r="Q65" s="75"/>
      <c r="R65" s="75" t="s">
        <v>2259</v>
      </c>
      <c r="S65" s="75"/>
      <c r="T65" s="75"/>
    </row>
    <row r="66" spans="1:21" hidden="1">
      <c r="A66" s="36"/>
      <c r="B66" s="36"/>
      <c r="C66" s="37" t="s">
        <v>2222</v>
      </c>
      <c r="D66" s="37" t="s">
        <v>2223</v>
      </c>
      <c r="E66" s="37" t="s">
        <v>2224</v>
      </c>
      <c r="F66" s="37" t="s">
        <v>2222</v>
      </c>
      <c r="G66" s="37" t="s">
        <v>2223</v>
      </c>
      <c r="H66" s="37" t="s">
        <v>2224</v>
      </c>
      <c r="I66" s="37" t="s">
        <v>2222</v>
      </c>
      <c r="J66" s="37" t="s">
        <v>2223</v>
      </c>
      <c r="K66" s="37" t="s">
        <v>2224</v>
      </c>
      <c r="L66" s="37" t="s">
        <v>2222</v>
      </c>
      <c r="M66" s="37" t="s">
        <v>2223</v>
      </c>
      <c r="N66" s="37" t="s">
        <v>2224</v>
      </c>
      <c r="O66" s="37" t="s">
        <v>2222</v>
      </c>
      <c r="P66" s="37" t="s">
        <v>2223</v>
      </c>
      <c r="Q66" s="37" t="s">
        <v>2224</v>
      </c>
      <c r="R66" s="37" t="s">
        <v>2222</v>
      </c>
      <c r="S66" s="37" t="s">
        <v>2223</v>
      </c>
      <c r="T66" s="37" t="s">
        <v>2224</v>
      </c>
    </row>
    <row r="67" spans="1:21" hidden="1">
      <c r="A67" s="36"/>
      <c r="B67" s="36"/>
      <c r="C67" s="40" t="s">
        <v>2225</v>
      </c>
      <c r="D67" s="40" t="s">
        <v>2225</v>
      </c>
      <c r="E67" s="40" t="s">
        <v>2225</v>
      </c>
      <c r="F67" s="40" t="s">
        <v>2225</v>
      </c>
      <c r="G67" s="40" t="s">
        <v>2225</v>
      </c>
      <c r="H67" s="40" t="s">
        <v>2225</v>
      </c>
      <c r="I67" s="40" t="s">
        <v>2225</v>
      </c>
      <c r="J67" s="40" t="s">
        <v>2225</v>
      </c>
      <c r="K67" s="40" t="s">
        <v>2225</v>
      </c>
      <c r="L67" s="40" t="s">
        <v>2225</v>
      </c>
      <c r="M67" s="40" t="s">
        <v>2225</v>
      </c>
      <c r="N67" s="40" t="s">
        <v>2225</v>
      </c>
      <c r="O67" s="40" t="s">
        <v>2225</v>
      </c>
      <c r="P67" s="40" t="s">
        <v>2225</v>
      </c>
      <c r="Q67" s="40" t="s">
        <v>2225</v>
      </c>
      <c r="R67" s="40" t="s">
        <v>2225</v>
      </c>
      <c r="S67" s="40" t="s">
        <v>2225</v>
      </c>
      <c r="T67" s="40" t="s">
        <v>2225</v>
      </c>
    </row>
    <row r="68" spans="1:21" hidden="1">
      <c r="A68" s="41" t="s">
        <v>2226</v>
      </c>
      <c r="B68" s="36"/>
      <c r="C68" s="40"/>
      <c r="D68" s="40"/>
      <c r="E68" s="40"/>
      <c r="F68" s="42"/>
      <c r="G68" s="65"/>
      <c r="H68" s="65"/>
    </row>
    <row r="69" spans="1:21" hidden="1">
      <c r="A69" s="43"/>
      <c r="B69" s="44" t="s">
        <v>2227</v>
      </c>
      <c r="C69" s="45">
        <f>A125173226R_Latest</f>
        <v>21244.041000000001</v>
      </c>
      <c r="D69" s="45">
        <f>A125184458F_Latest</f>
        <v>10471.966</v>
      </c>
      <c r="E69" s="45">
        <f>A125178842K_Latest</f>
        <v>10772.075000000001</v>
      </c>
      <c r="F69" s="45">
        <f>A125176034A_Latest</f>
        <v>16846.464</v>
      </c>
      <c r="G69" s="45">
        <f>A125187266T_Latest</f>
        <v>8382.3080000000009</v>
      </c>
      <c r="H69" s="45">
        <f>A125181650A_Latest</f>
        <v>8464.1550000000007</v>
      </c>
      <c r="I69" s="45">
        <f>A125174162J_Latest</f>
        <v>3212.5450000000001</v>
      </c>
      <c r="J69" s="45">
        <f>A125185394X_Latest</f>
        <v>1661.85</v>
      </c>
      <c r="K69" s="45">
        <f>A125179778W_Latest</f>
        <v>1550.694</v>
      </c>
      <c r="L69" s="45">
        <f>A125176970T_Latest</f>
        <v>7363.098</v>
      </c>
      <c r="M69" s="45">
        <f>A125188202X_Latest</f>
        <v>3649.7649999999999</v>
      </c>
      <c r="N69" s="45">
        <f>A125182586L_Latest</f>
        <v>3713.3330000000001</v>
      </c>
      <c r="O69" s="45">
        <f>A125177906T_Latest</f>
        <v>6270.8209999999999</v>
      </c>
      <c r="P69" s="45">
        <f>A125189138K_Latest</f>
        <v>3070.6930000000002</v>
      </c>
      <c r="Q69" s="45">
        <f>A125183522V_Latest</f>
        <v>3200.127</v>
      </c>
      <c r="R69" s="45">
        <f>A125175098V_Latest</f>
        <v>4397.5780000000004</v>
      </c>
      <c r="S69" s="45">
        <f>A125186330F_Latest</f>
        <v>2089.6570000000002</v>
      </c>
      <c r="T69" s="45">
        <f>A125180714J_Latest</f>
        <v>2307.92</v>
      </c>
      <c r="U69" s="60">
        <v>1</v>
      </c>
    </row>
    <row r="70" spans="1:21" hidden="1">
      <c r="A70" s="47"/>
      <c r="B70" s="48" t="s">
        <v>2228</v>
      </c>
      <c r="C70" s="45">
        <f>A125173190X_Latest</f>
        <v>13813.467000000001</v>
      </c>
      <c r="D70" s="45">
        <f>A125184422C_Latest</f>
        <v>7246.3590000000004</v>
      </c>
      <c r="E70" s="45">
        <f>A125178806A_Latest</f>
        <v>6567.107</v>
      </c>
      <c r="F70" s="45">
        <f>A125175998A_Latest</f>
        <v>13140.236999999999</v>
      </c>
      <c r="G70" s="45">
        <f>A125187230R_Latest</f>
        <v>6839.8029999999999</v>
      </c>
      <c r="H70" s="45">
        <f>A125181614T_Latest</f>
        <v>6300.4340000000002</v>
      </c>
      <c r="I70" s="45">
        <f>A125174126X_Latest</f>
        <v>2159.25</v>
      </c>
      <c r="J70" s="45">
        <f>A125185358R_Latest</f>
        <v>1097.1130000000001</v>
      </c>
      <c r="K70" s="45">
        <f>A125179742V_Latest</f>
        <v>1062.1369999999999</v>
      </c>
      <c r="L70" s="45">
        <f>A125176934J_Latest</f>
        <v>6237.8890000000001</v>
      </c>
      <c r="M70" s="45">
        <f>A125188166A_Latest</f>
        <v>3289.6790000000001</v>
      </c>
      <c r="N70" s="45">
        <f>A125182550K_Latest</f>
        <v>2948.21</v>
      </c>
      <c r="O70" s="45">
        <f>A125177870A_Latest</f>
        <v>4743.098</v>
      </c>
      <c r="P70" s="45">
        <f>A125189102J_Latest</f>
        <v>2453.011</v>
      </c>
      <c r="Q70" s="45">
        <f>A125183486W_Latest</f>
        <v>2290.087</v>
      </c>
      <c r="R70" s="45">
        <f>A125175062T_Latest</f>
        <v>673.23</v>
      </c>
      <c r="S70" s="45">
        <f>A125186294J_Latest</f>
        <v>406.55700000000002</v>
      </c>
      <c r="T70" s="45">
        <f>A125180678K_Latest</f>
        <v>266.673</v>
      </c>
      <c r="U70" s="60">
        <v>2</v>
      </c>
    </row>
    <row r="71" spans="1:21" hidden="1">
      <c r="A71" s="47"/>
      <c r="B71" s="49" t="s">
        <v>2229</v>
      </c>
      <c r="C71" s="45">
        <f>A125173230F_Latest</f>
        <v>1558.2090000000001</v>
      </c>
      <c r="D71" s="45">
        <f>A125184462W_Latest</f>
        <v>833.399</v>
      </c>
      <c r="E71" s="45">
        <f>A125178846V_Latest</f>
        <v>724.81</v>
      </c>
      <c r="F71" s="45">
        <f>A125176038K_Latest</f>
        <v>1492.6780000000001</v>
      </c>
      <c r="G71" s="45">
        <f>A125187270J_Latest</f>
        <v>795.01900000000001</v>
      </c>
      <c r="H71" s="45">
        <f>A125181654K_Latest</f>
        <v>697.65899999999999</v>
      </c>
      <c r="I71" s="45">
        <f>A125174166T_Latest</f>
        <v>449.971</v>
      </c>
      <c r="J71" s="45">
        <f>A125185398J_Latest</f>
        <v>219.05699999999999</v>
      </c>
      <c r="K71" s="45">
        <f>A125179782L_Latest</f>
        <v>230.91300000000001</v>
      </c>
      <c r="L71" s="45">
        <f>A125176974A_Latest</f>
        <v>637.26599999999996</v>
      </c>
      <c r="M71" s="45">
        <f>A125188206J_Latest</f>
        <v>367.42099999999999</v>
      </c>
      <c r="N71" s="45">
        <f>A125182590C_Latest</f>
        <v>269.84500000000003</v>
      </c>
      <c r="O71" s="45">
        <f>A125177910J_Latest</f>
        <v>405.44099999999997</v>
      </c>
      <c r="P71" s="45">
        <f>A125189142A_Latest</f>
        <v>208.541</v>
      </c>
      <c r="Q71" s="45">
        <f>A125183526C_Latest</f>
        <v>196.9</v>
      </c>
      <c r="R71" s="45">
        <f>A125175102X_Latest</f>
        <v>65.531000000000006</v>
      </c>
      <c r="S71" s="45">
        <f>A125186334R_Latest</f>
        <v>38.380000000000003</v>
      </c>
      <c r="T71" s="45">
        <f>A125180718T_Latest</f>
        <v>27.151</v>
      </c>
      <c r="U71" s="60">
        <v>3</v>
      </c>
    </row>
    <row r="72" spans="1:21" hidden="1">
      <c r="A72" s="47"/>
      <c r="B72" s="50" t="s">
        <v>2230</v>
      </c>
      <c r="C72" s="45">
        <f>A125173234R_Latest</f>
        <v>853.87300000000005</v>
      </c>
      <c r="D72" s="45">
        <f>A125184466F_Latest</f>
        <v>368.80900000000003</v>
      </c>
      <c r="E72" s="45">
        <f>A125178850K_Latest</f>
        <v>485.06400000000002</v>
      </c>
      <c r="F72" s="45">
        <f>A125176042A_Latest</f>
        <v>817.28499999999997</v>
      </c>
      <c r="G72" s="45">
        <f>A125187274T_Latest</f>
        <v>348.197</v>
      </c>
      <c r="H72" s="45">
        <f>A125181658V_Latest</f>
        <v>469.08800000000002</v>
      </c>
      <c r="I72" s="45">
        <f>A125174170J_Latest</f>
        <v>321.62400000000002</v>
      </c>
      <c r="J72" s="45">
        <f>A125185402L_Latest</f>
        <v>145.99700000000001</v>
      </c>
      <c r="K72" s="45">
        <f>A125179786W_Latest</f>
        <v>175.62700000000001</v>
      </c>
      <c r="L72" s="45">
        <f>A125176978K_Latest</f>
        <v>278.05900000000003</v>
      </c>
      <c r="M72" s="45">
        <f>A125188210X_Latest</f>
        <v>116.143</v>
      </c>
      <c r="N72" s="45">
        <f>A125182594L_Latest</f>
        <v>161.916</v>
      </c>
      <c r="O72" s="45">
        <f>A125177914T_Latest</f>
        <v>217.602</v>
      </c>
      <c r="P72" s="45">
        <f>A125189146K_Latest</f>
        <v>86.055999999999997</v>
      </c>
      <c r="Q72" s="45">
        <f>A125183530V_Latest</f>
        <v>131.54599999999999</v>
      </c>
      <c r="R72" s="45">
        <f>A125175106J_Latest</f>
        <v>36.588999999999999</v>
      </c>
      <c r="S72" s="45">
        <f>A125186338X_Latest</f>
        <v>20.611999999999998</v>
      </c>
      <c r="T72" s="45">
        <f>A125180722J_Latest</f>
        <v>15.976000000000001</v>
      </c>
      <c r="U72" s="60">
        <v>4</v>
      </c>
    </row>
    <row r="73" spans="1:21" hidden="1">
      <c r="A73" s="47"/>
      <c r="B73" s="48" t="s">
        <v>2231</v>
      </c>
      <c r="C73" s="45">
        <f>A125173194J_Latest</f>
        <v>1804.653</v>
      </c>
      <c r="D73" s="45">
        <f>A125184426L_Latest</f>
        <v>765.77200000000005</v>
      </c>
      <c r="E73" s="45">
        <f>A125178810T_Latest</f>
        <v>1038.8800000000001</v>
      </c>
      <c r="F73" s="45">
        <f>A125176002J_Latest</f>
        <v>1617.9780000000001</v>
      </c>
      <c r="G73" s="45">
        <f>A125187234X_Latest</f>
        <v>673.42100000000005</v>
      </c>
      <c r="H73" s="45">
        <f>A125181618A_Latest</f>
        <v>944.55700000000002</v>
      </c>
      <c r="I73" s="45">
        <f>A125174130R_Latest</f>
        <v>532.947</v>
      </c>
      <c r="J73" s="45">
        <f>A125185362F_Latest</f>
        <v>295.202</v>
      </c>
      <c r="K73" s="45">
        <f>A125179746C_Latest</f>
        <v>237.745</v>
      </c>
      <c r="L73" s="45">
        <f>A125176938T_Latest</f>
        <v>664.00400000000002</v>
      </c>
      <c r="M73" s="45">
        <f>A125188170T_Latest</f>
        <v>197.37299999999999</v>
      </c>
      <c r="N73" s="45">
        <f>A125182554V_Latest</f>
        <v>466.63200000000001</v>
      </c>
      <c r="O73" s="45">
        <f>A125177874K_Latest</f>
        <v>421.02699999999999</v>
      </c>
      <c r="P73" s="45">
        <f>A125189106T_Latest</f>
        <v>180.84700000000001</v>
      </c>
      <c r="Q73" s="45">
        <f>A125183490L_Latest</f>
        <v>240.179</v>
      </c>
      <c r="R73" s="45">
        <f>A125175066A_Latest</f>
        <v>186.67400000000001</v>
      </c>
      <c r="S73" s="45">
        <f>A125186298T_Latest</f>
        <v>92.350999999999999</v>
      </c>
      <c r="T73" s="45">
        <f>A125180682A_Latest</f>
        <v>94.323999999999998</v>
      </c>
      <c r="U73" s="60">
        <v>5</v>
      </c>
    </row>
    <row r="74" spans="1:21" hidden="1">
      <c r="A74" s="47"/>
      <c r="B74" s="49" t="s">
        <v>2232</v>
      </c>
      <c r="C74" s="45">
        <f>A125173198T_Latest</f>
        <v>356.37</v>
      </c>
      <c r="D74" s="45">
        <f>A125184430C_Latest</f>
        <v>136.91</v>
      </c>
      <c r="E74" s="45">
        <f>A125178814A_Latest</f>
        <v>219.46</v>
      </c>
      <c r="F74" s="45">
        <f>A125176006T_Latest</f>
        <v>339.185</v>
      </c>
      <c r="G74" s="45">
        <f>A125187238J_Latest</f>
        <v>129.928</v>
      </c>
      <c r="H74" s="45">
        <f>A125181622T_Latest</f>
        <v>209.25800000000001</v>
      </c>
      <c r="I74" s="45">
        <f>A125174134X_Latest</f>
        <v>88.150999999999996</v>
      </c>
      <c r="J74" s="45">
        <f>A125185366R_Latest</f>
        <v>47.414000000000001</v>
      </c>
      <c r="K74" s="45">
        <f>A125179750V_Latest</f>
        <v>40.737000000000002</v>
      </c>
      <c r="L74" s="45">
        <f>A125176942J_Latest</f>
        <v>165.06</v>
      </c>
      <c r="M74" s="45">
        <f>A125188174A_Latest</f>
        <v>47.892000000000003</v>
      </c>
      <c r="N74" s="45">
        <f>A125182558C_Latest</f>
        <v>117.16800000000001</v>
      </c>
      <c r="O74" s="45">
        <f>A125177878V_Latest</f>
        <v>85.974999999999994</v>
      </c>
      <c r="P74" s="45">
        <f>A125189110J_Latest</f>
        <v>34.622</v>
      </c>
      <c r="Q74" s="45">
        <f>A125183494W_Latest</f>
        <v>51.353000000000002</v>
      </c>
      <c r="R74" s="45">
        <f>A125175070T_Latest</f>
        <v>17.184999999999999</v>
      </c>
      <c r="S74" s="45">
        <f>A125186302W_Latest</f>
        <v>6.9820000000000002</v>
      </c>
      <c r="T74" s="45">
        <f>A125180686K_Latest</f>
        <v>10.202999999999999</v>
      </c>
      <c r="U74" s="60">
        <v>6</v>
      </c>
    </row>
    <row r="75" spans="1:21" hidden="1">
      <c r="A75" s="47"/>
      <c r="B75" s="51" t="s">
        <v>2233</v>
      </c>
      <c r="C75" s="45">
        <f>A125173218R_Latest</f>
        <v>265.68599999999998</v>
      </c>
      <c r="D75" s="45">
        <f>A125184450L_Latest</f>
        <v>118.45699999999999</v>
      </c>
      <c r="E75" s="45">
        <f>A125178834K_Latest</f>
        <v>147.22900000000001</v>
      </c>
      <c r="F75" s="45">
        <f>A125176026A_Latest</f>
        <v>256.39499999999998</v>
      </c>
      <c r="G75" s="45">
        <f>A125187258T_Latest</f>
        <v>114.294</v>
      </c>
      <c r="H75" s="45">
        <f>A125181642A_Latest</f>
        <v>142.102</v>
      </c>
      <c r="I75" s="45">
        <f>A125174154J_Latest</f>
        <v>82.191000000000003</v>
      </c>
      <c r="J75" s="45">
        <f>A125185386X_Latest</f>
        <v>44.89</v>
      </c>
      <c r="K75" s="45">
        <f>A125179770C_Latest</f>
        <v>37.301000000000002</v>
      </c>
      <c r="L75" s="45">
        <f>A125176962T_Latest</f>
        <v>112.389</v>
      </c>
      <c r="M75" s="45">
        <f>A125188194K_Latest</f>
        <v>43.66</v>
      </c>
      <c r="N75" s="45">
        <f>A125182578L_Latest</f>
        <v>68.727999999999994</v>
      </c>
      <c r="O75" s="45">
        <f>A125177898C_Latest</f>
        <v>61.816000000000003</v>
      </c>
      <c r="P75" s="45">
        <f>A125189130T_Latest</f>
        <v>25.744</v>
      </c>
      <c r="Q75" s="45">
        <f>A125183514V_Latest</f>
        <v>36.072000000000003</v>
      </c>
      <c r="R75" s="45">
        <f>A125175090A_Latest</f>
        <v>9.2910000000000004</v>
      </c>
      <c r="S75" s="45">
        <f>A125186322F_Latest</f>
        <v>4.1639999999999997</v>
      </c>
      <c r="T75" s="45">
        <f>A125180706J_Latest</f>
        <v>5.1280000000000001</v>
      </c>
      <c r="U75" s="60">
        <v>7</v>
      </c>
    </row>
    <row r="76" spans="1:21" hidden="1">
      <c r="A76" s="47"/>
      <c r="B76" s="52" t="s">
        <v>2234</v>
      </c>
      <c r="C76" s="45">
        <f>A125173178J_Latest</f>
        <v>109.914</v>
      </c>
      <c r="D76" s="45">
        <f>A125184410V_Latest</f>
        <v>54.524999999999999</v>
      </c>
      <c r="E76" s="45">
        <f>A125178794C_Latest</f>
        <v>55.389000000000003</v>
      </c>
      <c r="F76" s="45">
        <f>A125175986T_Latest</f>
        <v>106.883</v>
      </c>
      <c r="G76" s="45">
        <f>A125187218X_Latest</f>
        <v>53.219000000000001</v>
      </c>
      <c r="H76" s="45">
        <f>A125181602J_Latest</f>
        <v>53.662999999999997</v>
      </c>
      <c r="I76" s="45">
        <f>A125174114R_Latest</f>
        <v>40.905000000000001</v>
      </c>
      <c r="J76" s="45">
        <f>A125185346F_Latest</f>
        <v>22.367000000000001</v>
      </c>
      <c r="K76" s="45">
        <f>A125179730K_Latest</f>
        <v>18.538</v>
      </c>
      <c r="L76" s="45">
        <f>A125176922X_Latest</f>
        <v>40.831000000000003</v>
      </c>
      <c r="M76" s="45">
        <f>A125188154T_Latest</f>
        <v>18.577000000000002</v>
      </c>
      <c r="N76" s="45">
        <f>A125182538V_Latest</f>
        <v>22.254000000000001</v>
      </c>
      <c r="O76" s="45">
        <f>A125177858K_Latest</f>
        <v>25.146999999999998</v>
      </c>
      <c r="P76" s="45">
        <f>A125189090K_Latest</f>
        <v>12.276</v>
      </c>
      <c r="Q76" s="45">
        <f>A125183474L_Latest</f>
        <v>12.871</v>
      </c>
      <c r="R76" s="45">
        <f>A125175050J_Latest</f>
        <v>3.032</v>
      </c>
      <c r="S76" s="45">
        <f>A125186282X_Latest</f>
        <v>1.306</v>
      </c>
      <c r="T76" s="45">
        <f>A125180666A_Latest</f>
        <v>1.726</v>
      </c>
      <c r="U76" s="60">
        <v>8</v>
      </c>
    </row>
    <row r="77" spans="1:21" hidden="1">
      <c r="A77" s="47"/>
      <c r="B77" s="52" t="s">
        <v>2235</v>
      </c>
      <c r="C77" s="45">
        <f>A125173238X_Latest</f>
        <v>155.77199999999999</v>
      </c>
      <c r="D77" s="45">
        <f>A125184470W_Latest</f>
        <v>63.932000000000002</v>
      </c>
      <c r="E77" s="45">
        <f>A125178854V_Latest</f>
        <v>91.84</v>
      </c>
      <c r="F77" s="45">
        <f>A125176046K_Latest</f>
        <v>149.512</v>
      </c>
      <c r="G77" s="45">
        <f>A125187278A_Latest</f>
        <v>61.073999999999998</v>
      </c>
      <c r="H77" s="45">
        <f>A125181662K_Latest</f>
        <v>88.438000000000002</v>
      </c>
      <c r="I77" s="45">
        <f>A125174174T_Latest</f>
        <v>41.286000000000001</v>
      </c>
      <c r="J77" s="45">
        <f>A125185406W_Latest</f>
        <v>22.523</v>
      </c>
      <c r="K77" s="45">
        <f>A125179790L_Latest</f>
        <v>18.763000000000002</v>
      </c>
      <c r="L77" s="45">
        <f>A125176982A_Latest</f>
        <v>71.558000000000007</v>
      </c>
      <c r="M77" s="45">
        <f>A125188214J_Latest</f>
        <v>25.082999999999998</v>
      </c>
      <c r="N77" s="45">
        <f>A125182598W_Latest</f>
        <v>46.475000000000001</v>
      </c>
      <c r="O77" s="45">
        <f>A125177918A_Latest</f>
        <v>36.668999999999997</v>
      </c>
      <c r="P77" s="45">
        <f>A125189150A_Latest</f>
        <v>13.468</v>
      </c>
      <c r="Q77" s="45">
        <f>A125183534C_Latest</f>
        <v>23.201000000000001</v>
      </c>
      <c r="R77" s="45">
        <f>A125175110X_Latest</f>
        <v>6.26</v>
      </c>
      <c r="S77" s="45">
        <f>A125186342R_Latest</f>
        <v>2.8580000000000001</v>
      </c>
      <c r="T77" s="45">
        <f>A125180726T_Latest</f>
        <v>3.4009999999999998</v>
      </c>
      <c r="U77" s="60">
        <v>9</v>
      </c>
    </row>
    <row r="78" spans="1:21" hidden="1">
      <c r="A78" s="47"/>
      <c r="B78" s="51" t="s">
        <v>2236</v>
      </c>
      <c r="C78" s="45">
        <f>A125173222F_Latest</f>
        <v>90.683999999999997</v>
      </c>
      <c r="D78" s="45">
        <f>A125184454W_Latest</f>
        <v>18.452000000000002</v>
      </c>
      <c r="E78" s="45">
        <f>A125178838V_Latest</f>
        <v>72.230999999999995</v>
      </c>
      <c r="F78" s="45">
        <f>A125176030T_Latest</f>
        <v>82.79</v>
      </c>
      <c r="G78" s="45">
        <f>A125187262J_Latest</f>
        <v>15.634</v>
      </c>
      <c r="H78" s="45">
        <f>A125181646K_Latest</f>
        <v>67.156000000000006</v>
      </c>
      <c r="I78" s="45">
        <f>A125174158T_Latest</f>
        <v>5.96</v>
      </c>
      <c r="J78" s="45">
        <f>A125185390R_Latest</f>
        <v>2.524</v>
      </c>
      <c r="K78" s="45">
        <f>A125179774L_Latest</f>
        <v>3.4359999999999999</v>
      </c>
      <c r="L78" s="45">
        <f>A125176966A_Latest</f>
        <v>52.671999999999997</v>
      </c>
      <c r="M78" s="45">
        <f>A125188198V_Latest</f>
        <v>4.2320000000000002</v>
      </c>
      <c r="N78" s="45">
        <f>A125182582C_Latest</f>
        <v>48.439</v>
      </c>
      <c r="O78" s="45">
        <f>A125177902J_Latest</f>
        <v>24.158999999999999</v>
      </c>
      <c r="P78" s="45">
        <f>A125189134A_Latest</f>
        <v>8.8780000000000001</v>
      </c>
      <c r="Q78" s="45">
        <f>A125183518C_Latest</f>
        <v>15.281000000000001</v>
      </c>
      <c r="R78" s="45">
        <f>A125175094K_Latest</f>
        <v>7.8929999999999998</v>
      </c>
      <c r="S78" s="45">
        <f>A125186326R_Latest</f>
        <v>2.8180000000000001</v>
      </c>
      <c r="T78" s="45">
        <f>A125180710X_Latest</f>
        <v>5.0750000000000002</v>
      </c>
      <c r="U78" s="60">
        <v>10</v>
      </c>
    </row>
    <row r="79" spans="1:21" hidden="1">
      <c r="A79" s="47"/>
      <c r="B79" s="49" t="s">
        <v>2237</v>
      </c>
      <c r="C79" s="45">
        <f>A125173250R_Latest</f>
        <v>1448.2829999999999</v>
      </c>
      <c r="D79" s="45">
        <f>A125184482F_Latest</f>
        <v>628.86300000000006</v>
      </c>
      <c r="E79" s="45">
        <f>A125178866C_Latest</f>
        <v>819.42</v>
      </c>
      <c r="F79" s="45">
        <f>A125176058V_Latest</f>
        <v>1278.7929999999999</v>
      </c>
      <c r="G79" s="45">
        <f>A125187290T_Latest</f>
        <v>543.49400000000003</v>
      </c>
      <c r="H79" s="45">
        <f>A125181674V_Latest</f>
        <v>735.29899999999998</v>
      </c>
      <c r="I79" s="45">
        <f>A125174186A_Latest</f>
        <v>444.79599999999999</v>
      </c>
      <c r="J79" s="45">
        <f>A125185418F_Latest</f>
        <v>247.78800000000001</v>
      </c>
      <c r="K79" s="45">
        <f>A125179802K_Latest</f>
        <v>197.00899999999999</v>
      </c>
      <c r="L79" s="45">
        <f>A125176994K_Latest</f>
        <v>498.94400000000002</v>
      </c>
      <c r="M79" s="45">
        <f>A125188226T_Latest</f>
        <v>149.47999999999999</v>
      </c>
      <c r="N79" s="45">
        <f>A125182610A_Latest</f>
        <v>349.464</v>
      </c>
      <c r="O79" s="45">
        <f>A125177930T_Latest</f>
        <v>335.05200000000002</v>
      </c>
      <c r="P79" s="45">
        <f>A125189162K_Latest</f>
        <v>146.226</v>
      </c>
      <c r="Q79" s="45">
        <f>A125183546L_Latest</f>
        <v>188.827</v>
      </c>
      <c r="R79" s="45">
        <f>A125175122J_Latest</f>
        <v>169.49</v>
      </c>
      <c r="S79" s="45">
        <f>A125186354X_Latest</f>
        <v>85.369</v>
      </c>
      <c r="T79" s="45">
        <f>A125180738A_Latest</f>
        <v>84.120999999999995</v>
      </c>
      <c r="U79" s="60">
        <v>11</v>
      </c>
    </row>
    <row r="80" spans="1:21" hidden="1">
      <c r="A80" s="47"/>
      <c r="B80" s="51" t="s">
        <v>2238</v>
      </c>
      <c r="C80" s="45">
        <f>A125173182X_Latest</f>
        <v>454.66</v>
      </c>
      <c r="D80" s="45">
        <f>A125184414C_Latest</f>
        <v>238.69499999999999</v>
      </c>
      <c r="E80" s="45">
        <f>A125178798L_Latest</f>
        <v>215.964</v>
      </c>
      <c r="F80" s="45">
        <f>A125175990J_Latest</f>
        <v>447.00900000000001</v>
      </c>
      <c r="G80" s="45">
        <f>A125187222R_Latest</f>
        <v>233.68100000000001</v>
      </c>
      <c r="H80" s="45">
        <f>A125181606T_Latest</f>
        <v>213.328</v>
      </c>
      <c r="I80" s="45">
        <f>A125174118X_Latest</f>
        <v>162.732</v>
      </c>
      <c r="J80" s="45">
        <f>A125185350W_Latest</f>
        <v>94.138999999999996</v>
      </c>
      <c r="K80" s="45">
        <f>A125179734V_Latest</f>
        <v>68.593000000000004</v>
      </c>
      <c r="L80" s="45">
        <f>A125176926J_Latest</f>
        <v>158.73599999999999</v>
      </c>
      <c r="M80" s="45">
        <f>A125188158A_Latest</f>
        <v>75.183000000000007</v>
      </c>
      <c r="N80" s="45">
        <f>A125182542K_Latest</f>
        <v>83.552999999999997</v>
      </c>
      <c r="O80" s="45">
        <f>A125177862A_Latest</f>
        <v>125.541</v>
      </c>
      <c r="P80" s="45">
        <f>A125189094V_Latest</f>
        <v>64.358999999999995</v>
      </c>
      <c r="Q80" s="45">
        <f>A125183478W_Latest</f>
        <v>61.182000000000002</v>
      </c>
      <c r="R80" s="45">
        <f>A125175054T_Latest</f>
        <v>7.6509999999999998</v>
      </c>
      <c r="S80" s="45">
        <f>A125186286J_Latest</f>
        <v>5.0140000000000002</v>
      </c>
      <c r="T80" s="45">
        <f>A125180670T_Latest</f>
        <v>2.637</v>
      </c>
      <c r="U80" s="60">
        <v>12</v>
      </c>
    </row>
    <row r="81" spans="1:21" hidden="1">
      <c r="A81" s="47"/>
      <c r="B81" s="53" t="s">
        <v>2239</v>
      </c>
      <c r="C81" s="45">
        <f>A125173158X_Latest</f>
        <v>398.98</v>
      </c>
      <c r="D81" s="45">
        <f>A125184390W_Latest</f>
        <v>219.19</v>
      </c>
      <c r="E81" s="45">
        <f>A125178774V_Latest</f>
        <v>179.78899999999999</v>
      </c>
      <c r="F81" s="45">
        <f>A125175966J_Latest</f>
        <v>392.42</v>
      </c>
      <c r="G81" s="45">
        <f>A125187198A_Latest</f>
        <v>214.648</v>
      </c>
      <c r="H81" s="45">
        <f>A125181582K_Latest</f>
        <v>177.77199999999999</v>
      </c>
      <c r="I81" s="45">
        <f>A125174094T_Latest</f>
        <v>148.64099999999999</v>
      </c>
      <c r="J81" s="45">
        <f>A125185326W_Latest</f>
        <v>86.355000000000004</v>
      </c>
      <c r="K81" s="45">
        <f>A125179710A_Latest</f>
        <v>62.286000000000001</v>
      </c>
      <c r="L81" s="45">
        <f>A125176902R_Latest</f>
        <v>133.46</v>
      </c>
      <c r="M81" s="45">
        <f>A125188134J_Latest</f>
        <v>69.149000000000001</v>
      </c>
      <c r="N81" s="45">
        <f>A125182518K_Latest</f>
        <v>64.311000000000007</v>
      </c>
      <c r="O81" s="45">
        <f>A125177838A_Latest</f>
        <v>110.32</v>
      </c>
      <c r="P81" s="45">
        <f>A125189070A_Latest</f>
        <v>59.145000000000003</v>
      </c>
      <c r="Q81" s="45">
        <f>A125183454C_Latest</f>
        <v>51.174999999999997</v>
      </c>
      <c r="R81" s="45">
        <f>A125175030X_Latest</f>
        <v>6.5590000000000002</v>
      </c>
      <c r="S81" s="45">
        <f>A125186262R_Latest</f>
        <v>4.5419999999999998</v>
      </c>
      <c r="T81" s="45">
        <f>A125180646T_Latest</f>
        <v>2.0169999999999999</v>
      </c>
      <c r="U81" s="60">
        <v>13</v>
      </c>
    </row>
    <row r="82" spans="1:21" hidden="1">
      <c r="A82" s="47"/>
      <c r="B82" s="52" t="s">
        <v>2240</v>
      </c>
      <c r="C82" s="45">
        <f>A125173170R_Latest</f>
        <v>55.68</v>
      </c>
      <c r="D82" s="45">
        <f>A125184402V_Latest</f>
        <v>19.504999999999999</v>
      </c>
      <c r="E82" s="45">
        <f>A125178786C_Latest</f>
        <v>36.174999999999997</v>
      </c>
      <c r="F82" s="45">
        <f>A125175978T_Latest</f>
        <v>54.588999999999999</v>
      </c>
      <c r="G82" s="45">
        <f>A125187210F_Latest</f>
        <v>19.033000000000001</v>
      </c>
      <c r="H82" s="45">
        <f>A125181594V_Latest</f>
        <v>35.555</v>
      </c>
      <c r="I82" s="45">
        <f>A125174106R_Latest</f>
        <v>14.090999999999999</v>
      </c>
      <c r="J82" s="45">
        <f>A125185338F_Latest</f>
        <v>7.7850000000000001</v>
      </c>
      <c r="K82" s="45">
        <f>A125179722K_Latest</f>
        <v>6.3070000000000004</v>
      </c>
      <c r="L82" s="45">
        <f>A125176914X_Latest</f>
        <v>25.276</v>
      </c>
      <c r="M82" s="45">
        <f>A125188146T_Latest</f>
        <v>6.0339999999999998</v>
      </c>
      <c r="N82" s="45">
        <f>A125182530A_Latest</f>
        <v>19.242000000000001</v>
      </c>
      <c r="O82" s="45">
        <f>A125177850T_Latest</f>
        <v>15.221</v>
      </c>
      <c r="P82" s="45">
        <f>A125189082K_Latest</f>
        <v>5.2149999999999999</v>
      </c>
      <c r="Q82" s="45">
        <f>A125183466L_Latest</f>
        <v>10.007</v>
      </c>
      <c r="R82" s="45">
        <f>A125175042J_Latest</f>
        <v>1.091</v>
      </c>
      <c r="S82" s="45">
        <f>A125186274X_Latest</f>
        <v>0.47199999999999998</v>
      </c>
      <c r="T82" s="45">
        <f>A125180658A_Latest</f>
        <v>0.62</v>
      </c>
      <c r="U82" s="60">
        <v>14</v>
      </c>
    </row>
    <row r="83" spans="1:21" hidden="1">
      <c r="A83" s="47"/>
      <c r="B83" s="51" t="s">
        <v>2241</v>
      </c>
      <c r="C83" s="45">
        <f>A125173202W_Latest</f>
        <v>13.090999999999999</v>
      </c>
      <c r="D83" s="45">
        <f>A125184434L_Latest</f>
        <v>4.6749999999999998</v>
      </c>
      <c r="E83" s="45">
        <f>A125178818K_Latest</f>
        <v>8.4160000000000004</v>
      </c>
      <c r="F83" s="45">
        <f>A125176010J_Latest</f>
        <v>11.385</v>
      </c>
      <c r="G83" s="45">
        <f>A125187242X_Latest</f>
        <v>3.6989999999999998</v>
      </c>
      <c r="H83" s="45">
        <f>A125181626A_Latest</f>
        <v>7.6849999999999996</v>
      </c>
      <c r="I83" s="45">
        <f>A125174138J_Latest</f>
        <v>2.5779999999999998</v>
      </c>
      <c r="J83" s="45">
        <f>A125185370F_Latest</f>
        <v>1.403</v>
      </c>
      <c r="K83" s="45">
        <f>A125179754C_Latest</f>
        <v>1.1759999999999999</v>
      </c>
      <c r="L83" s="45">
        <f>A125176946T_Latest</f>
        <v>5.609</v>
      </c>
      <c r="M83" s="45">
        <f>A125188178K_Latest</f>
        <v>0.80600000000000005</v>
      </c>
      <c r="N83" s="45">
        <f>A125182562V_Latest</f>
        <v>4.8029999999999999</v>
      </c>
      <c r="O83" s="45">
        <f>A125177882K_Latest</f>
        <v>3.1970000000000001</v>
      </c>
      <c r="P83" s="45">
        <f>A125189114T_Latest</f>
        <v>1.4910000000000001</v>
      </c>
      <c r="Q83" s="45">
        <f>A125183498F_Latest</f>
        <v>1.706</v>
      </c>
      <c r="R83" s="45">
        <f>A125175074A_Latest</f>
        <v>1.706</v>
      </c>
      <c r="S83" s="45">
        <f>A125186306F_Latest</f>
        <v>0.97499999999999998</v>
      </c>
      <c r="T83" s="45">
        <f>A125180690A_Latest</f>
        <v>0.73099999999999998</v>
      </c>
      <c r="U83" s="60">
        <v>15</v>
      </c>
    </row>
    <row r="84" spans="1:21" hidden="1">
      <c r="A84" s="47"/>
      <c r="B84" s="51" t="s">
        <v>2242</v>
      </c>
      <c r="C84" s="45">
        <f>A125173174X_Latest</f>
        <v>767.45500000000004</v>
      </c>
      <c r="D84" s="45">
        <f>A125184406C_Latest</f>
        <v>305.14800000000002</v>
      </c>
      <c r="E84" s="45">
        <f>A125178790V_Latest</f>
        <v>462.30700000000002</v>
      </c>
      <c r="F84" s="45">
        <f>A125175982J_Latest</f>
        <v>626.73</v>
      </c>
      <c r="G84" s="45">
        <f>A125187214R_Latest</f>
        <v>236.27799999999999</v>
      </c>
      <c r="H84" s="45">
        <f>A125181598C_Latest</f>
        <v>390.452</v>
      </c>
      <c r="I84" s="45">
        <f>A125174110F_Latest</f>
        <v>229.71600000000001</v>
      </c>
      <c r="J84" s="45">
        <f>A125185342W_Latest</f>
        <v>129.66399999999999</v>
      </c>
      <c r="K84" s="45">
        <f>A125179726V_Latest</f>
        <v>100.05200000000001</v>
      </c>
      <c r="L84" s="45">
        <f>A125176918J_Latest</f>
        <v>248.31899999999999</v>
      </c>
      <c r="M84" s="45">
        <f>A125188150J_Latest</f>
        <v>49.887</v>
      </c>
      <c r="N84" s="45">
        <f>A125182534K_Latest</f>
        <v>198.43199999999999</v>
      </c>
      <c r="O84" s="45">
        <f>A125177854A_Latest</f>
        <v>148.69499999999999</v>
      </c>
      <c r="P84" s="45">
        <f>A125189086V_Latest</f>
        <v>56.728000000000002</v>
      </c>
      <c r="Q84" s="45">
        <f>A125183470C_Latest</f>
        <v>91.968000000000004</v>
      </c>
      <c r="R84" s="45">
        <f>A125175046T_Latest</f>
        <v>140.72399999999999</v>
      </c>
      <c r="S84" s="45">
        <f>A125186278J_Latest</f>
        <v>68.87</v>
      </c>
      <c r="T84" s="45">
        <f>A125180662T_Latest</f>
        <v>71.855000000000004</v>
      </c>
      <c r="U84" s="60">
        <v>16</v>
      </c>
    </row>
    <row r="85" spans="1:21" hidden="1">
      <c r="A85" s="47"/>
      <c r="B85" s="52" t="s">
        <v>2243</v>
      </c>
      <c r="C85" s="45">
        <f>A125173206F_Latest</f>
        <v>87.355000000000004</v>
      </c>
      <c r="D85" s="45">
        <f>A125184438W_Latest</f>
        <v>35.468000000000004</v>
      </c>
      <c r="E85" s="45">
        <f>A125178822A_Latest</f>
        <v>51.887</v>
      </c>
      <c r="F85" s="45">
        <f>A125176014T_Latest</f>
        <v>52.491999999999997</v>
      </c>
      <c r="G85" s="45">
        <f>A125187246J_Latest</f>
        <v>17.364000000000001</v>
      </c>
      <c r="H85" s="45">
        <f>A125181630T_Latest</f>
        <v>35.128</v>
      </c>
      <c r="I85" s="45">
        <f>A125174142X_Latest</f>
        <v>12.882999999999999</v>
      </c>
      <c r="J85" s="45">
        <f>A125185374R_Latest</f>
        <v>5.5979999999999999</v>
      </c>
      <c r="K85" s="45">
        <f>A125179758L_Latest</f>
        <v>7.2839999999999998</v>
      </c>
      <c r="L85" s="45">
        <f>A125176950J_Latest</f>
        <v>19.879000000000001</v>
      </c>
      <c r="M85" s="45">
        <f>A125188182A_Latest</f>
        <v>6.0359999999999996</v>
      </c>
      <c r="N85" s="45">
        <f>A125182566C_Latest</f>
        <v>13.843</v>
      </c>
      <c r="O85" s="45">
        <f>A125177886V_Latest</f>
        <v>19.73</v>
      </c>
      <c r="P85" s="45">
        <f>A125189118A_Latest</f>
        <v>5.7290000000000001</v>
      </c>
      <c r="Q85" s="45">
        <f>A125183502K_Latest</f>
        <v>14.000999999999999</v>
      </c>
      <c r="R85" s="45">
        <f>A125175078K_Latest</f>
        <v>34.863</v>
      </c>
      <c r="S85" s="45">
        <f>A125186310W_Latest</f>
        <v>18.103999999999999</v>
      </c>
      <c r="T85" s="45">
        <f>A125180694K_Latest</f>
        <v>16.759</v>
      </c>
      <c r="U85" s="60">
        <v>17</v>
      </c>
    </row>
    <row r="86" spans="1:21" hidden="1">
      <c r="A86" s="47"/>
      <c r="B86" s="52" t="s">
        <v>2244</v>
      </c>
      <c r="C86" s="45">
        <f>A125173210W_Latest</f>
        <v>680.1</v>
      </c>
      <c r="D86" s="45">
        <f>A125184442L_Latest</f>
        <v>269.68</v>
      </c>
      <c r="E86" s="45">
        <f>A125178826K_Latest</f>
        <v>410.42</v>
      </c>
      <c r="F86" s="45">
        <f>A125176018A_Latest</f>
        <v>574.23900000000003</v>
      </c>
      <c r="G86" s="45">
        <f>A125187250X_Latest</f>
        <v>218.91399999999999</v>
      </c>
      <c r="H86" s="45">
        <f>A125181634A_Latest</f>
        <v>355.32400000000001</v>
      </c>
      <c r="I86" s="45">
        <f>A125174146J_Latest</f>
        <v>216.833</v>
      </c>
      <c r="J86" s="45">
        <f>A125185378X_Latest</f>
        <v>124.065</v>
      </c>
      <c r="K86" s="45">
        <f>A125179762C_Latest</f>
        <v>92.768000000000001</v>
      </c>
      <c r="L86" s="45">
        <f>A125176954T_Latest</f>
        <v>228.44</v>
      </c>
      <c r="M86" s="45">
        <f>A125188186K_Latest</f>
        <v>43.85</v>
      </c>
      <c r="N86" s="45">
        <f>A125182570V_Latest</f>
        <v>184.59</v>
      </c>
      <c r="O86" s="45">
        <f>A125177890K_Latest</f>
        <v>128.96600000000001</v>
      </c>
      <c r="P86" s="45">
        <f>A125189122T_Latest</f>
        <v>50.999000000000002</v>
      </c>
      <c r="Q86" s="45">
        <f>A125183506V_Latest</f>
        <v>77.966999999999999</v>
      </c>
      <c r="R86" s="45">
        <f>A125175082A_Latest</f>
        <v>105.861</v>
      </c>
      <c r="S86" s="45">
        <f>A125186314F_Latest</f>
        <v>50.765000000000001</v>
      </c>
      <c r="T86" s="45">
        <f>A125180698V_Latest</f>
        <v>55.095999999999997</v>
      </c>
      <c r="U86" s="60">
        <v>18</v>
      </c>
    </row>
    <row r="87" spans="1:21" hidden="1">
      <c r="A87" s="47"/>
      <c r="B87" s="51" t="s">
        <v>2245</v>
      </c>
      <c r="C87" s="45">
        <f>A125173254X_Latest</f>
        <v>213.078</v>
      </c>
      <c r="D87" s="45">
        <f>A125184486R_Latest</f>
        <v>80.344999999999999</v>
      </c>
      <c r="E87" s="45">
        <f>A125178870V_Latest</f>
        <v>132.733</v>
      </c>
      <c r="F87" s="45">
        <f>A125176062K_Latest</f>
        <v>193.66900000000001</v>
      </c>
      <c r="G87" s="45">
        <f>A125187294A_Latest</f>
        <v>69.834999999999994</v>
      </c>
      <c r="H87" s="45">
        <f>A125181678C_Latest</f>
        <v>123.834</v>
      </c>
      <c r="I87" s="45">
        <f>A125174190T_Latest</f>
        <v>49.77</v>
      </c>
      <c r="J87" s="45">
        <f>A125185422W_Latest</f>
        <v>22.582000000000001</v>
      </c>
      <c r="K87" s="45">
        <f>A125179806V_Latest</f>
        <v>27.187999999999999</v>
      </c>
      <c r="L87" s="45">
        <f>A125176998V_Latest</f>
        <v>86.28</v>
      </c>
      <c r="M87" s="45">
        <f>A125188230J_Latest</f>
        <v>23.603999999999999</v>
      </c>
      <c r="N87" s="45">
        <f>A125182614K_Latest</f>
        <v>62.676000000000002</v>
      </c>
      <c r="O87" s="45">
        <f>A125177934A_Latest</f>
        <v>57.619</v>
      </c>
      <c r="P87" s="45">
        <f>A125189166V_Latest</f>
        <v>23.648</v>
      </c>
      <c r="Q87" s="45">
        <f>A125183550C_Latest</f>
        <v>33.97</v>
      </c>
      <c r="R87" s="45">
        <f>A125175126T_Latest</f>
        <v>19.408999999999999</v>
      </c>
      <c r="S87" s="45">
        <f>A125186358J_Latest</f>
        <v>10.51</v>
      </c>
      <c r="T87" s="45">
        <f>A125180742T_Latest</f>
        <v>8.8989999999999991</v>
      </c>
      <c r="U87" s="60">
        <v>19</v>
      </c>
    </row>
    <row r="88" spans="1:21" hidden="1">
      <c r="A88" s="47"/>
      <c r="B88" s="54" t="s">
        <v>2246</v>
      </c>
      <c r="C88" s="45">
        <f>A125173162R_Latest</f>
        <v>5625.9219999999996</v>
      </c>
      <c r="D88" s="45">
        <f>A125184394F_Latest</f>
        <v>2459.8339999999998</v>
      </c>
      <c r="E88" s="45">
        <f>A125178778C_Latest</f>
        <v>3166.0880000000002</v>
      </c>
      <c r="F88" s="45">
        <f>A125175970X_Latest</f>
        <v>2088.2489999999998</v>
      </c>
      <c r="G88" s="45">
        <f>A125187202F_Latest</f>
        <v>869.08399999999995</v>
      </c>
      <c r="H88" s="45">
        <f>A125181586V_Latest</f>
        <v>1219.164</v>
      </c>
      <c r="I88" s="45">
        <f>A125174098A_Latest</f>
        <v>520.34799999999996</v>
      </c>
      <c r="J88" s="45">
        <f>A125185330L_Latest</f>
        <v>269.536</v>
      </c>
      <c r="K88" s="45">
        <f>A125179714K_Latest</f>
        <v>250.81200000000001</v>
      </c>
      <c r="L88" s="45">
        <f>A125176906X_Latest</f>
        <v>461.20499999999998</v>
      </c>
      <c r="M88" s="45">
        <f>A125188138T_Latest</f>
        <v>162.714</v>
      </c>
      <c r="N88" s="45">
        <f>A125182522A_Latest</f>
        <v>298.49099999999999</v>
      </c>
      <c r="O88" s="45">
        <f>A125177842T_Latest</f>
        <v>1106.6949999999999</v>
      </c>
      <c r="P88" s="45">
        <f>A125189074K_Latest</f>
        <v>436.834</v>
      </c>
      <c r="Q88" s="45">
        <f>A125183458L_Latest</f>
        <v>669.86099999999999</v>
      </c>
      <c r="R88" s="45">
        <f>A125175034J_Latest</f>
        <v>3537.6729999999998</v>
      </c>
      <c r="S88" s="45">
        <f>A125186266X_Latest</f>
        <v>1590.75</v>
      </c>
      <c r="T88" s="45">
        <f>A125180650J_Latest</f>
        <v>1946.923</v>
      </c>
      <c r="U88" s="60">
        <v>20</v>
      </c>
    </row>
    <row r="89" spans="1:21" hidden="1">
      <c r="A89" s="47"/>
      <c r="B89" s="55" t="s">
        <v>2247</v>
      </c>
      <c r="C89" s="45">
        <f>A125173242R_Latest</f>
        <v>4934.8019999999997</v>
      </c>
      <c r="D89" s="45">
        <f>A125184474F_Latest</f>
        <v>2090.4140000000002</v>
      </c>
      <c r="E89" s="45">
        <f>A125178858C_Latest</f>
        <v>2844.3890000000001</v>
      </c>
      <c r="F89" s="45">
        <f>A125176050A_Latest</f>
        <v>1624.405</v>
      </c>
      <c r="G89" s="45">
        <f>A125187282T_Latest</f>
        <v>614.01300000000003</v>
      </c>
      <c r="H89" s="45">
        <f>A125181666V_Latest</f>
        <v>1010.3920000000001</v>
      </c>
      <c r="I89" s="45">
        <f>A125174178A_Latest</f>
        <v>494.351</v>
      </c>
      <c r="J89" s="45">
        <f>A125185410L_Latest</f>
        <v>256.024</v>
      </c>
      <c r="K89" s="45">
        <f>A125179794W_Latest</f>
        <v>238.327</v>
      </c>
      <c r="L89" s="45">
        <f>A125176986K_Latest</f>
        <v>353.26</v>
      </c>
      <c r="M89" s="45">
        <f>A125188218T_Latest</f>
        <v>102.20399999999999</v>
      </c>
      <c r="N89" s="45">
        <f>A125182602A_Latest</f>
        <v>251.05600000000001</v>
      </c>
      <c r="O89" s="45">
        <f>A125177922T_Latest</f>
        <v>776.79300000000001</v>
      </c>
      <c r="P89" s="45">
        <f>A125189154K_Latest</f>
        <v>255.785</v>
      </c>
      <c r="Q89" s="45">
        <f>A125183538L_Latest</f>
        <v>521.00800000000004</v>
      </c>
      <c r="R89" s="45">
        <f>A125175114J_Latest</f>
        <v>3310.3980000000001</v>
      </c>
      <c r="S89" s="45">
        <f>A125186346X_Latest</f>
        <v>1476.4010000000001</v>
      </c>
      <c r="T89" s="45">
        <f>A125180730J_Latest</f>
        <v>1833.9970000000001</v>
      </c>
      <c r="U89" s="60">
        <v>21</v>
      </c>
    </row>
    <row r="90" spans="1:21" hidden="1">
      <c r="A90" s="56"/>
      <c r="B90" s="55" t="s">
        <v>2248</v>
      </c>
      <c r="C90" s="45">
        <f>A125173246X_Latest</f>
        <v>691.12</v>
      </c>
      <c r="D90" s="45">
        <f>A125184478R_Latest</f>
        <v>369.42099999999999</v>
      </c>
      <c r="E90" s="45">
        <f>A125178862V_Latest</f>
        <v>321.69900000000001</v>
      </c>
      <c r="F90" s="45">
        <f>A125176054K_Latest</f>
        <v>463.84399999999999</v>
      </c>
      <c r="G90" s="45">
        <f>A125187286A_Latest</f>
        <v>255.071</v>
      </c>
      <c r="H90" s="45">
        <f>A125181670K_Latest</f>
        <v>208.773</v>
      </c>
      <c r="I90" s="45">
        <f>A125174182T_Latest</f>
        <v>25.997</v>
      </c>
      <c r="J90" s="45">
        <f>A125185414W_Latest</f>
        <v>13.512</v>
      </c>
      <c r="K90" s="45">
        <f>A125179798F_Latest</f>
        <v>12.484999999999999</v>
      </c>
      <c r="L90" s="45">
        <f>A125176990A_Latest</f>
        <v>107.94499999999999</v>
      </c>
      <c r="M90" s="45">
        <f>A125188222J_Latest</f>
        <v>60.51</v>
      </c>
      <c r="N90" s="45">
        <f>A125182606K_Latest</f>
        <v>47.435000000000002</v>
      </c>
      <c r="O90" s="45">
        <f>A125177926A_Latest</f>
        <v>329.90199999999999</v>
      </c>
      <c r="P90" s="45">
        <f>A125189158V_Latest</f>
        <v>181.04900000000001</v>
      </c>
      <c r="Q90" s="45">
        <f>A125183542C_Latest</f>
        <v>148.85300000000001</v>
      </c>
      <c r="R90" s="45">
        <f>A125175118T_Latest</f>
        <v>227.27600000000001</v>
      </c>
      <c r="S90" s="45">
        <f>A125186350R_Latest</f>
        <v>114.349</v>
      </c>
      <c r="T90" s="45">
        <f>A125180734T_Latest</f>
        <v>112.92700000000001</v>
      </c>
      <c r="U90" s="60">
        <v>22</v>
      </c>
    </row>
    <row r="91" spans="1:21" hidden="1">
      <c r="A91" s="56"/>
      <c r="B91" s="51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60">
        <v>23</v>
      </c>
    </row>
    <row r="92" spans="1:21" hidden="1">
      <c r="A92" s="56" t="s">
        <v>2249</v>
      </c>
      <c r="B92" s="51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60">
        <v>24</v>
      </c>
    </row>
    <row r="93" spans="1:21" hidden="1">
      <c r="A93" s="56"/>
      <c r="B93" s="48" t="s">
        <v>2228</v>
      </c>
      <c r="C93" s="45">
        <f>A125173190X_Latest</f>
        <v>13813.467000000001</v>
      </c>
      <c r="D93" s="45">
        <f>A125184422C_Latest</f>
        <v>7246.3590000000004</v>
      </c>
      <c r="E93" s="45">
        <f>A125178806A_Latest</f>
        <v>6567.107</v>
      </c>
      <c r="F93" s="45">
        <f>A125175998A_Latest</f>
        <v>13140.236999999999</v>
      </c>
      <c r="G93" s="45">
        <f>A125187230R_Latest</f>
        <v>6839.8029999999999</v>
      </c>
      <c r="H93" s="45">
        <f>A125181614T_Latest</f>
        <v>6300.4340000000002</v>
      </c>
      <c r="I93" s="45">
        <f>A125174126X_Latest</f>
        <v>2159.25</v>
      </c>
      <c r="J93" s="45">
        <f>A125185358R_Latest</f>
        <v>1097.1130000000001</v>
      </c>
      <c r="K93" s="45">
        <f>A125179742V_Latest</f>
        <v>1062.1369999999999</v>
      </c>
      <c r="L93" s="45">
        <f>A125176934J_Latest</f>
        <v>6237.8890000000001</v>
      </c>
      <c r="M93" s="45">
        <f>A125188166A_Latest</f>
        <v>3289.6790000000001</v>
      </c>
      <c r="N93" s="45">
        <f>A125182550K_Latest</f>
        <v>2948.21</v>
      </c>
      <c r="O93" s="45">
        <f>A125177870A_Latest</f>
        <v>4743.098</v>
      </c>
      <c r="P93" s="45">
        <f>A125189102J_Latest</f>
        <v>2453.011</v>
      </c>
      <c r="Q93" s="45">
        <f>A125183486W_Latest</f>
        <v>2290.087</v>
      </c>
      <c r="R93" s="45">
        <f>A125175062T_Latest</f>
        <v>673.23</v>
      </c>
      <c r="S93" s="45">
        <f>A125186294J_Latest</f>
        <v>406.55700000000002</v>
      </c>
      <c r="T93" s="45">
        <f>A125180678K_Latest</f>
        <v>266.673</v>
      </c>
      <c r="U93" s="60">
        <v>25</v>
      </c>
    </row>
    <row r="94" spans="1:21" hidden="1">
      <c r="A94" s="56"/>
      <c r="B94" s="54" t="s">
        <v>2250</v>
      </c>
      <c r="C94" s="45">
        <f>A125173166X_Latest</f>
        <v>508.89400000000001</v>
      </c>
      <c r="D94" s="45">
        <f>A125184398R_Latest</f>
        <v>273.71499999999997</v>
      </c>
      <c r="E94" s="45">
        <f>A125178782V_Latest</f>
        <v>235.179</v>
      </c>
      <c r="F94" s="45">
        <f>A125175974J_Latest</f>
        <v>499.303</v>
      </c>
      <c r="G94" s="45">
        <f>A125187206R_Latest</f>
        <v>267.86799999999999</v>
      </c>
      <c r="H94" s="45">
        <f>A125181590K_Latest</f>
        <v>231.43600000000001</v>
      </c>
      <c r="I94" s="45">
        <f>A125174102F_Latest</f>
        <v>189.54599999999999</v>
      </c>
      <c r="J94" s="45">
        <f>A125185334W_Latest</f>
        <v>108.721</v>
      </c>
      <c r="K94" s="45">
        <f>A125179718V_Latest</f>
        <v>80.825000000000003</v>
      </c>
      <c r="L94" s="45">
        <f>A125176910R_Latest</f>
        <v>174.291</v>
      </c>
      <c r="M94" s="45">
        <f>A125188142J_Latest</f>
        <v>87.725999999999999</v>
      </c>
      <c r="N94" s="45">
        <f>A125182526K_Latest</f>
        <v>86.564999999999998</v>
      </c>
      <c r="O94" s="45">
        <f>A125177846A_Latest</f>
        <v>135.46600000000001</v>
      </c>
      <c r="P94" s="45">
        <f>A125189078V_Latest</f>
        <v>71.42</v>
      </c>
      <c r="Q94" s="45">
        <f>A125183462C_Latest</f>
        <v>64.046000000000006</v>
      </c>
      <c r="R94" s="45">
        <f>A125175038T_Latest</f>
        <v>9.5909999999999993</v>
      </c>
      <c r="S94" s="45">
        <f>A125186270R_Latest</f>
        <v>5.8479999999999999</v>
      </c>
      <c r="T94" s="45">
        <f>A125180654T_Latest</f>
        <v>3.7429999999999999</v>
      </c>
      <c r="U94" s="60">
        <v>26</v>
      </c>
    </row>
    <row r="95" spans="1:21" hidden="1">
      <c r="A95" s="56"/>
      <c r="B95" s="54" t="s">
        <v>2251</v>
      </c>
      <c r="C95" s="45">
        <f>A125173186J_Latest</f>
        <v>6921.68</v>
      </c>
      <c r="D95" s="45">
        <f>A125184418L_Latest</f>
        <v>2951.8910000000001</v>
      </c>
      <c r="E95" s="45">
        <f>A125178802T_Latest</f>
        <v>3969.7890000000002</v>
      </c>
      <c r="F95" s="45">
        <f>A125175994T_Latest</f>
        <v>3206.924</v>
      </c>
      <c r="G95" s="45">
        <f>A125187226X_Latest</f>
        <v>1274.6379999999999</v>
      </c>
      <c r="H95" s="45">
        <f>A125181610J_Latest</f>
        <v>1932.2860000000001</v>
      </c>
      <c r="I95" s="45">
        <f>A125174122R_Latest</f>
        <v>863.74900000000002</v>
      </c>
      <c r="J95" s="45">
        <f>A125185354F_Latest</f>
        <v>456.01600000000002</v>
      </c>
      <c r="K95" s="45">
        <f>A125179738C_Latest</f>
        <v>407.733</v>
      </c>
      <c r="L95" s="45">
        <f>A125176930X_Latest</f>
        <v>950.91899999999998</v>
      </c>
      <c r="M95" s="45">
        <f>A125188162T_Latest</f>
        <v>272.36099999999999</v>
      </c>
      <c r="N95" s="45">
        <f>A125182546V_Latest</f>
        <v>678.55799999999999</v>
      </c>
      <c r="O95" s="45">
        <f>A125177866K_Latest</f>
        <v>1392.2560000000001</v>
      </c>
      <c r="P95" s="45">
        <f>A125189098C_Latest</f>
        <v>546.26099999999997</v>
      </c>
      <c r="Q95" s="45">
        <f>A125183482L_Latest</f>
        <v>845.99400000000003</v>
      </c>
      <c r="R95" s="45">
        <f>A125175058A_Latest</f>
        <v>3714.7570000000001</v>
      </c>
      <c r="S95" s="45">
        <f>A125186290X_Latest</f>
        <v>1677.2529999999999</v>
      </c>
      <c r="T95" s="45">
        <f>A125180674A_Latest</f>
        <v>2037.5039999999999</v>
      </c>
      <c r="U95" s="60">
        <v>27</v>
      </c>
    </row>
    <row r="96" spans="1:21" hidden="1">
      <c r="A96" s="56"/>
      <c r="B96" s="51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60">
        <v>28</v>
      </c>
    </row>
    <row r="97" spans="1:21" hidden="1">
      <c r="A97" s="56" t="s">
        <v>2252</v>
      </c>
      <c r="B97" s="51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60">
        <v>29</v>
      </c>
    </row>
    <row r="98" spans="1:21" hidden="1">
      <c r="A98" s="47"/>
      <c r="B98" s="48" t="s">
        <v>2253</v>
      </c>
      <c r="C98" s="45">
        <f>A125173214F_Latest</f>
        <v>14169.837</v>
      </c>
      <c r="D98" s="45">
        <f>A125184446W_Latest</f>
        <v>7383.2690000000002</v>
      </c>
      <c r="E98" s="45">
        <f>A125178830A_Latest</f>
        <v>6786.5680000000002</v>
      </c>
      <c r="F98" s="45">
        <f>A125176022T_Latest</f>
        <v>13479.422</v>
      </c>
      <c r="G98" s="45">
        <f>A125187254J_Latest</f>
        <v>6969.7309999999998</v>
      </c>
      <c r="H98" s="45">
        <f>A125181638K_Latest</f>
        <v>6509.692</v>
      </c>
      <c r="I98" s="45">
        <f>A125174150X_Latest</f>
        <v>2247.4</v>
      </c>
      <c r="J98" s="45">
        <f>A125185382R_Latest</f>
        <v>1144.527</v>
      </c>
      <c r="K98" s="45">
        <f>A125179766L_Latest</f>
        <v>1102.874</v>
      </c>
      <c r="L98" s="45">
        <f>A125176958A_Latest</f>
        <v>6402.9489999999996</v>
      </c>
      <c r="M98" s="45">
        <f>A125188190A_Latest</f>
        <v>3337.5709999999999</v>
      </c>
      <c r="N98" s="45">
        <f>A125182574C_Latest</f>
        <v>3065.3780000000002</v>
      </c>
      <c r="O98" s="45">
        <f>A125177894V_Latest</f>
        <v>4829.0730000000003</v>
      </c>
      <c r="P98" s="45">
        <f>A125189126A_Latest</f>
        <v>2487.6329999999998</v>
      </c>
      <c r="Q98" s="45">
        <f>A125183510K_Latest</f>
        <v>2341.44</v>
      </c>
      <c r="R98" s="45">
        <f>A125175086K_Latest</f>
        <v>690.41499999999996</v>
      </c>
      <c r="S98" s="45">
        <f>A125186318R_Latest</f>
        <v>413.53800000000001</v>
      </c>
      <c r="T98" s="45">
        <f>A125180702X_Latest</f>
        <v>276.87599999999998</v>
      </c>
      <c r="U98" s="60">
        <v>30</v>
      </c>
    </row>
    <row r="99" spans="1:21" hidden="1">
      <c r="A99" s="47"/>
      <c r="B99" s="48" t="s">
        <v>2254</v>
      </c>
      <c r="C99" s="45">
        <f>A125173258J_Latest</f>
        <v>7074.2039999999997</v>
      </c>
      <c r="D99" s="45">
        <f>A125184490F_Latest</f>
        <v>3088.6970000000001</v>
      </c>
      <c r="E99" s="45">
        <f>A125178874C_Latest</f>
        <v>3985.5079999999998</v>
      </c>
      <c r="F99" s="45">
        <f>A125176066V_Latest</f>
        <v>3367.0410000000002</v>
      </c>
      <c r="G99" s="45">
        <f>A125187298K_Latest</f>
        <v>1412.578</v>
      </c>
      <c r="H99" s="45">
        <f>A125181682V_Latest</f>
        <v>1954.463</v>
      </c>
      <c r="I99" s="45">
        <f>A125174194A_Latest</f>
        <v>965.14499999999998</v>
      </c>
      <c r="J99" s="45">
        <f>A125185426F_Latest</f>
        <v>517.32399999999996</v>
      </c>
      <c r="K99" s="45">
        <f>A125179810K_Latest</f>
        <v>447.82100000000003</v>
      </c>
      <c r="L99" s="45">
        <f>A125177002A_Latest</f>
        <v>960.149</v>
      </c>
      <c r="M99" s="45">
        <f>A125188234T_Latest</f>
        <v>312.19400000000002</v>
      </c>
      <c r="N99" s="45">
        <f>A125182618V_Latest</f>
        <v>647.95500000000004</v>
      </c>
      <c r="O99" s="45">
        <f>A125177938K_Latest</f>
        <v>1441.748</v>
      </c>
      <c r="P99" s="45">
        <f>A125189170K_Latest</f>
        <v>583.05999999999995</v>
      </c>
      <c r="Q99" s="45">
        <f>A125183554L_Latest</f>
        <v>858.68799999999999</v>
      </c>
      <c r="R99" s="45">
        <f>A125175130J_Latest</f>
        <v>3707.163</v>
      </c>
      <c r="S99" s="45">
        <f>A125186362X_Latest</f>
        <v>1676.1189999999999</v>
      </c>
      <c r="T99" s="45">
        <f>A125180746A_Latest</f>
        <v>2031.0440000000001</v>
      </c>
      <c r="U99" s="60">
        <v>31</v>
      </c>
    </row>
    <row r="100" spans="1:21" hidden="1">
      <c r="A100" s="47"/>
      <c r="B100" s="48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</row>
    <row r="101" spans="1:21" hidden="1">
      <c r="A101" s="47"/>
      <c r="B101" s="48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</row>
    <row r="102" spans="1:21" hidden="1">
      <c r="A102" s="47"/>
      <c r="B102" s="48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</row>
    <row r="103" spans="1:21" hidden="1">
      <c r="A103" s="59"/>
      <c r="B103" s="58"/>
      <c r="C103" s="61">
        <v>1</v>
      </c>
      <c r="D103" s="61">
        <v>2</v>
      </c>
      <c r="E103" s="61">
        <v>3</v>
      </c>
      <c r="F103" s="61">
        <v>4</v>
      </c>
      <c r="G103" s="61">
        <v>5</v>
      </c>
      <c r="H103" s="61">
        <v>6</v>
      </c>
      <c r="I103" s="61">
        <v>7</v>
      </c>
      <c r="J103" s="61">
        <v>8</v>
      </c>
      <c r="K103" s="61">
        <v>9</v>
      </c>
      <c r="L103" s="61">
        <v>10</v>
      </c>
      <c r="M103" s="61">
        <v>11</v>
      </c>
      <c r="N103" s="61">
        <v>12</v>
      </c>
      <c r="O103" s="61">
        <v>13</v>
      </c>
      <c r="P103" s="61">
        <v>14</v>
      </c>
      <c r="Q103" s="61">
        <v>15</v>
      </c>
      <c r="R103" s="61">
        <v>16</v>
      </c>
      <c r="S103" s="61">
        <v>17</v>
      </c>
      <c r="T103" s="61">
        <v>18</v>
      </c>
    </row>
    <row r="104" spans="1:21" hidden="1">
      <c r="A104" s="36"/>
      <c r="B104" s="36"/>
      <c r="C104" s="75" t="s">
        <v>2220</v>
      </c>
      <c r="D104" s="75"/>
      <c r="E104" s="75"/>
      <c r="F104" s="75" t="s">
        <v>2255</v>
      </c>
      <c r="G104" s="75"/>
      <c r="H104" s="75"/>
      <c r="I104" s="75" t="s">
        <v>2256</v>
      </c>
      <c r="J104" s="75"/>
      <c r="K104" s="75"/>
      <c r="L104" s="75" t="s">
        <v>2257</v>
      </c>
      <c r="M104" s="75"/>
      <c r="N104" s="75"/>
      <c r="O104" s="75" t="s">
        <v>2258</v>
      </c>
      <c r="P104" s="75"/>
      <c r="Q104" s="75"/>
      <c r="R104" s="75" t="s">
        <v>2259</v>
      </c>
      <c r="S104" s="75"/>
      <c r="T104" s="75"/>
    </row>
    <row r="105" spans="1:21" hidden="1">
      <c r="A105" s="36"/>
      <c r="B105" s="36"/>
      <c r="C105" s="37" t="s">
        <v>2222</v>
      </c>
      <c r="D105" s="37" t="s">
        <v>2223</v>
      </c>
      <c r="E105" s="37" t="s">
        <v>2224</v>
      </c>
      <c r="F105" s="37" t="s">
        <v>2222</v>
      </c>
      <c r="G105" s="37" t="s">
        <v>2223</v>
      </c>
      <c r="H105" s="37" t="s">
        <v>2224</v>
      </c>
      <c r="I105" s="37" t="s">
        <v>2222</v>
      </c>
      <c r="J105" s="37" t="s">
        <v>2223</v>
      </c>
      <c r="K105" s="37" t="s">
        <v>2224</v>
      </c>
      <c r="L105" s="37" t="s">
        <v>2222</v>
      </c>
      <c r="M105" s="37" t="s">
        <v>2223</v>
      </c>
      <c r="N105" s="37" t="s">
        <v>2224</v>
      </c>
      <c r="O105" s="37" t="s">
        <v>2222</v>
      </c>
      <c r="P105" s="37" t="s">
        <v>2223</v>
      </c>
      <c r="Q105" s="37" t="s">
        <v>2224</v>
      </c>
      <c r="R105" s="37" t="s">
        <v>2222</v>
      </c>
      <c r="S105" s="37" t="s">
        <v>2223</v>
      </c>
      <c r="T105" s="37" t="s">
        <v>2224</v>
      </c>
    </row>
    <row r="106" spans="1:21" hidden="1">
      <c r="A106" s="36"/>
      <c r="B106" s="36"/>
      <c r="C106" s="40" t="s">
        <v>2225</v>
      </c>
      <c r="D106" s="40" t="s">
        <v>2225</v>
      </c>
      <c r="E106" s="40" t="s">
        <v>2225</v>
      </c>
      <c r="F106" s="40" t="s">
        <v>2225</v>
      </c>
      <c r="G106" s="40" t="s">
        <v>2225</v>
      </c>
      <c r="H106" s="40" t="s">
        <v>2225</v>
      </c>
      <c r="I106" s="40" t="s">
        <v>2225</v>
      </c>
      <c r="J106" s="40" t="s">
        <v>2225</v>
      </c>
      <c r="K106" s="40" t="s">
        <v>2225</v>
      </c>
      <c r="L106" s="40" t="s">
        <v>2225</v>
      </c>
      <c r="M106" s="40" t="s">
        <v>2225</v>
      </c>
      <c r="N106" s="40" t="s">
        <v>2225</v>
      </c>
      <c r="O106" s="40" t="s">
        <v>2225</v>
      </c>
      <c r="P106" s="40" t="s">
        <v>2225</v>
      </c>
      <c r="Q106" s="40" t="s">
        <v>2225</v>
      </c>
      <c r="R106" s="40" t="s">
        <v>2225</v>
      </c>
      <c r="S106" s="40" t="s">
        <v>2225</v>
      </c>
      <c r="T106" s="40" t="s">
        <v>2225</v>
      </c>
    </row>
    <row r="107" spans="1:21" hidden="1">
      <c r="A107" s="41" t="s">
        <v>2226</v>
      </c>
      <c r="B107" s="36"/>
      <c r="C107" s="40"/>
      <c r="D107" s="40"/>
      <c r="E107" s="40"/>
      <c r="F107" s="42"/>
      <c r="G107" s="65"/>
      <c r="H107" s="65"/>
    </row>
    <row r="108" spans="1:21" hidden="1">
      <c r="A108" s="43"/>
      <c r="B108" s="44" t="s">
        <v>2227</v>
      </c>
      <c r="C108" s="46" t="s">
        <v>262</v>
      </c>
      <c r="D108" s="46" t="s">
        <v>263</v>
      </c>
      <c r="E108" s="46" t="s">
        <v>264</v>
      </c>
      <c r="F108" s="46" t="s">
        <v>340</v>
      </c>
      <c r="G108" s="46" t="s">
        <v>341</v>
      </c>
      <c r="H108" s="46" t="s">
        <v>342</v>
      </c>
      <c r="I108" s="46" t="s">
        <v>418</v>
      </c>
      <c r="J108" s="46" t="s">
        <v>419</v>
      </c>
      <c r="K108" s="46" t="s">
        <v>420</v>
      </c>
      <c r="L108" s="46" t="s">
        <v>496</v>
      </c>
      <c r="M108" s="46" t="s">
        <v>497</v>
      </c>
      <c r="N108" s="46" t="s">
        <v>498</v>
      </c>
      <c r="O108" s="46" t="s">
        <v>824</v>
      </c>
      <c r="P108" s="46" t="s">
        <v>825</v>
      </c>
      <c r="Q108" s="46" t="s">
        <v>826</v>
      </c>
      <c r="R108" s="46" t="s">
        <v>902</v>
      </c>
      <c r="S108" s="46" t="s">
        <v>903</v>
      </c>
      <c r="T108" s="46" t="s">
        <v>904</v>
      </c>
      <c r="U108" s="60">
        <v>1</v>
      </c>
    </row>
    <row r="109" spans="1:21" hidden="1">
      <c r="A109" s="47"/>
      <c r="B109" s="48" t="s">
        <v>2228</v>
      </c>
      <c r="C109" s="46" t="s">
        <v>265</v>
      </c>
      <c r="D109" s="46" t="s">
        <v>266</v>
      </c>
      <c r="E109" s="46" t="s">
        <v>267</v>
      </c>
      <c r="F109" s="46" t="s">
        <v>343</v>
      </c>
      <c r="G109" s="46" t="s">
        <v>344</v>
      </c>
      <c r="H109" s="46" t="s">
        <v>345</v>
      </c>
      <c r="I109" s="46" t="s">
        <v>421</v>
      </c>
      <c r="J109" s="46" t="s">
        <v>422</v>
      </c>
      <c r="K109" s="46" t="s">
        <v>423</v>
      </c>
      <c r="L109" s="46" t="s">
        <v>499</v>
      </c>
      <c r="M109" s="46" t="s">
        <v>500</v>
      </c>
      <c r="N109" s="46" t="s">
        <v>501</v>
      </c>
      <c r="O109" s="46" t="s">
        <v>827</v>
      </c>
      <c r="P109" s="46" t="s">
        <v>828</v>
      </c>
      <c r="Q109" s="46" t="s">
        <v>829</v>
      </c>
      <c r="R109" s="46" t="s">
        <v>905</v>
      </c>
      <c r="S109" s="46" t="s">
        <v>906</v>
      </c>
      <c r="T109" s="46" t="s">
        <v>907</v>
      </c>
      <c r="U109" s="60">
        <v>2</v>
      </c>
    </row>
    <row r="110" spans="1:21" hidden="1">
      <c r="A110" s="47"/>
      <c r="B110" s="49" t="s">
        <v>2229</v>
      </c>
      <c r="C110" s="46" t="s">
        <v>268</v>
      </c>
      <c r="D110" s="46" t="s">
        <v>269</v>
      </c>
      <c r="E110" s="46" t="s">
        <v>270</v>
      </c>
      <c r="F110" s="46" t="s">
        <v>346</v>
      </c>
      <c r="G110" s="46" t="s">
        <v>347</v>
      </c>
      <c r="H110" s="46" t="s">
        <v>348</v>
      </c>
      <c r="I110" s="46" t="s">
        <v>424</v>
      </c>
      <c r="J110" s="46" t="s">
        <v>425</v>
      </c>
      <c r="K110" s="46" t="s">
        <v>426</v>
      </c>
      <c r="L110" s="46" t="s">
        <v>502</v>
      </c>
      <c r="M110" s="46" t="s">
        <v>503</v>
      </c>
      <c r="N110" s="46" t="s">
        <v>504</v>
      </c>
      <c r="O110" s="46" t="s">
        <v>830</v>
      </c>
      <c r="P110" s="46" t="s">
        <v>831</v>
      </c>
      <c r="Q110" s="46" t="s">
        <v>832</v>
      </c>
      <c r="R110" s="46" t="s">
        <v>908</v>
      </c>
      <c r="S110" s="46" t="s">
        <v>909</v>
      </c>
      <c r="T110" s="46" t="s">
        <v>910</v>
      </c>
      <c r="U110" s="60">
        <v>3</v>
      </c>
    </row>
    <row r="111" spans="1:21" hidden="1">
      <c r="A111" s="47"/>
      <c r="B111" s="50" t="s">
        <v>2230</v>
      </c>
      <c r="C111" s="46" t="s">
        <v>271</v>
      </c>
      <c r="D111" s="46" t="s">
        <v>272</v>
      </c>
      <c r="E111" s="46" t="s">
        <v>273</v>
      </c>
      <c r="F111" s="46" t="s">
        <v>349</v>
      </c>
      <c r="G111" s="46" t="s">
        <v>350</v>
      </c>
      <c r="H111" s="46" t="s">
        <v>351</v>
      </c>
      <c r="I111" s="46" t="s">
        <v>427</v>
      </c>
      <c r="J111" s="46" t="s">
        <v>428</v>
      </c>
      <c r="K111" s="46" t="s">
        <v>429</v>
      </c>
      <c r="L111" s="46" t="s">
        <v>505</v>
      </c>
      <c r="M111" s="46" t="s">
        <v>506</v>
      </c>
      <c r="N111" s="46" t="s">
        <v>507</v>
      </c>
      <c r="O111" s="46" t="s">
        <v>833</v>
      </c>
      <c r="P111" s="46" t="s">
        <v>834</v>
      </c>
      <c r="Q111" s="46" t="s">
        <v>835</v>
      </c>
      <c r="R111" s="46" t="s">
        <v>911</v>
      </c>
      <c r="S111" s="46" t="s">
        <v>912</v>
      </c>
      <c r="T111" s="46" t="s">
        <v>913</v>
      </c>
      <c r="U111" s="60">
        <v>4</v>
      </c>
    </row>
    <row r="112" spans="1:21" hidden="1">
      <c r="A112" s="47"/>
      <c r="B112" s="48" t="s">
        <v>2231</v>
      </c>
      <c r="C112" s="46" t="s">
        <v>274</v>
      </c>
      <c r="D112" s="46" t="s">
        <v>275</v>
      </c>
      <c r="E112" s="46" t="s">
        <v>276</v>
      </c>
      <c r="F112" s="46" t="s">
        <v>352</v>
      </c>
      <c r="G112" s="46" t="s">
        <v>353</v>
      </c>
      <c r="H112" s="46" t="s">
        <v>354</v>
      </c>
      <c r="I112" s="46" t="s">
        <v>430</v>
      </c>
      <c r="J112" s="46" t="s">
        <v>431</v>
      </c>
      <c r="K112" s="46" t="s">
        <v>432</v>
      </c>
      <c r="L112" s="46" t="s">
        <v>508</v>
      </c>
      <c r="M112" s="46" t="s">
        <v>509</v>
      </c>
      <c r="N112" s="46" t="s">
        <v>510</v>
      </c>
      <c r="O112" s="46" t="s">
        <v>836</v>
      </c>
      <c r="P112" s="46" t="s">
        <v>837</v>
      </c>
      <c r="Q112" s="46" t="s">
        <v>838</v>
      </c>
      <c r="R112" s="46" t="s">
        <v>914</v>
      </c>
      <c r="S112" s="46" t="s">
        <v>915</v>
      </c>
      <c r="T112" s="46" t="s">
        <v>916</v>
      </c>
      <c r="U112" s="60">
        <v>5</v>
      </c>
    </row>
    <row r="113" spans="1:21" hidden="1">
      <c r="A113" s="47"/>
      <c r="B113" s="49" t="s">
        <v>2232</v>
      </c>
      <c r="C113" s="46" t="s">
        <v>277</v>
      </c>
      <c r="D113" s="46" t="s">
        <v>278</v>
      </c>
      <c r="E113" s="46" t="s">
        <v>279</v>
      </c>
      <c r="F113" s="46" t="s">
        <v>355</v>
      </c>
      <c r="G113" s="46" t="s">
        <v>356</v>
      </c>
      <c r="H113" s="46" t="s">
        <v>357</v>
      </c>
      <c r="I113" s="46" t="s">
        <v>433</v>
      </c>
      <c r="J113" s="46" t="s">
        <v>434</v>
      </c>
      <c r="K113" s="46" t="s">
        <v>435</v>
      </c>
      <c r="L113" s="46" t="s">
        <v>511</v>
      </c>
      <c r="M113" s="46" t="s">
        <v>762</v>
      </c>
      <c r="N113" s="46" t="s">
        <v>763</v>
      </c>
      <c r="O113" s="46" t="s">
        <v>839</v>
      </c>
      <c r="P113" s="46" t="s">
        <v>840</v>
      </c>
      <c r="Q113" s="46" t="s">
        <v>841</v>
      </c>
      <c r="R113" s="46" t="s">
        <v>917</v>
      </c>
      <c r="S113" s="46" t="s">
        <v>918</v>
      </c>
      <c r="T113" s="46" t="s">
        <v>919</v>
      </c>
      <c r="U113" s="60">
        <v>6</v>
      </c>
    </row>
    <row r="114" spans="1:21" hidden="1">
      <c r="A114" s="47"/>
      <c r="B114" s="51" t="s">
        <v>2233</v>
      </c>
      <c r="C114" s="46" t="s">
        <v>280</v>
      </c>
      <c r="D114" s="46" t="s">
        <v>281</v>
      </c>
      <c r="E114" s="46" t="s">
        <v>282</v>
      </c>
      <c r="F114" s="46" t="s">
        <v>358</v>
      </c>
      <c r="G114" s="46" t="s">
        <v>359</v>
      </c>
      <c r="H114" s="46" t="s">
        <v>360</v>
      </c>
      <c r="I114" s="46" t="s">
        <v>436</v>
      </c>
      <c r="J114" s="46" t="s">
        <v>437</v>
      </c>
      <c r="K114" s="46" t="s">
        <v>438</v>
      </c>
      <c r="L114" s="46" t="s">
        <v>764</v>
      </c>
      <c r="M114" s="46" t="s">
        <v>765</v>
      </c>
      <c r="N114" s="46" t="s">
        <v>766</v>
      </c>
      <c r="O114" s="46" t="s">
        <v>842</v>
      </c>
      <c r="P114" s="46" t="s">
        <v>843</v>
      </c>
      <c r="Q114" s="46" t="s">
        <v>844</v>
      </c>
      <c r="R114" s="46" t="s">
        <v>920</v>
      </c>
      <c r="S114" s="46" t="s">
        <v>921</v>
      </c>
      <c r="T114" s="46" t="s">
        <v>922</v>
      </c>
      <c r="U114" s="60">
        <v>7</v>
      </c>
    </row>
    <row r="115" spans="1:21" hidden="1">
      <c r="A115" s="47"/>
      <c r="B115" s="52" t="s">
        <v>2234</v>
      </c>
      <c r="C115" s="46" t="s">
        <v>283</v>
      </c>
      <c r="D115" s="46" t="s">
        <v>284</v>
      </c>
      <c r="E115" s="46" t="s">
        <v>285</v>
      </c>
      <c r="F115" s="46" t="s">
        <v>361</v>
      </c>
      <c r="G115" s="46" t="s">
        <v>362</v>
      </c>
      <c r="H115" s="46" t="s">
        <v>363</v>
      </c>
      <c r="I115" s="46" t="s">
        <v>439</v>
      </c>
      <c r="J115" s="46" t="s">
        <v>440</v>
      </c>
      <c r="K115" s="46" t="s">
        <v>441</v>
      </c>
      <c r="L115" s="46" t="s">
        <v>767</v>
      </c>
      <c r="M115" s="46" t="s">
        <v>768</v>
      </c>
      <c r="N115" s="46" t="s">
        <v>769</v>
      </c>
      <c r="O115" s="46" t="s">
        <v>845</v>
      </c>
      <c r="P115" s="46" t="s">
        <v>846</v>
      </c>
      <c r="Q115" s="46" t="s">
        <v>847</v>
      </c>
      <c r="R115" s="46" t="s">
        <v>923</v>
      </c>
      <c r="S115" s="46" t="s">
        <v>924</v>
      </c>
      <c r="T115" s="46" t="s">
        <v>925</v>
      </c>
      <c r="U115" s="60">
        <v>8</v>
      </c>
    </row>
    <row r="116" spans="1:21" hidden="1">
      <c r="A116" s="47"/>
      <c r="B116" s="52" t="s">
        <v>2235</v>
      </c>
      <c r="C116" s="46" t="s">
        <v>286</v>
      </c>
      <c r="D116" s="46" t="s">
        <v>287</v>
      </c>
      <c r="E116" s="46" t="s">
        <v>288</v>
      </c>
      <c r="F116" s="46" t="s">
        <v>364</v>
      </c>
      <c r="G116" s="46" t="s">
        <v>365</v>
      </c>
      <c r="H116" s="46" t="s">
        <v>366</v>
      </c>
      <c r="I116" s="46" t="s">
        <v>442</v>
      </c>
      <c r="J116" s="46" t="s">
        <v>443</v>
      </c>
      <c r="K116" s="46" t="s">
        <v>444</v>
      </c>
      <c r="L116" s="46" t="s">
        <v>770</v>
      </c>
      <c r="M116" s="46" t="s">
        <v>771</v>
      </c>
      <c r="N116" s="46" t="s">
        <v>772</v>
      </c>
      <c r="O116" s="46" t="s">
        <v>848</v>
      </c>
      <c r="P116" s="46" t="s">
        <v>849</v>
      </c>
      <c r="Q116" s="46" t="s">
        <v>850</v>
      </c>
      <c r="R116" s="46" t="s">
        <v>926</v>
      </c>
      <c r="S116" s="46" t="s">
        <v>927</v>
      </c>
      <c r="T116" s="46" t="s">
        <v>928</v>
      </c>
      <c r="U116" s="60">
        <v>9</v>
      </c>
    </row>
    <row r="117" spans="1:21" hidden="1">
      <c r="A117" s="47"/>
      <c r="B117" s="51" t="s">
        <v>2236</v>
      </c>
      <c r="C117" s="46" t="s">
        <v>289</v>
      </c>
      <c r="D117" s="46" t="s">
        <v>290</v>
      </c>
      <c r="E117" s="46" t="s">
        <v>291</v>
      </c>
      <c r="F117" s="46" t="s">
        <v>367</v>
      </c>
      <c r="G117" s="46" t="s">
        <v>368</v>
      </c>
      <c r="H117" s="46" t="s">
        <v>369</v>
      </c>
      <c r="I117" s="46" t="s">
        <v>445</v>
      </c>
      <c r="J117" s="46" t="s">
        <v>446</v>
      </c>
      <c r="K117" s="46" t="s">
        <v>447</v>
      </c>
      <c r="L117" s="46" t="s">
        <v>773</v>
      </c>
      <c r="M117" s="46" t="s">
        <v>774</v>
      </c>
      <c r="N117" s="46" t="s">
        <v>775</v>
      </c>
      <c r="O117" s="46" t="s">
        <v>851</v>
      </c>
      <c r="P117" s="46" t="s">
        <v>852</v>
      </c>
      <c r="Q117" s="46" t="s">
        <v>853</v>
      </c>
      <c r="R117" s="46" t="s">
        <v>929</v>
      </c>
      <c r="S117" s="46" t="s">
        <v>930</v>
      </c>
      <c r="T117" s="46" t="s">
        <v>931</v>
      </c>
      <c r="U117" s="60">
        <v>10</v>
      </c>
    </row>
    <row r="118" spans="1:21" hidden="1">
      <c r="A118" s="47"/>
      <c r="B118" s="49" t="s">
        <v>2237</v>
      </c>
      <c r="C118" s="46" t="s">
        <v>292</v>
      </c>
      <c r="D118" s="46" t="s">
        <v>293</v>
      </c>
      <c r="E118" s="46" t="s">
        <v>294</v>
      </c>
      <c r="F118" s="46" t="s">
        <v>370</v>
      </c>
      <c r="G118" s="46" t="s">
        <v>371</v>
      </c>
      <c r="H118" s="46" t="s">
        <v>372</v>
      </c>
      <c r="I118" s="46" t="s">
        <v>448</v>
      </c>
      <c r="J118" s="46" t="s">
        <v>449</v>
      </c>
      <c r="K118" s="46" t="s">
        <v>450</v>
      </c>
      <c r="L118" s="46" t="s">
        <v>776</v>
      </c>
      <c r="M118" s="46" t="s">
        <v>777</v>
      </c>
      <c r="N118" s="46" t="s">
        <v>778</v>
      </c>
      <c r="O118" s="46" t="s">
        <v>854</v>
      </c>
      <c r="P118" s="46" t="s">
        <v>855</v>
      </c>
      <c r="Q118" s="46" t="s">
        <v>856</v>
      </c>
      <c r="R118" s="46" t="s">
        <v>932</v>
      </c>
      <c r="S118" s="46" t="s">
        <v>933</v>
      </c>
      <c r="T118" s="46" t="s">
        <v>934</v>
      </c>
      <c r="U118" s="60">
        <v>11</v>
      </c>
    </row>
    <row r="119" spans="1:21" hidden="1">
      <c r="A119" s="47"/>
      <c r="B119" s="51" t="s">
        <v>2238</v>
      </c>
      <c r="C119" s="46" t="s">
        <v>295</v>
      </c>
      <c r="D119" s="46" t="s">
        <v>296</v>
      </c>
      <c r="E119" s="46" t="s">
        <v>297</v>
      </c>
      <c r="F119" s="46" t="s">
        <v>373</v>
      </c>
      <c r="G119" s="46" t="s">
        <v>374</v>
      </c>
      <c r="H119" s="46" t="s">
        <v>375</v>
      </c>
      <c r="I119" s="46" t="s">
        <v>451</v>
      </c>
      <c r="J119" s="46" t="s">
        <v>452</v>
      </c>
      <c r="K119" s="46" t="s">
        <v>453</v>
      </c>
      <c r="L119" s="46" t="s">
        <v>779</v>
      </c>
      <c r="M119" s="46" t="s">
        <v>780</v>
      </c>
      <c r="N119" s="46" t="s">
        <v>781</v>
      </c>
      <c r="O119" s="46" t="s">
        <v>857</v>
      </c>
      <c r="P119" s="46" t="s">
        <v>858</v>
      </c>
      <c r="Q119" s="46" t="s">
        <v>859</v>
      </c>
      <c r="R119" s="46" t="s">
        <v>935</v>
      </c>
      <c r="S119" s="46" t="s">
        <v>936</v>
      </c>
      <c r="T119" s="46" t="s">
        <v>937</v>
      </c>
      <c r="U119" s="60">
        <v>12</v>
      </c>
    </row>
    <row r="120" spans="1:21" hidden="1">
      <c r="A120" s="47"/>
      <c r="B120" s="53" t="s">
        <v>2239</v>
      </c>
      <c r="C120" s="46" t="s">
        <v>298</v>
      </c>
      <c r="D120" s="46" t="s">
        <v>299</v>
      </c>
      <c r="E120" s="46" t="s">
        <v>300</v>
      </c>
      <c r="F120" s="46" t="s">
        <v>376</v>
      </c>
      <c r="G120" s="46" t="s">
        <v>377</v>
      </c>
      <c r="H120" s="46" t="s">
        <v>378</v>
      </c>
      <c r="I120" s="46" t="s">
        <v>454</v>
      </c>
      <c r="J120" s="46" t="s">
        <v>455</v>
      </c>
      <c r="K120" s="46" t="s">
        <v>456</v>
      </c>
      <c r="L120" s="46" t="s">
        <v>782</v>
      </c>
      <c r="M120" s="46" t="s">
        <v>783</v>
      </c>
      <c r="N120" s="46" t="s">
        <v>784</v>
      </c>
      <c r="O120" s="46" t="s">
        <v>860</v>
      </c>
      <c r="P120" s="46" t="s">
        <v>861</v>
      </c>
      <c r="Q120" s="46" t="s">
        <v>862</v>
      </c>
      <c r="R120" s="46" t="s">
        <v>938</v>
      </c>
      <c r="S120" s="46" t="s">
        <v>939</v>
      </c>
      <c r="T120" s="46" t="s">
        <v>940</v>
      </c>
      <c r="U120" s="60">
        <v>13</v>
      </c>
    </row>
    <row r="121" spans="1:21" hidden="1">
      <c r="A121" s="47"/>
      <c r="B121" s="52" t="s">
        <v>2240</v>
      </c>
      <c r="C121" s="46" t="s">
        <v>301</v>
      </c>
      <c r="D121" s="46" t="s">
        <v>302</v>
      </c>
      <c r="E121" s="46" t="s">
        <v>303</v>
      </c>
      <c r="F121" s="46" t="s">
        <v>379</v>
      </c>
      <c r="G121" s="46" t="s">
        <v>380</v>
      </c>
      <c r="H121" s="46" t="s">
        <v>381</v>
      </c>
      <c r="I121" s="46" t="s">
        <v>457</v>
      </c>
      <c r="J121" s="46" t="s">
        <v>458</v>
      </c>
      <c r="K121" s="46" t="s">
        <v>459</v>
      </c>
      <c r="L121" s="46" t="s">
        <v>785</v>
      </c>
      <c r="M121" s="46" t="s">
        <v>786</v>
      </c>
      <c r="N121" s="46" t="s">
        <v>787</v>
      </c>
      <c r="O121" s="46" t="s">
        <v>863</v>
      </c>
      <c r="P121" s="46" t="s">
        <v>864</v>
      </c>
      <c r="Q121" s="46" t="s">
        <v>865</v>
      </c>
      <c r="R121" s="46" t="s">
        <v>941</v>
      </c>
      <c r="S121" s="46" t="s">
        <v>942</v>
      </c>
      <c r="T121" s="46" t="s">
        <v>943</v>
      </c>
      <c r="U121" s="60">
        <v>14</v>
      </c>
    </row>
    <row r="122" spans="1:21" hidden="1">
      <c r="A122" s="47"/>
      <c r="B122" s="51" t="s">
        <v>2241</v>
      </c>
      <c r="C122" s="46" t="s">
        <v>304</v>
      </c>
      <c r="D122" s="46" t="s">
        <v>305</v>
      </c>
      <c r="E122" s="46" t="s">
        <v>306</v>
      </c>
      <c r="F122" s="46" t="s">
        <v>382</v>
      </c>
      <c r="G122" s="46" t="s">
        <v>383</v>
      </c>
      <c r="H122" s="46" t="s">
        <v>384</v>
      </c>
      <c r="I122" s="46" t="s">
        <v>460</v>
      </c>
      <c r="J122" s="46" t="s">
        <v>461</v>
      </c>
      <c r="K122" s="46" t="s">
        <v>462</v>
      </c>
      <c r="L122" s="46" t="s">
        <v>788</v>
      </c>
      <c r="M122" s="46" t="s">
        <v>789</v>
      </c>
      <c r="N122" s="46" t="s">
        <v>790</v>
      </c>
      <c r="O122" s="46" t="s">
        <v>866</v>
      </c>
      <c r="P122" s="46" t="s">
        <v>867</v>
      </c>
      <c r="Q122" s="46" t="s">
        <v>868</v>
      </c>
      <c r="R122" s="46" t="s">
        <v>944</v>
      </c>
      <c r="S122" s="46" t="s">
        <v>945</v>
      </c>
      <c r="T122" s="46" t="s">
        <v>946</v>
      </c>
      <c r="U122" s="60">
        <v>15</v>
      </c>
    </row>
    <row r="123" spans="1:21" hidden="1">
      <c r="A123" s="47"/>
      <c r="B123" s="51" t="s">
        <v>2242</v>
      </c>
      <c r="C123" s="46" t="s">
        <v>307</v>
      </c>
      <c r="D123" s="46" t="s">
        <v>308</v>
      </c>
      <c r="E123" s="46" t="s">
        <v>309</v>
      </c>
      <c r="F123" s="46" t="s">
        <v>385</v>
      </c>
      <c r="G123" s="46" t="s">
        <v>386</v>
      </c>
      <c r="H123" s="46" t="s">
        <v>387</v>
      </c>
      <c r="I123" s="46" t="s">
        <v>463</v>
      </c>
      <c r="J123" s="46" t="s">
        <v>464</v>
      </c>
      <c r="K123" s="46" t="s">
        <v>465</v>
      </c>
      <c r="L123" s="46" t="s">
        <v>791</v>
      </c>
      <c r="M123" s="46" t="s">
        <v>792</v>
      </c>
      <c r="N123" s="46" t="s">
        <v>793</v>
      </c>
      <c r="O123" s="46" t="s">
        <v>869</v>
      </c>
      <c r="P123" s="46" t="s">
        <v>870</v>
      </c>
      <c r="Q123" s="46" t="s">
        <v>871</v>
      </c>
      <c r="R123" s="46" t="s">
        <v>947</v>
      </c>
      <c r="S123" s="46" t="s">
        <v>948</v>
      </c>
      <c r="T123" s="46" t="s">
        <v>949</v>
      </c>
      <c r="U123" s="60">
        <v>16</v>
      </c>
    </row>
    <row r="124" spans="1:21" hidden="1">
      <c r="A124" s="47"/>
      <c r="B124" s="52" t="s">
        <v>2243</v>
      </c>
      <c r="C124" s="46" t="s">
        <v>310</v>
      </c>
      <c r="D124" s="46" t="s">
        <v>311</v>
      </c>
      <c r="E124" s="46" t="s">
        <v>312</v>
      </c>
      <c r="F124" s="46" t="s">
        <v>388</v>
      </c>
      <c r="G124" s="46" t="s">
        <v>389</v>
      </c>
      <c r="H124" s="46" t="s">
        <v>390</v>
      </c>
      <c r="I124" s="46" t="s">
        <v>466</v>
      </c>
      <c r="J124" s="46" t="s">
        <v>467</v>
      </c>
      <c r="K124" s="46" t="s">
        <v>468</v>
      </c>
      <c r="L124" s="46" t="s">
        <v>794</v>
      </c>
      <c r="M124" s="46" t="s">
        <v>795</v>
      </c>
      <c r="N124" s="46" t="s">
        <v>796</v>
      </c>
      <c r="O124" s="46" t="s">
        <v>872</v>
      </c>
      <c r="P124" s="46" t="s">
        <v>873</v>
      </c>
      <c r="Q124" s="46" t="s">
        <v>874</v>
      </c>
      <c r="R124" s="46" t="s">
        <v>950</v>
      </c>
      <c r="S124" s="46" t="s">
        <v>951</v>
      </c>
      <c r="T124" s="46" t="s">
        <v>952</v>
      </c>
      <c r="U124" s="60">
        <v>17</v>
      </c>
    </row>
    <row r="125" spans="1:21" hidden="1">
      <c r="A125" s="47"/>
      <c r="B125" s="52" t="s">
        <v>2244</v>
      </c>
      <c r="C125" s="46" t="s">
        <v>313</v>
      </c>
      <c r="D125" s="46" t="s">
        <v>314</v>
      </c>
      <c r="E125" s="46" t="s">
        <v>315</v>
      </c>
      <c r="F125" s="46" t="s">
        <v>391</v>
      </c>
      <c r="G125" s="46" t="s">
        <v>392</v>
      </c>
      <c r="H125" s="46" t="s">
        <v>393</v>
      </c>
      <c r="I125" s="46" t="s">
        <v>469</v>
      </c>
      <c r="J125" s="46" t="s">
        <v>470</v>
      </c>
      <c r="K125" s="46" t="s">
        <v>471</v>
      </c>
      <c r="L125" s="46" t="s">
        <v>797</v>
      </c>
      <c r="M125" s="46" t="s">
        <v>798</v>
      </c>
      <c r="N125" s="46" t="s">
        <v>799</v>
      </c>
      <c r="O125" s="46" t="s">
        <v>875</v>
      </c>
      <c r="P125" s="46" t="s">
        <v>876</v>
      </c>
      <c r="Q125" s="46" t="s">
        <v>877</v>
      </c>
      <c r="R125" s="46" t="s">
        <v>953</v>
      </c>
      <c r="S125" s="46" t="s">
        <v>954</v>
      </c>
      <c r="T125" s="46" t="s">
        <v>955</v>
      </c>
      <c r="U125" s="60">
        <v>18</v>
      </c>
    </row>
    <row r="126" spans="1:21" hidden="1">
      <c r="A126" s="47"/>
      <c r="B126" s="51" t="s">
        <v>2245</v>
      </c>
      <c r="C126" s="46" t="s">
        <v>316</v>
      </c>
      <c r="D126" s="46" t="s">
        <v>317</v>
      </c>
      <c r="E126" s="46" t="s">
        <v>318</v>
      </c>
      <c r="F126" s="46" t="s">
        <v>394</v>
      </c>
      <c r="G126" s="46" t="s">
        <v>395</v>
      </c>
      <c r="H126" s="46" t="s">
        <v>396</v>
      </c>
      <c r="I126" s="46" t="s">
        <v>472</v>
      </c>
      <c r="J126" s="46" t="s">
        <v>473</v>
      </c>
      <c r="K126" s="46" t="s">
        <v>474</v>
      </c>
      <c r="L126" s="46" t="s">
        <v>800</v>
      </c>
      <c r="M126" s="46" t="s">
        <v>801</v>
      </c>
      <c r="N126" s="46" t="s">
        <v>802</v>
      </c>
      <c r="O126" s="46" t="s">
        <v>878</v>
      </c>
      <c r="P126" s="46" t="s">
        <v>879</v>
      </c>
      <c r="Q126" s="46" t="s">
        <v>880</v>
      </c>
      <c r="R126" s="46" t="s">
        <v>956</v>
      </c>
      <c r="S126" s="46" t="s">
        <v>957</v>
      </c>
      <c r="T126" s="46" t="s">
        <v>958</v>
      </c>
      <c r="U126" s="60">
        <v>19</v>
      </c>
    </row>
    <row r="127" spans="1:21" hidden="1">
      <c r="A127" s="47"/>
      <c r="B127" s="54" t="s">
        <v>2246</v>
      </c>
      <c r="C127" s="46" t="s">
        <v>319</v>
      </c>
      <c r="D127" s="46" t="s">
        <v>320</v>
      </c>
      <c r="E127" s="46" t="s">
        <v>321</v>
      </c>
      <c r="F127" s="46" t="s">
        <v>397</v>
      </c>
      <c r="G127" s="46" t="s">
        <v>398</v>
      </c>
      <c r="H127" s="46" t="s">
        <v>399</v>
      </c>
      <c r="I127" s="46" t="s">
        <v>475</v>
      </c>
      <c r="J127" s="46" t="s">
        <v>476</v>
      </c>
      <c r="K127" s="46" t="s">
        <v>477</v>
      </c>
      <c r="L127" s="46" t="s">
        <v>803</v>
      </c>
      <c r="M127" s="46" t="s">
        <v>804</v>
      </c>
      <c r="N127" s="46" t="s">
        <v>805</v>
      </c>
      <c r="O127" s="46" t="s">
        <v>881</v>
      </c>
      <c r="P127" s="46" t="s">
        <v>882</v>
      </c>
      <c r="Q127" s="46" t="s">
        <v>883</v>
      </c>
      <c r="R127" s="46" t="s">
        <v>959</v>
      </c>
      <c r="S127" s="46" t="s">
        <v>960</v>
      </c>
      <c r="T127" s="46" t="s">
        <v>961</v>
      </c>
      <c r="U127" s="60">
        <v>20</v>
      </c>
    </row>
    <row r="128" spans="1:21" hidden="1">
      <c r="A128" s="47"/>
      <c r="B128" s="55" t="s">
        <v>2247</v>
      </c>
      <c r="C128" s="46" t="s">
        <v>322</v>
      </c>
      <c r="D128" s="46" t="s">
        <v>323</v>
      </c>
      <c r="E128" s="46" t="s">
        <v>324</v>
      </c>
      <c r="F128" s="46" t="s">
        <v>400</v>
      </c>
      <c r="G128" s="46" t="s">
        <v>401</v>
      </c>
      <c r="H128" s="46" t="s">
        <v>402</v>
      </c>
      <c r="I128" s="46" t="s">
        <v>478</v>
      </c>
      <c r="J128" s="46" t="s">
        <v>479</v>
      </c>
      <c r="K128" s="46" t="s">
        <v>480</v>
      </c>
      <c r="L128" s="46" t="s">
        <v>806</v>
      </c>
      <c r="M128" s="46" t="s">
        <v>807</v>
      </c>
      <c r="N128" s="46" t="s">
        <v>808</v>
      </c>
      <c r="O128" s="46" t="s">
        <v>884</v>
      </c>
      <c r="P128" s="46" t="s">
        <v>885</v>
      </c>
      <c r="Q128" s="46" t="s">
        <v>886</v>
      </c>
      <c r="R128" s="46" t="s">
        <v>962</v>
      </c>
      <c r="S128" s="46" t="s">
        <v>963</v>
      </c>
      <c r="T128" s="46" t="s">
        <v>964</v>
      </c>
      <c r="U128" s="60">
        <v>21</v>
      </c>
    </row>
    <row r="129" spans="1:21" hidden="1">
      <c r="A129" s="56"/>
      <c r="B129" s="55" t="s">
        <v>2248</v>
      </c>
      <c r="C129" s="46" t="s">
        <v>325</v>
      </c>
      <c r="D129" s="46" t="s">
        <v>326</v>
      </c>
      <c r="E129" s="46" t="s">
        <v>327</v>
      </c>
      <c r="F129" s="46" t="s">
        <v>403</v>
      </c>
      <c r="G129" s="46" t="s">
        <v>404</v>
      </c>
      <c r="H129" s="46" t="s">
        <v>405</v>
      </c>
      <c r="I129" s="46" t="s">
        <v>481</v>
      </c>
      <c r="J129" s="46" t="s">
        <v>482</v>
      </c>
      <c r="K129" s="46" t="s">
        <v>483</v>
      </c>
      <c r="L129" s="46" t="s">
        <v>809</v>
      </c>
      <c r="M129" s="46" t="s">
        <v>810</v>
      </c>
      <c r="N129" s="46" t="s">
        <v>811</v>
      </c>
      <c r="O129" s="46" t="s">
        <v>887</v>
      </c>
      <c r="P129" s="46" t="s">
        <v>888</v>
      </c>
      <c r="Q129" s="46" t="s">
        <v>889</v>
      </c>
      <c r="R129" s="46" t="s">
        <v>965</v>
      </c>
      <c r="S129" s="46" t="s">
        <v>966</v>
      </c>
      <c r="T129" s="46" t="s">
        <v>967</v>
      </c>
      <c r="U129" s="60">
        <v>22</v>
      </c>
    </row>
    <row r="130" spans="1:21" hidden="1">
      <c r="A130" s="56"/>
      <c r="B130" s="51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60">
        <v>23</v>
      </c>
    </row>
    <row r="131" spans="1:21" hidden="1">
      <c r="A131" s="56" t="s">
        <v>2249</v>
      </c>
      <c r="B131" s="51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60">
        <v>24</v>
      </c>
    </row>
    <row r="132" spans="1:21" hidden="1">
      <c r="A132" s="56"/>
      <c r="B132" s="48" t="s">
        <v>2228</v>
      </c>
      <c r="C132" s="46" t="s">
        <v>265</v>
      </c>
      <c r="D132" s="46" t="s">
        <v>266</v>
      </c>
      <c r="E132" s="46" t="s">
        <v>267</v>
      </c>
      <c r="F132" s="46" t="s">
        <v>343</v>
      </c>
      <c r="G132" s="46" t="s">
        <v>344</v>
      </c>
      <c r="H132" s="46" t="s">
        <v>345</v>
      </c>
      <c r="I132" s="46" t="s">
        <v>421</v>
      </c>
      <c r="J132" s="46" t="s">
        <v>422</v>
      </c>
      <c r="K132" s="46" t="s">
        <v>423</v>
      </c>
      <c r="L132" s="46" t="s">
        <v>499</v>
      </c>
      <c r="M132" s="46" t="s">
        <v>500</v>
      </c>
      <c r="N132" s="46" t="s">
        <v>501</v>
      </c>
      <c r="O132" s="46" t="s">
        <v>827</v>
      </c>
      <c r="P132" s="46" t="s">
        <v>828</v>
      </c>
      <c r="Q132" s="46" t="s">
        <v>829</v>
      </c>
      <c r="R132" s="46" t="s">
        <v>905</v>
      </c>
      <c r="S132" s="46" t="s">
        <v>906</v>
      </c>
      <c r="T132" s="46" t="s">
        <v>907</v>
      </c>
      <c r="U132" s="60">
        <v>25</v>
      </c>
    </row>
    <row r="133" spans="1:21" hidden="1">
      <c r="A133" s="56"/>
      <c r="B133" s="54" t="s">
        <v>2250</v>
      </c>
      <c r="C133" s="46" t="s">
        <v>328</v>
      </c>
      <c r="D133" s="46" t="s">
        <v>329</v>
      </c>
      <c r="E133" s="46" t="s">
        <v>330</v>
      </c>
      <c r="F133" s="46" t="s">
        <v>406</v>
      </c>
      <c r="G133" s="46" t="s">
        <v>407</v>
      </c>
      <c r="H133" s="46" t="s">
        <v>408</v>
      </c>
      <c r="I133" s="46" t="s">
        <v>484</v>
      </c>
      <c r="J133" s="46" t="s">
        <v>485</v>
      </c>
      <c r="K133" s="46" t="s">
        <v>486</v>
      </c>
      <c r="L133" s="46" t="s">
        <v>812</v>
      </c>
      <c r="M133" s="46" t="s">
        <v>813</v>
      </c>
      <c r="N133" s="46" t="s">
        <v>814</v>
      </c>
      <c r="O133" s="46" t="s">
        <v>890</v>
      </c>
      <c r="P133" s="46" t="s">
        <v>891</v>
      </c>
      <c r="Q133" s="46" t="s">
        <v>892</v>
      </c>
      <c r="R133" s="46" t="s">
        <v>968</v>
      </c>
      <c r="S133" s="46" t="s">
        <v>969</v>
      </c>
      <c r="T133" s="46" t="s">
        <v>970</v>
      </c>
      <c r="U133" s="60">
        <v>26</v>
      </c>
    </row>
    <row r="134" spans="1:21" hidden="1">
      <c r="A134" s="56"/>
      <c r="B134" s="54" t="s">
        <v>2251</v>
      </c>
      <c r="C134" s="46" t="s">
        <v>331</v>
      </c>
      <c r="D134" s="46" t="s">
        <v>332</v>
      </c>
      <c r="E134" s="46" t="s">
        <v>333</v>
      </c>
      <c r="F134" s="46" t="s">
        <v>409</v>
      </c>
      <c r="G134" s="46" t="s">
        <v>410</v>
      </c>
      <c r="H134" s="46" t="s">
        <v>411</v>
      </c>
      <c r="I134" s="46" t="s">
        <v>487</v>
      </c>
      <c r="J134" s="46" t="s">
        <v>488</v>
      </c>
      <c r="K134" s="46" t="s">
        <v>489</v>
      </c>
      <c r="L134" s="46" t="s">
        <v>815</v>
      </c>
      <c r="M134" s="46" t="s">
        <v>816</v>
      </c>
      <c r="N134" s="46" t="s">
        <v>817</v>
      </c>
      <c r="O134" s="46" t="s">
        <v>893</v>
      </c>
      <c r="P134" s="46" t="s">
        <v>894</v>
      </c>
      <c r="Q134" s="46" t="s">
        <v>895</v>
      </c>
      <c r="R134" s="46" t="s">
        <v>971</v>
      </c>
      <c r="S134" s="46" t="s">
        <v>972</v>
      </c>
      <c r="T134" s="46" t="s">
        <v>973</v>
      </c>
      <c r="U134" s="60">
        <v>27</v>
      </c>
    </row>
    <row r="135" spans="1:21" hidden="1">
      <c r="A135" s="56"/>
      <c r="B135" s="51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60">
        <v>28</v>
      </c>
    </row>
    <row r="136" spans="1:21" hidden="1">
      <c r="A136" s="56" t="s">
        <v>2252</v>
      </c>
      <c r="B136" s="51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60">
        <v>29</v>
      </c>
    </row>
    <row r="137" spans="1:21" hidden="1">
      <c r="A137" s="47"/>
      <c r="B137" s="48" t="s">
        <v>2253</v>
      </c>
      <c r="C137" s="46" t="s">
        <v>334</v>
      </c>
      <c r="D137" s="46" t="s">
        <v>335</v>
      </c>
      <c r="E137" s="46" t="s">
        <v>336</v>
      </c>
      <c r="F137" s="46" t="s">
        <v>412</v>
      </c>
      <c r="G137" s="46" t="s">
        <v>413</v>
      </c>
      <c r="H137" s="46" t="s">
        <v>414</v>
      </c>
      <c r="I137" s="46" t="s">
        <v>490</v>
      </c>
      <c r="J137" s="46" t="s">
        <v>491</v>
      </c>
      <c r="K137" s="46" t="s">
        <v>492</v>
      </c>
      <c r="L137" s="46" t="s">
        <v>818</v>
      </c>
      <c r="M137" s="46" t="s">
        <v>819</v>
      </c>
      <c r="N137" s="46" t="s">
        <v>820</v>
      </c>
      <c r="O137" s="46" t="s">
        <v>896</v>
      </c>
      <c r="P137" s="46" t="s">
        <v>897</v>
      </c>
      <c r="Q137" s="46" t="s">
        <v>898</v>
      </c>
      <c r="R137" s="46" t="s">
        <v>974</v>
      </c>
      <c r="S137" s="46" t="s">
        <v>975</v>
      </c>
      <c r="T137" s="46" t="s">
        <v>976</v>
      </c>
      <c r="U137" s="60">
        <v>30</v>
      </c>
    </row>
    <row r="138" spans="1:21" hidden="1">
      <c r="A138" s="47"/>
      <c r="B138" s="48" t="s">
        <v>2254</v>
      </c>
      <c r="C138" s="46" t="s">
        <v>337</v>
      </c>
      <c r="D138" s="46" t="s">
        <v>338</v>
      </c>
      <c r="E138" s="46" t="s">
        <v>339</v>
      </c>
      <c r="F138" s="46" t="s">
        <v>415</v>
      </c>
      <c r="G138" s="46" t="s">
        <v>416</v>
      </c>
      <c r="H138" s="46" t="s">
        <v>417</v>
      </c>
      <c r="I138" s="46" t="s">
        <v>493</v>
      </c>
      <c r="J138" s="46" t="s">
        <v>494</v>
      </c>
      <c r="K138" s="46" t="s">
        <v>495</v>
      </c>
      <c r="L138" s="46" t="s">
        <v>821</v>
      </c>
      <c r="M138" s="46" t="s">
        <v>822</v>
      </c>
      <c r="N138" s="46" t="s">
        <v>823</v>
      </c>
      <c r="O138" s="46" t="s">
        <v>899</v>
      </c>
      <c r="P138" s="46" t="s">
        <v>900</v>
      </c>
      <c r="Q138" s="46" t="s">
        <v>901</v>
      </c>
      <c r="R138" s="46" t="s">
        <v>977</v>
      </c>
      <c r="S138" s="46" t="s">
        <v>978</v>
      </c>
      <c r="T138" s="46" t="s">
        <v>979</v>
      </c>
      <c r="U138" s="60">
        <v>31</v>
      </c>
    </row>
    <row r="139" spans="1:21" hidden="1">
      <c r="A139" s="47"/>
      <c r="B139" s="48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</row>
    <row r="140" spans="1:21" hidden="1">
      <c r="A140" s="47"/>
      <c r="B140" s="48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</row>
    <row r="141" spans="1:21" hidden="1">
      <c r="A141" s="47"/>
      <c r="B141" s="48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</row>
    <row r="142" spans="1:21" hidden="1">
      <c r="A142" s="47"/>
      <c r="B142" s="48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</row>
    <row r="143" spans="1:21" hidden="1">
      <c r="A143" s="47"/>
      <c r="B143" s="48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</row>
    <row r="144" spans="1:21">
      <c r="B144" s="59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</row>
    <row r="145" spans="2:20" ht="15" customHeight="1">
      <c r="B145" s="59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</row>
    <row r="146" spans="2:20" ht="15" customHeight="1"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</row>
  </sheetData>
  <mergeCells count="18">
    <mergeCell ref="R104:T104"/>
    <mergeCell ref="C65:E65"/>
    <mergeCell ref="F65:H65"/>
    <mergeCell ref="I65:K65"/>
    <mergeCell ref="L65:N65"/>
    <mergeCell ref="O65:Q65"/>
    <mergeCell ref="R65:T65"/>
    <mergeCell ref="C104:E104"/>
    <mergeCell ref="F104:H104"/>
    <mergeCell ref="I104:K104"/>
    <mergeCell ref="L104:N104"/>
    <mergeCell ref="O104:Q104"/>
    <mergeCell ref="B6:K6"/>
    <mergeCell ref="L6:T6"/>
    <mergeCell ref="A8:H8"/>
    <mergeCell ref="L8:R8"/>
    <mergeCell ref="C10:E10"/>
    <mergeCell ref="G10:I10"/>
  </mergeCells>
  <dataValidations count="1">
    <dataValidation type="list" allowBlank="1" showInputMessage="1" showErrorMessage="1" sqref="C10:E10" xr:uid="{0C13B6D4-AB9B-4866-A867-EDC25E0C357B}">
      <formula1>$B$48:$B$53</formula1>
    </dataValidation>
  </dataValidations>
  <hyperlinks>
    <hyperlink ref="A47" r:id="rId1" display="http://www.abs.gov.au/websitedbs/d3310114.nsf/Home/©+Copyright?OpenDocument" xr:uid="{FDB6EC4F-7E21-4EA7-A145-7C9BBDCCF4FA}"/>
    <hyperlink ref="C108" location="A125173226R" display="A125173226R" xr:uid="{C554C9AC-FA16-40B4-910C-6D56C53503CD}"/>
    <hyperlink ref="C109" location="A125173190X" display="A125173190X" xr:uid="{E3684458-AB6C-44FF-A4C6-C28AAECA652D}"/>
    <hyperlink ref="C110" location="A125173230F" display="A125173230F" xr:uid="{95C7EB13-3B87-46CB-8817-94DF56A4A798}"/>
    <hyperlink ref="C111" location="A125173234R" display="A125173234R" xr:uid="{016A7C81-5B04-4E1D-B026-EE4AB4CB5E35}"/>
    <hyperlink ref="C112" location="A125173194J" display="A125173194J" xr:uid="{E0B23772-E36B-43B3-AB0F-884402E70CFB}"/>
    <hyperlink ref="C113" location="A125173198T" display="A125173198T" xr:uid="{64C4C230-1BA2-46C0-AFD9-3AFAC33E6EFC}"/>
    <hyperlink ref="C114" location="A125173218R" display="A125173218R" xr:uid="{BEEBE5F5-5A40-4A4B-A8D4-4ADA8270CC92}"/>
    <hyperlink ref="C115" location="A125173178J" display="A125173178J" xr:uid="{4F1CC2C0-F025-42B7-93EE-D6743B354CBD}"/>
    <hyperlink ref="C116" location="A125173238X" display="A125173238X" xr:uid="{5EE9D33E-D734-4234-BEEB-1025179C21F3}"/>
    <hyperlink ref="C117" location="A125173222F" display="A125173222F" xr:uid="{39FA2D27-5E57-4B3A-912E-A1266B2E6D00}"/>
    <hyperlink ref="C118" location="A125173250R" display="A125173250R" xr:uid="{FBBB9C33-1F05-49EC-893A-3429485E2F42}"/>
    <hyperlink ref="C119" location="A125173182X" display="A125173182X" xr:uid="{FD150234-0F4E-4F8F-86A3-F2CC567D0BD7}"/>
    <hyperlink ref="C120" location="A125173158X" display="A125173158X" xr:uid="{7151DD37-C50E-4036-9210-A9161E696C44}"/>
    <hyperlink ref="C121" location="A125173170R" display="A125173170R" xr:uid="{A52B4304-FDE8-4C7B-B23C-481A40AA4FE7}"/>
    <hyperlink ref="C122" location="A125173202W" display="A125173202W" xr:uid="{53D0EBD2-F377-45B5-B2AF-C661A69F4FF9}"/>
    <hyperlink ref="C123" location="A125173174X" display="A125173174X" xr:uid="{0E987AB7-87CF-419B-A51F-2364E2830409}"/>
    <hyperlink ref="C124" location="A125173206F" display="A125173206F" xr:uid="{BB8F6AE3-692D-49C7-9AB2-CE0329F1D822}"/>
    <hyperlink ref="C125" location="A125173210W" display="A125173210W" xr:uid="{4117377F-C130-4B3F-B930-63D47A1776A5}"/>
    <hyperlink ref="C126" location="A125173254X" display="A125173254X" xr:uid="{FE85E76C-BEEF-4F31-B21A-1198649CCF96}"/>
    <hyperlink ref="C127" location="A125173162R" display="A125173162R" xr:uid="{FE08AD7A-7927-4AAB-B3F5-AD636B214499}"/>
    <hyperlink ref="C128" location="A125173242R" display="A125173242R" xr:uid="{3FE419B6-9FD7-4043-A99E-C7FC71D0D7A7}"/>
    <hyperlink ref="C129" location="A125173246X" display="A125173246X" xr:uid="{F68C075D-2EE4-4472-B963-FAA1D2B06733}"/>
    <hyperlink ref="C133" location="A125173166X" display="A125173166X" xr:uid="{CC90C7E1-8DB5-475E-A896-B5CAA9A4620C}"/>
    <hyperlink ref="C134" location="A125173186J" display="A125173186J" xr:uid="{8146B7CA-1A4E-4C5D-82B5-B7DEBED28C9C}"/>
    <hyperlink ref="C137" location="A125173214F" display="A125173214F" xr:uid="{7509FF42-EBAE-476F-9369-DB01AD32FC1C}"/>
    <hyperlink ref="C138" location="A125173258J" display="A125173258J" xr:uid="{B5A0C34F-0BBC-42F4-9DD9-178751EDBE0F}"/>
    <hyperlink ref="F108" location="A125176034A" display="A125176034A" xr:uid="{C0A92566-D484-4D57-8A25-CF8CBD5C046B}"/>
    <hyperlink ref="F109" location="A125175998A" display="A125175998A" xr:uid="{B101C49F-DEA9-450E-9312-747501D0851C}"/>
    <hyperlink ref="F110" location="A125176038K" display="A125176038K" xr:uid="{89FBF3EB-CFDF-401E-9866-1E610D7E9EB8}"/>
    <hyperlink ref="F111" location="A125176042A" display="A125176042A" xr:uid="{29D17F59-1025-4007-A42D-27FE744B5BB9}"/>
    <hyperlink ref="F112" location="A125176002J" display="A125176002J" xr:uid="{2FB88525-262C-4D8A-A161-E98F09F3814D}"/>
    <hyperlink ref="F113" location="A125176006T" display="A125176006T" xr:uid="{06585E84-4D32-46A5-82CE-7A26079E90D6}"/>
    <hyperlink ref="F114" location="A125176026A" display="A125176026A" xr:uid="{39FE3CC8-4494-414A-9E12-82DDAECCC638}"/>
    <hyperlink ref="F115" location="A125175986T" display="A125175986T" xr:uid="{C430C956-9EFD-487B-9D3C-F8D143E20D6E}"/>
    <hyperlink ref="F116" location="A125176046K" display="A125176046K" xr:uid="{C6030EDE-9C1C-4C6B-9A76-B28A189E2F50}"/>
    <hyperlink ref="F117" location="A125176030T" display="A125176030T" xr:uid="{57932157-A36A-432B-B982-C4AC9A186597}"/>
    <hyperlink ref="F118" location="A125176058V" display="A125176058V" xr:uid="{C8593D88-2757-460F-91BB-C075955E1B7E}"/>
    <hyperlink ref="F119" location="A125175990J" display="A125175990J" xr:uid="{DB2091B0-C3CE-4DE6-8E62-86E31B1B8312}"/>
    <hyperlink ref="F120" location="A125175966J" display="A125175966J" xr:uid="{DBE62715-FC19-42C2-9DE4-887E41A8AAB0}"/>
    <hyperlink ref="F121" location="A125175978T" display="A125175978T" xr:uid="{3A86BD65-4F6C-4819-93EB-7B5F7703B0DA}"/>
    <hyperlink ref="F122" location="A125176010J" display="A125176010J" xr:uid="{2DB66FDB-4CE4-4E89-BAFF-90F34778E200}"/>
    <hyperlink ref="F123" location="A125175982J" display="A125175982J" xr:uid="{93525052-3A6B-4898-9AC8-A29F11557FDA}"/>
    <hyperlink ref="F124" location="A125176014T" display="A125176014T" xr:uid="{2BE89540-742C-4344-84CB-7C0225776BEF}"/>
    <hyperlink ref="F125" location="A125176018A" display="A125176018A" xr:uid="{3CCFE1BF-1232-4A34-B13A-A2B5B2CCAE13}"/>
    <hyperlink ref="F126" location="A125176062K" display="A125176062K" xr:uid="{6A94BA24-8EBC-428E-9AB9-E23480084DA2}"/>
    <hyperlink ref="F127" location="A125175970X" display="A125175970X" xr:uid="{DD0537AC-D8AB-4B93-9DA0-BD8021951745}"/>
    <hyperlink ref="F128" location="A125176050A" display="A125176050A" xr:uid="{082D8A1E-96DB-48BC-9959-5BFA3EB6F2A4}"/>
    <hyperlink ref="F129" location="A125176054K" display="A125176054K" xr:uid="{D3BA4F28-BB05-4A67-A6E7-F07FE43FE0D8}"/>
    <hyperlink ref="F133" location="A125175974J" display="A125175974J" xr:uid="{22AD5801-5123-4A25-8644-7F14A6EC92EE}"/>
    <hyperlink ref="F134" location="A125175994T" display="A125175994T" xr:uid="{EB4CC86C-C1B2-492A-A459-13793C4D8CAA}"/>
    <hyperlink ref="F137" location="A125176022T" display="A125176022T" xr:uid="{67CCAB0F-8674-4B8C-8A10-4F776B81A9C7}"/>
    <hyperlink ref="F138" location="A125176066V" display="A125176066V" xr:uid="{8E28C8DF-301E-43BD-A7C0-517379D6241E}"/>
    <hyperlink ref="I108" location="A125174162J" display="A125174162J" xr:uid="{EFD930F8-37C0-46CA-8AAB-33E778F24B7B}"/>
    <hyperlink ref="I109" location="A125174126X" display="A125174126X" xr:uid="{2AD7E131-C198-4022-B05D-F0763C3D325B}"/>
    <hyperlink ref="I110" location="A125174166T" display="A125174166T" xr:uid="{A3CC7A45-2BFC-4AAC-A76B-C52FE0855BB5}"/>
    <hyperlink ref="I111" location="A125174170J" display="A125174170J" xr:uid="{141339A0-36BF-4670-AC0E-0605B1FFCCC4}"/>
    <hyperlink ref="I112" location="A125174130R" display="A125174130R" xr:uid="{37130FE5-21DC-465B-A32F-2A4FC639A82E}"/>
    <hyperlink ref="I113" location="A125174134X" display="A125174134X" xr:uid="{B275F8E1-6CC6-4A9C-BAE5-D5269BA0EE9C}"/>
    <hyperlink ref="I114" location="A125174154J" display="A125174154J" xr:uid="{301C1447-9728-431B-901D-FB851CA19762}"/>
    <hyperlink ref="I115" location="A125174114R" display="A125174114R" xr:uid="{40FAAEDC-D528-4471-9E5D-B0CC7929CA5A}"/>
    <hyperlink ref="I116" location="A125174174T" display="A125174174T" xr:uid="{654B7400-64D1-4B46-989C-0048A055FBC6}"/>
    <hyperlink ref="I117" location="A125174158T" display="A125174158T" xr:uid="{445C67B4-173D-4CEE-83D0-02F47F6075A6}"/>
    <hyperlink ref="I118" location="A125174186A" display="A125174186A" xr:uid="{F29CB446-544E-442B-8F51-7CA1695DE9B6}"/>
    <hyperlink ref="I119" location="A125174118X" display="A125174118X" xr:uid="{E3927936-DCFB-4D85-94DC-2AB3F3AE953E}"/>
    <hyperlink ref="I120" location="A125174094T" display="A125174094T" xr:uid="{5E2E0F75-EEBB-46A7-B7A8-54A63E429D7C}"/>
    <hyperlink ref="I121" location="A125174106R" display="A125174106R" xr:uid="{B717045B-AD16-48AE-AF2E-36B2A8A16BF0}"/>
    <hyperlink ref="I122" location="A125174138J" display="A125174138J" xr:uid="{6C724B02-544C-46FE-B5CF-79EFA0649FCA}"/>
    <hyperlink ref="I123" location="A125174110F" display="A125174110F" xr:uid="{C8218596-A0AB-427B-ACD7-A3E8A64106D8}"/>
    <hyperlink ref="I124" location="A125174142X" display="A125174142X" xr:uid="{0D8A6058-AB92-43A3-95DB-41FA05B7C4C8}"/>
    <hyperlink ref="I125" location="A125174146J" display="A125174146J" xr:uid="{6B4C7CBF-3BE3-4C5A-81FF-B948958E8B1A}"/>
    <hyperlink ref="I126" location="A125174190T" display="A125174190T" xr:uid="{8CDA1499-055A-4A2D-852B-72AF0A16926A}"/>
    <hyperlink ref="I127" location="A125174098A" display="A125174098A" xr:uid="{D3EE7FBC-69E5-4D8A-A1A3-EA018D76A7F5}"/>
    <hyperlink ref="I128" location="A125174178A" display="A125174178A" xr:uid="{573791DC-7158-4301-8C50-79EB904A60BA}"/>
    <hyperlink ref="I129" location="A125174182T" display="A125174182T" xr:uid="{5EE2D106-A1F1-40FD-A2AF-B9669C676446}"/>
    <hyperlink ref="I133" location="A125174102F" display="A125174102F" xr:uid="{504E1643-8BCD-4CFE-95CD-650A79E8CB78}"/>
    <hyperlink ref="I134" location="A125174122R" display="A125174122R" xr:uid="{219BBB04-AC29-4763-AA17-1AAC3F718E06}"/>
    <hyperlink ref="I137" location="A125174150X" display="A125174150X" xr:uid="{9BCE791E-1516-41C3-A673-A198C86CDD3E}"/>
    <hyperlink ref="I138" location="A125174194A" display="A125174194A" xr:uid="{212DFBCF-4B0D-4E94-88A8-9B14FEEA9D7E}"/>
    <hyperlink ref="L108" location="A125176970T" display="A125176970T" xr:uid="{6FAC74E1-4434-4C0E-A573-B68517582E89}"/>
    <hyperlink ref="L109" location="A125176934J" display="A125176934J" xr:uid="{31891FD5-2EF5-420E-8D99-C3E1B526B04C}"/>
    <hyperlink ref="L110" location="A125176974A" display="A125176974A" xr:uid="{373F4DD4-CC02-444C-8157-F7DE4F997517}"/>
    <hyperlink ref="L111" location="A125176978K" display="A125176978K" xr:uid="{DCCCC8F5-5056-47A6-B9E4-3F826890F2D2}"/>
    <hyperlink ref="L112" location="A125176938T" display="A125176938T" xr:uid="{9F5E6119-17DE-4920-A1C8-B3DC0C53D179}"/>
    <hyperlink ref="L113" location="A125176942J" display="A125176942J" xr:uid="{BC632B4E-8BC2-494D-B325-8EE398530D5B}"/>
    <hyperlink ref="L114" location="A125176962T" display="A125176962T" xr:uid="{E9777519-FF6C-4256-A4DF-7333B94344DE}"/>
    <hyperlink ref="L115" location="A125176922X" display="A125176922X" xr:uid="{E660A4AC-E3F7-4074-AD1D-3D5515CEB09F}"/>
    <hyperlink ref="L116" location="A125176982A" display="A125176982A" xr:uid="{02F4D684-34DD-4BB8-B255-EB94C1F1F28C}"/>
    <hyperlink ref="L117" location="A125176966A" display="A125176966A" xr:uid="{0C52DF40-3BD8-49A7-9CE2-DEB68DB4DB1B}"/>
    <hyperlink ref="L118" location="A125176994K" display="A125176994K" xr:uid="{30A217F4-B6B3-45E0-83AB-A6C7F03E4E47}"/>
    <hyperlink ref="L119" location="A125176926J" display="A125176926J" xr:uid="{9E488BC0-B67B-434A-BE2A-1894671FF12E}"/>
    <hyperlink ref="L120" location="A125176902R" display="A125176902R" xr:uid="{0D43D8C0-AD04-45BA-B40C-55E16A20E011}"/>
    <hyperlink ref="L121" location="A125176914X" display="A125176914X" xr:uid="{D61FAD77-D885-4224-8080-177E99C57C51}"/>
    <hyperlink ref="L122" location="A125176946T" display="A125176946T" xr:uid="{239DB6B4-84D6-4DCB-9638-8EE0F16F0689}"/>
    <hyperlink ref="L123" location="A125176918J" display="A125176918J" xr:uid="{6203720E-2332-4A47-9812-E06277D7E118}"/>
    <hyperlink ref="L124" location="A125176950J" display="A125176950J" xr:uid="{856A6C69-9F12-415C-8C74-F1E573A46558}"/>
    <hyperlink ref="L125" location="A125176954T" display="A125176954T" xr:uid="{E1CD250B-5064-4781-9268-9619BF8A8D24}"/>
    <hyperlink ref="L126" location="A125176998V" display="A125176998V" xr:uid="{6BCC2546-78F1-41EE-9DD1-DF0CCA9DBD6D}"/>
    <hyperlink ref="L127" location="A125176906X" display="A125176906X" xr:uid="{565CD69F-4DA0-4A3E-AD36-0E6275282A2E}"/>
    <hyperlink ref="L128" location="A125176986K" display="A125176986K" xr:uid="{CFF2831D-DAEF-4E8B-84F5-732B2A205962}"/>
    <hyperlink ref="L129" location="A125176990A" display="A125176990A" xr:uid="{2638D3CA-9023-4243-9100-EC4F235C5429}"/>
    <hyperlink ref="L133" location="A125176910R" display="A125176910R" xr:uid="{D045DEBD-0E48-471C-BCBC-2E89281C9F32}"/>
    <hyperlink ref="L134" location="A125176930X" display="A125176930X" xr:uid="{17C955A3-2313-4E27-A7A4-76DC373F94E0}"/>
    <hyperlink ref="L137" location="A125176958A" display="A125176958A" xr:uid="{7FB3B759-EF84-4ECF-9135-AC51704A746A}"/>
    <hyperlink ref="L138" location="A125177002A" display="A125177002A" xr:uid="{8622FFFE-40F1-4AB4-86F1-F3BB57225432}"/>
    <hyperlink ref="O108" location="A125177906T" display="A125177906T" xr:uid="{2AD1DAC9-5665-481D-B39B-47FB18F1B062}"/>
    <hyperlink ref="O109" location="A125177870A" display="A125177870A" xr:uid="{80569B8D-5CE6-4598-A3AF-4B66B7CA83B3}"/>
    <hyperlink ref="O110" location="A125177910J" display="A125177910J" xr:uid="{A958A2F6-6222-41EA-8C6A-68BB15933F33}"/>
    <hyperlink ref="O111" location="A125177914T" display="A125177914T" xr:uid="{4E8455FC-BF98-4D85-B6D1-B3D9C93B9020}"/>
    <hyperlink ref="O112" location="A125177874K" display="A125177874K" xr:uid="{5D605A92-E3BB-4634-8765-DC27A0FD375F}"/>
    <hyperlink ref="O113" location="A125177878V" display="A125177878V" xr:uid="{08C64F02-855C-4F75-B005-36B2AC8B186D}"/>
    <hyperlink ref="O114" location="A125177898C" display="A125177898C" xr:uid="{3A1F34C3-A78F-4E43-9DDC-BB615D072E98}"/>
    <hyperlink ref="O115" location="A125177858K" display="A125177858K" xr:uid="{2A69AEE3-6596-420F-8495-E56C8ECD411E}"/>
    <hyperlink ref="O116" location="A125177918A" display="A125177918A" xr:uid="{37249977-1484-4B50-B3DA-51ECC02076C1}"/>
    <hyperlink ref="O117" location="A125177902J" display="A125177902J" xr:uid="{B41CA129-4698-4695-846A-A5D06C5CC435}"/>
    <hyperlink ref="O118" location="A125177930T" display="A125177930T" xr:uid="{A2E30EBF-4F13-4FC9-80ED-BF25D174FF9D}"/>
    <hyperlink ref="O119" location="A125177862A" display="A125177862A" xr:uid="{EF017674-FE79-46BA-8359-C54C4C11B8FE}"/>
    <hyperlink ref="O120" location="A125177838A" display="A125177838A" xr:uid="{F05A770A-8E60-479F-9C5A-D9E90E9D4367}"/>
    <hyperlink ref="O121" location="A125177850T" display="A125177850T" xr:uid="{CB0B983F-AC74-41A2-8A5A-894FC33CAA95}"/>
    <hyperlink ref="O122" location="A125177882K" display="A125177882K" xr:uid="{17427057-6C6F-44A3-8D7E-13D038F5F3CC}"/>
    <hyperlink ref="O123" location="A125177854A" display="A125177854A" xr:uid="{7396D67C-DC40-4E57-B799-203B5594B596}"/>
    <hyperlink ref="O124" location="A125177886V" display="A125177886V" xr:uid="{0D3A81D7-D432-495C-9361-B7D06FAE125F}"/>
    <hyperlink ref="O125" location="A125177890K" display="A125177890K" xr:uid="{87CA1A1C-45D9-4039-BB57-8BE711445545}"/>
    <hyperlink ref="O126" location="A125177934A" display="A125177934A" xr:uid="{C84F88EC-7BA2-47D9-80B1-C26F307FFE64}"/>
    <hyperlink ref="O127" location="A125177842T" display="A125177842T" xr:uid="{C41037F4-642D-4616-A95D-1ED2494088FC}"/>
    <hyperlink ref="O128" location="A125177922T" display="A125177922T" xr:uid="{AC385284-5852-4420-A62F-6682DAB1C0D5}"/>
    <hyperlink ref="O129" location="A125177926A" display="A125177926A" xr:uid="{8D1F130B-2850-439B-9249-2E41C2D2C1EF}"/>
    <hyperlink ref="O133" location="A125177846A" display="A125177846A" xr:uid="{61CE6C9A-B14B-4FB3-A1A9-9834E8598882}"/>
    <hyperlink ref="O134" location="A125177866K" display="A125177866K" xr:uid="{E5A541C8-EBCD-4D1B-BEF1-9D3D5CE9AA44}"/>
    <hyperlink ref="O137" location="A125177894V" display="A125177894V" xr:uid="{571E8F68-B226-4900-A2B5-F8A5684DF0D8}"/>
    <hyperlink ref="O138" location="A125177938K" display="A125177938K" xr:uid="{4D4726E5-75BB-47FD-917D-C1A06260EC26}"/>
    <hyperlink ref="R108" location="A125175098V" display="A125175098V" xr:uid="{3C14D7CC-F9AE-4097-8A5D-73BC3512793B}"/>
    <hyperlink ref="R109" location="A125175062T" display="A125175062T" xr:uid="{E1828CDB-AEC4-40B6-82B8-C80C57AC2A60}"/>
    <hyperlink ref="R110" location="A125175102X" display="A125175102X" xr:uid="{9DE29C24-80FC-46EB-88DB-46C90933EAA6}"/>
    <hyperlink ref="R111" location="A125175106J" display="A125175106J" xr:uid="{37B422DB-9525-4526-AD64-A3F46067DAF8}"/>
    <hyperlink ref="R112" location="A125175066A" display="A125175066A" xr:uid="{49A7DE16-B48F-4C6B-8A4D-009EFA2B2B74}"/>
    <hyperlink ref="R113" location="A125175070T" display="A125175070T" xr:uid="{FB204E90-126A-45B8-B28E-AA71BF645C2C}"/>
    <hyperlink ref="R114" location="A125175090A" display="A125175090A" xr:uid="{AC48CEDD-AF9B-45BD-AD47-C3CD2B487015}"/>
    <hyperlink ref="R115" location="A125175050J" display="A125175050J" xr:uid="{6D8C051F-7AC5-4DAA-8323-C5DE868DDF61}"/>
    <hyperlink ref="R116" location="A125175110X" display="A125175110X" xr:uid="{16FF910B-7F3E-48E9-9258-C4CE338DA9B8}"/>
    <hyperlink ref="R117" location="A125175094K" display="A125175094K" xr:uid="{AC518474-5491-4399-A6BF-C2BB5908F1B8}"/>
    <hyperlink ref="R118" location="A125175122J" display="A125175122J" xr:uid="{926E6DB9-7467-46A5-84B1-C300FE77AC03}"/>
    <hyperlink ref="R119" location="A125175054T" display="A125175054T" xr:uid="{AFDE3CAF-286B-4CFE-9196-2DA3AC31A1FC}"/>
    <hyperlink ref="R120" location="A125175030X" display="A125175030X" xr:uid="{C0477EA3-198F-491E-853B-D668B983D0C7}"/>
    <hyperlink ref="R121" location="A125175042J" display="A125175042J" xr:uid="{2E18112C-575D-4A4B-BDD2-036A5FCF9055}"/>
    <hyperlink ref="R122" location="A125175074A" display="A125175074A" xr:uid="{51D6F93B-0E8E-4069-A9AC-39392F8FFB92}"/>
    <hyperlink ref="R123" location="A125175046T" display="A125175046T" xr:uid="{B314671E-384E-428F-AF52-E63293C59E37}"/>
    <hyperlink ref="R124" location="A125175078K" display="A125175078K" xr:uid="{8647C2E2-1035-4EB0-AFE0-17F73CC2BF0A}"/>
    <hyperlink ref="R125" location="A125175082A" display="A125175082A" xr:uid="{21D18B07-9CC8-4522-A793-82E7426BE00C}"/>
    <hyperlink ref="R126" location="A125175126T" display="A125175126T" xr:uid="{AA6971C8-1EB2-4B1A-9115-A942295BB9EB}"/>
    <hyperlink ref="R127" location="A125175034J" display="A125175034J" xr:uid="{574C076A-6CBB-47E2-9418-E7D59E6CCE7A}"/>
    <hyperlink ref="R128" location="A125175114J" display="A125175114J" xr:uid="{36C20AC8-2596-440D-9412-2098A19CC0B2}"/>
    <hyperlink ref="R129" location="A125175118T" display="A125175118T" xr:uid="{8E526B92-1723-4EB4-91F5-BB2814012F8C}"/>
    <hyperlink ref="R133" location="A125175038T" display="A125175038T" xr:uid="{CA66EC68-0F86-46E1-AB52-216CF8202560}"/>
    <hyperlink ref="R134" location="A125175058A" display="A125175058A" xr:uid="{A5A8FC41-F95A-4302-AE93-3CD5339EFB15}"/>
    <hyperlink ref="R137" location="A125175086K" display="A125175086K" xr:uid="{6DDD5E73-9D97-4AD3-B3B7-9D5227CE7D34}"/>
    <hyperlink ref="R138" location="A125175130J" display="A125175130J" xr:uid="{6C48F3A4-6C58-4ED7-BB99-39062B1A8AAE}"/>
    <hyperlink ref="D108" location="A125184458F" display="A125184458F" xr:uid="{62D755C3-7EB6-4C3D-A3B4-D286061AE0A2}"/>
    <hyperlink ref="D109" location="A125184422C" display="A125184422C" xr:uid="{686016DD-46EB-4A57-B830-B680608B8652}"/>
    <hyperlink ref="D110" location="A125184462W" display="A125184462W" xr:uid="{B1571B84-83A1-4B40-8B9A-781340A8EC9A}"/>
    <hyperlink ref="D111" location="A125184466F" display="A125184466F" xr:uid="{FB56F103-5AFA-45AB-9346-F3C984F1CD50}"/>
    <hyperlink ref="D112" location="A125184426L" display="A125184426L" xr:uid="{A0C80C22-FDDF-41B0-B9F4-653474CFFE67}"/>
    <hyperlink ref="D113" location="A125184430C" display="A125184430C" xr:uid="{9D8A848F-495C-4FEA-91C7-8D627EDF8405}"/>
    <hyperlink ref="D114" location="A125184450L" display="A125184450L" xr:uid="{159396C5-8CF2-46A8-9C0A-B238DE18E353}"/>
    <hyperlink ref="D115" location="A125184410V" display="A125184410V" xr:uid="{CD50E86B-5421-43FE-AF7B-68D629E26E21}"/>
    <hyperlink ref="D116" location="A125184470W" display="A125184470W" xr:uid="{DE957015-9C74-4259-B56A-0F29FA22137A}"/>
    <hyperlink ref="D117" location="A125184454W" display="A125184454W" xr:uid="{D6D3BE43-4B1A-4EF0-A404-B115D33B892F}"/>
    <hyperlink ref="D118" location="A125184482F" display="A125184482F" xr:uid="{0ABBCA14-7417-4095-9F77-3FA7F09E06A6}"/>
    <hyperlink ref="D119" location="A125184414C" display="A125184414C" xr:uid="{BFD824FC-C229-414A-9625-C4DC40BAC913}"/>
    <hyperlink ref="D120" location="A125184390W" display="A125184390W" xr:uid="{4698B8C3-72B0-4320-955E-DBF368A5A8A2}"/>
    <hyperlink ref="D121" location="A125184402V" display="A125184402V" xr:uid="{90D57845-2F2A-4ECF-8CB7-FCE9148A82B6}"/>
    <hyperlink ref="D122" location="A125184434L" display="A125184434L" xr:uid="{8866606C-D7CB-4BBB-A76E-3CD9955798D1}"/>
    <hyperlink ref="D123" location="A125184406C" display="A125184406C" xr:uid="{4E064687-F5C0-48A9-87D5-2130DC0E1C59}"/>
    <hyperlink ref="D124" location="A125184438W" display="A125184438W" xr:uid="{01FA1637-6E94-48D6-B0A5-306F6C024ECD}"/>
    <hyperlink ref="D125" location="A125184442L" display="A125184442L" xr:uid="{0336BE62-63B3-4902-AEF0-C870359EB35C}"/>
    <hyperlink ref="D126" location="A125184486R" display="A125184486R" xr:uid="{8880B6FA-F633-4E8B-B239-D87A3B691B78}"/>
    <hyperlink ref="D127" location="A125184394F" display="A125184394F" xr:uid="{19EEBB02-4547-4A5B-A1AB-85C5A939205A}"/>
    <hyperlink ref="D128" location="A125184474F" display="A125184474F" xr:uid="{6BB11AE4-6F1E-4B28-9513-1AA7AE33D7A4}"/>
    <hyperlink ref="D129" location="A125184478R" display="A125184478R" xr:uid="{144BE467-C84F-4FAC-B280-5B508621A56A}"/>
    <hyperlink ref="D133" location="A125184398R" display="A125184398R" xr:uid="{B5E2D235-0FF6-4176-A9B2-F45FC59C31F6}"/>
    <hyperlink ref="D134" location="A125184418L" display="A125184418L" xr:uid="{DCFE46E1-2797-490D-A2C8-6D7E1B9C2F9E}"/>
    <hyperlink ref="D137" location="A125184446W" display="A125184446W" xr:uid="{B2DC7A0C-3D26-4046-838F-7AA1F754DC26}"/>
    <hyperlink ref="D138" location="A125184490F" display="A125184490F" xr:uid="{150F6072-C2D0-4494-8950-4DCA06A4C435}"/>
    <hyperlink ref="G108" location="A125187266T" display="A125187266T" xr:uid="{DBDCECAF-C6F0-45BA-839D-DE8923957A44}"/>
    <hyperlink ref="G109" location="A125187230R" display="A125187230R" xr:uid="{538656A5-8326-41D3-B0AF-B5414127C644}"/>
    <hyperlink ref="G110" location="A125187270J" display="A125187270J" xr:uid="{1E14FC0E-8E06-4E21-A480-87CA2BA6577E}"/>
    <hyperlink ref="G111" location="A125187274T" display="A125187274T" xr:uid="{BFF86A63-5555-4F9C-941A-87FF5F247405}"/>
    <hyperlink ref="G112" location="A125187234X" display="A125187234X" xr:uid="{18279BB3-F07A-4DC3-8898-61B4D5E40089}"/>
    <hyperlink ref="G113" location="A125187238J" display="A125187238J" xr:uid="{0226161C-5ED4-4FB5-ACFB-40053DA94086}"/>
    <hyperlink ref="G114" location="A125187258T" display="A125187258T" xr:uid="{F80D63A5-5784-462F-908D-101D99199438}"/>
    <hyperlink ref="G115" location="A125187218X" display="A125187218X" xr:uid="{5B6C8B3D-D2F6-4F3C-BF5E-4A9DC7885F23}"/>
    <hyperlink ref="G116" location="A125187278A" display="A125187278A" xr:uid="{8B053D87-E8BF-4245-A833-6D1B2FBF5B16}"/>
    <hyperlink ref="G117" location="A125187262J" display="A125187262J" xr:uid="{EBDD2432-E791-449F-A158-E19206597776}"/>
    <hyperlink ref="G118" location="A125187290T" display="A125187290T" xr:uid="{84BD7AF4-4449-4260-8549-15C36DB549CC}"/>
    <hyperlink ref="G119" location="A125187222R" display="A125187222R" xr:uid="{68B3F28B-9B29-47CC-8E0C-473EF391842D}"/>
    <hyperlink ref="G120" location="A125187198A" display="A125187198A" xr:uid="{AD51B99A-2755-4D9E-97BB-DDF07C2CA97B}"/>
    <hyperlink ref="G121" location="A125187210F" display="A125187210F" xr:uid="{478CADC9-E9FB-41E8-9149-4035A1B5A733}"/>
    <hyperlink ref="G122" location="A125187242X" display="A125187242X" xr:uid="{F75FE69F-6D31-46D1-96F4-325A885A7F4C}"/>
    <hyperlink ref="G123" location="A125187214R" display="A125187214R" xr:uid="{B5A773D4-40DC-4DED-9DAE-EAD65E0F6C2D}"/>
    <hyperlink ref="G124" location="A125187246J" display="A125187246J" xr:uid="{20CC21EE-4A05-41FB-B779-2C40ED92C2D7}"/>
    <hyperlink ref="G125" location="A125187250X" display="A125187250X" xr:uid="{4294CEDE-503F-4656-B73D-1BA4082DFCA8}"/>
    <hyperlink ref="G126" location="A125187294A" display="A125187294A" xr:uid="{49274719-FE8E-4876-B3DD-ECA96BD126AC}"/>
    <hyperlink ref="G127" location="A125187202F" display="A125187202F" xr:uid="{479F8C3A-BB12-493E-B5C5-3E6EF0ECA3C7}"/>
    <hyperlink ref="G128" location="A125187282T" display="A125187282T" xr:uid="{E5B47003-FB43-4C17-A410-B6A42ED813AF}"/>
    <hyperlink ref="G129" location="A125187286A" display="A125187286A" xr:uid="{5E86260E-02B8-4272-9533-3E2EDFD291A8}"/>
    <hyperlink ref="G133" location="A125187206R" display="A125187206R" xr:uid="{CE69EF28-307A-4040-B699-1711CCE21D3E}"/>
    <hyperlink ref="G134" location="A125187226X" display="A125187226X" xr:uid="{1C2ADDF2-A33C-4724-9F9F-B1E7E64B2421}"/>
    <hyperlink ref="G137" location="A125187254J" display="A125187254J" xr:uid="{2154028F-0827-4484-9226-E290C172E645}"/>
    <hyperlink ref="G138" location="A125187298K" display="A125187298K" xr:uid="{F4468D41-C09D-4E10-8098-E3257E3E3FB6}"/>
    <hyperlink ref="J108" location="A125185394X" display="A125185394X" xr:uid="{3DA27A37-729C-4516-A813-D1AFA73C951F}"/>
    <hyperlink ref="J109" location="A125185358R" display="A125185358R" xr:uid="{439CF1BE-6FCF-48B9-8E83-3ABAEE0F1B10}"/>
    <hyperlink ref="J110" location="A125185398J" display="A125185398J" xr:uid="{07772981-EA3D-4420-A746-BC3C0E680A3E}"/>
    <hyperlink ref="J111" location="A125185402L" display="A125185402L" xr:uid="{431EEDA6-E1BE-4762-A531-8139CE9D0A59}"/>
    <hyperlink ref="J112" location="A125185362F" display="A125185362F" xr:uid="{F1F32824-9E2F-446A-8AB6-87C9083ABBBC}"/>
    <hyperlink ref="J113" location="A125185366R" display="A125185366R" xr:uid="{6AAEF043-2599-4BE2-BEE4-0D7C2BAB7690}"/>
    <hyperlink ref="J114" location="A125185386X" display="A125185386X" xr:uid="{6EFDAEEE-AEA2-4F02-BF06-6D8C5D822E08}"/>
    <hyperlink ref="J115" location="A125185346F" display="A125185346F" xr:uid="{30F06AE1-8028-4901-9740-21032A43E7DF}"/>
    <hyperlink ref="J116" location="A125185406W" display="A125185406W" xr:uid="{04BF8558-9731-476C-81BA-518738448055}"/>
    <hyperlink ref="J117" location="A125185390R" display="A125185390R" xr:uid="{C6C8AEF8-94DC-49AE-B4C7-3FD3C70BD992}"/>
    <hyperlink ref="J118" location="A125185418F" display="A125185418F" xr:uid="{2D5E05FA-F2E6-438F-81A4-1F5939C3E9C1}"/>
    <hyperlink ref="J119" location="A125185350W" display="A125185350W" xr:uid="{26C62F0E-00D0-432A-8BF7-2CFD1F3E8689}"/>
    <hyperlink ref="J120" location="A125185326W" display="A125185326W" xr:uid="{1BD40348-5455-4C1D-BCEA-6635A82A091A}"/>
    <hyperlink ref="J121" location="A125185338F" display="A125185338F" xr:uid="{4247C25D-2E4E-45EC-A6F1-8B6734899325}"/>
    <hyperlink ref="J122" location="A125185370F" display="A125185370F" xr:uid="{C6A0DBB6-2CB0-4849-B58C-B8AA60C74D46}"/>
    <hyperlink ref="J123" location="A125185342W" display="A125185342W" xr:uid="{C898818F-6C42-4DE2-8EC9-4D672A1F13B0}"/>
    <hyperlink ref="J124" location="A125185374R" display="A125185374R" xr:uid="{9BA7F990-2F0F-40D5-9C61-C54D5B789A30}"/>
    <hyperlink ref="J125" location="A125185378X" display="A125185378X" xr:uid="{84CA8EF2-99CC-4FA5-B3B6-70E2994B9E01}"/>
    <hyperlink ref="J126" location="A125185422W" display="A125185422W" xr:uid="{5967ED83-9DE1-464C-B850-5DD6BC16645C}"/>
    <hyperlink ref="J127" location="A125185330L" display="A125185330L" xr:uid="{9D052991-6AC9-4A4A-8771-8F42251D5B0E}"/>
    <hyperlink ref="J128" location="A125185410L" display="A125185410L" xr:uid="{65F9AA23-5C19-437A-B10D-CB1163D2FA02}"/>
    <hyperlink ref="J129" location="A125185414W" display="A125185414W" xr:uid="{F5DE73E6-81AA-4982-8C3F-9BBA0D2B4227}"/>
    <hyperlink ref="J133" location="A125185334W" display="A125185334W" xr:uid="{B1DD9AEF-3185-4A57-87FB-4353740F2CF2}"/>
    <hyperlink ref="J134" location="A125185354F" display="A125185354F" xr:uid="{FB6EAA5A-5AB3-4925-843B-DA30F23156B9}"/>
    <hyperlink ref="J137" location="A125185382R" display="A125185382R" xr:uid="{E7AE8144-CDA0-4A41-8065-916B7E6CDB47}"/>
    <hyperlink ref="J138" location="A125185426F" display="A125185426F" xr:uid="{FF439004-BBFD-4C31-A455-D3755D19C063}"/>
    <hyperlink ref="M108" location="A125188202X" display="A125188202X" xr:uid="{BABFD7D2-2BE8-48E7-AEDA-7D41222FD13E}"/>
    <hyperlink ref="M109" location="A125188166A" display="A125188166A" xr:uid="{1A9D4C80-B1CE-4C96-B602-A210F020AF3C}"/>
    <hyperlink ref="M110" location="A125188206J" display="A125188206J" xr:uid="{3ABC47E2-E1B6-4B57-801C-BA1091322787}"/>
    <hyperlink ref="M111" location="A125188210X" display="A125188210X" xr:uid="{99A4DC9E-9194-4D74-9E13-91A29CA5F257}"/>
    <hyperlink ref="M112" location="A125188170T" display="A125188170T" xr:uid="{F3ADDD7E-33A5-4C91-B555-1D7C95D02C1A}"/>
    <hyperlink ref="M113" location="A125188174A" display="A125188174A" xr:uid="{C341D105-70ED-4FBF-BB98-26C4969B2580}"/>
    <hyperlink ref="M114" location="A125188194K" display="A125188194K" xr:uid="{13EA1D5B-B870-4CD6-B37D-6588643D6EC0}"/>
    <hyperlink ref="M115" location="A125188154T" display="A125188154T" xr:uid="{7FD32E8C-7AA4-495B-AA7F-FE20E0FBF75F}"/>
    <hyperlink ref="M116" location="A125188214J" display="A125188214J" xr:uid="{DC5AEB1C-0C85-483B-A3AE-FC44CEBE930D}"/>
    <hyperlink ref="M117" location="A125188198V" display="A125188198V" xr:uid="{0DC61E34-9192-469D-B107-AF221F98B66E}"/>
    <hyperlink ref="M118" location="A125188226T" display="A125188226T" xr:uid="{4B1D0EB7-9526-4886-A66D-4AF7AB997A83}"/>
    <hyperlink ref="M119" location="A125188158A" display="A125188158A" xr:uid="{061F297A-2253-4190-8FA3-0223B9C2AF61}"/>
    <hyperlink ref="M120" location="A125188134J" display="A125188134J" xr:uid="{376E0B39-FDBA-4E50-8B7B-140615A665B8}"/>
    <hyperlink ref="M121" location="A125188146T" display="A125188146T" xr:uid="{2801961A-76A5-4EFA-AE93-C7F7FC356228}"/>
    <hyperlink ref="M122" location="A125188178K" display="A125188178K" xr:uid="{1E7A0D49-A42C-4326-A4ED-B721E905EC55}"/>
    <hyperlink ref="M123" location="A125188150J" display="A125188150J" xr:uid="{005EE19A-3100-4FCA-95EC-C1E2F80DB243}"/>
    <hyperlink ref="M124" location="A125188182A" display="A125188182A" xr:uid="{395C4EC6-C9ED-4185-B823-F2EFE8DBD63D}"/>
    <hyperlink ref="M125" location="A125188186K" display="A125188186K" xr:uid="{CE0EB26D-577A-4414-87CC-10BA6BD8F599}"/>
    <hyperlink ref="M126" location="A125188230J" display="A125188230J" xr:uid="{EC425E69-5DC8-41FB-95A5-495639EDDDB6}"/>
    <hyperlink ref="M127" location="A125188138T" display="A125188138T" xr:uid="{D1C7D1A0-3158-4D65-9401-14C80845DFBE}"/>
    <hyperlink ref="M128" location="A125188218T" display="A125188218T" xr:uid="{715E1253-967F-4623-A906-1D30FCD3E2DA}"/>
    <hyperlink ref="M129" location="A125188222J" display="A125188222J" xr:uid="{56EB73EB-38F7-49A4-B971-9AB0D18F9655}"/>
    <hyperlink ref="M133" location="A125188142J" display="A125188142J" xr:uid="{88369052-83A9-489E-977A-23DE87466635}"/>
    <hyperlink ref="M134" location="A125188162T" display="A125188162T" xr:uid="{E94B347A-E4FB-45C0-A529-3CD101F16B88}"/>
    <hyperlink ref="M137" location="A125188190A" display="A125188190A" xr:uid="{AD5F6B59-0EC4-463E-AD5E-2534E016B3CA}"/>
    <hyperlink ref="M138" location="A125188234T" display="A125188234T" xr:uid="{D7673F3C-C274-47E6-8056-366E2B356603}"/>
    <hyperlink ref="P108" location="A125189138K" display="A125189138K" xr:uid="{158A8C53-4930-4A67-8C07-39A8553C6FBC}"/>
    <hyperlink ref="P109" location="A125189102J" display="A125189102J" xr:uid="{9F4714BC-7DE1-41B0-A5BA-B72B9831E629}"/>
    <hyperlink ref="P110" location="A125189142A" display="A125189142A" xr:uid="{41D6FBD5-9DAE-40AF-AA24-725647459435}"/>
    <hyperlink ref="P111" location="A125189146K" display="A125189146K" xr:uid="{73AD4129-8706-473B-9A9A-4AEE329B60BF}"/>
    <hyperlink ref="P112" location="A125189106T" display="A125189106T" xr:uid="{8ECF1108-1C68-48A2-9703-0F7D37D33F12}"/>
    <hyperlink ref="P113" location="A125189110J" display="A125189110J" xr:uid="{AE5FA4BC-755B-4F20-A227-45111C4447D0}"/>
    <hyperlink ref="P114" location="A125189130T" display="A125189130T" xr:uid="{078B0F19-FACC-4575-81D5-ACB827CFAD9F}"/>
    <hyperlink ref="P115" location="A125189090K" display="A125189090K" xr:uid="{213E740C-6B19-4A5A-B478-FF3E4A0A13FB}"/>
    <hyperlink ref="P116" location="A125189150A" display="A125189150A" xr:uid="{4E191E9A-2E1C-4CFF-B3E1-A15971667667}"/>
    <hyperlink ref="P117" location="A125189134A" display="A125189134A" xr:uid="{0B0227AA-A5B2-4ADF-94EC-436153210CAF}"/>
    <hyperlink ref="P118" location="A125189162K" display="A125189162K" xr:uid="{3B1E9D7E-C4C7-46CB-AD8C-D5C84F898A6E}"/>
    <hyperlink ref="P119" location="A125189094V" display="A125189094V" xr:uid="{071D4F54-BAEC-4ED0-8A17-AF879B61DC55}"/>
    <hyperlink ref="P120" location="A125189070A" display="A125189070A" xr:uid="{A66ADDE0-035D-4A1D-B379-89B5F1776E94}"/>
    <hyperlink ref="P121" location="A125189082K" display="A125189082K" xr:uid="{763F1DCE-11DF-4B77-8040-8CB55787C0C6}"/>
    <hyperlink ref="P122" location="A125189114T" display="A125189114T" xr:uid="{5201203D-08BF-43A7-BC35-B07EC4119A94}"/>
    <hyperlink ref="P123" location="A125189086V" display="A125189086V" xr:uid="{A5F6390A-AB3D-4206-8234-100CAA41C782}"/>
    <hyperlink ref="P124" location="A125189118A" display="A125189118A" xr:uid="{A6D48169-A681-43C5-9B1B-F5D3260490EE}"/>
    <hyperlink ref="P125" location="A125189122T" display="A125189122T" xr:uid="{8EDD5504-5B32-4EA5-AE5C-6B622D2A2D54}"/>
    <hyperlink ref="P126" location="A125189166V" display="A125189166V" xr:uid="{2F2221BF-4AF5-4046-9370-A94B3B6C2FCC}"/>
    <hyperlink ref="P127" location="A125189074K" display="A125189074K" xr:uid="{C236D4F2-7748-4563-9735-D69961BB2B85}"/>
    <hyperlink ref="P128" location="A125189154K" display="A125189154K" xr:uid="{33F0F7E0-40A7-4661-BD4E-364F6CBE771F}"/>
    <hyperlink ref="P129" location="A125189158V" display="A125189158V" xr:uid="{5F15F516-B464-46AF-B8A5-82EC9A4D0CCA}"/>
    <hyperlink ref="P133" location="A125189078V" display="A125189078V" xr:uid="{6CDA1640-6FE6-451E-A34E-98D909A81A48}"/>
    <hyperlink ref="P134" location="A125189098C" display="A125189098C" xr:uid="{587F1A5C-FB90-4ECB-B0B3-8F8805E6EBBA}"/>
    <hyperlink ref="P137" location="A125189126A" display="A125189126A" xr:uid="{1E3D4C9F-8BCA-4AC8-BE8D-6B02C78787E1}"/>
    <hyperlink ref="P138" location="A125189170K" display="A125189170K" xr:uid="{9BBC0D85-4DD5-4074-900A-6C5869D3E655}"/>
    <hyperlink ref="S108" location="A125186330F" display="A125186330F" xr:uid="{D1E93E5D-2587-4141-9896-53B91F039A94}"/>
    <hyperlink ref="S109" location="A125186294J" display="A125186294J" xr:uid="{3FE9CD8E-0328-49CC-9A6A-9CC80C6B0D80}"/>
    <hyperlink ref="S110" location="A125186334R" display="A125186334R" xr:uid="{F7A96B52-2A36-4C13-8ABA-DF9A4644A025}"/>
    <hyperlink ref="S111" location="A125186338X" display="A125186338X" xr:uid="{84494355-B7F3-4FDE-916F-BA66AB97F824}"/>
    <hyperlink ref="S112" location="A125186298T" display="A125186298T" xr:uid="{75DF8089-49A7-4BF9-838F-2585F8544521}"/>
    <hyperlink ref="S113" location="A125186302W" display="A125186302W" xr:uid="{B4F4E186-9CD9-4F8F-B0F2-9D5C735004E5}"/>
    <hyperlink ref="S114" location="A125186322F" display="A125186322F" xr:uid="{17CB5367-A41C-40DF-B87C-FAA435483219}"/>
    <hyperlink ref="S115" location="A125186282X" display="A125186282X" xr:uid="{67CF4FB3-20C2-43C6-B0FB-3BD03A08641E}"/>
    <hyperlink ref="S116" location="A125186342R" display="A125186342R" xr:uid="{9E8AF1AC-C8FC-46CB-AACF-77589BA55C74}"/>
    <hyperlink ref="S117" location="A125186326R" display="A125186326R" xr:uid="{5B492D80-30F8-46D3-891C-7AC2ADF1FDBA}"/>
    <hyperlink ref="S118" location="A125186354X" display="A125186354X" xr:uid="{DB790C0A-CD09-46D1-AAA8-F31F5F30C27E}"/>
    <hyperlink ref="S119" location="A125186286J" display="A125186286J" xr:uid="{5F5FCD4F-C145-4217-AE2B-168F0A2DB0F8}"/>
    <hyperlink ref="S120" location="A125186262R" display="A125186262R" xr:uid="{2921EE31-1A5C-431A-BBF7-22304D4BCF40}"/>
    <hyperlink ref="S121" location="A125186274X" display="A125186274X" xr:uid="{FA5762A0-2BA3-4B40-AABB-6A442AA6A728}"/>
    <hyperlink ref="S122" location="A125186306F" display="A125186306F" xr:uid="{B0E05982-B20F-4102-9D9B-AA46EAD18CB8}"/>
    <hyperlink ref="S123" location="A125186278J" display="A125186278J" xr:uid="{19B715D3-1B09-4599-AAF5-72DEB2AAA68C}"/>
    <hyperlink ref="S124" location="A125186310W" display="A125186310W" xr:uid="{3F8328F4-81C4-4156-9A70-26C76E393235}"/>
    <hyperlink ref="S125" location="A125186314F" display="A125186314F" xr:uid="{2024CD59-C738-42A4-B56A-03764A5D8B1B}"/>
    <hyperlink ref="S126" location="A125186358J" display="A125186358J" xr:uid="{BA4C4848-479C-4244-8FE1-8211C221C838}"/>
    <hyperlink ref="S127" location="A125186266X" display="A125186266X" xr:uid="{2EB77EDD-3A96-4C2B-A60C-878E7134D339}"/>
    <hyperlink ref="S128" location="A125186346X" display="A125186346X" xr:uid="{23ACFA4D-5AAD-4C43-93C0-A8641E3F9589}"/>
    <hyperlink ref="S129" location="A125186350R" display="A125186350R" xr:uid="{57E62856-6E6A-4DE2-AB0B-E1EB877F0458}"/>
    <hyperlink ref="S133" location="A125186270R" display="A125186270R" xr:uid="{515034EA-3653-4C99-B905-6D7B2910E34D}"/>
    <hyperlink ref="S134" location="A125186290X" display="A125186290X" xr:uid="{6BBC040D-2AE7-4CD8-8D71-B77A37E1F903}"/>
    <hyperlink ref="S137" location="A125186318R" display="A125186318R" xr:uid="{CF4D5174-9107-4BCC-9F3F-85E8D938AF0D}"/>
    <hyperlink ref="S138" location="A125186362X" display="A125186362X" xr:uid="{A828BEA3-5FF3-4D62-B474-987F9E3D0224}"/>
    <hyperlink ref="E108" location="A125178842K" display="A125178842K" xr:uid="{5C64FC74-14D8-4546-ACE5-B6C7184133D3}"/>
    <hyperlink ref="E109" location="A125178806A" display="A125178806A" xr:uid="{F361EBDE-924C-4F90-9642-DBA1A5A4DFB3}"/>
    <hyperlink ref="E110" location="A125178846V" display="A125178846V" xr:uid="{6493375C-2045-422E-AAFA-BCD76DE462F8}"/>
    <hyperlink ref="E111" location="A125178850K" display="A125178850K" xr:uid="{970A181E-2544-4AFB-B51B-859249CA8C74}"/>
    <hyperlink ref="E112" location="A125178810T" display="A125178810T" xr:uid="{2DED53B0-AA69-47CD-A402-FFAF469B2AFB}"/>
    <hyperlink ref="E113" location="A125178814A" display="A125178814A" xr:uid="{E93821AA-EB31-4544-8E0A-934B48D31781}"/>
    <hyperlink ref="E114" location="A125178834K" display="A125178834K" xr:uid="{3BA04BEE-2CB8-471B-B9E5-C87E022F97D8}"/>
    <hyperlink ref="E115" location="A125178794C" display="A125178794C" xr:uid="{3C07478B-0A33-45B6-BF93-4B978A323307}"/>
    <hyperlink ref="E116" location="A125178854V" display="A125178854V" xr:uid="{B52C280F-02B4-4799-9AF7-7BB21CD1F398}"/>
    <hyperlink ref="E117" location="A125178838V" display="A125178838V" xr:uid="{23283BA9-B600-4023-B21B-A5E06625FBE7}"/>
    <hyperlink ref="E118" location="A125178866C" display="A125178866C" xr:uid="{02438F4A-8660-49F4-94F8-EDCFEC09A7A4}"/>
    <hyperlink ref="E119" location="A125178798L" display="A125178798L" xr:uid="{F8AEE193-7CED-4B38-B358-7EDCF528FE63}"/>
    <hyperlink ref="E120" location="A125178774V" display="A125178774V" xr:uid="{D9B671C8-AA74-40E4-8058-2653EAD99CBB}"/>
    <hyperlink ref="E121" location="A125178786C" display="A125178786C" xr:uid="{F6CA56CD-2293-488A-BD70-AE427F607D8F}"/>
    <hyperlink ref="E122" location="A125178818K" display="A125178818K" xr:uid="{7BBE62AB-8314-4F9C-B23B-C69BD1F972C6}"/>
    <hyperlink ref="E123" location="A125178790V" display="A125178790V" xr:uid="{393FA7A2-077E-486C-8B8A-6C1B0BF5D2A2}"/>
    <hyperlink ref="E124" location="A125178822A" display="A125178822A" xr:uid="{4739E4DA-95E7-4A9D-A315-81B556D1D6A9}"/>
    <hyperlink ref="E125" location="A125178826K" display="A125178826K" xr:uid="{9989C511-B726-4CF9-B025-03FD2BABB22B}"/>
    <hyperlink ref="E126" location="A125178870V" display="A125178870V" xr:uid="{FD5DBD68-51BC-40E8-A667-B8EED6E87BDB}"/>
    <hyperlink ref="E127" location="A125178778C" display="A125178778C" xr:uid="{A9D227A2-80F0-4A2B-A16C-42462DD3D7BB}"/>
    <hyperlink ref="E128" location="A125178858C" display="A125178858C" xr:uid="{8556B53D-1D99-4749-8466-EE663E9767ED}"/>
    <hyperlink ref="E129" location="A125178862V" display="A125178862V" xr:uid="{03454564-64E5-4A3C-B562-39B2BA9113FB}"/>
    <hyperlink ref="E133" location="A125178782V" display="A125178782V" xr:uid="{D67C33BB-5AD0-4BB0-A4A2-71E8D384C9E4}"/>
    <hyperlink ref="E134" location="A125178802T" display="A125178802T" xr:uid="{0FCCAC07-7380-431C-8C95-6B9106B36BEC}"/>
    <hyperlink ref="E137" location="A125178830A" display="A125178830A" xr:uid="{55F8CD52-EB8D-4B26-8E97-4C70255A7134}"/>
    <hyperlink ref="E138" location="A125178874C" display="A125178874C" xr:uid="{550B8392-B7FC-4D99-8B50-3A8BF438C85B}"/>
    <hyperlink ref="H108" location="A125181650A" display="A125181650A" xr:uid="{AA5E6607-BF36-4889-B48A-C00B94D8B2FE}"/>
    <hyperlink ref="H109" location="A125181614T" display="A125181614T" xr:uid="{9BE1C813-3B1D-4E3D-A6D5-51D9C549D17D}"/>
    <hyperlink ref="H110" location="A125181654K" display="A125181654K" xr:uid="{ECD7E270-4FEE-40D5-B3DA-DE60BDBEDBC0}"/>
    <hyperlink ref="H111" location="A125181658V" display="A125181658V" xr:uid="{73787D7A-31C4-4C04-9891-2DBE3B3566F7}"/>
    <hyperlink ref="H112" location="A125181618A" display="A125181618A" xr:uid="{AD9E4A54-7AD7-4D9A-B804-EDE0A46F1EA3}"/>
    <hyperlink ref="H113" location="A125181622T" display="A125181622T" xr:uid="{0D934D0C-2F1A-4AE2-93A0-C78A86D5F4C9}"/>
    <hyperlink ref="H114" location="A125181642A" display="A125181642A" xr:uid="{317B5B58-E08B-4E77-A289-2E95C8D3E412}"/>
    <hyperlink ref="H115" location="A125181602J" display="A125181602J" xr:uid="{10F70F05-C22B-4716-BC34-F8D0A391FCAF}"/>
    <hyperlink ref="H116" location="A125181662K" display="A125181662K" xr:uid="{A045C9C2-1B45-43FC-9EE9-EB886BBB097A}"/>
    <hyperlink ref="H117" location="A125181646K" display="A125181646K" xr:uid="{001E8298-7793-4849-AE04-50546C54CA5F}"/>
    <hyperlink ref="H118" location="A125181674V" display="A125181674V" xr:uid="{2D1F74C1-DC81-4532-89C8-8841D3F2B2F8}"/>
    <hyperlink ref="H119" location="A125181606T" display="A125181606T" xr:uid="{F704EA06-CD89-4DCE-B06F-B2E1A501C930}"/>
    <hyperlink ref="H120" location="A125181582K" display="A125181582K" xr:uid="{9F68A795-C45B-4100-A265-4CF955A4D586}"/>
    <hyperlink ref="H121" location="A125181594V" display="A125181594V" xr:uid="{44933919-DAED-4203-AF56-EC5E8A479A64}"/>
    <hyperlink ref="H122" location="A125181626A" display="A125181626A" xr:uid="{C22895F1-8130-488A-A41D-652C1FCA34C6}"/>
    <hyperlink ref="H123" location="A125181598C" display="A125181598C" xr:uid="{726EE264-19B5-46D2-AF2F-45FBA540014F}"/>
    <hyperlink ref="H124" location="A125181630T" display="A125181630T" xr:uid="{3647A5E0-6860-42D0-86B1-B77B5B9F7D36}"/>
    <hyperlink ref="H125" location="A125181634A" display="A125181634A" xr:uid="{A2458C5D-D21B-4B1D-AB81-B6EC54E5F1A7}"/>
    <hyperlink ref="H126" location="A125181678C" display="A125181678C" xr:uid="{CFF0661B-4CF5-41F2-B415-849CE59592C6}"/>
    <hyperlink ref="H127" location="A125181586V" display="A125181586V" xr:uid="{75E2A2F7-CC53-43C7-915C-E16B3585583B}"/>
    <hyperlink ref="H128" location="A125181666V" display="A125181666V" xr:uid="{99E0D376-0088-4AB7-BF59-2EE63164CD6C}"/>
    <hyperlink ref="H129" location="A125181670K" display="A125181670K" xr:uid="{7E5B40DD-51E3-4264-8B3C-37AC2318E6A5}"/>
    <hyperlink ref="H133" location="A125181590K" display="A125181590K" xr:uid="{D5CF74AC-065F-43A5-9141-9BF6291CBE77}"/>
    <hyperlink ref="H134" location="A125181610J" display="A125181610J" xr:uid="{76D6932A-C867-496A-9546-1FB6213316AD}"/>
    <hyperlink ref="H137" location="A125181638K" display="A125181638K" xr:uid="{FFB86B6E-1CA0-4B2C-8A8F-E64C59E87CAE}"/>
    <hyperlink ref="H138" location="A125181682V" display="A125181682V" xr:uid="{72B98081-967B-42A6-AFCC-4563876C5F3E}"/>
    <hyperlink ref="K108" location="A125179778W" display="A125179778W" xr:uid="{58102FC9-0D61-41BE-A12A-C00ED2F262FB}"/>
    <hyperlink ref="K109" location="A125179742V" display="A125179742V" xr:uid="{B8664D26-7887-4B1E-889B-70B3EBF3A5FB}"/>
    <hyperlink ref="K110" location="A125179782L" display="A125179782L" xr:uid="{83183C4B-87FD-471B-B5B7-E6EDA5BE827B}"/>
    <hyperlink ref="K111" location="A125179786W" display="A125179786W" xr:uid="{C2DE80BA-36FD-4DD8-B14F-96B80C98705F}"/>
    <hyperlink ref="K112" location="A125179746C" display="A125179746C" xr:uid="{FF814F6F-1812-415B-A206-511F970BE2EC}"/>
    <hyperlink ref="K113" location="A125179750V" display="A125179750V" xr:uid="{BA1EC5AE-A158-49C5-81B1-CD595C4115C0}"/>
    <hyperlink ref="K114" location="A125179770C" display="A125179770C" xr:uid="{BAF78430-F7D5-4718-A9BB-AC5930CD4A7A}"/>
    <hyperlink ref="K115" location="A125179730K" display="A125179730K" xr:uid="{3F34AF16-9C3A-4C1E-B55F-78E05F7CA148}"/>
    <hyperlink ref="K116" location="A125179790L" display="A125179790L" xr:uid="{202C9745-C665-4A3F-B11A-66098BC0FA3B}"/>
    <hyperlink ref="K117" location="A125179774L" display="A125179774L" xr:uid="{FFF6E703-8A81-435F-AD73-CFBF24FA6D77}"/>
    <hyperlink ref="K118" location="A125179802K" display="A125179802K" xr:uid="{3A5E97AD-EF51-4E69-AB15-D9466BC6E85E}"/>
    <hyperlink ref="K119" location="A125179734V" display="A125179734V" xr:uid="{95EE3ED7-AF13-42AA-83F6-400A5D9788DA}"/>
    <hyperlink ref="K120" location="A125179710A" display="A125179710A" xr:uid="{DD60887F-567D-44FE-A9FF-FE1030628138}"/>
    <hyperlink ref="K121" location="A125179722K" display="A125179722K" xr:uid="{2544ED71-BAD6-412F-AC4C-D14DC765DCB7}"/>
    <hyperlink ref="K122" location="A125179754C" display="A125179754C" xr:uid="{F1B79707-0253-4115-8F14-71E6867FB932}"/>
    <hyperlink ref="K123" location="A125179726V" display="A125179726V" xr:uid="{DADBCE21-4531-46FD-90E2-7F3FC8A1030A}"/>
    <hyperlink ref="K124" location="A125179758L" display="A125179758L" xr:uid="{62B88576-4A6A-4FED-A413-98E0C9CB379B}"/>
    <hyperlink ref="K125" location="A125179762C" display="A125179762C" xr:uid="{3FFB342A-8D49-4C86-B5EC-198D6B758B0A}"/>
    <hyperlink ref="K126" location="A125179806V" display="A125179806V" xr:uid="{B91BD48A-2280-47CF-A0DF-C45C67A2306A}"/>
    <hyperlink ref="K127" location="A125179714K" display="A125179714K" xr:uid="{CEADA2BD-B610-4627-B9BB-AE143820FF5D}"/>
    <hyperlink ref="K128" location="A125179794W" display="A125179794W" xr:uid="{BF20EF51-C748-4C15-9E33-29DEEEE0168A}"/>
    <hyperlink ref="K129" location="A125179798F" display="A125179798F" xr:uid="{5B686CE6-C0AD-483F-9A11-E2AFAF3F5F8F}"/>
    <hyperlink ref="K133" location="A125179718V" display="A125179718V" xr:uid="{A693DBB3-08B4-42EC-B993-8C2BFDB7BE51}"/>
    <hyperlink ref="K134" location="A125179738C" display="A125179738C" xr:uid="{502D7E5C-8804-480D-B15D-FC4A71E8B685}"/>
    <hyperlink ref="K137" location="A125179766L" display="A125179766L" xr:uid="{AC05353E-7F46-49AA-9F53-F5278F5AF844}"/>
    <hyperlink ref="K138" location="A125179810K" display="A125179810K" xr:uid="{9AC833A5-E994-41BD-B68D-E3BD5E547555}"/>
    <hyperlink ref="N108" location="A125182586L" display="A125182586L" xr:uid="{ADBE1136-8834-4B1D-8022-40472B9839E6}"/>
    <hyperlink ref="N109" location="A125182550K" display="A125182550K" xr:uid="{9F6D43FF-26FC-4EAE-83EF-FE10D79E1AC0}"/>
    <hyperlink ref="N110" location="A125182590C" display="A125182590C" xr:uid="{94C75BCB-01B1-4F38-B333-370F8B3F9136}"/>
    <hyperlink ref="N111" location="A125182594L" display="A125182594L" xr:uid="{937EB25A-99EF-4321-91DE-C929C53CC270}"/>
    <hyperlink ref="N112" location="A125182554V" display="A125182554V" xr:uid="{852BF7B5-128C-4DD4-B7DE-B47E5A544BAF}"/>
    <hyperlink ref="N113" location="A125182558C" display="A125182558C" xr:uid="{6B2273A4-1BB7-409F-A634-DD00753E8A48}"/>
    <hyperlink ref="N114" location="A125182578L" display="A125182578L" xr:uid="{E463F80C-EDF6-4E76-85AC-B89B7072FA53}"/>
    <hyperlink ref="N115" location="A125182538V" display="A125182538V" xr:uid="{AD6FD109-DD40-4A8A-9D1A-4AB5CE0108B5}"/>
    <hyperlink ref="N116" location="A125182598W" display="A125182598W" xr:uid="{2FAC7077-BECC-4E2A-8FCC-8649BB85CCC1}"/>
    <hyperlink ref="N117" location="A125182582C" display="A125182582C" xr:uid="{BFBA7EB7-D160-4D1E-8C20-24F164234912}"/>
    <hyperlink ref="N118" location="A125182610A" display="A125182610A" xr:uid="{7C4FAED5-9FA2-4A95-B628-5035E317CFEC}"/>
    <hyperlink ref="N119" location="A125182542K" display="A125182542K" xr:uid="{1DDF0EE2-5627-4CFF-B031-FA79979DE913}"/>
    <hyperlink ref="N120" location="A125182518K" display="A125182518K" xr:uid="{A1EB9E52-F0E6-429F-A465-62646449F6C8}"/>
    <hyperlink ref="N121" location="A125182530A" display="A125182530A" xr:uid="{F495AE60-6EB3-4FD7-83A6-16CC4BBBC9EF}"/>
    <hyperlink ref="N122" location="A125182562V" display="A125182562V" xr:uid="{6F800FAF-D8CF-4B42-AAF5-1F4EF1EC36B6}"/>
    <hyperlink ref="N123" location="A125182534K" display="A125182534K" xr:uid="{AA75C37D-5880-48A6-B3D7-9125AEAEC837}"/>
    <hyperlink ref="N124" location="A125182566C" display="A125182566C" xr:uid="{AB3C03AA-B313-416F-86EC-A29C8F81D878}"/>
    <hyperlink ref="N125" location="A125182570V" display="A125182570V" xr:uid="{FDAC377E-5080-45CA-8D54-7D44B4BE2A0E}"/>
    <hyperlink ref="N126" location="A125182614K" display="A125182614K" xr:uid="{885C3360-1729-4811-9B03-F6E0C959ABBD}"/>
    <hyperlink ref="N127" location="A125182522A" display="A125182522A" xr:uid="{23E4DA29-8AF8-446F-A854-9F0282BADA96}"/>
    <hyperlink ref="N128" location="A125182602A" display="A125182602A" xr:uid="{B585FAC9-4F64-4439-BC85-1342A333C12F}"/>
    <hyperlink ref="N129" location="A125182606K" display="A125182606K" xr:uid="{60725C01-9768-4952-8758-3BC77618CAC4}"/>
    <hyperlink ref="N133" location="A125182526K" display="A125182526K" xr:uid="{B4922F9D-3A89-4F5B-9C45-FCEE901EFC5D}"/>
    <hyperlink ref="N134" location="A125182546V" display="A125182546V" xr:uid="{83486B5D-2B7C-46A0-A3A8-8425784E73D5}"/>
    <hyperlink ref="N137" location="A125182574C" display="A125182574C" xr:uid="{BAC529B9-A22A-4F04-9AC2-3FD349418E24}"/>
    <hyperlink ref="N138" location="A125182618V" display="A125182618V" xr:uid="{90CD3C81-5DA5-4DE2-93CE-C619FEEED2B5}"/>
    <hyperlink ref="Q108" location="A125183522V" display="A125183522V" xr:uid="{B2AAA079-A9DF-4FD6-8FDD-238AB44F17CB}"/>
    <hyperlink ref="Q109" location="A125183486W" display="A125183486W" xr:uid="{EE540C9D-3D12-4CED-B66E-7B38262A1F9F}"/>
    <hyperlink ref="Q110" location="A125183526C" display="A125183526C" xr:uid="{0E6BE905-90F1-45E8-8B00-1D11474755A2}"/>
    <hyperlink ref="Q111" location="A125183530V" display="A125183530V" xr:uid="{8C1159F9-9007-41F3-8192-184CCFDA6F31}"/>
    <hyperlink ref="Q112" location="A125183490L" display="A125183490L" xr:uid="{8F620A04-3964-449A-987B-09EBFB4EE103}"/>
    <hyperlink ref="Q113" location="A125183494W" display="A125183494W" xr:uid="{756D24B6-D458-4821-9BDB-1ED47C330D6B}"/>
    <hyperlink ref="Q114" location="A125183514V" display="A125183514V" xr:uid="{0511B2CE-1BD5-4794-9930-C4479A28517B}"/>
    <hyperlink ref="Q115" location="A125183474L" display="A125183474L" xr:uid="{209563B4-A79E-4860-A07C-CFF7EEBE78BC}"/>
    <hyperlink ref="Q116" location="A125183534C" display="A125183534C" xr:uid="{A8A7EC9D-16E9-41BA-A609-A20E64B3FF52}"/>
    <hyperlink ref="Q117" location="A125183518C" display="A125183518C" xr:uid="{CB0FEA15-D448-4D31-B51C-D691FE229E90}"/>
    <hyperlink ref="Q118" location="A125183546L" display="A125183546L" xr:uid="{A94055EF-A327-4B3A-ADDC-1D255E27ECE2}"/>
    <hyperlink ref="Q119" location="A125183478W" display="A125183478W" xr:uid="{98937339-6333-412F-A32A-08AB78AD680E}"/>
    <hyperlink ref="Q120" location="A125183454C" display="A125183454C" xr:uid="{99CBBA31-55B4-4307-B272-6ED5125DB86E}"/>
    <hyperlink ref="Q121" location="A125183466L" display="A125183466L" xr:uid="{A3D78044-1584-4A0D-920B-596EF0EE4529}"/>
    <hyperlink ref="Q122" location="A125183498F" display="A125183498F" xr:uid="{E90EC650-9BFD-4D3C-83C6-A49634CB96F9}"/>
    <hyperlink ref="Q123" location="A125183470C" display="A125183470C" xr:uid="{4A5004FC-8FEB-405D-A34D-D41A8E99CE1A}"/>
    <hyperlink ref="Q124" location="A125183502K" display="A125183502K" xr:uid="{BA41A77B-DC4D-4946-B48B-E4149D66E99C}"/>
    <hyperlink ref="Q125" location="A125183506V" display="A125183506V" xr:uid="{6999CA6A-B803-496C-BB77-14D22AA226EC}"/>
    <hyperlink ref="Q126" location="A125183550C" display="A125183550C" xr:uid="{C4FE1CB6-88C2-40C2-84BB-AD1B53B636D4}"/>
    <hyperlink ref="Q127" location="A125183458L" display="A125183458L" xr:uid="{F6F63945-15E9-44C0-A83E-EE4C471474A3}"/>
    <hyperlink ref="Q128" location="A125183538L" display="A125183538L" xr:uid="{E2D45E83-1BFE-4862-B184-01B2B745925E}"/>
    <hyperlink ref="Q129" location="A125183542C" display="A125183542C" xr:uid="{11AEFF03-C30B-4DE6-BC73-6CDC42825374}"/>
    <hyperlink ref="Q133" location="A125183462C" display="A125183462C" xr:uid="{27218735-3EAA-4CF6-8775-DA66CFC5B3C5}"/>
    <hyperlink ref="Q134" location="A125183482L" display="A125183482L" xr:uid="{9D7F51C9-CCA3-4DC9-A57D-C630962F77AD}"/>
    <hyperlink ref="Q137" location="A125183510K" display="A125183510K" xr:uid="{24B62D60-7225-4C1F-B737-28300BCFC406}"/>
    <hyperlink ref="Q138" location="A125183554L" display="A125183554L" xr:uid="{FB685D11-57C7-4611-AD87-CDB457EFD658}"/>
    <hyperlink ref="T108" location="A125180714J" display="A125180714J" xr:uid="{ECE62E87-24C5-4EC8-90E9-74588EDEFDEE}"/>
    <hyperlink ref="T109" location="A125180678K" display="A125180678K" xr:uid="{9281D5E0-7CC0-4490-B1CB-5A920C2A5F7D}"/>
    <hyperlink ref="T110" location="A125180718T" display="A125180718T" xr:uid="{F0AA45CF-6666-4F64-A959-A8174C3981F8}"/>
    <hyperlink ref="T111" location="A125180722J" display="A125180722J" xr:uid="{3EC03BA9-E9DB-4B09-BF44-AB9FA588BEA0}"/>
    <hyperlink ref="T112" location="A125180682A" display="A125180682A" xr:uid="{1A8BD169-B94A-41B2-8E6D-E8CBB71BB441}"/>
    <hyperlink ref="T113" location="A125180686K" display="A125180686K" xr:uid="{02786FB8-8553-4262-A771-E76F3DDA061C}"/>
    <hyperlink ref="T114" location="A125180706J" display="A125180706J" xr:uid="{A76B78DB-56C0-40E9-B403-FEC98594453D}"/>
    <hyperlink ref="T115" location="A125180666A" display="A125180666A" xr:uid="{980AF616-16E7-469E-9497-08DB9A889F55}"/>
    <hyperlink ref="T116" location="A125180726T" display="A125180726T" xr:uid="{AC40CD50-689E-4225-B8FC-41C5BF1D7568}"/>
    <hyperlink ref="T117" location="A125180710X" display="A125180710X" xr:uid="{97198835-9737-4D2D-83F1-7BC18754D07C}"/>
    <hyperlink ref="T118" location="A125180738A" display="A125180738A" xr:uid="{35845EB4-E34F-4FC7-8CB4-8142A2061FAF}"/>
    <hyperlink ref="T119" location="A125180670T" display="A125180670T" xr:uid="{3DC306BC-682D-4B69-BFC3-5E4AAEE74559}"/>
    <hyperlink ref="T120" location="A125180646T" display="A125180646T" xr:uid="{EDD0B1A4-D60E-4827-AE38-45F474264E8C}"/>
    <hyperlink ref="T121" location="A125180658A" display="A125180658A" xr:uid="{8BB2EF29-A210-4849-85CD-6E750B4CAF69}"/>
    <hyperlink ref="T122" location="A125180690A" display="A125180690A" xr:uid="{EB02E46F-064B-4108-B700-CD44EAFB1BD5}"/>
    <hyperlink ref="T123" location="A125180662T" display="A125180662T" xr:uid="{3BB9A732-EA52-4DC5-8B5A-2A10A3311507}"/>
    <hyperlink ref="T124" location="A125180694K" display="A125180694K" xr:uid="{5F774713-BCB4-476C-A2C2-C18DF9863C29}"/>
    <hyperlink ref="T125" location="A125180698V" display="A125180698V" xr:uid="{97655036-6539-47D7-A13F-2F3E7C545957}"/>
    <hyperlink ref="T126" location="A125180742T" display="A125180742T" xr:uid="{978435E7-DE73-432D-BE2A-F50B7E0A9A78}"/>
    <hyperlink ref="T127" location="A125180650J" display="A125180650J" xr:uid="{3607CF66-6313-4194-A902-20C9B065B010}"/>
    <hyperlink ref="T128" location="A125180730J" display="A125180730J" xr:uid="{E07F41BE-D4B6-4CB8-B4A5-F784C47F6818}"/>
    <hyperlink ref="T129" location="A125180734T" display="A125180734T" xr:uid="{47EEDF03-BC1B-464E-A177-7B446A3665BC}"/>
    <hyperlink ref="T133" location="A125180654T" display="A125180654T" xr:uid="{C8AA01A3-107C-49A1-8368-B8D0CC24A72B}"/>
    <hyperlink ref="T134" location="A125180674A" display="A125180674A" xr:uid="{DFB75232-2B04-4A47-AF70-C39598384017}"/>
    <hyperlink ref="T137" location="A125180702X" display="A125180702X" xr:uid="{DF20E2EA-7FC3-4073-8FB4-6BC73BDACC06}"/>
    <hyperlink ref="T138" location="A125180746A" display="A125180746A" xr:uid="{0AB37AEC-689D-4B5C-835B-E1D08A2C269B}"/>
    <hyperlink ref="C132" location="A125173190X" display="A125173190X" xr:uid="{181B9CDE-6341-4E63-A6E1-3081EB288D08}"/>
    <hyperlink ref="F132" location="A125175998A" display="A125175998A" xr:uid="{B83D22F8-B42E-4918-8579-AE75E2029630}"/>
    <hyperlink ref="I132" location="A125174126X" display="A125174126X" xr:uid="{B6AC8C3B-C00D-41EA-AFC8-CE16B797EF3D}"/>
    <hyperlink ref="L132" location="A125176934J" display="A125176934J" xr:uid="{D6DCAC28-966D-4A4B-9813-48541BB9B8E0}"/>
    <hyperlink ref="O132" location="A125177870A" display="A125177870A" xr:uid="{971DD9EA-D5B3-46AB-B632-8F62DF22755C}"/>
    <hyperlink ref="R132" location="A125175062T" display="A125175062T" xr:uid="{893F63F6-093D-441F-8FCE-0E0A6B9ABF1F}"/>
    <hyperlink ref="D132" location="A125184422C" display="A125184422C" xr:uid="{DA9AFA89-5840-4515-B139-F5317122D436}"/>
    <hyperlink ref="G132" location="A125187230R" display="A125187230R" xr:uid="{4D07CB69-E709-4EC3-825C-EA4C09D72697}"/>
    <hyperlink ref="J132" location="A125185358R" display="A125185358R" xr:uid="{BD85AD85-822D-4992-A069-CC35B2BD9090}"/>
    <hyperlink ref="M132" location="A125188166A" display="A125188166A" xr:uid="{D0396D6F-7DE0-43B7-8D64-B50CA1324BDD}"/>
    <hyperlink ref="P132" location="A125189102J" display="A125189102J" xr:uid="{5AE70BD8-C7F9-4822-BD0C-4344454F23A2}"/>
    <hyperlink ref="S132" location="A125186294J" display="A125186294J" xr:uid="{55207D12-F126-4F99-8E65-6CB41565842A}"/>
    <hyperlink ref="E132" location="A125178806A" display="A125178806A" xr:uid="{A8D0EA23-6FFE-4E68-8C97-BBE87D878AA1}"/>
    <hyperlink ref="H132" location="A125181614T" display="A125181614T" xr:uid="{361E48FD-C11D-4954-B351-43D36FBC2831}"/>
    <hyperlink ref="K132" location="A125179742V" display="A125179742V" xr:uid="{6A1FC2BB-5088-4D11-AA69-FA27D2593728}"/>
    <hyperlink ref="N132" location="A125182550K" display="A125182550K" xr:uid="{7B966DA4-4380-43FD-9C0F-0DE516A11B9C}"/>
    <hyperlink ref="Q132" location="A125183486W" display="A125183486W" xr:uid="{303D6F7F-E067-4AAA-BDBB-6CC05A6A8484}"/>
    <hyperlink ref="T132" location="A125180678K" display="A125180678K" xr:uid="{57ADA041-8411-4A8C-BB1F-DC9257F53039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C85EF-59F5-4443-B4C8-9326CB24FBBF}">
  <sheetPr codeName="Sheet10">
    <pageSetUpPr fitToPage="1"/>
  </sheetPr>
  <dimension ref="A1:AD147"/>
  <sheetViews>
    <sheetView zoomScaleNormal="100" workbookViewId="0">
      <pane ySplit="12" topLeftCell="A13" activePane="bottomLeft" state="frozen"/>
      <selection activeCell="B11" sqref="B11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2196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1" t="str">
        <f>Contents!B5</f>
        <v>6228.0 Potential workers</v>
      </c>
      <c r="C5" s="71"/>
      <c r="D5" s="71"/>
      <c r="E5" s="71"/>
      <c r="F5" s="71"/>
      <c r="G5" s="71"/>
      <c r="H5" s="71"/>
      <c r="I5" s="71"/>
      <c r="J5" s="71"/>
      <c r="K5" s="71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1" t="str">
        <f>Contents!B6</f>
        <v>Table 1. Potential workers and discouraged job seekers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</row>
    <row r="7" spans="1:20" ht="15.95" customHeight="1">
      <c r="A7" s="30"/>
      <c r="B7" s="33" t="str">
        <f>Contents!B7</f>
        <v>Released at 11:30 am (Canberra time) Fri 30 June 2023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72" t="str">
        <f>Contents!C12</f>
        <v>Table 1.2 - Potential workers and discouraged job seekers by state and territory, February 2023</v>
      </c>
      <c r="B8" s="72"/>
      <c r="C8" s="72"/>
      <c r="D8" s="72"/>
      <c r="E8" s="72"/>
      <c r="F8" s="72"/>
      <c r="G8" s="72"/>
      <c r="H8" s="72"/>
      <c r="I8" s="34"/>
      <c r="J8" s="35"/>
      <c r="K8" s="35"/>
      <c r="L8" s="72"/>
      <c r="M8" s="72"/>
      <c r="N8" s="72"/>
      <c r="O8" s="72"/>
      <c r="P8" s="72"/>
      <c r="Q8" s="72"/>
      <c r="R8" s="72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2260</v>
      </c>
      <c r="C10" s="73" t="s">
        <v>2261</v>
      </c>
      <c r="D10" s="73"/>
      <c r="E10" s="73"/>
      <c r="F10" s="39"/>
      <c r="G10" s="74" t="s">
        <v>2221</v>
      </c>
      <c r="H10" s="74"/>
      <c r="I10" s="74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2222</v>
      </c>
      <c r="D11" s="37" t="s">
        <v>2223</v>
      </c>
      <c r="E11" s="37" t="s">
        <v>2224</v>
      </c>
      <c r="F11" s="37"/>
      <c r="G11" s="37" t="s">
        <v>2222</v>
      </c>
      <c r="H11" s="37" t="s">
        <v>2223</v>
      </c>
      <c r="I11" s="37" t="s">
        <v>2224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2225</v>
      </c>
      <c r="D12" s="40" t="s">
        <v>2225</v>
      </c>
      <c r="E12" s="40" t="s">
        <v>2225</v>
      </c>
      <c r="F12" s="40"/>
      <c r="G12" s="40" t="s">
        <v>2225</v>
      </c>
      <c r="H12" s="40" t="s">
        <v>2225</v>
      </c>
      <c r="I12" s="40" t="s">
        <v>2225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2226</v>
      </c>
      <c r="B13" s="36"/>
      <c r="C13" s="40"/>
      <c r="D13" s="40"/>
      <c r="E13" s="40"/>
      <c r="F13" s="42"/>
      <c r="G13" s="40"/>
      <c r="H13" s="40"/>
      <c r="I13" s="40"/>
    </row>
    <row r="14" spans="1:20">
      <c r="A14" s="43"/>
      <c r="B14" s="44" t="s">
        <v>2227</v>
      </c>
      <c r="C14" s="45" cm="1">
        <f t="array" ref="C14">INDEX($C$70:$AC$100,$AD70,C$59)</f>
        <v>21244.041000000001</v>
      </c>
      <c r="D14" s="45" cm="1">
        <f t="array" ref="D14">INDEX($C$70:$AC$100,$AD70,D$59)</f>
        <v>10471.966</v>
      </c>
      <c r="E14" s="45" cm="1">
        <f t="array" ref="E14">INDEX($C$70:$AC$100,$AD70,E$59)</f>
        <v>10772.075000000001</v>
      </c>
      <c r="F14" s="45"/>
      <c r="G14" s="46" t="str" cm="1">
        <f t="array" ref="G14">HYPERLINK(TEXT("#"&amp;INDEX($C$109:$AC$139,$AD109,C$59),),INDEX($C$109:$AC$139,$AD109,C$59))</f>
        <v>A125173226R</v>
      </c>
      <c r="H14" s="46" t="str" cm="1">
        <f t="array" ref="H14">HYPERLINK(TEXT("#"&amp;INDEX($C$109:$AC$139,$AD109,D$59),),INDEX($C$109:$AC$139,$AD109,D$59))</f>
        <v>A125184458F</v>
      </c>
      <c r="I14" s="46" t="str" cm="1">
        <f t="array" ref="I14">HYPERLINK(TEXT("#"&amp;INDEX($C$109:$AC$139,$AD109,E$59),),INDEX($C$109:$AC$139,$AD109,E$59))</f>
        <v>A125178842K</v>
      </c>
    </row>
    <row r="15" spans="1:20">
      <c r="A15" s="47"/>
      <c r="B15" s="48" t="s">
        <v>2228</v>
      </c>
      <c r="C15" s="45" cm="1">
        <f t="array" ref="C15">INDEX($C$70:$AC$100,$AD71,C$59)</f>
        <v>13813.467000000001</v>
      </c>
      <c r="D15" s="45" cm="1">
        <f t="array" ref="D15">INDEX($C$70:$AC$100,$AD71,D$59)</f>
        <v>7246.3590000000004</v>
      </c>
      <c r="E15" s="45" cm="1">
        <f t="array" ref="E15">INDEX($C$70:$AC$100,$AD71,E$59)</f>
        <v>6567.107</v>
      </c>
      <c r="F15" s="45"/>
      <c r="G15" s="46" t="str" cm="1">
        <f t="array" ref="G15">HYPERLINK(TEXT("#"&amp;INDEX($C$109:$AC$139,$AD110,C$59),),INDEX($C$109:$AC$139,$AD110,C$59))</f>
        <v>A125173190X</v>
      </c>
      <c r="H15" s="46" t="str" cm="1">
        <f t="array" ref="H15">HYPERLINK(TEXT("#"&amp;INDEX($C$109:$AC$139,$AD110,D$59),),INDEX($C$109:$AC$139,$AD110,D$59))</f>
        <v>A125184422C</v>
      </c>
      <c r="I15" s="46" t="str" cm="1">
        <f t="array" ref="I15">HYPERLINK(TEXT("#"&amp;INDEX($C$109:$AC$139,$AD110,E$59),),INDEX($C$109:$AC$139,$AD110,E$59))</f>
        <v>A125178806A</v>
      </c>
    </row>
    <row r="16" spans="1:20">
      <c r="A16" s="47"/>
      <c r="B16" s="49" t="s">
        <v>2229</v>
      </c>
      <c r="C16" s="45" cm="1">
        <f t="array" ref="C16">INDEX($C$70:$AC$100,$AD72,C$59)</f>
        <v>1558.2090000000001</v>
      </c>
      <c r="D16" s="45" cm="1">
        <f t="array" ref="D16">INDEX($C$70:$AC$100,$AD72,D$59)</f>
        <v>833.399</v>
      </c>
      <c r="E16" s="45" cm="1">
        <f t="array" ref="E16">INDEX($C$70:$AC$100,$AD72,E$59)</f>
        <v>724.81</v>
      </c>
      <c r="F16" s="45"/>
      <c r="G16" s="46" t="str" cm="1">
        <f t="array" ref="G16">HYPERLINK(TEXT("#"&amp;INDEX($C$109:$AC$139,$AD111,C$59),),INDEX($C$109:$AC$139,$AD111,C$59))</f>
        <v>A125173230F</v>
      </c>
      <c r="H16" s="46" t="str" cm="1">
        <f t="array" ref="H16">HYPERLINK(TEXT("#"&amp;INDEX($C$109:$AC$139,$AD111,D$59),),INDEX($C$109:$AC$139,$AD111,D$59))</f>
        <v>A125184462W</v>
      </c>
      <c r="I16" s="46" t="str" cm="1">
        <f t="array" ref="I16">HYPERLINK(TEXT("#"&amp;INDEX($C$109:$AC$139,$AD111,E$59),),INDEX($C$109:$AC$139,$AD111,E$59))</f>
        <v>A125178846V</v>
      </c>
    </row>
    <row r="17" spans="1:9">
      <c r="A17" s="47"/>
      <c r="B17" s="50" t="s">
        <v>2230</v>
      </c>
      <c r="C17" s="45" cm="1">
        <f t="array" ref="C17">INDEX($C$70:$AC$100,$AD73,C$59)</f>
        <v>853.87300000000005</v>
      </c>
      <c r="D17" s="45" cm="1">
        <f t="array" ref="D17">INDEX($C$70:$AC$100,$AD73,D$59)</f>
        <v>368.80900000000003</v>
      </c>
      <c r="E17" s="45" cm="1">
        <f t="array" ref="E17">INDEX($C$70:$AC$100,$AD73,E$59)</f>
        <v>485.06400000000002</v>
      </c>
      <c r="F17" s="45"/>
      <c r="G17" s="46" t="str" cm="1">
        <f t="array" ref="G17">HYPERLINK(TEXT("#"&amp;INDEX($C$109:$AC$139,$AD112,C$59),),INDEX($C$109:$AC$139,$AD112,C$59))</f>
        <v>A125173234R</v>
      </c>
      <c r="H17" s="46" t="str" cm="1">
        <f t="array" ref="H17">HYPERLINK(TEXT("#"&amp;INDEX($C$109:$AC$139,$AD112,D$59),),INDEX($C$109:$AC$139,$AD112,D$59))</f>
        <v>A125184466F</v>
      </c>
      <c r="I17" s="46" t="str" cm="1">
        <f t="array" ref="I17">HYPERLINK(TEXT("#"&amp;INDEX($C$109:$AC$139,$AD112,E$59),),INDEX($C$109:$AC$139,$AD112,E$59))</f>
        <v>A125178850K</v>
      </c>
    </row>
    <row r="18" spans="1:9">
      <c r="A18" s="47"/>
      <c r="B18" s="48" t="s">
        <v>2231</v>
      </c>
      <c r="C18" s="45" cm="1">
        <f t="array" ref="C18">INDEX($C$70:$AC$100,$AD74,C$59)</f>
        <v>1804.653</v>
      </c>
      <c r="D18" s="45" cm="1">
        <f t="array" ref="D18">INDEX($C$70:$AC$100,$AD74,D$59)</f>
        <v>765.77200000000005</v>
      </c>
      <c r="E18" s="45" cm="1">
        <f t="array" ref="E18">INDEX($C$70:$AC$100,$AD74,E$59)</f>
        <v>1038.8800000000001</v>
      </c>
      <c r="F18" s="45"/>
      <c r="G18" s="46" t="str" cm="1">
        <f t="array" ref="G18">HYPERLINK(TEXT("#"&amp;INDEX($C$109:$AC$139,$AD113,C$59),),INDEX($C$109:$AC$139,$AD113,C$59))</f>
        <v>A125173194J</v>
      </c>
      <c r="H18" s="46" t="str" cm="1">
        <f t="array" ref="H18">HYPERLINK(TEXT("#"&amp;INDEX($C$109:$AC$139,$AD113,D$59),),INDEX($C$109:$AC$139,$AD113,D$59))</f>
        <v>A125184426L</v>
      </c>
      <c r="I18" s="46" t="str" cm="1">
        <f t="array" ref="I18">HYPERLINK(TEXT("#"&amp;INDEX($C$109:$AC$139,$AD113,E$59),),INDEX($C$109:$AC$139,$AD113,E$59))</f>
        <v>A125178810T</v>
      </c>
    </row>
    <row r="19" spans="1:9">
      <c r="A19" s="47"/>
      <c r="B19" s="49" t="s">
        <v>2232</v>
      </c>
      <c r="C19" s="45" cm="1">
        <f t="array" ref="C19">INDEX($C$70:$AC$100,$AD75,C$59)</f>
        <v>356.37</v>
      </c>
      <c r="D19" s="45" cm="1">
        <f t="array" ref="D19">INDEX($C$70:$AC$100,$AD75,D$59)</f>
        <v>136.91</v>
      </c>
      <c r="E19" s="45" cm="1">
        <f t="array" ref="E19">INDEX($C$70:$AC$100,$AD75,E$59)</f>
        <v>219.46</v>
      </c>
      <c r="F19" s="45"/>
      <c r="G19" s="46" t="str" cm="1">
        <f t="array" ref="G19">HYPERLINK(TEXT("#"&amp;INDEX($C$109:$AC$139,$AD114,C$59),),INDEX($C$109:$AC$139,$AD114,C$59))</f>
        <v>A125173198T</v>
      </c>
      <c r="H19" s="46" t="str" cm="1">
        <f t="array" ref="H19">HYPERLINK(TEXT("#"&amp;INDEX($C$109:$AC$139,$AD114,D$59),),INDEX($C$109:$AC$139,$AD114,D$59))</f>
        <v>A125184430C</v>
      </c>
      <c r="I19" s="46" t="str" cm="1">
        <f t="array" ref="I19">HYPERLINK(TEXT("#"&amp;INDEX($C$109:$AC$139,$AD114,E$59),),INDEX($C$109:$AC$139,$AD114,E$59))</f>
        <v>A125178814A</v>
      </c>
    </row>
    <row r="20" spans="1:9">
      <c r="A20" s="47"/>
      <c r="B20" s="51" t="s">
        <v>2233</v>
      </c>
      <c r="C20" s="45" cm="1">
        <f t="array" ref="C20">INDEX($C$70:$AC$100,$AD76,C$59)</f>
        <v>265.68599999999998</v>
      </c>
      <c r="D20" s="45" cm="1">
        <f t="array" ref="D20">INDEX($C$70:$AC$100,$AD76,D$59)</f>
        <v>118.45699999999999</v>
      </c>
      <c r="E20" s="45" cm="1">
        <f t="array" ref="E20">INDEX($C$70:$AC$100,$AD76,E$59)</f>
        <v>147.22900000000001</v>
      </c>
      <c r="F20" s="45"/>
      <c r="G20" s="46" t="str" cm="1">
        <f t="array" ref="G20">HYPERLINK(TEXT("#"&amp;INDEX($C$109:$AC$139,$AD115,C$59),),INDEX($C$109:$AC$139,$AD115,C$59))</f>
        <v>A125173218R</v>
      </c>
      <c r="H20" s="46" t="str" cm="1">
        <f t="array" ref="H20">HYPERLINK(TEXT("#"&amp;INDEX($C$109:$AC$139,$AD115,D$59),),INDEX($C$109:$AC$139,$AD115,D$59))</f>
        <v>A125184450L</v>
      </c>
      <c r="I20" s="46" t="str" cm="1">
        <f t="array" ref="I20">HYPERLINK(TEXT("#"&amp;INDEX($C$109:$AC$139,$AD115,E$59),),INDEX($C$109:$AC$139,$AD115,E$59))</f>
        <v>A125178834K</v>
      </c>
    </row>
    <row r="21" spans="1:9">
      <c r="A21" s="47"/>
      <c r="B21" s="52" t="s">
        <v>2234</v>
      </c>
      <c r="C21" s="45" cm="1">
        <f t="array" ref="C21">INDEX($C$70:$AC$100,$AD77,C$59)</f>
        <v>109.914</v>
      </c>
      <c r="D21" s="45" cm="1">
        <f t="array" ref="D21">INDEX($C$70:$AC$100,$AD77,D$59)</f>
        <v>54.524999999999999</v>
      </c>
      <c r="E21" s="45" cm="1">
        <f t="array" ref="E21">INDEX($C$70:$AC$100,$AD77,E$59)</f>
        <v>55.389000000000003</v>
      </c>
      <c r="F21" s="45"/>
      <c r="G21" s="46" t="str" cm="1">
        <f t="array" ref="G21">HYPERLINK(TEXT("#"&amp;INDEX($C$109:$AC$139,$AD116,C$59),),INDEX($C$109:$AC$139,$AD116,C$59))</f>
        <v>A125173178J</v>
      </c>
      <c r="H21" s="46" t="str" cm="1">
        <f t="array" ref="H21">HYPERLINK(TEXT("#"&amp;INDEX($C$109:$AC$139,$AD116,D$59),),INDEX($C$109:$AC$139,$AD116,D$59))</f>
        <v>A125184410V</v>
      </c>
      <c r="I21" s="46" t="str" cm="1">
        <f t="array" ref="I21">HYPERLINK(TEXT("#"&amp;INDEX($C$109:$AC$139,$AD116,E$59),),INDEX($C$109:$AC$139,$AD116,E$59))</f>
        <v>A125178794C</v>
      </c>
    </row>
    <row r="22" spans="1:9">
      <c r="A22" s="47"/>
      <c r="B22" s="52" t="s">
        <v>2235</v>
      </c>
      <c r="C22" s="45" cm="1">
        <f t="array" ref="C22">INDEX($C$70:$AC$100,$AD78,C$59)</f>
        <v>155.77199999999999</v>
      </c>
      <c r="D22" s="45" cm="1">
        <f t="array" ref="D22">INDEX($C$70:$AC$100,$AD78,D$59)</f>
        <v>63.932000000000002</v>
      </c>
      <c r="E22" s="45" cm="1">
        <f t="array" ref="E22">INDEX($C$70:$AC$100,$AD78,E$59)</f>
        <v>91.84</v>
      </c>
      <c r="F22" s="45"/>
      <c r="G22" s="46" t="str" cm="1">
        <f t="array" ref="G22">HYPERLINK(TEXT("#"&amp;INDEX($C$109:$AC$139,$AD117,C$59),),INDEX($C$109:$AC$139,$AD117,C$59))</f>
        <v>A125173238X</v>
      </c>
      <c r="H22" s="46" t="str" cm="1">
        <f t="array" ref="H22">HYPERLINK(TEXT("#"&amp;INDEX($C$109:$AC$139,$AD117,D$59),),INDEX($C$109:$AC$139,$AD117,D$59))</f>
        <v>A125184470W</v>
      </c>
      <c r="I22" s="46" t="str" cm="1">
        <f t="array" ref="I22">HYPERLINK(TEXT("#"&amp;INDEX($C$109:$AC$139,$AD117,E$59),),INDEX($C$109:$AC$139,$AD117,E$59))</f>
        <v>A125178854V</v>
      </c>
    </row>
    <row r="23" spans="1:9">
      <c r="A23" s="47"/>
      <c r="B23" s="51" t="s">
        <v>2236</v>
      </c>
      <c r="C23" s="45" cm="1">
        <f t="array" ref="C23">INDEX($C$70:$AC$100,$AD79,C$59)</f>
        <v>90.683999999999997</v>
      </c>
      <c r="D23" s="45" cm="1">
        <f t="array" ref="D23">INDEX($C$70:$AC$100,$AD79,D$59)</f>
        <v>18.452000000000002</v>
      </c>
      <c r="E23" s="45" cm="1">
        <f t="array" ref="E23">INDEX($C$70:$AC$100,$AD79,E$59)</f>
        <v>72.230999999999995</v>
      </c>
      <c r="F23" s="45"/>
      <c r="G23" s="46" t="str" cm="1">
        <f t="array" ref="G23">HYPERLINK(TEXT("#"&amp;INDEX($C$109:$AC$139,$AD118,C$59),),INDEX($C$109:$AC$139,$AD118,C$59))</f>
        <v>A125173222F</v>
      </c>
      <c r="H23" s="46" t="str" cm="1">
        <f t="array" ref="H23">HYPERLINK(TEXT("#"&amp;INDEX($C$109:$AC$139,$AD118,D$59),),INDEX($C$109:$AC$139,$AD118,D$59))</f>
        <v>A125184454W</v>
      </c>
      <c r="I23" s="46" t="str" cm="1">
        <f t="array" ref="I23">HYPERLINK(TEXT("#"&amp;INDEX($C$109:$AC$139,$AD118,E$59),),INDEX($C$109:$AC$139,$AD118,E$59))</f>
        <v>A125178838V</v>
      </c>
    </row>
    <row r="24" spans="1:9">
      <c r="A24" s="47"/>
      <c r="B24" s="49" t="s">
        <v>2237</v>
      </c>
      <c r="C24" s="45" cm="1">
        <f t="array" ref="C24">INDEX($C$70:$AC$100,$AD80,C$59)</f>
        <v>1448.2829999999999</v>
      </c>
      <c r="D24" s="45" cm="1">
        <f t="array" ref="D24">INDEX($C$70:$AC$100,$AD80,D$59)</f>
        <v>628.86300000000006</v>
      </c>
      <c r="E24" s="45" cm="1">
        <f t="array" ref="E24">INDEX($C$70:$AC$100,$AD80,E$59)</f>
        <v>819.42</v>
      </c>
      <c r="F24" s="45"/>
      <c r="G24" s="46" t="str" cm="1">
        <f t="array" ref="G24">HYPERLINK(TEXT("#"&amp;INDEX($C$109:$AC$139,$AD119,C$59),),INDEX($C$109:$AC$139,$AD119,C$59))</f>
        <v>A125173250R</v>
      </c>
      <c r="H24" s="46" t="str" cm="1">
        <f t="array" ref="H24">HYPERLINK(TEXT("#"&amp;INDEX($C$109:$AC$139,$AD119,D$59),),INDEX($C$109:$AC$139,$AD119,D$59))</f>
        <v>A125184482F</v>
      </c>
      <c r="I24" s="46" t="str" cm="1">
        <f t="array" ref="I24">HYPERLINK(TEXT("#"&amp;INDEX($C$109:$AC$139,$AD119,E$59),),INDEX($C$109:$AC$139,$AD119,E$59))</f>
        <v>A125178866C</v>
      </c>
    </row>
    <row r="25" spans="1:9">
      <c r="A25" s="47"/>
      <c r="B25" s="51" t="s">
        <v>2238</v>
      </c>
      <c r="C25" s="45" cm="1">
        <f t="array" ref="C25">INDEX($C$70:$AC$100,$AD81,C$59)</f>
        <v>454.66</v>
      </c>
      <c r="D25" s="45" cm="1">
        <f t="array" ref="D25">INDEX($C$70:$AC$100,$AD81,D$59)</f>
        <v>238.69499999999999</v>
      </c>
      <c r="E25" s="45" cm="1">
        <f t="array" ref="E25">INDEX($C$70:$AC$100,$AD81,E$59)</f>
        <v>215.964</v>
      </c>
      <c r="F25" s="45"/>
      <c r="G25" s="46" t="str" cm="1">
        <f t="array" ref="G25">HYPERLINK(TEXT("#"&amp;INDEX($C$109:$AC$139,$AD120,C$59),),INDEX($C$109:$AC$139,$AD120,C$59))</f>
        <v>A125173182X</v>
      </c>
      <c r="H25" s="46" t="str" cm="1">
        <f t="array" ref="H25">HYPERLINK(TEXT("#"&amp;INDEX($C$109:$AC$139,$AD120,D$59),),INDEX($C$109:$AC$139,$AD120,D$59))</f>
        <v>A125184414C</v>
      </c>
      <c r="I25" s="46" t="str" cm="1">
        <f t="array" ref="I25">HYPERLINK(TEXT("#"&amp;INDEX($C$109:$AC$139,$AD120,E$59),),INDEX($C$109:$AC$139,$AD120,E$59))</f>
        <v>A125178798L</v>
      </c>
    </row>
    <row r="26" spans="1:9">
      <c r="A26" s="47"/>
      <c r="B26" s="53" t="s">
        <v>2239</v>
      </c>
      <c r="C26" s="45" cm="1">
        <f t="array" ref="C26">INDEX($C$70:$AC$100,$AD82,C$59)</f>
        <v>398.98</v>
      </c>
      <c r="D26" s="45" cm="1">
        <f t="array" ref="D26">INDEX($C$70:$AC$100,$AD82,D$59)</f>
        <v>219.19</v>
      </c>
      <c r="E26" s="45" cm="1">
        <f t="array" ref="E26">INDEX($C$70:$AC$100,$AD82,E$59)</f>
        <v>179.78899999999999</v>
      </c>
      <c r="F26" s="45"/>
      <c r="G26" s="46" t="str" cm="1">
        <f t="array" ref="G26">HYPERLINK(TEXT("#"&amp;INDEX($C$109:$AC$139,$AD121,C$59),),INDEX($C$109:$AC$139,$AD121,C$59))</f>
        <v>A125173158X</v>
      </c>
      <c r="H26" s="46" t="str" cm="1">
        <f t="array" ref="H26">HYPERLINK(TEXT("#"&amp;INDEX($C$109:$AC$139,$AD121,D$59),),INDEX($C$109:$AC$139,$AD121,D$59))</f>
        <v>A125184390W</v>
      </c>
      <c r="I26" s="46" t="str" cm="1">
        <f t="array" ref="I26">HYPERLINK(TEXT("#"&amp;INDEX($C$109:$AC$139,$AD121,E$59),),INDEX($C$109:$AC$139,$AD121,E$59))</f>
        <v>A125178774V</v>
      </c>
    </row>
    <row r="27" spans="1:9">
      <c r="A27" s="47"/>
      <c r="B27" s="52" t="s">
        <v>2240</v>
      </c>
      <c r="C27" s="45" cm="1">
        <f t="array" ref="C27">INDEX($C$70:$AC$100,$AD83,C$59)</f>
        <v>55.68</v>
      </c>
      <c r="D27" s="45" cm="1">
        <f t="array" ref="D27">INDEX($C$70:$AC$100,$AD83,D$59)</f>
        <v>19.504999999999999</v>
      </c>
      <c r="E27" s="45" cm="1">
        <f t="array" ref="E27">INDEX($C$70:$AC$100,$AD83,E$59)</f>
        <v>36.174999999999997</v>
      </c>
      <c r="F27" s="45"/>
      <c r="G27" s="46" t="str" cm="1">
        <f t="array" ref="G27">HYPERLINK(TEXT("#"&amp;INDEX($C$109:$AC$139,$AD122,C$59),),INDEX($C$109:$AC$139,$AD122,C$59))</f>
        <v>A125173170R</v>
      </c>
      <c r="H27" s="46" t="str" cm="1">
        <f t="array" ref="H27">HYPERLINK(TEXT("#"&amp;INDEX($C$109:$AC$139,$AD122,D$59),),INDEX($C$109:$AC$139,$AD122,D$59))</f>
        <v>A125184402V</v>
      </c>
      <c r="I27" s="46" t="str" cm="1">
        <f t="array" ref="I27">HYPERLINK(TEXT("#"&amp;INDEX($C$109:$AC$139,$AD122,E$59),),INDEX($C$109:$AC$139,$AD122,E$59))</f>
        <v>A125178786C</v>
      </c>
    </row>
    <row r="28" spans="1:9">
      <c r="A28" s="47"/>
      <c r="B28" s="51" t="s">
        <v>2241</v>
      </c>
      <c r="C28" s="45" cm="1">
        <f t="array" ref="C28">INDEX($C$70:$AC$100,$AD84,C$59)</f>
        <v>13.090999999999999</v>
      </c>
      <c r="D28" s="45" cm="1">
        <f t="array" ref="D28">INDEX($C$70:$AC$100,$AD84,D$59)</f>
        <v>4.6749999999999998</v>
      </c>
      <c r="E28" s="45" cm="1">
        <f t="array" ref="E28">INDEX($C$70:$AC$100,$AD84,E$59)</f>
        <v>8.4160000000000004</v>
      </c>
      <c r="F28" s="45"/>
      <c r="G28" s="46" t="str" cm="1">
        <f t="array" ref="G28">HYPERLINK(TEXT("#"&amp;INDEX($C$109:$AC$139,$AD123,C$59),),INDEX($C$109:$AC$139,$AD123,C$59))</f>
        <v>A125173202W</v>
      </c>
      <c r="H28" s="46" t="str" cm="1">
        <f t="array" ref="H28">HYPERLINK(TEXT("#"&amp;INDEX($C$109:$AC$139,$AD123,D$59),),INDEX($C$109:$AC$139,$AD123,D$59))</f>
        <v>A125184434L</v>
      </c>
      <c r="I28" s="46" t="str" cm="1">
        <f t="array" ref="I28">HYPERLINK(TEXT("#"&amp;INDEX($C$109:$AC$139,$AD123,E$59),),INDEX($C$109:$AC$139,$AD123,E$59))</f>
        <v>A125178818K</v>
      </c>
    </row>
    <row r="29" spans="1:9">
      <c r="A29" s="47"/>
      <c r="B29" s="51" t="s">
        <v>2242</v>
      </c>
      <c r="C29" s="45" cm="1">
        <f t="array" ref="C29">INDEX($C$70:$AC$100,$AD85,C$59)</f>
        <v>767.45500000000004</v>
      </c>
      <c r="D29" s="45" cm="1">
        <f t="array" ref="D29">INDEX($C$70:$AC$100,$AD85,D$59)</f>
        <v>305.14800000000002</v>
      </c>
      <c r="E29" s="45" cm="1">
        <f t="array" ref="E29">INDEX($C$70:$AC$100,$AD85,E$59)</f>
        <v>462.30700000000002</v>
      </c>
      <c r="F29" s="45"/>
      <c r="G29" s="46" t="str" cm="1">
        <f t="array" ref="G29">HYPERLINK(TEXT("#"&amp;INDEX($C$109:$AC$139,$AD124,C$59),),INDEX($C$109:$AC$139,$AD124,C$59))</f>
        <v>A125173174X</v>
      </c>
      <c r="H29" s="46" t="str" cm="1">
        <f t="array" ref="H29">HYPERLINK(TEXT("#"&amp;INDEX($C$109:$AC$139,$AD124,D$59),),INDEX($C$109:$AC$139,$AD124,D$59))</f>
        <v>A125184406C</v>
      </c>
      <c r="I29" s="46" t="str" cm="1">
        <f t="array" ref="I29">HYPERLINK(TEXT("#"&amp;INDEX($C$109:$AC$139,$AD124,E$59),),INDEX($C$109:$AC$139,$AD124,E$59))</f>
        <v>A125178790V</v>
      </c>
    </row>
    <row r="30" spans="1:9">
      <c r="A30" s="47"/>
      <c r="B30" s="52" t="s">
        <v>2243</v>
      </c>
      <c r="C30" s="45" cm="1">
        <f t="array" ref="C30">INDEX($C$70:$AC$100,$AD86,C$59)</f>
        <v>87.355000000000004</v>
      </c>
      <c r="D30" s="45" cm="1">
        <f t="array" ref="D30">INDEX($C$70:$AC$100,$AD86,D$59)</f>
        <v>35.468000000000004</v>
      </c>
      <c r="E30" s="45" cm="1">
        <f t="array" ref="E30">INDEX($C$70:$AC$100,$AD86,E$59)</f>
        <v>51.887</v>
      </c>
      <c r="F30" s="45"/>
      <c r="G30" s="46" t="str" cm="1">
        <f t="array" ref="G30">HYPERLINK(TEXT("#"&amp;INDEX($C$109:$AC$139,$AD125,C$59),),INDEX($C$109:$AC$139,$AD125,C$59))</f>
        <v>A125173206F</v>
      </c>
      <c r="H30" s="46" t="str" cm="1">
        <f t="array" ref="H30">HYPERLINK(TEXT("#"&amp;INDEX($C$109:$AC$139,$AD125,D$59),),INDEX($C$109:$AC$139,$AD125,D$59))</f>
        <v>A125184438W</v>
      </c>
      <c r="I30" s="46" t="str" cm="1">
        <f t="array" ref="I30">HYPERLINK(TEXT("#"&amp;INDEX($C$109:$AC$139,$AD125,E$59),),INDEX($C$109:$AC$139,$AD125,E$59))</f>
        <v>A125178822A</v>
      </c>
    </row>
    <row r="31" spans="1:9">
      <c r="A31" s="47"/>
      <c r="B31" s="52" t="s">
        <v>2244</v>
      </c>
      <c r="C31" s="45" cm="1">
        <f t="array" ref="C31">INDEX($C$70:$AC$100,$AD87,C$59)</f>
        <v>680.1</v>
      </c>
      <c r="D31" s="45" cm="1">
        <f t="array" ref="D31">INDEX($C$70:$AC$100,$AD87,D$59)</f>
        <v>269.68</v>
      </c>
      <c r="E31" s="45" cm="1">
        <f t="array" ref="E31">INDEX($C$70:$AC$100,$AD87,E$59)</f>
        <v>410.42</v>
      </c>
      <c r="F31" s="45"/>
      <c r="G31" s="46" t="str" cm="1">
        <f t="array" ref="G31">HYPERLINK(TEXT("#"&amp;INDEX($C$109:$AC$139,$AD126,C$59),),INDEX($C$109:$AC$139,$AD126,C$59))</f>
        <v>A125173210W</v>
      </c>
      <c r="H31" s="46" t="str" cm="1">
        <f t="array" ref="H31">HYPERLINK(TEXT("#"&amp;INDEX($C$109:$AC$139,$AD126,D$59),),INDEX($C$109:$AC$139,$AD126,D$59))</f>
        <v>A125184442L</v>
      </c>
      <c r="I31" s="46" t="str" cm="1">
        <f t="array" ref="I31">HYPERLINK(TEXT("#"&amp;INDEX($C$109:$AC$139,$AD126,E$59),),INDEX($C$109:$AC$139,$AD126,E$59))</f>
        <v>A125178826K</v>
      </c>
    </row>
    <row r="32" spans="1:9">
      <c r="A32" s="47"/>
      <c r="B32" s="51" t="s">
        <v>2245</v>
      </c>
      <c r="C32" s="45" cm="1">
        <f t="array" ref="C32">INDEX($C$70:$AC$100,$AD88,C$59)</f>
        <v>213.078</v>
      </c>
      <c r="D32" s="45" cm="1">
        <f t="array" ref="D32">INDEX($C$70:$AC$100,$AD88,D$59)</f>
        <v>80.344999999999999</v>
      </c>
      <c r="E32" s="45" cm="1">
        <f t="array" ref="E32">INDEX($C$70:$AC$100,$AD88,E$59)</f>
        <v>132.733</v>
      </c>
      <c r="F32" s="45"/>
      <c r="G32" s="46" t="str" cm="1">
        <f t="array" ref="G32">HYPERLINK(TEXT("#"&amp;INDEX($C$109:$AC$139,$AD127,C$59),),INDEX($C$109:$AC$139,$AD127,C$59))</f>
        <v>A125173254X</v>
      </c>
      <c r="H32" s="46" t="str" cm="1">
        <f t="array" ref="H32">HYPERLINK(TEXT("#"&amp;INDEX($C$109:$AC$139,$AD127,D$59),),INDEX($C$109:$AC$139,$AD127,D$59))</f>
        <v>A125184486R</v>
      </c>
      <c r="I32" s="46" t="str" cm="1">
        <f t="array" ref="I32">HYPERLINK(TEXT("#"&amp;INDEX($C$109:$AC$139,$AD127,E$59),),INDEX($C$109:$AC$139,$AD127,E$59))</f>
        <v>A125178870V</v>
      </c>
    </row>
    <row r="33" spans="1:20">
      <c r="A33" s="47"/>
      <c r="B33" s="54" t="s">
        <v>2246</v>
      </c>
      <c r="C33" s="45" cm="1">
        <f t="array" ref="C33">INDEX($C$70:$AC$100,$AD89,C$59)</f>
        <v>5625.9219999999996</v>
      </c>
      <c r="D33" s="45" cm="1">
        <f t="array" ref="D33">INDEX($C$70:$AC$100,$AD89,D$59)</f>
        <v>2459.8339999999998</v>
      </c>
      <c r="E33" s="45" cm="1">
        <f t="array" ref="E33">INDEX($C$70:$AC$100,$AD89,E$59)</f>
        <v>3166.0880000000002</v>
      </c>
      <c r="F33" s="45"/>
      <c r="G33" s="46" t="str" cm="1">
        <f t="array" ref="G33">HYPERLINK(TEXT("#"&amp;INDEX($C$109:$AC$139,$AD128,C$59),),INDEX($C$109:$AC$139,$AD128,C$59))</f>
        <v>A125173162R</v>
      </c>
      <c r="H33" s="46" t="str" cm="1">
        <f t="array" ref="H33">HYPERLINK(TEXT("#"&amp;INDEX($C$109:$AC$139,$AD128,D$59),),INDEX($C$109:$AC$139,$AD128,D$59))</f>
        <v>A125184394F</v>
      </c>
      <c r="I33" s="46" t="str" cm="1">
        <f t="array" ref="I33">HYPERLINK(TEXT("#"&amp;INDEX($C$109:$AC$139,$AD128,E$59),),INDEX($C$109:$AC$139,$AD128,E$59))</f>
        <v>A125178778C</v>
      </c>
    </row>
    <row r="34" spans="1:20">
      <c r="A34" s="47"/>
      <c r="B34" s="55" t="s">
        <v>2247</v>
      </c>
      <c r="C34" s="45" cm="1">
        <f t="array" ref="C34">INDEX($C$70:$AC$100,$AD90,C$59)</f>
        <v>4934.8019999999997</v>
      </c>
      <c r="D34" s="45" cm="1">
        <f t="array" ref="D34">INDEX($C$70:$AC$100,$AD90,D$59)</f>
        <v>2090.4140000000002</v>
      </c>
      <c r="E34" s="45" cm="1">
        <f t="array" ref="E34">INDEX($C$70:$AC$100,$AD90,E$59)</f>
        <v>2844.3890000000001</v>
      </c>
      <c r="F34" s="45"/>
      <c r="G34" s="46" t="str" cm="1">
        <f t="array" ref="G34">HYPERLINK(TEXT("#"&amp;INDEX($C$109:$AC$139,$AD129,C$59),),INDEX($C$109:$AC$139,$AD129,C$59))</f>
        <v>A125173242R</v>
      </c>
      <c r="H34" s="46" t="str" cm="1">
        <f t="array" ref="H34">HYPERLINK(TEXT("#"&amp;INDEX($C$109:$AC$139,$AD129,D$59),),INDEX($C$109:$AC$139,$AD129,D$59))</f>
        <v>A125184474F</v>
      </c>
      <c r="I34" s="46" t="str" cm="1">
        <f t="array" ref="I34">HYPERLINK(TEXT("#"&amp;INDEX($C$109:$AC$139,$AD129,E$59),),INDEX($C$109:$AC$139,$AD129,E$59))</f>
        <v>A125178858C</v>
      </c>
    </row>
    <row r="35" spans="1:20">
      <c r="A35" s="56"/>
      <c r="B35" s="55" t="s">
        <v>2248</v>
      </c>
      <c r="C35" s="45" cm="1">
        <f t="array" ref="C35">INDEX($C$70:$AC$100,$AD91,C$59)</f>
        <v>691.12</v>
      </c>
      <c r="D35" s="45" cm="1">
        <f t="array" ref="D35">INDEX($C$70:$AC$100,$AD91,D$59)</f>
        <v>369.42099999999999</v>
      </c>
      <c r="E35" s="45" cm="1">
        <f t="array" ref="E35">INDEX($C$70:$AC$100,$AD91,E$59)</f>
        <v>321.69900000000001</v>
      </c>
      <c r="F35" s="45"/>
      <c r="G35" s="46" t="str" cm="1">
        <f t="array" ref="G35">HYPERLINK(TEXT("#"&amp;INDEX($C$109:$AC$139,$AD130,C$59),),INDEX($C$109:$AC$139,$AD130,C$59))</f>
        <v>A125173246X</v>
      </c>
      <c r="H35" s="46" t="str" cm="1">
        <f t="array" ref="H35">HYPERLINK(TEXT("#"&amp;INDEX($C$109:$AC$139,$AD130,D$59),),INDEX($C$109:$AC$139,$AD130,D$59))</f>
        <v>A125184478R</v>
      </c>
      <c r="I35" s="46" t="str" cm="1">
        <f t="array" ref="I35">HYPERLINK(TEXT("#"&amp;INDEX($C$109:$AC$139,$AD130,E$59),),INDEX($C$109:$AC$139,$AD130,E$59))</f>
        <v>A125178862V</v>
      </c>
    </row>
    <row r="36" spans="1:20">
      <c r="A36" s="56"/>
      <c r="B36" s="51"/>
      <c r="C36" s="45"/>
      <c r="D36" s="45"/>
      <c r="E36" s="45"/>
      <c r="F36" s="45"/>
    </row>
    <row r="37" spans="1:20">
      <c r="A37" s="56" t="s">
        <v>2249</v>
      </c>
      <c r="B37" s="51"/>
      <c r="C37" s="45"/>
      <c r="D37" s="45"/>
      <c r="E37" s="45"/>
      <c r="F37" s="45"/>
    </row>
    <row r="38" spans="1:20">
      <c r="A38" s="56"/>
      <c r="B38" s="48" t="s">
        <v>2228</v>
      </c>
      <c r="C38" s="45" cm="1">
        <f t="array" ref="C38">INDEX($C$70:$AC$100,$AD94,C$59)</f>
        <v>13813.467000000001</v>
      </c>
      <c r="D38" s="45" cm="1">
        <f t="array" ref="D38">INDEX($C$70:$AC$100,$AD94,D$59)</f>
        <v>7246.3590000000004</v>
      </c>
      <c r="E38" s="45" cm="1">
        <f t="array" ref="E38">INDEX($C$70:$AC$100,$AD94,E$59)</f>
        <v>6567.107</v>
      </c>
      <c r="F38" s="45"/>
      <c r="G38" s="46" t="str" cm="1">
        <f t="array" ref="G38">HYPERLINK(TEXT("#"&amp;INDEX($C$109:$AC$139,$AD133,C$59),),INDEX($C$109:$AC$139,$AD133,C$59))</f>
        <v>A125173190X</v>
      </c>
      <c r="H38" s="46" t="str" cm="1">
        <f t="array" ref="H38">HYPERLINK(TEXT("#"&amp;INDEX($C$109:$AC$139,$AD133,D$59),),INDEX($C$109:$AC$139,$AD133,D$59))</f>
        <v>A125184422C</v>
      </c>
      <c r="I38" s="46" t="str" cm="1">
        <f t="array" ref="I38">HYPERLINK(TEXT("#"&amp;INDEX($C$109:$AC$139,$AD133,E$59),),INDEX($C$109:$AC$139,$AD133,E$59))</f>
        <v>A125178806A</v>
      </c>
    </row>
    <row r="39" spans="1:20">
      <c r="A39" s="56"/>
      <c r="B39" s="54" t="s">
        <v>2250</v>
      </c>
      <c r="C39" s="45" cm="1">
        <f t="array" ref="C39">INDEX($C$70:$AC$100,$AD95,C$59)</f>
        <v>508.89400000000001</v>
      </c>
      <c r="D39" s="45" cm="1">
        <f t="array" ref="D39">INDEX($C$70:$AC$100,$AD95,D$59)</f>
        <v>273.71499999999997</v>
      </c>
      <c r="E39" s="45" cm="1">
        <f t="array" ref="E39">INDEX($C$70:$AC$100,$AD95,E$59)</f>
        <v>235.179</v>
      </c>
      <c r="F39" s="45"/>
      <c r="G39" s="46" t="str" cm="1">
        <f t="array" ref="G39">HYPERLINK(TEXT("#"&amp;INDEX($C$109:$AC$139,$AD134,C$59),),INDEX($C$109:$AC$139,$AD134,C$59))</f>
        <v>A125173166X</v>
      </c>
      <c r="H39" s="46" t="str" cm="1">
        <f t="array" ref="H39">HYPERLINK(TEXT("#"&amp;INDEX($C$109:$AC$139,$AD134,D$59),),INDEX($C$109:$AC$139,$AD134,D$59))</f>
        <v>A125184398R</v>
      </c>
      <c r="I39" s="46" t="str" cm="1">
        <f t="array" ref="I39">HYPERLINK(TEXT("#"&amp;INDEX($C$109:$AC$139,$AD134,E$59),),INDEX($C$109:$AC$139,$AD134,E$59))</f>
        <v>A125178782V</v>
      </c>
    </row>
    <row r="40" spans="1:20">
      <c r="A40" s="56"/>
      <c r="B40" s="54" t="s">
        <v>2251</v>
      </c>
      <c r="C40" s="45" cm="1">
        <f t="array" ref="C40">INDEX($C$70:$AC$100,$AD96,C$59)</f>
        <v>6921.68</v>
      </c>
      <c r="D40" s="45" cm="1">
        <f t="array" ref="D40">INDEX($C$70:$AC$100,$AD96,D$59)</f>
        <v>2951.8910000000001</v>
      </c>
      <c r="E40" s="45" cm="1">
        <f t="array" ref="E40">INDEX($C$70:$AC$100,$AD96,E$59)</f>
        <v>3969.7890000000002</v>
      </c>
      <c r="F40" s="45"/>
      <c r="G40" s="46" t="str" cm="1">
        <f t="array" ref="G40">HYPERLINK(TEXT("#"&amp;INDEX($C$109:$AC$139,$AD135,C$59),),INDEX($C$109:$AC$139,$AD135,C$59))</f>
        <v>A125173186J</v>
      </c>
      <c r="H40" s="46" t="str" cm="1">
        <f t="array" ref="H40">HYPERLINK(TEXT("#"&amp;INDEX($C$109:$AC$139,$AD135,D$59),),INDEX($C$109:$AC$139,$AD135,D$59))</f>
        <v>A125184418L</v>
      </c>
      <c r="I40" s="46" t="str" cm="1">
        <f t="array" ref="I40">HYPERLINK(TEXT("#"&amp;INDEX($C$109:$AC$139,$AD135,E$59),),INDEX($C$109:$AC$139,$AD135,E$59))</f>
        <v>A125178802T</v>
      </c>
    </row>
    <row r="41" spans="1:20">
      <c r="A41" s="56"/>
      <c r="B41" s="51"/>
      <c r="C41" s="45"/>
      <c r="D41" s="45"/>
      <c r="E41" s="45"/>
      <c r="F41" s="45"/>
    </row>
    <row r="42" spans="1:20">
      <c r="A42" s="56" t="s">
        <v>2252</v>
      </c>
      <c r="B42" s="51"/>
      <c r="C42" s="45"/>
      <c r="D42" s="45"/>
      <c r="E42" s="45"/>
      <c r="F42" s="45"/>
    </row>
    <row r="43" spans="1:20">
      <c r="A43" s="47"/>
      <c r="B43" s="48" t="s">
        <v>2253</v>
      </c>
      <c r="C43" s="45" cm="1">
        <f t="array" ref="C43">INDEX($C$70:$AC$100,$AD99,C$59)</f>
        <v>14169.837</v>
      </c>
      <c r="D43" s="45" cm="1">
        <f t="array" ref="D43">INDEX($C$70:$AC$100,$AD99,D$59)</f>
        <v>7383.2690000000002</v>
      </c>
      <c r="E43" s="45" cm="1">
        <f t="array" ref="E43">INDEX($C$70:$AC$100,$AD99,E$59)</f>
        <v>6786.5680000000002</v>
      </c>
      <c r="F43" s="45"/>
      <c r="G43" s="46" t="str" cm="1">
        <f t="array" ref="G43">HYPERLINK(TEXT("#"&amp;INDEX($C$109:$AC$139,$AD138,C$59),),INDEX($C$109:$AC$139,$AD138,C$59))</f>
        <v>A125173214F</v>
      </c>
      <c r="H43" s="46" t="str" cm="1">
        <f t="array" ref="H43">HYPERLINK(TEXT("#"&amp;INDEX($C$109:$AC$139,$AD138,D$59),),INDEX($C$109:$AC$139,$AD138,D$59))</f>
        <v>A125184446W</v>
      </c>
      <c r="I43" s="46" t="str" cm="1">
        <f t="array" ref="I43">HYPERLINK(TEXT("#"&amp;INDEX($C$109:$AC$139,$AD138,E$59),),INDEX($C$109:$AC$139,$AD138,E$59))</f>
        <v>A125178830A</v>
      </c>
    </row>
    <row r="44" spans="1:20">
      <c r="A44" s="47"/>
      <c r="B44" s="48" t="s">
        <v>2254</v>
      </c>
      <c r="C44" s="45" cm="1">
        <f t="array" ref="C44">INDEX($C$70:$AC$100,$AD100,C$59)</f>
        <v>7074.2039999999997</v>
      </c>
      <c r="D44" s="45" cm="1">
        <f t="array" ref="D44">INDEX($C$70:$AC$100,$AD100,D$59)</f>
        <v>3088.6970000000001</v>
      </c>
      <c r="E44" s="45" cm="1">
        <f t="array" ref="E44">INDEX($C$70:$AC$100,$AD100,E$59)</f>
        <v>3985.5079999999998</v>
      </c>
      <c r="F44" s="45"/>
      <c r="G44" s="46" t="str" cm="1">
        <f t="array" ref="G44">HYPERLINK(TEXT("#"&amp;INDEX($C$109:$AC$139,$AD139,C$59),),INDEX($C$109:$AC$139,$AD139,C$59))</f>
        <v>A125173258J</v>
      </c>
      <c r="H44" s="46" t="str" cm="1">
        <f t="array" ref="H44">HYPERLINK(TEXT("#"&amp;INDEX($C$109:$AC$139,$AD139,D$59),),INDEX($C$109:$AC$139,$AD139,D$59))</f>
        <v>A125184490F</v>
      </c>
      <c r="I44" s="46" t="str" cm="1">
        <f t="array" ref="I44">HYPERLINK(TEXT("#"&amp;INDEX($C$109:$AC$139,$AD139,E$59),),INDEX($C$109:$AC$139,$AD139,E$59))</f>
        <v>A125178874C</v>
      </c>
    </row>
    <row r="45" spans="1:20">
      <c r="A45" s="47"/>
      <c r="B45" s="49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</row>
    <row r="46" spans="1:20">
      <c r="A46" s="47"/>
      <c r="B46" s="49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</row>
    <row r="47" spans="1:20">
      <c r="A47" s="57" t="str">
        <f ca="1">Contents!B27</f>
        <v>© Commonwealth of Australia 2023</v>
      </c>
      <c r="B47" s="58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</row>
    <row r="48" spans="1:20">
      <c r="A48" s="57"/>
      <c r="B48" s="58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</row>
    <row r="49" spans="1:21" hidden="1">
      <c r="A49" s="59"/>
      <c r="B49" s="60" t="s">
        <v>2261</v>
      </c>
      <c r="C49" s="61">
        <v>1</v>
      </c>
      <c r="D49" s="62"/>
      <c r="E49" s="62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</row>
    <row r="50" spans="1:21" hidden="1">
      <c r="A50" s="59"/>
      <c r="B50" s="60" t="s">
        <v>2262</v>
      </c>
      <c r="C50" s="61">
        <v>4</v>
      </c>
      <c r="D50" s="62"/>
      <c r="E50" s="62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</row>
    <row r="51" spans="1:21" hidden="1">
      <c r="A51" s="59"/>
      <c r="B51" s="60" t="s">
        <v>2263</v>
      </c>
      <c r="C51" s="61">
        <v>7</v>
      </c>
      <c r="D51" s="62"/>
      <c r="E51" s="62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</row>
    <row r="52" spans="1:21" hidden="1">
      <c r="A52" s="59"/>
      <c r="B52" s="60" t="s">
        <v>2264</v>
      </c>
      <c r="C52" s="61">
        <v>10</v>
      </c>
      <c r="D52" s="62"/>
      <c r="E52" s="62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</row>
    <row r="53" spans="1:21" hidden="1">
      <c r="A53" s="59"/>
      <c r="B53" s="60" t="s">
        <v>2265</v>
      </c>
      <c r="C53" s="61">
        <v>13</v>
      </c>
      <c r="D53" s="62"/>
      <c r="E53" s="62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</row>
    <row r="54" spans="1:21" hidden="1">
      <c r="A54" s="59"/>
      <c r="B54" s="60" t="s">
        <v>2266</v>
      </c>
      <c r="C54" s="61">
        <v>16</v>
      </c>
      <c r="D54" s="62"/>
      <c r="E54" s="62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</row>
    <row r="55" spans="1:21" hidden="1">
      <c r="A55" s="59"/>
      <c r="B55" s="60" t="s">
        <v>2267</v>
      </c>
      <c r="C55" s="61">
        <v>19</v>
      </c>
      <c r="D55" s="62"/>
      <c r="E55" s="62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</row>
    <row r="56" spans="1:21" hidden="1">
      <c r="A56" s="59"/>
      <c r="B56" s="60" t="s">
        <v>2268</v>
      </c>
      <c r="C56" s="61">
        <v>22</v>
      </c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</row>
    <row r="57" spans="1:21" hidden="1">
      <c r="A57" s="59"/>
      <c r="B57" s="60" t="s">
        <v>2269</v>
      </c>
      <c r="C57" s="61">
        <v>25</v>
      </c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</row>
    <row r="58" spans="1:21" hidden="1">
      <c r="A58" s="59"/>
      <c r="B58" s="58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</row>
    <row r="59" spans="1:21" hidden="1">
      <c r="A59" s="59"/>
      <c r="B59" s="58"/>
      <c r="C59" s="61">
        <f>VLOOKUP(C10,B49:C57,2,FALSE)</f>
        <v>1</v>
      </c>
      <c r="D59" s="61">
        <f>C59+1</f>
        <v>2</v>
      </c>
      <c r="E59" s="61">
        <f>D59+1</f>
        <v>3</v>
      </c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</row>
    <row r="60" spans="1:21" hidden="1">
      <c r="A60" s="59"/>
      <c r="B60" s="58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</row>
    <row r="61" spans="1:21" hidden="1">
      <c r="A61" s="59"/>
      <c r="B61" s="58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</row>
    <row r="62" spans="1:21" hidden="1">
      <c r="A62" s="59"/>
      <c r="B62" s="58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</row>
    <row r="63" spans="1:21" hidden="1">
      <c r="A63" s="59"/>
      <c r="B63" s="58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</row>
    <row r="64" spans="1:21" hidden="1">
      <c r="A64" s="59"/>
      <c r="B64" s="58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</row>
    <row r="65" spans="1:30" hidden="1">
      <c r="A65" s="59"/>
      <c r="B65" s="58"/>
      <c r="C65" s="61">
        <v>1</v>
      </c>
      <c r="D65" s="61">
        <v>2</v>
      </c>
      <c r="E65" s="61">
        <v>3</v>
      </c>
      <c r="F65" s="61">
        <v>4</v>
      </c>
      <c r="G65" s="61">
        <v>5</v>
      </c>
      <c r="H65" s="61">
        <v>6</v>
      </c>
      <c r="I65" s="61">
        <v>7</v>
      </c>
      <c r="J65" s="61">
        <v>8</v>
      </c>
      <c r="K65" s="61">
        <v>9</v>
      </c>
      <c r="L65" s="61">
        <v>10</v>
      </c>
      <c r="M65" s="61">
        <v>11</v>
      </c>
      <c r="N65" s="61">
        <v>12</v>
      </c>
      <c r="O65" s="61">
        <v>13</v>
      </c>
      <c r="P65" s="61">
        <v>14</v>
      </c>
      <c r="Q65" s="61">
        <v>15</v>
      </c>
      <c r="R65" s="61">
        <v>16</v>
      </c>
      <c r="S65" s="61">
        <v>17</v>
      </c>
      <c r="T65" s="61">
        <v>18</v>
      </c>
      <c r="U65" s="61">
        <v>19</v>
      </c>
      <c r="V65" s="61">
        <v>20</v>
      </c>
      <c r="W65" s="61">
        <v>21</v>
      </c>
      <c r="X65" s="61">
        <v>22</v>
      </c>
      <c r="Y65" s="61">
        <v>23</v>
      </c>
      <c r="Z65" s="61">
        <v>24</v>
      </c>
      <c r="AA65" s="61">
        <v>25</v>
      </c>
      <c r="AB65" s="61">
        <v>26</v>
      </c>
      <c r="AC65" s="61">
        <v>27</v>
      </c>
    </row>
    <row r="66" spans="1:30" ht="15" hidden="1" customHeight="1">
      <c r="A66" s="36"/>
      <c r="B66" s="36"/>
      <c r="C66" s="75" t="s">
        <v>2261</v>
      </c>
      <c r="D66" s="75"/>
      <c r="E66" s="75"/>
      <c r="F66" s="75" t="s">
        <v>2262</v>
      </c>
      <c r="G66" s="75"/>
      <c r="H66" s="75"/>
      <c r="I66" s="75" t="s">
        <v>2263</v>
      </c>
      <c r="J66" s="75"/>
      <c r="K66" s="75"/>
      <c r="L66" s="75" t="s">
        <v>2264</v>
      </c>
      <c r="M66" s="75"/>
      <c r="N66" s="75"/>
      <c r="O66" s="75" t="s">
        <v>2265</v>
      </c>
      <c r="P66" s="75"/>
      <c r="Q66" s="75"/>
      <c r="R66" s="75" t="s">
        <v>2266</v>
      </c>
      <c r="S66" s="75"/>
      <c r="T66" s="75"/>
      <c r="U66" s="75" t="s">
        <v>2267</v>
      </c>
      <c r="V66" s="75"/>
      <c r="W66" s="75"/>
      <c r="X66" s="75" t="s">
        <v>2268</v>
      </c>
      <c r="Y66" s="75"/>
      <c r="Z66" s="75"/>
      <c r="AA66" s="75" t="s">
        <v>2269</v>
      </c>
      <c r="AB66" s="75"/>
      <c r="AC66" s="75"/>
    </row>
    <row r="67" spans="1:30" hidden="1">
      <c r="A67" s="36"/>
      <c r="B67" s="36"/>
      <c r="C67" s="37" t="s">
        <v>2222</v>
      </c>
      <c r="D67" s="37" t="s">
        <v>2223</v>
      </c>
      <c r="E67" s="37" t="s">
        <v>2224</v>
      </c>
      <c r="F67" s="37" t="s">
        <v>2222</v>
      </c>
      <c r="G67" s="37" t="s">
        <v>2223</v>
      </c>
      <c r="H67" s="37" t="s">
        <v>2224</v>
      </c>
      <c r="I67" s="37" t="s">
        <v>2222</v>
      </c>
      <c r="J67" s="37" t="s">
        <v>2223</v>
      </c>
      <c r="K67" s="37" t="s">
        <v>2224</v>
      </c>
      <c r="L67" s="37" t="s">
        <v>2222</v>
      </c>
      <c r="M67" s="37" t="s">
        <v>2223</v>
      </c>
      <c r="N67" s="37" t="s">
        <v>2224</v>
      </c>
      <c r="O67" s="37" t="s">
        <v>2222</v>
      </c>
      <c r="P67" s="37" t="s">
        <v>2223</v>
      </c>
      <c r="Q67" s="37" t="s">
        <v>2224</v>
      </c>
      <c r="R67" s="37" t="s">
        <v>2222</v>
      </c>
      <c r="S67" s="37" t="s">
        <v>2223</v>
      </c>
      <c r="T67" s="37" t="s">
        <v>2224</v>
      </c>
      <c r="U67" s="37" t="s">
        <v>2222</v>
      </c>
      <c r="V67" s="37" t="s">
        <v>2223</v>
      </c>
      <c r="W67" s="37" t="s">
        <v>2224</v>
      </c>
      <c r="X67" s="37" t="s">
        <v>2222</v>
      </c>
      <c r="Y67" s="37" t="s">
        <v>2223</v>
      </c>
      <c r="Z67" s="37" t="s">
        <v>2224</v>
      </c>
      <c r="AA67" s="37" t="s">
        <v>2222</v>
      </c>
      <c r="AB67" s="37" t="s">
        <v>2223</v>
      </c>
      <c r="AC67" s="37" t="s">
        <v>2224</v>
      </c>
    </row>
    <row r="68" spans="1:30" hidden="1">
      <c r="A68" s="36"/>
      <c r="B68" s="36"/>
      <c r="C68" s="40" t="s">
        <v>2225</v>
      </c>
      <c r="D68" s="40" t="s">
        <v>2225</v>
      </c>
      <c r="E68" s="40" t="s">
        <v>2225</v>
      </c>
      <c r="F68" s="40" t="s">
        <v>2225</v>
      </c>
      <c r="G68" s="40" t="s">
        <v>2225</v>
      </c>
      <c r="H68" s="40" t="s">
        <v>2225</v>
      </c>
      <c r="I68" s="40" t="s">
        <v>2225</v>
      </c>
      <c r="J68" s="40" t="s">
        <v>2225</v>
      </c>
      <c r="K68" s="40" t="s">
        <v>2225</v>
      </c>
      <c r="L68" s="40" t="s">
        <v>2225</v>
      </c>
      <c r="M68" s="40" t="s">
        <v>2225</v>
      </c>
      <c r="N68" s="40" t="s">
        <v>2225</v>
      </c>
      <c r="O68" s="40" t="s">
        <v>2225</v>
      </c>
      <c r="P68" s="40" t="s">
        <v>2225</v>
      </c>
      <c r="Q68" s="40" t="s">
        <v>2225</v>
      </c>
      <c r="R68" s="40" t="s">
        <v>2225</v>
      </c>
      <c r="S68" s="40" t="s">
        <v>2225</v>
      </c>
      <c r="T68" s="40" t="s">
        <v>2225</v>
      </c>
      <c r="U68" s="40" t="s">
        <v>2225</v>
      </c>
      <c r="V68" s="40" t="s">
        <v>2225</v>
      </c>
      <c r="W68" s="40" t="s">
        <v>2225</v>
      </c>
      <c r="X68" s="40" t="s">
        <v>2225</v>
      </c>
      <c r="Y68" s="40" t="s">
        <v>2225</v>
      </c>
      <c r="Z68" s="40" t="s">
        <v>2225</v>
      </c>
      <c r="AA68" s="40" t="s">
        <v>2225</v>
      </c>
      <c r="AB68" s="40" t="s">
        <v>2225</v>
      </c>
      <c r="AC68" s="40" t="s">
        <v>2225</v>
      </c>
    </row>
    <row r="69" spans="1:30" hidden="1">
      <c r="A69" s="41" t="s">
        <v>2226</v>
      </c>
      <c r="B69" s="36"/>
      <c r="C69" s="40"/>
      <c r="D69" s="40"/>
      <c r="E69" s="40"/>
      <c r="F69" s="42"/>
      <c r="G69" s="65"/>
      <c r="H69" s="65"/>
    </row>
    <row r="70" spans="1:30" hidden="1">
      <c r="A70" s="43"/>
      <c r="B70" s="44" t="s">
        <v>2227</v>
      </c>
      <c r="C70" s="45">
        <f>A125173226R_Latest</f>
        <v>21244.041000000001</v>
      </c>
      <c r="D70" s="45">
        <f>A125184458F_Latest</f>
        <v>10471.966</v>
      </c>
      <c r="E70" s="45">
        <f>A125178842K_Latest</f>
        <v>10772.075000000001</v>
      </c>
      <c r="F70" s="45">
        <f>A125173850V_Latest</f>
        <v>6670.201</v>
      </c>
      <c r="G70" s="45">
        <f>A125185082L_Latest</f>
        <v>3297.7130000000002</v>
      </c>
      <c r="H70" s="45">
        <f>A125179466K_Latest</f>
        <v>3372.4879999999998</v>
      </c>
      <c r="I70" s="45">
        <f>A125173434J_Latest</f>
        <v>5467.7250000000004</v>
      </c>
      <c r="J70" s="45">
        <f>A125184666X_Latest</f>
        <v>2688.02</v>
      </c>
      <c r="K70" s="45">
        <f>A125179050F_Latest</f>
        <v>2779.7049999999999</v>
      </c>
      <c r="L70" s="45">
        <f>A125173954L_Latest</f>
        <v>4310.2309999999998</v>
      </c>
      <c r="M70" s="45">
        <f>A125185186F_Latest</f>
        <v>2113.2449999999999</v>
      </c>
      <c r="N70" s="45">
        <f>A125179570K_Latest</f>
        <v>2196.9870000000001</v>
      </c>
      <c r="O70" s="45">
        <f>A125174058J_Latest</f>
        <v>1507.0250000000001</v>
      </c>
      <c r="P70" s="45">
        <f>A125185290F_Latest</f>
        <v>740.50099999999998</v>
      </c>
      <c r="Q70" s="45">
        <f>A125179674C_Latest</f>
        <v>766.52499999999998</v>
      </c>
      <c r="R70" s="45">
        <f>A125173538A_Latest</f>
        <v>2262.7150000000001</v>
      </c>
      <c r="S70" s="45">
        <f>A125184770X_Latest</f>
        <v>1128.0809999999999</v>
      </c>
      <c r="T70" s="45">
        <f>A125179154X_Latest</f>
        <v>1134.635</v>
      </c>
      <c r="U70" s="45">
        <f>A125173642A_Latest</f>
        <v>477.85500000000002</v>
      </c>
      <c r="V70" s="45">
        <f>A125184874T_Latest</f>
        <v>235.95400000000001</v>
      </c>
      <c r="W70" s="45">
        <f>A125179258T_Latest</f>
        <v>241.90100000000001</v>
      </c>
      <c r="X70" s="45">
        <f>A125173746V_Latest</f>
        <v>174.10499999999999</v>
      </c>
      <c r="Y70" s="45">
        <f>A125184978K_Latest</f>
        <v>86.956000000000003</v>
      </c>
      <c r="Z70" s="45">
        <f>A125179362T_Latest</f>
        <v>87.149000000000001</v>
      </c>
      <c r="AA70" s="45">
        <f>A125173330R_Latest</f>
        <v>374.18400000000003</v>
      </c>
      <c r="AB70" s="45">
        <f>A125184562F_Latest</f>
        <v>181.49700000000001</v>
      </c>
      <c r="AC70" s="45">
        <f>A125178946C_Latest</f>
        <v>192.68700000000001</v>
      </c>
      <c r="AD70" s="61">
        <v>1</v>
      </c>
    </row>
    <row r="71" spans="1:30" hidden="1">
      <c r="A71" s="47"/>
      <c r="B71" s="48" t="s">
        <v>2228</v>
      </c>
      <c r="C71" s="45">
        <f>A125173190X_Latest</f>
        <v>13813.467000000001</v>
      </c>
      <c r="D71" s="45">
        <f>A125184422C_Latest</f>
        <v>7246.3590000000004</v>
      </c>
      <c r="E71" s="45">
        <f>A125178806A_Latest</f>
        <v>6567.107</v>
      </c>
      <c r="F71" s="45">
        <f>A125173814K_Latest</f>
        <v>4339.4629999999997</v>
      </c>
      <c r="G71" s="45">
        <f>A125185046C_Latest</f>
        <v>2272.7530000000002</v>
      </c>
      <c r="H71" s="45">
        <f>A125179430J_Latest</f>
        <v>2066.71</v>
      </c>
      <c r="I71" s="45">
        <f>A125173398K_Latest</f>
        <v>3555.107</v>
      </c>
      <c r="J71" s="45">
        <f>A125184630W_Latest</f>
        <v>1872.84</v>
      </c>
      <c r="K71" s="45">
        <f>A125179014W_Latest</f>
        <v>1682.2670000000001</v>
      </c>
      <c r="L71" s="45">
        <f>A125173918C_Latest</f>
        <v>2783.7730000000001</v>
      </c>
      <c r="M71" s="45">
        <f>A125185150C_Latest</f>
        <v>1440.5920000000001</v>
      </c>
      <c r="N71" s="45">
        <f>A125179534A_Latest</f>
        <v>1343.18</v>
      </c>
      <c r="O71" s="45">
        <f>A125174022F_Latest</f>
        <v>933.28099999999995</v>
      </c>
      <c r="P71" s="45">
        <f>A125185254W_Latest</f>
        <v>491.363</v>
      </c>
      <c r="Q71" s="45">
        <f>A125179638V_Latest</f>
        <v>441.91800000000001</v>
      </c>
      <c r="R71" s="45">
        <f>A125173502X_Latest</f>
        <v>1518.1420000000001</v>
      </c>
      <c r="S71" s="45">
        <f>A125184734R_Latest</f>
        <v>817.58299999999997</v>
      </c>
      <c r="T71" s="45">
        <f>A125179118R_Latest</f>
        <v>700.55899999999997</v>
      </c>
      <c r="U71" s="45">
        <f>A125173606T_Latest</f>
        <v>288.13099999999997</v>
      </c>
      <c r="V71" s="45">
        <f>A125184838J_Latest</f>
        <v>148.399</v>
      </c>
      <c r="W71" s="45">
        <f>A125179222R_Latest</f>
        <v>139.733</v>
      </c>
      <c r="X71" s="45">
        <f>A125173710T_Latest</f>
        <v>131.08000000000001</v>
      </c>
      <c r="Y71" s="45">
        <f>A125184942J_Latest</f>
        <v>67.275999999999996</v>
      </c>
      <c r="Z71" s="45">
        <f>A125179326J_Latest</f>
        <v>63.804000000000002</v>
      </c>
      <c r="AA71" s="45">
        <f>A125173294T_Latest</f>
        <v>264.49</v>
      </c>
      <c r="AB71" s="45">
        <f>A125184526W_Latest</f>
        <v>135.554</v>
      </c>
      <c r="AC71" s="45">
        <f>A125178910A_Latest</f>
        <v>128.93600000000001</v>
      </c>
      <c r="AD71" s="61">
        <v>2</v>
      </c>
    </row>
    <row r="72" spans="1:30" hidden="1">
      <c r="A72" s="47"/>
      <c r="B72" s="49" t="s">
        <v>2229</v>
      </c>
      <c r="C72" s="45">
        <f>A125173230F_Latest</f>
        <v>1558.2090000000001</v>
      </c>
      <c r="D72" s="45">
        <f>A125184462W_Latest</f>
        <v>833.399</v>
      </c>
      <c r="E72" s="45">
        <f>A125178846V_Latest</f>
        <v>724.81</v>
      </c>
      <c r="F72" s="45">
        <f>A125173854C_Latest</f>
        <v>478.642</v>
      </c>
      <c r="G72" s="45">
        <f>A125185086W_Latest</f>
        <v>252.83099999999999</v>
      </c>
      <c r="H72" s="45">
        <f>A125179470A_Latest</f>
        <v>225.81100000000001</v>
      </c>
      <c r="I72" s="45">
        <f>A125173438T_Latest</f>
        <v>404.14</v>
      </c>
      <c r="J72" s="45">
        <f>A125184670R_Latest</f>
        <v>227.767</v>
      </c>
      <c r="K72" s="45">
        <f>A125179054R_Latest</f>
        <v>176.37299999999999</v>
      </c>
      <c r="L72" s="45">
        <f>A125173958W_Latest</f>
        <v>330.916</v>
      </c>
      <c r="M72" s="45">
        <f>A125185190W_Latest</f>
        <v>168.65600000000001</v>
      </c>
      <c r="N72" s="45">
        <f>A125179574V_Latest</f>
        <v>162.26</v>
      </c>
      <c r="O72" s="45">
        <f>A125174062X_Latest</f>
        <v>113.33799999999999</v>
      </c>
      <c r="P72" s="45">
        <f>A125185294R_Latest</f>
        <v>60.5</v>
      </c>
      <c r="Q72" s="45">
        <f>A125179678L_Latest</f>
        <v>52.838999999999999</v>
      </c>
      <c r="R72" s="45">
        <f>A125173542T_Latest</f>
        <v>157.304</v>
      </c>
      <c r="S72" s="45">
        <f>A125184774J_Latest</f>
        <v>83.415999999999997</v>
      </c>
      <c r="T72" s="45">
        <f>A125179158J_Latest</f>
        <v>73.888000000000005</v>
      </c>
      <c r="U72" s="45">
        <f>A125173646K_Latest</f>
        <v>35.945</v>
      </c>
      <c r="V72" s="45">
        <f>A125184878A_Latest</f>
        <v>18.806000000000001</v>
      </c>
      <c r="W72" s="45">
        <f>A125179262J_Latest</f>
        <v>17.138999999999999</v>
      </c>
      <c r="X72" s="45">
        <f>A125173750K_Latest</f>
        <v>12.372</v>
      </c>
      <c r="Y72" s="45">
        <f>A125184982A_Latest</f>
        <v>7.806</v>
      </c>
      <c r="Z72" s="45">
        <f>A125179366A_Latest</f>
        <v>4.5659999999999998</v>
      </c>
      <c r="AA72" s="45">
        <f>A125173334X_Latest</f>
        <v>25.550999999999998</v>
      </c>
      <c r="AB72" s="45">
        <f>A125184566R_Latest</f>
        <v>13.617000000000001</v>
      </c>
      <c r="AC72" s="45">
        <f>A125178950V_Latest</f>
        <v>11.933999999999999</v>
      </c>
      <c r="AD72" s="61">
        <v>3</v>
      </c>
    </row>
    <row r="73" spans="1:30" hidden="1">
      <c r="A73" s="47"/>
      <c r="B73" s="50" t="s">
        <v>2230</v>
      </c>
      <c r="C73" s="45">
        <f>A125173234R_Latest</f>
        <v>853.87300000000005</v>
      </c>
      <c r="D73" s="45">
        <f>A125184466F_Latest</f>
        <v>368.80900000000003</v>
      </c>
      <c r="E73" s="45">
        <f>A125178850K_Latest</f>
        <v>485.06400000000002</v>
      </c>
      <c r="F73" s="45">
        <f>A125173858L_Latest</f>
        <v>260.36099999999999</v>
      </c>
      <c r="G73" s="45">
        <f>A125185090L_Latest</f>
        <v>116.63500000000001</v>
      </c>
      <c r="H73" s="45">
        <f>A125179474K_Latest</f>
        <v>143.72499999999999</v>
      </c>
      <c r="I73" s="45">
        <f>A125173442J_Latest</f>
        <v>209.41399999999999</v>
      </c>
      <c r="J73" s="45">
        <f>A125184674X_Latest</f>
        <v>90.911000000000001</v>
      </c>
      <c r="K73" s="45">
        <f>A125179058X_Latest</f>
        <v>118.502</v>
      </c>
      <c r="L73" s="45">
        <f>A125173962L_Latest</f>
        <v>184.50899999999999</v>
      </c>
      <c r="M73" s="45">
        <f>A125185194F_Latest</f>
        <v>73.814999999999998</v>
      </c>
      <c r="N73" s="45">
        <f>A125179578C_Latest</f>
        <v>110.694</v>
      </c>
      <c r="O73" s="45">
        <f>A125174066J_Latest</f>
        <v>66.92</v>
      </c>
      <c r="P73" s="45">
        <f>A125185298X_Latest</f>
        <v>28.385999999999999</v>
      </c>
      <c r="Q73" s="45">
        <f>A125179682C_Latest</f>
        <v>38.533999999999999</v>
      </c>
      <c r="R73" s="45">
        <f>A125173546A_Latest</f>
        <v>88.566000000000003</v>
      </c>
      <c r="S73" s="45">
        <f>A125184778T_Latest</f>
        <v>39.363999999999997</v>
      </c>
      <c r="T73" s="45">
        <f>A125179162X_Latest</f>
        <v>49.201999999999998</v>
      </c>
      <c r="U73" s="45">
        <f>A125173650A_Latest</f>
        <v>22.661000000000001</v>
      </c>
      <c r="V73" s="45">
        <f>A125184882T_Latest</f>
        <v>9.86</v>
      </c>
      <c r="W73" s="45">
        <f>A125179266T_Latest</f>
        <v>12.801</v>
      </c>
      <c r="X73" s="45">
        <f>A125173754V_Latest</f>
        <v>5.8929999999999998</v>
      </c>
      <c r="Y73" s="45">
        <f>A125184986K_Latest</f>
        <v>2.82</v>
      </c>
      <c r="Z73" s="45">
        <f>A125179370T_Latest</f>
        <v>3.0720000000000001</v>
      </c>
      <c r="AA73" s="45">
        <f>A125173338J_Latest</f>
        <v>15.551</v>
      </c>
      <c r="AB73" s="45">
        <f>A125184570F_Latest</f>
        <v>7.0170000000000003</v>
      </c>
      <c r="AC73" s="45">
        <f>A125178954C_Latest</f>
        <v>8.5340000000000007</v>
      </c>
      <c r="AD73" s="61">
        <v>4</v>
      </c>
    </row>
    <row r="74" spans="1:30" hidden="1">
      <c r="A74" s="47"/>
      <c r="B74" s="48" t="s">
        <v>2231</v>
      </c>
      <c r="C74" s="45">
        <f>A125173194J_Latest</f>
        <v>1804.653</v>
      </c>
      <c r="D74" s="45">
        <f>A125184426L_Latest</f>
        <v>765.77200000000005</v>
      </c>
      <c r="E74" s="45">
        <f>A125178810T_Latest</f>
        <v>1038.8800000000001</v>
      </c>
      <c r="F74" s="45">
        <f>A125173818V_Latest</f>
        <v>506.53899999999999</v>
      </c>
      <c r="G74" s="45">
        <f>A125185050V_Latest</f>
        <v>225.24199999999999</v>
      </c>
      <c r="H74" s="45">
        <f>A125179434T_Latest</f>
        <v>281.29700000000003</v>
      </c>
      <c r="I74" s="45">
        <f>A125173402R_Latest</f>
        <v>497.99099999999999</v>
      </c>
      <c r="J74" s="45">
        <f>A125184634F_Latest</f>
        <v>211.482</v>
      </c>
      <c r="K74" s="45">
        <f>A125179018F_Latest</f>
        <v>286.50900000000001</v>
      </c>
      <c r="L74" s="45">
        <f>A125173922V_Latest</f>
        <v>380.78500000000003</v>
      </c>
      <c r="M74" s="45">
        <f>A125185154L_Latest</f>
        <v>156.48400000000001</v>
      </c>
      <c r="N74" s="45">
        <f>A125179538K_Latest</f>
        <v>224.30099999999999</v>
      </c>
      <c r="O74" s="45">
        <f>A125174026R_Latest</f>
        <v>128.16300000000001</v>
      </c>
      <c r="P74" s="45">
        <f>A125185258F_Latest</f>
        <v>50.94</v>
      </c>
      <c r="Q74" s="45">
        <f>A125179642K_Latest</f>
        <v>77.222999999999999</v>
      </c>
      <c r="R74" s="45">
        <f>A125173506J_Latest</f>
        <v>207.25800000000001</v>
      </c>
      <c r="S74" s="45">
        <f>A125184738X_Latest</f>
        <v>83.355000000000004</v>
      </c>
      <c r="T74" s="45">
        <f>A125179122F_Latest</f>
        <v>123.90300000000001</v>
      </c>
      <c r="U74" s="45">
        <f>A125173610J_Latest</f>
        <v>39.936999999999998</v>
      </c>
      <c r="V74" s="45">
        <f>A125184842X_Latest</f>
        <v>18.263000000000002</v>
      </c>
      <c r="W74" s="45">
        <f>A125179226X_Latest</f>
        <v>21.673999999999999</v>
      </c>
      <c r="X74" s="45">
        <f>A125173714A_Latest</f>
        <v>16.155999999999999</v>
      </c>
      <c r="Y74" s="45">
        <f>A125184946T_Latest</f>
        <v>8.0749999999999993</v>
      </c>
      <c r="Z74" s="45">
        <f>A125179330X_Latest</f>
        <v>8.08</v>
      </c>
      <c r="AA74" s="45">
        <f>A125173298A_Latest</f>
        <v>27.824999999999999</v>
      </c>
      <c r="AB74" s="45">
        <f>A125184530L_Latest</f>
        <v>11.932</v>
      </c>
      <c r="AC74" s="45">
        <f>A125178914K_Latest</f>
        <v>15.893000000000001</v>
      </c>
      <c r="AD74" s="61">
        <v>5</v>
      </c>
    </row>
    <row r="75" spans="1:30" hidden="1">
      <c r="A75" s="47"/>
      <c r="B75" s="49" t="s">
        <v>2232</v>
      </c>
      <c r="C75" s="45">
        <f>A125173198T_Latest</f>
        <v>356.37</v>
      </c>
      <c r="D75" s="45">
        <f>A125184430C_Latest</f>
        <v>136.91</v>
      </c>
      <c r="E75" s="45">
        <f>A125178814A_Latest</f>
        <v>219.46</v>
      </c>
      <c r="F75" s="45">
        <f>A125173822K_Latest</f>
        <v>86.716999999999999</v>
      </c>
      <c r="G75" s="45">
        <f>A125185054C_Latest</f>
        <v>35.554000000000002</v>
      </c>
      <c r="H75" s="45">
        <f>A125179438A_Latest</f>
        <v>51.162999999999997</v>
      </c>
      <c r="I75" s="45">
        <f>A125173406X_Latest</f>
        <v>96.097999999999999</v>
      </c>
      <c r="J75" s="45">
        <f>A125184638R_Latest</f>
        <v>35.244999999999997</v>
      </c>
      <c r="K75" s="45">
        <f>A125179022W_Latest</f>
        <v>60.853000000000002</v>
      </c>
      <c r="L75" s="45">
        <f>A125173926C_Latest</f>
        <v>83.73</v>
      </c>
      <c r="M75" s="45">
        <f>A125185158W_Latest</f>
        <v>31.334</v>
      </c>
      <c r="N75" s="45">
        <f>A125179542A_Latest</f>
        <v>52.396000000000001</v>
      </c>
      <c r="O75" s="45">
        <f>A125174030F_Latest</f>
        <v>24.951000000000001</v>
      </c>
      <c r="P75" s="45">
        <f>A125185262W_Latest</f>
        <v>9.0009999999999994</v>
      </c>
      <c r="Q75" s="45">
        <f>A125179646V_Latest</f>
        <v>15.95</v>
      </c>
      <c r="R75" s="45">
        <f>A125173510X_Latest</f>
        <v>44.350999999999999</v>
      </c>
      <c r="S75" s="45">
        <f>A125184742R_Latest</f>
        <v>16.291</v>
      </c>
      <c r="T75" s="45">
        <f>A125179126R_Latest</f>
        <v>28.06</v>
      </c>
      <c r="U75" s="45">
        <f>A125173614T_Latest</f>
        <v>9.2070000000000007</v>
      </c>
      <c r="V75" s="45">
        <f>A125184846J_Latest</f>
        <v>4.2249999999999996</v>
      </c>
      <c r="W75" s="45">
        <f>A125179230R_Latest</f>
        <v>4.9820000000000002</v>
      </c>
      <c r="X75" s="45">
        <f>A125173718K_Latest</f>
        <v>4.3490000000000002</v>
      </c>
      <c r="Y75" s="45">
        <f>A125184950J_Latest</f>
        <v>2.3929999999999998</v>
      </c>
      <c r="Z75" s="45">
        <f>A125179334J_Latest</f>
        <v>1.956</v>
      </c>
      <c r="AA75" s="45">
        <f>A125173302F_Latest</f>
        <v>6.9669999999999996</v>
      </c>
      <c r="AB75" s="45">
        <f>A125184534W_Latest</f>
        <v>2.8660000000000001</v>
      </c>
      <c r="AC75" s="45">
        <f>A125178918V_Latest</f>
        <v>4.101</v>
      </c>
      <c r="AD75" s="61">
        <v>6</v>
      </c>
    </row>
    <row r="76" spans="1:30" hidden="1">
      <c r="A76" s="47"/>
      <c r="B76" s="51" t="s">
        <v>2233</v>
      </c>
      <c r="C76" s="45">
        <f>A125173218R_Latest</f>
        <v>265.68599999999998</v>
      </c>
      <c r="D76" s="45">
        <f>A125184450L_Latest</f>
        <v>118.45699999999999</v>
      </c>
      <c r="E76" s="45">
        <f>A125178834K_Latest</f>
        <v>147.22900000000001</v>
      </c>
      <c r="F76" s="45">
        <f>A125173842V_Latest</f>
        <v>68.679000000000002</v>
      </c>
      <c r="G76" s="45">
        <f>A125185074L_Latest</f>
        <v>32.347999999999999</v>
      </c>
      <c r="H76" s="45">
        <f>A125179458K_Latest</f>
        <v>36.331000000000003</v>
      </c>
      <c r="I76" s="45">
        <f>A125173426J_Latest</f>
        <v>70.652000000000001</v>
      </c>
      <c r="J76" s="45">
        <f>A125184658X_Latest</f>
        <v>32.524000000000001</v>
      </c>
      <c r="K76" s="45">
        <f>A125179042F_Latest</f>
        <v>38.128</v>
      </c>
      <c r="L76" s="45">
        <f>A125173946L_Latest</f>
        <v>59.113999999999997</v>
      </c>
      <c r="M76" s="45">
        <f>A125185178F_Latest</f>
        <v>25.05</v>
      </c>
      <c r="N76" s="45">
        <f>A125179562K_Latest</f>
        <v>34.064</v>
      </c>
      <c r="O76" s="45">
        <f>A125174050R_Latest</f>
        <v>17.126000000000001</v>
      </c>
      <c r="P76" s="45">
        <f>A125185282F_Latest</f>
        <v>6.0759999999999996</v>
      </c>
      <c r="Q76" s="45">
        <f>A125179666C_Latest</f>
        <v>11.05</v>
      </c>
      <c r="R76" s="45">
        <f>A125173530J_Latest</f>
        <v>33.368000000000002</v>
      </c>
      <c r="S76" s="45">
        <f>A125184762X_Latest</f>
        <v>14.045999999999999</v>
      </c>
      <c r="T76" s="45">
        <f>A125179146X_Latest</f>
        <v>19.321999999999999</v>
      </c>
      <c r="U76" s="45">
        <f>A125173634A_Latest</f>
        <v>7.5220000000000002</v>
      </c>
      <c r="V76" s="45">
        <f>A125184866T_Latest</f>
        <v>4.0970000000000004</v>
      </c>
      <c r="W76" s="45">
        <f>A125179250X_Latest</f>
        <v>3.4260000000000002</v>
      </c>
      <c r="X76" s="45">
        <f>A125173738V_Latest</f>
        <v>3.6059999999999999</v>
      </c>
      <c r="Y76" s="45">
        <f>A125184970T_Latest</f>
        <v>2.0009999999999999</v>
      </c>
      <c r="Z76" s="45">
        <f>A125179354T_Latest</f>
        <v>1.605</v>
      </c>
      <c r="AA76" s="45">
        <f>A125173322R_Latest</f>
        <v>5.6189999999999998</v>
      </c>
      <c r="AB76" s="45">
        <f>A125184554F_Latest</f>
        <v>2.3159999999999998</v>
      </c>
      <c r="AC76" s="45">
        <f>A125178938C_Latest</f>
        <v>3.3029999999999999</v>
      </c>
      <c r="AD76" s="61">
        <v>7</v>
      </c>
    </row>
    <row r="77" spans="1:30" hidden="1">
      <c r="A77" s="47"/>
      <c r="B77" s="52" t="s">
        <v>2234</v>
      </c>
      <c r="C77" s="45">
        <f>A125173178J_Latest</f>
        <v>109.914</v>
      </c>
      <c r="D77" s="45">
        <f>A125184410V_Latest</f>
        <v>54.524999999999999</v>
      </c>
      <c r="E77" s="45">
        <f>A125178794C_Latest</f>
        <v>55.389000000000003</v>
      </c>
      <c r="F77" s="45">
        <f>A125173802A_Latest</f>
        <v>29.119</v>
      </c>
      <c r="G77" s="45">
        <f>A125185034V_Latest</f>
        <v>13.930999999999999</v>
      </c>
      <c r="H77" s="45">
        <f>A125179418T_Latest</f>
        <v>15.188000000000001</v>
      </c>
      <c r="I77" s="45">
        <f>A125173386A_Latest</f>
        <v>26.21</v>
      </c>
      <c r="J77" s="45">
        <f>A125184618F_Latest</f>
        <v>12.654999999999999</v>
      </c>
      <c r="K77" s="45">
        <f>A125179002L_Latest</f>
        <v>13.555</v>
      </c>
      <c r="L77" s="45">
        <f>A125173906V_Latest</f>
        <v>23.489000000000001</v>
      </c>
      <c r="M77" s="45">
        <f>A125185138L_Latest</f>
        <v>11.099</v>
      </c>
      <c r="N77" s="45">
        <f>A125179522T_Latest</f>
        <v>12.39</v>
      </c>
      <c r="O77" s="45">
        <f>A125174010W_Latest</f>
        <v>9.4510000000000005</v>
      </c>
      <c r="P77" s="45">
        <f>A125185242L_Latest</f>
        <v>4.0709999999999997</v>
      </c>
      <c r="Q77" s="45">
        <f>A125179626K_Latest</f>
        <v>5.38</v>
      </c>
      <c r="R77" s="45">
        <f>A125173490A_Latest</f>
        <v>14.82</v>
      </c>
      <c r="S77" s="45">
        <f>A125184722F_Latest</f>
        <v>8.41</v>
      </c>
      <c r="T77" s="45">
        <f>A125179106F_Latest</f>
        <v>6.41</v>
      </c>
      <c r="U77" s="45">
        <f>A125173594V_Latest</f>
        <v>2.9769999999999999</v>
      </c>
      <c r="V77" s="45">
        <f>A125184826X_Latest</f>
        <v>1.905</v>
      </c>
      <c r="W77" s="45">
        <f>A125179210F_Latest</f>
        <v>1.0720000000000001</v>
      </c>
      <c r="X77" s="45">
        <f>A125173698L_Latest</f>
        <v>1.2310000000000001</v>
      </c>
      <c r="Y77" s="45">
        <f>A125184930X_Latest</f>
        <v>0.67100000000000004</v>
      </c>
      <c r="Z77" s="45">
        <f>A125179314X_Latest</f>
        <v>0.56000000000000005</v>
      </c>
      <c r="AA77" s="45">
        <f>A125173282J_Latest</f>
        <v>2.6179999999999999</v>
      </c>
      <c r="AB77" s="45">
        <f>A125184514L_Latest</f>
        <v>1.7829999999999999</v>
      </c>
      <c r="AC77" s="45">
        <f>A125178898W_Latest</f>
        <v>0.83399999999999996</v>
      </c>
      <c r="AD77" s="61">
        <v>8</v>
      </c>
    </row>
    <row r="78" spans="1:30" hidden="1">
      <c r="A78" s="47"/>
      <c r="B78" s="52" t="s">
        <v>2235</v>
      </c>
      <c r="C78" s="45">
        <f>A125173238X_Latest</f>
        <v>155.77199999999999</v>
      </c>
      <c r="D78" s="45">
        <f>A125184470W_Latest</f>
        <v>63.932000000000002</v>
      </c>
      <c r="E78" s="45">
        <f>A125178854V_Latest</f>
        <v>91.84</v>
      </c>
      <c r="F78" s="45">
        <f>A125173862C_Latest</f>
        <v>39.56</v>
      </c>
      <c r="G78" s="45">
        <f>A125185094W_Latest</f>
        <v>18.417000000000002</v>
      </c>
      <c r="H78" s="45">
        <f>A125179478V_Latest</f>
        <v>21.143000000000001</v>
      </c>
      <c r="I78" s="45">
        <f>A125173446T_Latest</f>
        <v>44.442</v>
      </c>
      <c r="J78" s="45">
        <f>A125184678J_Latest</f>
        <v>19.869</v>
      </c>
      <c r="K78" s="45">
        <f>A125179062R_Latest</f>
        <v>24.573</v>
      </c>
      <c r="L78" s="45">
        <f>A125173966W_Latest</f>
        <v>35.625</v>
      </c>
      <c r="M78" s="45">
        <f>A125185198R_Latest</f>
        <v>13.951000000000001</v>
      </c>
      <c r="N78" s="45">
        <f>A125179582V_Latest</f>
        <v>21.672999999999998</v>
      </c>
      <c r="O78" s="45">
        <f>A125174070X_Latest</f>
        <v>7.6749999999999998</v>
      </c>
      <c r="P78" s="45">
        <f>A125185302C_Latest</f>
        <v>2.004</v>
      </c>
      <c r="Q78" s="45">
        <f>A125179686L_Latest</f>
        <v>5.67</v>
      </c>
      <c r="R78" s="45">
        <f>A125173550T_Latest</f>
        <v>18.547999999999998</v>
      </c>
      <c r="S78" s="45">
        <f>A125184782J_Latest</f>
        <v>5.6369999999999996</v>
      </c>
      <c r="T78" s="45">
        <f>A125179166J_Latest</f>
        <v>12.912000000000001</v>
      </c>
      <c r="U78" s="45">
        <f>A125173654K_Latest</f>
        <v>4.5449999999999999</v>
      </c>
      <c r="V78" s="45">
        <f>A125184886A_Latest</f>
        <v>2.1920000000000002</v>
      </c>
      <c r="W78" s="45">
        <f>A125179270J_Latest</f>
        <v>2.3530000000000002</v>
      </c>
      <c r="X78" s="45">
        <f>A125173758C_Latest</f>
        <v>2.3759999999999999</v>
      </c>
      <c r="Y78" s="45">
        <f>A125184990A_Latest</f>
        <v>1.33</v>
      </c>
      <c r="Z78" s="45">
        <f>A125179374A_Latest</f>
        <v>1.046</v>
      </c>
      <c r="AA78" s="45">
        <f>A125173342X_Latest</f>
        <v>3.0009999999999999</v>
      </c>
      <c r="AB78" s="45">
        <f>A125184574R_Latest</f>
        <v>0.53200000000000003</v>
      </c>
      <c r="AC78" s="45">
        <f>A125178958L_Latest</f>
        <v>2.4689999999999999</v>
      </c>
      <c r="AD78" s="61">
        <v>9</v>
      </c>
    </row>
    <row r="79" spans="1:30" hidden="1">
      <c r="A79" s="47"/>
      <c r="B79" s="51" t="s">
        <v>2236</v>
      </c>
      <c r="C79" s="45">
        <f>A125173222F_Latest</f>
        <v>90.683999999999997</v>
      </c>
      <c r="D79" s="45">
        <f>A125184454W_Latest</f>
        <v>18.452000000000002</v>
      </c>
      <c r="E79" s="45">
        <f>A125178838V_Latest</f>
        <v>72.230999999999995</v>
      </c>
      <c r="F79" s="45">
        <f>A125173846C_Latest</f>
        <v>18.038</v>
      </c>
      <c r="G79" s="45">
        <f>A125185078W_Latest</f>
        <v>3.206</v>
      </c>
      <c r="H79" s="45">
        <f>A125179462A_Latest</f>
        <v>14.832000000000001</v>
      </c>
      <c r="I79" s="45">
        <f>A125173430X_Latest</f>
        <v>25.446000000000002</v>
      </c>
      <c r="J79" s="45">
        <f>A125184662R_Latest</f>
        <v>2.7210000000000001</v>
      </c>
      <c r="K79" s="45">
        <f>A125179046R_Latest</f>
        <v>22.725000000000001</v>
      </c>
      <c r="L79" s="45">
        <f>A125173950C_Latest</f>
        <v>24.616</v>
      </c>
      <c r="M79" s="45">
        <f>A125185182W_Latest</f>
        <v>6.2839999999999998</v>
      </c>
      <c r="N79" s="45">
        <f>A125179566V_Latest</f>
        <v>18.332000000000001</v>
      </c>
      <c r="O79" s="45">
        <f>A125174054X_Latest</f>
        <v>7.8250000000000002</v>
      </c>
      <c r="P79" s="45">
        <f>A125185286R_Latest</f>
        <v>2.9249999999999998</v>
      </c>
      <c r="Q79" s="45">
        <f>A125179670V_Latest</f>
        <v>4.9000000000000004</v>
      </c>
      <c r="R79" s="45">
        <f>A125173534T_Latest</f>
        <v>10.983000000000001</v>
      </c>
      <c r="S79" s="45">
        <f>A125184766J_Latest</f>
        <v>2.2440000000000002</v>
      </c>
      <c r="T79" s="45">
        <f>A125179150R_Latest</f>
        <v>8.7379999999999995</v>
      </c>
      <c r="U79" s="45">
        <f>A125173638K_Latest</f>
        <v>1.6850000000000001</v>
      </c>
      <c r="V79" s="45">
        <f>A125184870J_Latest</f>
        <v>0.129</v>
      </c>
      <c r="W79" s="45">
        <f>A125179254J_Latest</f>
        <v>1.556</v>
      </c>
      <c r="X79" s="45">
        <f>A125173742K_Latest</f>
        <v>0.74299999999999999</v>
      </c>
      <c r="Y79" s="45">
        <f>A125184974A_Latest</f>
        <v>0.39200000000000002</v>
      </c>
      <c r="Z79" s="45">
        <f>A125179358A_Latest</f>
        <v>0.35099999999999998</v>
      </c>
      <c r="AA79" s="45">
        <f>A125173326X_Latest</f>
        <v>1.3480000000000001</v>
      </c>
      <c r="AB79" s="45">
        <f>A125184558R_Latest</f>
        <v>0.55100000000000005</v>
      </c>
      <c r="AC79" s="45">
        <f>A125178942V_Latest</f>
        <v>0.79700000000000004</v>
      </c>
      <c r="AD79" s="61">
        <v>10</v>
      </c>
    </row>
    <row r="80" spans="1:30" hidden="1">
      <c r="A80" s="47"/>
      <c r="B80" s="49" t="s">
        <v>2237</v>
      </c>
      <c r="C80" s="45">
        <f>A125173250R_Latest</f>
        <v>1448.2829999999999</v>
      </c>
      <c r="D80" s="45">
        <f>A125184482F_Latest</f>
        <v>628.86300000000006</v>
      </c>
      <c r="E80" s="45">
        <f>A125178866C_Latest</f>
        <v>819.42</v>
      </c>
      <c r="F80" s="45">
        <f>A125173874L_Latest</f>
        <v>419.822</v>
      </c>
      <c r="G80" s="45">
        <f>A125185106V_Latest</f>
        <v>189.68799999999999</v>
      </c>
      <c r="H80" s="45">
        <f>A125179490K_Latest</f>
        <v>230.13399999999999</v>
      </c>
      <c r="I80" s="45">
        <f>A125173458A_Latest</f>
        <v>401.89299999999997</v>
      </c>
      <c r="J80" s="45">
        <f>A125184690X_Latest</f>
        <v>176.23699999999999</v>
      </c>
      <c r="K80" s="45">
        <f>A125179074X_Latest</f>
        <v>225.65600000000001</v>
      </c>
      <c r="L80" s="45">
        <f>A125173978F_Latest</f>
        <v>297.05500000000001</v>
      </c>
      <c r="M80" s="45">
        <f>A125185210V_Latest</f>
        <v>125.149</v>
      </c>
      <c r="N80" s="45">
        <f>A125179594C_Latest</f>
        <v>171.905</v>
      </c>
      <c r="O80" s="45">
        <f>A125174082J_Latest</f>
        <v>103.212</v>
      </c>
      <c r="P80" s="45">
        <f>A125185314L_Latest</f>
        <v>41.939</v>
      </c>
      <c r="Q80" s="45">
        <f>A125179698W_Latest</f>
        <v>61.273000000000003</v>
      </c>
      <c r="R80" s="45">
        <f>A125173562A_Latest</f>
        <v>162.90600000000001</v>
      </c>
      <c r="S80" s="45">
        <f>A125184794T_Latest</f>
        <v>67.063999999999993</v>
      </c>
      <c r="T80" s="45">
        <f>A125179178T_Latest</f>
        <v>95.841999999999999</v>
      </c>
      <c r="U80" s="45">
        <f>A125173666V_Latest</f>
        <v>30.728999999999999</v>
      </c>
      <c r="V80" s="45">
        <f>A125184898K_Latest</f>
        <v>14.037000000000001</v>
      </c>
      <c r="W80" s="45">
        <f>A125179282T_Latest</f>
        <v>16.692</v>
      </c>
      <c r="X80" s="45">
        <f>A125173770V_Latest</f>
        <v>11.807</v>
      </c>
      <c r="Y80" s="45">
        <f>A125185002A_Latest</f>
        <v>5.6820000000000004</v>
      </c>
      <c r="Z80" s="45">
        <f>A125179386K_Latest</f>
        <v>6.1239999999999997</v>
      </c>
      <c r="AA80" s="45">
        <f>A125173354J_Latest</f>
        <v>20.858000000000001</v>
      </c>
      <c r="AB80" s="45">
        <f>A125184586X_Latest</f>
        <v>9.0660000000000007</v>
      </c>
      <c r="AC80" s="45">
        <f>A125178970C_Latest</f>
        <v>11.792</v>
      </c>
      <c r="AD80" s="61">
        <v>11</v>
      </c>
    </row>
    <row r="81" spans="1:30" hidden="1">
      <c r="A81" s="47"/>
      <c r="B81" s="51" t="s">
        <v>2238</v>
      </c>
      <c r="C81" s="45">
        <f>A125173182X_Latest</f>
        <v>454.66</v>
      </c>
      <c r="D81" s="45">
        <f>A125184414C_Latest</f>
        <v>238.69499999999999</v>
      </c>
      <c r="E81" s="45">
        <f>A125178798L_Latest</f>
        <v>215.964</v>
      </c>
      <c r="F81" s="45">
        <f>A125173806K_Latest</f>
        <v>128.66499999999999</v>
      </c>
      <c r="G81" s="45">
        <f>A125185038C_Latest</f>
        <v>74.134</v>
      </c>
      <c r="H81" s="45">
        <f>A125179422J_Latest</f>
        <v>54.531999999999996</v>
      </c>
      <c r="I81" s="45">
        <f>A125173390T_Latest</f>
        <v>129.96799999999999</v>
      </c>
      <c r="J81" s="45">
        <f>A125184622W_Latest</f>
        <v>65.385000000000005</v>
      </c>
      <c r="K81" s="45">
        <f>A125179006W_Latest</f>
        <v>64.582999999999998</v>
      </c>
      <c r="L81" s="45">
        <f>A125173910K_Latest</f>
        <v>93.715999999999994</v>
      </c>
      <c r="M81" s="45">
        <f>A125185142C_Latest</f>
        <v>45.651000000000003</v>
      </c>
      <c r="N81" s="45">
        <f>A125179526A_Latest</f>
        <v>48.066000000000003</v>
      </c>
      <c r="O81" s="45">
        <f>A125174014F_Latest</f>
        <v>33.481999999999999</v>
      </c>
      <c r="P81" s="45">
        <f>A125185246W_Latest</f>
        <v>18.035</v>
      </c>
      <c r="Q81" s="45">
        <f>A125179630A_Latest</f>
        <v>15.446999999999999</v>
      </c>
      <c r="R81" s="45">
        <f>A125173494K_Latest</f>
        <v>50.093000000000004</v>
      </c>
      <c r="S81" s="45">
        <f>A125184726R_Latest</f>
        <v>25.550999999999998</v>
      </c>
      <c r="T81" s="45">
        <f>A125179110W_Latest</f>
        <v>24.542000000000002</v>
      </c>
      <c r="U81" s="45">
        <f>A125173598C_Latest</f>
        <v>8.6950000000000003</v>
      </c>
      <c r="V81" s="45">
        <f>A125184830R_Latest</f>
        <v>4.4130000000000003</v>
      </c>
      <c r="W81" s="45">
        <f>A125179214R_Latest</f>
        <v>4.282</v>
      </c>
      <c r="X81" s="45">
        <f>A125173702T_Latest</f>
        <v>3.7719999999999998</v>
      </c>
      <c r="Y81" s="45">
        <f>A125184934J_Latest</f>
        <v>2.0590000000000002</v>
      </c>
      <c r="Z81" s="45">
        <f>A125179318J_Latest</f>
        <v>1.714</v>
      </c>
      <c r="AA81" s="45">
        <f>A125173286T_Latest</f>
        <v>6.2670000000000003</v>
      </c>
      <c r="AB81" s="45">
        <f>A125184518W_Latest</f>
        <v>3.4689999999999999</v>
      </c>
      <c r="AC81" s="45">
        <f>A125178902A_Latest</f>
        <v>2.7989999999999999</v>
      </c>
      <c r="AD81" s="61">
        <v>12</v>
      </c>
    </row>
    <row r="82" spans="1:30" hidden="1">
      <c r="A82" s="47"/>
      <c r="B82" s="53" t="s">
        <v>2239</v>
      </c>
      <c r="C82" s="45">
        <f>A125173158X_Latest</f>
        <v>398.98</v>
      </c>
      <c r="D82" s="45">
        <f>A125184390W_Latest</f>
        <v>219.19</v>
      </c>
      <c r="E82" s="45">
        <f>A125178774V_Latest</f>
        <v>179.78899999999999</v>
      </c>
      <c r="F82" s="45">
        <f>A125173782C_Latest</f>
        <v>112.012</v>
      </c>
      <c r="G82" s="45">
        <f>A125185014K_Latest</f>
        <v>66.421999999999997</v>
      </c>
      <c r="H82" s="45">
        <f>A125179398V_Latest</f>
        <v>45.59</v>
      </c>
      <c r="I82" s="45">
        <f>A125173366T_Latest</f>
        <v>113.41</v>
      </c>
      <c r="J82" s="45">
        <f>A125184598J_Latest</f>
        <v>60.136000000000003</v>
      </c>
      <c r="K82" s="45">
        <f>A125178982L_Latest</f>
        <v>53.274999999999999</v>
      </c>
      <c r="L82" s="45">
        <f>A125173886W_Latest</f>
        <v>82.34</v>
      </c>
      <c r="M82" s="45">
        <f>A125185118C_Latest</f>
        <v>43.552</v>
      </c>
      <c r="N82" s="45">
        <f>A125179502J_Latest</f>
        <v>38.787999999999997</v>
      </c>
      <c r="O82" s="45">
        <f>A125173990W_Latest</f>
        <v>28.969000000000001</v>
      </c>
      <c r="P82" s="45">
        <f>A125185222C_Latest</f>
        <v>16.085999999999999</v>
      </c>
      <c r="Q82" s="45">
        <f>A125179606A_Latest</f>
        <v>12.882999999999999</v>
      </c>
      <c r="R82" s="45">
        <f>A125173470T_Latest</f>
        <v>44.991</v>
      </c>
      <c r="S82" s="45">
        <f>A125184702W_Latest</f>
        <v>24.11</v>
      </c>
      <c r="T82" s="45">
        <f>A125179086J_Latest</f>
        <v>20.881</v>
      </c>
      <c r="U82" s="45">
        <f>A125173574K_Latest</f>
        <v>8.2029999999999994</v>
      </c>
      <c r="V82" s="45">
        <f>A125184806R_Latest</f>
        <v>4.0599999999999996</v>
      </c>
      <c r="W82" s="45">
        <f>A125179190J_Latest</f>
        <v>4.1429999999999998</v>
      </c>
      <c r="X82" s="45">
        <f>A125173678C_Latest</f>
        <v>3.5950000000000002</v>
      </c>
      <c r="Y82" s="45">
        <f>A125184910R_Latest</f>
        <v>1.881</v>
      </c>
      <c r="Z82" s="45">
        <f>A125179294A_Latest</f>
        <v>1.714</v>
      </c>
      <c r="AA82" s="45">
        <f>A125173262X_Latest</f>
        <v>5.46</v>
      </c>
      <c r="AB82" s="45">
        <f>A125184494R_Latest</f>
        <v>2.944</v>
      </c>
      <c r="AC82" s="45">
        <f>A125178878L_Latest</f>
        <v>2.516</v>
      </c>
      <c r="AD82" s="61">
        <v>13</v>
      </c>
    </row>
    <row r="83" spans="1:30" hidden="1">
      <c r="A83" s="47"/>
      <c r="B83" s="52" t="s">
        <v>2240</v>
      </c>
      <c r="C83" s="45">
        <f>A125173170R_Latest</f>
        <v>55.68</v>
      </c>
      <c r="D83" s="45">
        <f>A125184402V_Latest</f>
        <v>19.504999999999999</v>
      </c>
      <c r="E83" s="45">
        <f>A125178786C_Latest</f>
        <v>36.174999999999997</v>
      </c>
      <c r="F83" s="45">
        <f>A125173794L_Latest</f>
        <v>16.654</v>
      </c>
      <c r="G83" s="45">
        <f>A125185026V_Latest</f>
        <v>7.7119999999999997</v>
      </c>
      <c r="H83" s="45">
        <f>A125179410X_Latest</f>
        <v>8.9420000000000002</v>
      </c>
      <c r="I83" s="45">
        <f>A125173378A_Latest</f>
        <v>16.558</v>
      </c>
      <c r="J83" s="45">
        <f>A125184610L_Latest</f>
        <v>5.25</v>
      </c>
      <c r="K83" s="45">
        <f>A125178994W_Latest</f>
        <v>11.308</v>
      </c>
      <c r="L83" s="45">
        <f>A125173898F_Latest</f>
        <v>11.375999999999999</v>
      </c>
      <c r="M83" s="45">
        <f>A125185130V_Latest</f>
        <v>2.0990000000000002</v>
      </c>
      <c r="N83" s="45">
        <f>A125179514T_Latest</f>
        <v>9.2780000000000005</v>
      </c>
      <c r="O83" s="45">
        <f>A125174002W_Latest</f>
        <v>4.5140000000000002</v>
      </c>
      <c r="P83" s="45">
        <f>A125185234L_Latest</f>
        <v>1.9490000000000001</v>
      </c>
      <c r="Q83" s="45">
        <f>A125179618K_Latest</f>
        <v>2.5649999999999999</v>
      </c>
      <c r="R83" s="45">
        <f>A125173482A_Latest</f>
        <v>5.1020000000000003</v>
      </c>
      <c r="S83" s="45">
        <f>A125184714F_Latest</f>
        <v>1.4410000000000001</v>
      </c>
      <c r="T83" s="45">
        <f>A125179098T_Latest</f>
        <v>3.661</v>
      </c>
      <c r="U83" s="45">
        <f>A125173586V_Latest</f>
        <v>0.49199999999999999</v>
      </c>
      <c r="V83" s="45">
        <f>A125184818X_Latest</f>
        <v>0.35299999999999998</v>
      </c>
      <c r="W83" s="45">
        <f>A125179202F_Latest</f>
        <v>0.13900000000000001</v>
      </c>
      <c r="X83" s="45">
        <f>A125173690V_Latest</f>
        <v>0.17799999999999999</v>
      </c>
      <c r="Y83" s="45">
        <f>A125184922X_Latest</f>
        <v>0.17799999999999999</v>
      </c>
      <c r="Z83" s="45">
        <f>A125179306X_Latest</f>
        <v>0</v>
      </c>
      <c r="AA83" s="45">
        <f>A125173274J_Latest</f>
        <v>0.80700000000000005</v>
      </c>
      <c r="AB83" s="45">
        <f>A125184506L_Latest</f>
        <v>0.52400000000000002</v>
      </c>
      <c r="AC83" s="45">
        <f>A125178890C_Latest</f>
        <v>0.28299999999999997</v>
      </c>
      <c r="AD83" s="61">
        <v>14</v>
      </c>
    </row>
    <row r="84" spans="1:30" hidden="1">
      <c r="A84" s="47"/>
      <c r="B84" s="51" t="s">
        <v>2241</v>
      </c>
      <c r="C84" s="45">
        <f>A125173202W_Latest</f>
        <v>13.090999999999999</v>
      </c>
      <c r="D84" s="45">
        <f>A125184434L_Latest</f>
        <v>4.6749999999999998</v>
      </c>
      <c r="E84" s="45">
        <f>A125178818K_Latest</f>
        <v>8.4160000000000004</v>
      </c>
      <c r="F84" s="45">
        <f>A125173826V_Latest</f>
        <v>4.266</v>
      </c>
      <c r="G84" s="45">
        <f>A125185058L_Latest</f>
        <v>1.111</v>
      </c>
      <c r="H84" s="45">
        <f>A125179442T_Latest</f>
        <v>3.1549999999999998</v>
      </c>
      <c r="I84" s="45">
        <f>A125173410R_Latest</f>
        <v>3.6</v>
      </c>
      <c r="J84" s="45">
        <f>A125184642F_Latest</f>
        <v>1.347</v>
      </c>
      <c r="K84" s="45">
        <f>A125179026F_Latest</f>
        <v>2.254</v>
      </c>
      <c r="L84" s="45">
        <f>A125173930V_Latest</f>
        <v>2.5030000000000001</v>
      </c>
      <c r="M84" s="45">
        <f>A125185162L_Latest</f>
        <v>1.798</v>
      </c>
      <c r="N84" s="45">
        <f>A125179546K_Latest</f>
        <v>0.70399999999999996</v>
      </c>
      <c r="O84" s="45">
        <f>A125174034R_Latest</f>
        <v>1.135</v>
      </c>
      <c r="P84" s="45">
        <f>A125185266F_Latest</f>
        <v>0</v>
      </c>
      <c r="Q84" s="45">
        <f>A125179650K_Latest</f>
        <v>1.135</v>
      </c>
      <c r="R84" s="45">
        <f>A125173514J_Latest</f>
        <v>1.5860000000000001</v>
      </c>
      <c r="S84" s="45">
        <f>A125184746X_Latest</f>
        <v>0.41799999999999998</v>
      </c>
      <c r="T84" s="45">
        <f>A125179130F_Latest</f>
        <v>1.1679999999999999</v>
      </c>
      <c r="U84" s="45">
        <f>A125173618A_Latest</f>
        <v>0</v>
      </c>
      <c r="V84" s="45">
        <f>A125184850X_Latest</f>
        <v>0</v>
      </c>
      <c r="W84" s="45">
        <f>A125179234X_Latest</f>
        <v>0</v>
      </c>
      <c r="X84" s="45">
        <f>A125173722A_Latest</f>
        <v>0</v>
      </c>
      <c r="Y84" s="45">
        <f>A125184954T_Latest</f>
        <v>0</v>
      </c>
      <c r="Z84" s="45">
        <f>A125179338T_Latest</f>
        <v>0</v>
      </c>
      <c r="AA84" s="45">
        <f>A125173306R_Latest</f>
        <v>0</v>
      </c>
      <c r="AB84" s="45">
        <f>A125184538F_Latest</f>
        <v>0</v>
      </c>
      <c r="AC84" s="45">
        <f>A125178922K_Latest</f>
        <v>0</v>
      </c>
      <c r="AD84" s="61">
        <v>15</v>
      </c>
    </row>
    <row r="85" spans="1:30" hidden="1">
      <c r="A85" s="47"/>
      <c r="B85" s="51" t="s">
        <v>2242</v>
      </c>
      <c r="C85" s="45">
        <f>A125173174X_Latest</f>
        <v>767.45500000000004</v>
      </c>
      <c r="D85" s="45">
        <f>A125184406C_Latest</f>
        <v>305.14800000000002</v>
      </c>
      <c r="E85" s="45">
        <f>A125178790V_Latest</f>
        <v>462.30700000000002</v>
      </c>
      <c r="F85" s="45">
        <f>A125173798W_Latest</f>
        <v>225.48599999999999</v>
      </c>
      <c r="G85" s="45">
        <f>A125185030K_Latest</f>
        <v>85.397999999999996</v>
      </c>
      <c r="H85" s="45">
        <f>A125179414J_Latest</f>
        <v>140.08799999999999</v>
      </c>
      <c r="I85" s="45">
        <f>A125173382T_Latest</f>
        <v>204.071</v>
      </c>
      <c r="J85" s="45">
        <f>A125184614W_Latest</f>
        <v>90.063999999999993</v>
      </c>
      <c r="K85" s="45">
        <f>A125178998F_Latest</f>
        <v>114.00700000000001</v>
      </c>
      <c r="L85" s="45">
        <f>A125173902K_Latest</f>
        <v>159.92599999999999</v>
      </c>
      <c r="M85" s="45">
        <f>A125185134C_Latest</f>
        <v>59.337000000000003</v>
      </c>
      <c r="N85" s="45">
        <f>A125179518A_Latest</f>
        <v>100.589</v>
      </c>
      <c r="O85" s="45">
        <f>A125174006F_Latest</f>
        <v>57.658000000000001</v>
      </c>
      <c r="P85" s="45">
        <f>A125185238W_Latest</f>
        <v>21.016999999999999</v>
      </c>
      <c r="Q85" s="45">
        <f>A125179622A_Latest</f>
        <v>36.640999999999998</v>
      </c>
      <c r="R85" s="45">
        <f>A125173486K_Latest</f>
        <v>83.266000000000005</v>
      </c>
      <c r="S85" s="45">
        <f>A125184718R_Latest</f>
        <v>32.963999999999999</v>
      </c>
      <c r="T85" s="45">
        <f>A125179102W_Latest</f>
        <v>50.302</v>
      </c>
      <c r="U85" s="45">
        <f>A125173590K_Latest</f>
        <v>19.38</v>
      </c>
      <c r="V85" s="45">
        <f>A125184822R_Latest</f>
        <v>8.8539999999999992</v>
      </c>
      <c r="W85" s="45">
        <f>A125179206R_Latest</f>
        <v>10.526</v>
      </c>
      <c r="X85" s="45">
        <f>A125173694C_Latest</f>
        <v>6.7439999999999998</v>
      </c>
      <c r="Y85" s="45">
        <f>A125184926J_Latest</f>
        <v>3.0070000000000001</v>
      </c>
      <c r="Z85" s="45">
        <f>A125179310R_Latest</f>
        <v>3.7370000000000001</v>
      </c>
      <c r="AA85" s="45">
        <f>A125173278T_Latest</f>
        <v>10.923</v>
      </c>
      <c r="AB85" s="45">
        <f>A125184510C_Latest</f>
        <v>4.5069999999999997</v>
      </c>
      <c r="AC85" s="45">
        <f>A125178894L_Latest</f>
        <v>6.4160000000000004</v>
      </c>
      <c r="AD85" s="61">
        <v>16</v>
      </c>
    </row>
    <row r="86" spans="1:30" hidden="1">
      <c r="A86" s="47"/>
      <c r="B86" s="52" t="s">
        <v>2243</v>
      </c>
      <c r="C86" s="45">
        <f>A125173206F_Latest</f>
        <v>87.355000000000004</v>
      </c>
      <c r="D86" s="45">
        <f>A125184438W_Latest</f>
        <v>35.468000000000004</v>
      </c>
      <c r="E86" s="45">
        <f>A125178822A_Latest</f>
        <v>51.887</v>
      </c>
      <c r="F86" s="45">
        <f>A125173830K_Latest</f>
        <v>26.145</v>
      </c>
      <c r="G86" s="45">
        <f>A125185062C_Latest</f>
        <v>13.212</v>
      </c>
      <c r="H86" s="45">
        <f>A125179446A_Latest</f>
        <v>12.933999999999999</v>
      </c>
      <c r="I86" s="45">
        <f>A125173414X_Latest</f>
        <v>24.497</v>
      </c>
      <c r="J86" s="45">
        <f>A125184646R_Latest</f>
        <v>8.74</v>
      </c>
      <c r="K86" s="45">
        <f>A125179030W_Latest</f>
        <v>15.756</v>
      </c>
      <c r="L86" s="45">
        <f>A125173934C_Latest</f>
        <v>18.567</v>
      </c>
      <c r="M86" s="45">
        <f>A125185166W_Latest</f>
        <v>5.9</v>
      </c>
      <c r="N86" s="45">
        <f>A125179550A_Latest</f>
        <v>12.667999999999999</v>
      </c>
      <c r="O86" s="45">
        <f>A125174038X_Latest</f>
        <v>5.2450000000000001</v>
      </c>
      <c r="P86" s="45">
        <f>A125185270W_Latest</f>
        <v>1.8979999999999999</v>
      </c>
      <c r="Q86" s="45">
        <f>A125179654V_Latest</f>
        <v>3.3460000000000001</v>
      </c>
      <c r="R86" s="45">
        <f>A125173518T_Latest</f>
        <v>9.7880000000000003</v>
      </c>
      <c r="S86" s="45">
        <f>A125184750R_Latest</f>
        <v>4.0979999999999999</v>
      </c>
      <c r="T86" s="45">
        <f>A125179134R_Latest</f>
        <v>5.69</v>
      </c>
      <c r="U86" s="45">
        <f>A125173622T_Latest</f>
        <v>2.0680000000000001</v>
      </c>
      <c r="V86" s="45">
        <f>A125184854J_Latest</f>
        <v>1.121</v>
      </c>
      <c r="W86" s="45">
        <f>A125179238J_Latest</f>
        <v>0.94699999999999995</v>
      </c>
      <c r="X86" s="45">
        <f>A125173726K_Latest</f>
        <v>0.13500000000000001</v>
      </c>
      <c r="Y86" s="45">
        <f>A125184958A_Latest</f>
        <v>0</v>
      </c>
      <c r="Z86" s="45">
        <f>A125179342J_Latest</f>
        <v>0.13500000000000001</v>
      </c>
      <c r="AA86" s="45">
        <f>A125173310F_Latest</f>
        <v>0.91</v>
      </c>
      <c r="AB86" s="45">
        <f>A125184542W_Latest</f>
        <v>0.498</v>
      </c>
      <c r="AC86" s="45">
        <f>A125178926V_Latest</f>
        <v>0.41199999999999998</v>
      </c>
      <c r="AD86" s="61">
        <v>17</v>
      </c>
    </row>
    <row r="87" spans="1:30" hidden="1">
      <c r="A87" s="47"/>
      <c r="B87" s="52" t="s">
        <v>2244</v>
      </c>
      <c r="C87" s="45">
        <f>A125173210W_Latest</f>
        <v>680.1</v>
      </c>
      <c r="D87" s="45">
        <f>A125184442L_Latest</f>
        <v>269.68</v>
      </c>
      <c r="E87" s="45">
        <f>A125178826K_Latest</f>
        <v>410.42</v>
      </c>
      <c r="F87" s="45">
        <f>A125173834V_Latest</f>
        <v>199.34100000000001</v>
      </c>
      <c r="G87" s="45">
        <f>A125185066L_Latest</f>
        <v>72.186999999999998</v>
      </c>
      <c r="H87" s="45">
        <f>A125179450T_Latest</f>
        <v>127.154</v>
      </c>
      <c r="I87" s="45">
        <f>A125173418J_Latest</f>
        <v>179.57499999999999</v>
      </c>
      <c r="J87" s="45">
        <f>A125184650F_Latest</f>
        <v>81.323999999999998</v>
      </c>
      <c r="K87" s="45">
        <f>A125179034F_Latest</f>
        <v>98.251000000000005</v>
      </c>
      <c r="L87" s="45">
        <f>A125173938L_Latest</f>
        <v>141.358</v>
      </c>
      <c r="M87" s="45">
        <f>A125185170L_Latest</f>
        <v>53.436999999999998</v>
      </c>
      <c r="N87" s="45">
        <f>A125179554K_Latest</f>
        <v>87.921000000000006</v>
      </c>
      <c r="O87" s="45">
        <f>A125174042R_Latest</f>
        <v>52.412999999999997</v>
      </c>
      <c r="P87" s="45">
        <f>A125185274F_Latest</f>
        <v>19.117999999999999</v>
      </c>
      <c r="Q87" s="45">
        <f>A125179658C_Latest</f>
        <v>33.295000000000002</v>
      </c>
      <c r="R87" s="45">
        <f>A125173522J_Latest</f>
        <v>73.477999999999994</v>
      </c>
      <c r="S87" s="45">
        <f>A125184754X_Latest</f>
        <v>28.866</v>
      </c>
      <c r="T87" s="45">
        <f>A125179138X_Latest</f>
        <v>44.613</v>
      </c>
      <c r="U87" s="45">
        <f>A125173626A_Latest</f>
        <v>17.312000000000001</v>
      </c>
      <c r="V87" s="45">
        <f>A125184858T_Latest</f>
        <v>7.7329999999999997</v>
      </c>
      <c r="W87" s="45">
        <f>A125179242X_Latest</f>
        <v>9.5790000000000006</v>
      </c>
      <c r="X87" s="45">
        <f>A125173730A_Latest</f>
        <v>6.609</v>
      </c>
      <c r="Y87" s="45">
        <f>A125184962T_Latest</f>
        <v>3.0070000000000001</v>
      </c>
      <c r="Z87" s="45">
        <f>A125179346T_Latest</f>
        <v>3.6019999999999999</v>
      </c>
      <c r="AA87" s="45">
        <f>A125173314R_Latest</f>
        <v>10.013</v>
      </c>
      <c r="AB87" s="45">
        <f>A125184546F_Latest</f>
        <v>4.008</v>
      </c>
      <c r="AC87" s="45">
        <f>A125178930K_Latest</f>
        <v>6.0049999999999999</v>
      </c>
      <c r="AD87" s="61">
        <v>18</v>
      </c>
    </row>
    <row r="88" spans="1:30" hidden="1">
      <c r="A88" s="47"/>
      <c r="B88" s="51" t="s">
        <v>2245</v>
      </c>
      <c r="C88" s="45">
        <f>A125173254X_Latest</f>
        <v>213.078</v>
      </c>
      <c r="D88" s="45">
        <f>A125184486R_Latest</f>
        <v>80.344999999999999</v>
      </c>
      <c r="E88" s="45">
        <f>A125178870V_Latest</f>
        <v>132.733</v>
      </c>
      <c r="F88" s="45">
        <f>A125173878W_Latest</f>
        <v>61.405000000000001</v>
      </c>
      <c r="G88" s="45">
        <f>A125185110K_Latest</f>
        <v>29.044</v>
      </c>
      <c r="H88" s="45">
        <f>A125179494V_Latest</f>
        <v>32.36</v>
      </c>
      <c r="I88" s="45">
        <f>A125173462T_Latest</f>
        <v>64.253</v>
      </c>
      <c r="J88" s="45">
        <f>A125184694J_Latest</f>
        <v>19.440999999999999</v>
      </c>
      <c r="K88" s="45">
        <f>A125179078J_Latest</f>
        <v>44.811999999999998</v>
      </c>
      <c r="L88" s="45">
        <f>A125173982W_Latest</f>
        <v>40.909999999999997</v>
      </c>
      <c r="M88" s="45">
        <f>A125185214C_Latest</f>
        <v>18.364000000000001</v>
      </c>
      <c r="N88" s="45">
        <f>A125179598L_Latest</f>
        <v>22.545999999999999</v>
      </c>
      <c r="O88" s="45">
        <f>A125174086T_Latest</f>
        <v>10.936999999999999</v>
      </c>
      <c r="P88" s="45">
        <f>A125185318W_Latest</f>
        <v>2.8879999999999999</v>
      </c>
      <c r="Q88" s="45">
        <f>A125179702A_Latest</f>
        <v>8.0489999999999995</v>
      </c>
      <c r="R88" s="45">
        <f>A125173566K_Latest</f>
        <v>27.960999999999999</v>
      </c>
      <c r="S88" s="45">
        <f>A125184798A_Latest</f>
        <v>8.1310000000000002</v>
      </c>
      <c r="T88" s="45">
        <f>A125179182J_Latest</f>
        <v>19.829999999999998</v>
      </c>
      <c r="U88" s="45">
        <f>A125173670K_Latest</f>
        <v>2.6549999999999998</v>
      </c>
      <c r="V88" s="45">
        <f>A125184902R_Latest</f>
        <v>0.77</v>
      </c>
      <c r="W88" s="45">
        <f>A125179286A_Latest</f>
        <v>1.885</v>
      </c>
      <c r="X88" s="45">
        <f>A125173774C_Latest</f>
        <v>1.29</v>
      </c>
      <c r="Y88" s="45">
        <f>A125185006K_Latest</f>
        <v>0.61699999999999999</v>
      </c>
      <c r="Z88" s="45">
        <f>A125179390A_Latest</f>
        <v>0.67400000000000004</v>
      </c>
      <c r="AA88" s="45">
        <f>A125173358T_Latest</f>
        <v>3.6680000000000001</v>
      </c>
      <c r="AB88" s="45">
        <f>A125184590R_Latest</f>
        <v>1.091</v>
      </c>
      <c r="AC88" s="45">
        <f>A125178974L_Latest</f>
        <v>2.577</v>
      </c>
      <c r="AD88" s="61">
        <v>19</v>
      </c>
    </row>
    <row r="89" spans="1:30" hidden="1">
      <c r="A89" s="47"/>
      <c r="B89" s="54" t="s">
        <v>2246</v>
      </c>
      <c r="C89" s="45">
        <f>A125173162R_Latest</f>
        <v>5625.9219999999996</v>
      </c>
      <c r="D89" s="45">
        <f>A125184394F_Latest</f>
        <v>2459.8339999999998</v>
      </c>
      <c r="E89" s="45">
        <f>A125178778C_Latest</f>
        <v>3166.0880000000002</v>
      </c>
      <c r="F89" s="45">
        <f>A125173786L_Latest</f>
        <v>1824.1990000000001</v>
      </c>
      <c r="G89" s="45">
        <f>A125185018V_Latest</f>
        <v>799.71900000000005</v>
      </c>
      <c r="H89" s="45">
        <f>A125179402X_Latest</f>
        <v>1024.48</v>
      </c>
      <c r="I89" s="45">
        <f>A125173370J_Latest</f>
        <v>1414.627</v>
      </c>
      <c r="J89" s="45">
        <f>A125184602L_Latest</f>
        <v>603.69899999999996</v>
      </c>
      <c r="K89" s="45">
        <f>A125178986W_Latest</f>
        <v>810.92899999999997</v>
      </c>
      <c r="L89" s="45">
        <f>A125173890L_Latest</f>
        <v>1145.674</v>
      </c>
      <c r="M89" s="45">
        <f>A125185122V_Latest</f>
        <v>516.16899999999998</v>
      </c>
      <c r="N89" s="45">
        <f>A125179506T_Latest</f>
        <v>629.505</v>
      </c>
      <c r="O89" s="45">
        <f>A125173994F_Latest</f>
        <v>445.58100000000002</v>
      </c>
      <c r="P89" s="45">
        <f>A125185226L_Latest</f>
        <v>198.19800000000001</v>
      </c>
      <c r="Q89" s="45">
        <f>A125179610T_Latest</f>
        <v>247.38300000000001</v>
      </c>
      <c r="R89" s="45">
        <f>A125173474A_Latest</f>
        <v>537.31600000000003</v>
      </c>
      <c r="S89" s="45">
        <f>A125184706F_Latest</f>
        <v>227.143</v>
      </c>
      <c r="T89" s="45">
        <f>A125179090X_Latest</f>
        <v>310.173</v>
      </c>
      <c r="U89" s="45">
        <f>A125173578V_Latest</f>
        <v>149.78700000000001</v>
      </c>
      <c r="V89" s="45">
        <f>A125184810F_Latest</f>
        <v>69.292000000000002</v>
      </c>
      <c r="W89" s="45">
        <f>A125179194T_Latest</f>
        <v>80.494</v>
      </c>
      <c r="X89" s="45">
        <f>A125173682V_Latest</f>
        <v>26.869</v>
      </c>
      <c r="Y89" s="45">
        <f>A125184914X_Latest</f>
        <v>11.603999999999999</v>
      </c>
      <c r="Z89" s="45">
        <f>A125179298K_Latest</f>
        <v>15.265000000000001</v>
      </c>
      <c r="AA89" s="45">
        <f>A125173266J_Latest</f>
        <v>81.869</v>
      </c>
      <c r="AB89" s="45">
        <f>A125184498X_Latest</f>
        <v>34.011000000000003</v>
      </c>
      <c r="AC89" s="45">
        <f>A125178882C_Latest</f>
        <v>47.857999999999997</v>
      </c>
      <c r="AD89" s="61">
        <v>20</v>
      </c>
    </row>
    <row r="90" spans="1:30" hidden="1">
      <c r="A90" s="47"/>
      <c r="B90" s="55" t="s">
        <v>2247</v>
      </c>
      <c r="C90" s="45">
        <f>A125173242R_Latest</f>
        <v>4934.8019999999997</v>
      </c>
      <c r="D90" s="45">
        <f>A125184474F_Latest</f>
        <v>2090.4140000000002</v>
      </c>
      <c r="E90" s="45">
        <f>A125178858C_Latest</f>
        <v>2844.3890000000001</v>
      </c>
      <c r="F90" s="45">
        <f>A125173866L_Latest</f>
        <v>1589.502</v>
      </c>
      <c r="G90" s="45">
        <f>A125185098F_Latest</f>
        <v>670.18200000000002</v>
      </c>
      <c r="H90" s="45">
        <f>A125179482K_Latest</f>
        <v>919.31899999999996</v>
      </c>
      <c r="I90" s="45">
        <f>A125173450J_Latest</f>
        <v>1252.9000000000001</v>
      </c>
      <c r="J90" s="45">
        <f>A125184682X_Latest</f>
        <v>525.42200000000003</v>
      </c>
      <c r="K90" s="45">
        <f>A125179066X_Latest</f>
        <v>727.47799999999995</v>
      </c>
      <c r="L90" s="45">
        <f>A125173970L_Latest</f>
        <v>983.548</v>
      </c>
      <c r="M90" s="45">
        <f>A125185202V_Latest</f>
        <v>423.25799999999998</v>
      </c>
      <c r="N90" s="45">
        <f>A125179586C_Latest</f>
        <v>560.29</v>
      </c>
      <c r="O90" s="45">
        <f>A125174074J_Latest</f>
        <v>391.714</v>
      </c>
      <c r="P90" s="45">
        <f>A125185306L_Latest</f>
        <v>171.10300000000001</v>
      </c>
      <c r="Q90" s="45">
        <f>A125179690C_Latest</f>
        <v>220.61199999999999</v>
      </c>
      <c r="R90" s="45">
        <f>A125173554A_Latest</f>
        <v>494.05900000000003</v>
      </c>
      <c r="S90" s="45">
        <f>A125184786T_Latest</f>
        <v>203.935</v>
      </c>
      <c r="T90" s="45">
        <f>A125179170X_Latest</f>
        <v>290.12400000000002</v>
      </c>
      <c r="U90" s="45">
        <f>A125173658V_Latest</f>
        <v>126.64700000000001</v>
      </c>
      <c r="V90" s="45">
        <f>A125184890T_Latest</f>
        <v>55.401000000000003</v>
      </c>
      <c r="W90" s="45">
        <f>A125179274T_Latest</f>
        <v>71.245000000000005</v>
      </c>
      <c r="X90" s="45">
        <f>A125173762V_Latest</f>
        <v>23.754999999999999</v>
      </c>
      <c r="Y90" s="45">
        <f>A125184994K_Latest</f>
        <v>10.141999999999999</v>
      </c>
      <c r="Z90" s="45">
        <f>A125179378K_Latest</f>
        <v>13.613</v>
      </c>
      <c r="AA90" s="45">
        <f>A125173346J_Latest</f>
        <v>72.677999999999997</v>
      </c>
      <c r="AB90" s="45">
        <f>A125184578X_Latest</f>
        <v>30.97</v>
      </c>
      <c r="AC90" s="45">
        <f>A125178962C_Latest</f>
        <v>41.707999999999998</v>
      </c>
      <c r="AD90" s="61">
        <v>21</v>
      </c>
    </row>
    <row r="91" spans="1:30" hidden="1">
      <c r="A91" s="56"/>
      <c r="B91" s="55" t="s">
        <v>2248</v>
      </c>
      <c r="C91" s="45">
        <f>A125173246X_Latest</f>
        <v>691.12</v>
      </c>
      <c r="D91" s="45">
        <f>A125184478R_Latest</f>
        <v>369.42099999999999</v>
      </c>
      <c r="E91" s="45">
        <f>A125178862V_Latest</f>
        <v>321.69900000000001</v>
      </c>
      <c r="F91" s="45">
        <f>A125173870C_Latest</f>
        <v>234.697</v>
      </c>
      <c r="G91" s="45">
        <f>A125185102K_Latest</f>
        <v>129.536</v>
      </c>
      <c r="H91" s="45">
        <f>A125179486V_Latest</f>
        <v>105.161</v>
      </c>
      <c r="I91" s="45">
        <f>A125173454T_Latest</f>
        <v>161.72800000000001</v>
      </c>
      <c r="J91" s="45">
        <f>A125184686J_Latest</f>
        <v>78.277000000000001</v>
      </c>
      <c r="K91" s="45">
        <f>A125179070R_Latest</f>
        <v>83.450999999999993</v>
      </c>
      <c r="L91" s="45">
        <f>A125173974W_Latest</f>
        <v>162.126</v>
      </c>
      <c r="M91" s="45">
        <f>A125185206C_Latest</f>
        <v>92.911000000000001</v>
      </c>
      <c r="N91" s="45">
        <f>A125179590V_Latest</f>
        <v>69.215000000000003</v>
      </c>
      <c r="O91" s="45">
        <f>A125174078T_Latest</f>
        <v>53.866999999999997</v>
      </c>
      <c r="P91" s="45">
        <f>A125185310C_Latest</f>
        <v>27.094999999999999</v>
      </c>
      <c r="Q91" s="45">
        <f>A125179694L_Latest</f>
        <v>26.771999999999998</v>
      </c>
      <c r="R91" s="45">
        <f>A125173558K_Latest</f>
        <v>43.256999999999998</v>
      </c>
      <c r="S91" s="45">
        <f>A125184790J_Latest</f>
        <v>23.207999999999998</v>
      </c>
      <c r="T91" s="45">
        <f>A125179174J_Latest</f>
        <v>20.048999999999999</v>
      </c>
      <c r="U91" s="45">
        <f>A125173662K_Latest</f>
        <v>23.14</v>
      </c>
      <c r="V91" s="45">
        <f>A125184894A_Latest</f>
        <v>13.891</v>
      </c>
      <c r="W91" s="45">
        <f>A125179278A_Latest</f>
        <v>9.2490000000000006</v>
      </c>
      <c r="X91" s="45">
        <f>A125173766C_Latest</f>
        <v>3.113</v>
      </c>
      <c r="Y91" s="45">
        <f>A125184998V_Latest</f>
        <v>1.462</v>
      </c>
      <c r="Z91" s="45">
        <f>A125179382A_Latest</f>
        <v>1.6519999999999999</v>
      </c>
      <c r="AA91" s="45">
        <f>A125173350X_Latest</f>
        <v>9.1920000000000002</v>
      </c>
      <c r="AB91" s="45">
        <f>A125184582R_Latest</f>
        <v>3.0409999999999999</v>
      </c>
      <c r="AC91" s="45">
        <f>A125178966L_Latest</f>
        <v>6.1509999999999998</v>
      </c>
      <c r="AD91" s="61">
        <v>22</v>
      </c>
    </row>
    <row r="92" spans="1:30" hidden="1">
      <c r="A92" s="56"/>
      <c r="B92" s="51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D92" s="61">
        <v>23</v>
      </c>
    </row>
    <row r="93" spans="1:30" hidden="1">
      <c r="A93" s="56" t="s">
        <v>2249</v>
      </c>
      <c r="B93" s="51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  <c r="AD93" s="61">
        <v>24</v>
      </c>
    </row>
    <row r="94" spans="1:30" hidden="1">
      <c r="A94" s="56"/>
      <c r="B94" s="48" t="s">
        <v>2228</v>
      </c>
      <c r="C94" s="45">
        <f>A125173190X_Latest</f>
        <v>13813.467000000001</v>
      </c>
      <c r="D94" s="45">
        <f>A125184422C_Latest</f>
        <v>7246.3590000000004</v>
      </c>
      <c r="E94" s="45">
        <f>A125178806A_Latest</f>
        <v>6567.107</v>
      </c>
      <c r="F94" s="45">
        <f>A125173814K_Latest</f>
        <v>4339.4629999999997</v>
      </c>
      <c r="G94" s="45">
        <f>A125185046C_Latest</f>
        <v>2272.7530000000002</v>
      </c>
      <c r="H94" s="45">
        <f>A125179430J_Latest</f>
        <v>2066.71</v>
      </c>
      <c r="I94" s="45">
        <f>A125173398K_Latest</f>
        <v>3555.107</v>
      </c>
      <c r="J94" s="45">
        <f>A125184630W_Latest</f>
        <v>1872.84</v>
      </c>
      <c r="K94" s="45">
        <f>A125179014W_Latest</f>
        <v>1682.2670000000001</v>
      </c>
      <c r="L94" s="45">
        <f>A125173918C_Latest</f>
        <v>2783.7730000000001</v>
      </c>
      <c r="M94" s="45">
        <f>A125185150C_Latest</f>
        <v>1440.5920000000001</v>
      </c>
      <c r="N94" s="45">
        <f>A125179534A_Latest</f>
        <v>1343.18</v>
      </c>
      <c r="O94" s="45">
        <f>A125174022F_Latest</f>
        <v>933.28099999999995</v>
      </c>
      <c r="P94" s="45">
        <f>A125185254W_Latest</f>
        <v>491.363</v>
      </c>
      <c r="Q94" s="45">
        <f>A125179638V_Latest</f>
        <v>441.91800000000001</v>
      </c>
      <c r="R94" s="45">
        <f>A125173502X_Latest</f>
        <v>1518.1420000000001</v>
      </c>
      <c r="S94" s="45">
        <f>A125184734R_Latest</f>
        <v>817.58299999999997</v>
      </c>
      <c r="T94" s="45">
        <f>A125179118R_Latest</f>
        <v>700.55899999999997</v>
      </c>
      <c r="U94" s="45">
        <f>A125173606T_Latest</f>
        <v>288.13099999999997</v>
      </c>
      <c r="V94" s="45">
        <f>A125184838J_Latest</f>
        <v>148.399</v>
      </c>
      <c r="W94" s="45">
        <f>A125179222R_Latest</f>
        <v>139.733</v>
      </c>
      <c r="X94" s="45">
        <f>A125173710T_Latest</f>
        <v>131.08000000000001</v>
      </c>
      <c r="Y94" s="45">
        <f>A125184942J_Latest</f>
        <v>67.275999999999996</v>
      </c>
      <c r="Z94" s="45">
        <f>A125179326J_Latest</f>
        <v>63.804000000000002</v>
      </c>
      <c r="AA94" s="45">
        <f>A125173294T_Latest</f>
        <v>264.49</v>
      </c>
      <c r="AB94" s="45">
        <f>A125184526W_Latest</f>
        <v>135.554</v>
      </c>
      <c r="AC94" s="45">
        <f>A125178910A_Latest</f>
        <v>128.93600000000001</v>
      </c>
      <c r="AD94" s="61">
        <v>25</v>
      </c>
    </row>
    <row r="95" spans="1:30" hidden="1">
      <c r="A95" s="56"/>
      <c r="B95" s="54" t="s">
        <v>2250</v>
      </c>
      <c r="C95" s="45">
        <f>A125173166X_Latest</f>
        <v>508.89400000000001</v>
      </c>
      <c r="D95" s="45">
        <f>A125184398R_Latest</f>
        <v>273.71499999999997</v>
      </c>
      <c r="E95" s="45">
        <f>A125178782V_Latest</f>
        <v>235.179</v>
      </c>
      <c r="F95" s="45">
        <f>A125173790C_Latest</f>
        <v>141.131</v>
      </c>
      <c r="G95" s="45">
        <f>A125185022K_Latest</f>
        <v>80.352999999999994</v>
      </c>
      <c r="H95" s="45">
        <f>A125179406J_Latest</f>
        <v>60.777999999999999</v>
      </c>
      <c r="I95" s="45">
        <f>A125173374T_Latest</f>
        <v>139.62</v>
      </c>
      <c r="J95" s="45">
        <f>A125184606W_Latest</f>
        <v>72.790999999999997</v>
      </c>
      <c r="K95" s="45">
        <f>A125178990L_Latest</f>
        <v>66.83</v>
      </c>
      <c r="L95" s="45">
        <f>A125173894W_Latest</f>
        <v>105.82899999999999</v>
      </c>
      <c r="M95" s="45">
        <f>A125185126C_Latest</f>
        <v>54.65</v>
      </c>
      <c r="N95" s="45">
        <f>A125179510J_Latest</f>
        <v>51.179000000000002</v>
      </c>
      <c r="O95" s="45">
        <f>A125173998R_Latest</f>
        <v>38.42</v>
      </c>
      <c r="P95" s="45">
        <f>A125185230C_Latest</f>
        <v>20.157</v>
      </c>
      <c r="Q95" s="45">
        <f>A125179614A_Latest</f>
        <v>18.262</v>
      </c>
      <c r="R95" s="45">
        <f>A125173478K_Latest</f>
        <v>59.811</v>
      </c>
      <c r="S95" s="45">
        <f>A125184710W_Latest</f>
        <v>32.520000000000003</v>
      </c>
      <c r="T95" s="45">
        <f>A125179094J_Latest</f>
        <v>27.291</v>
      </c>
      <c r="U95" s="45">
        <f>A125173582K_Latest</f>
        <v>11.18</v>
      </c>
      <c r="V95" s="45">
        <f>A125184814R_Latest</f>
        <v>5.9649999999999999</v>
      </c>
      <c r="W95" s="45">
        <f>A125179198A_Latest</f>
        <v>5.2149999999999999</v>
      </c>
      <c r="X95" s="45">
        <f>A125173686C_Latest</f>
        <v>4.8259999999999996</v>
      </c>
      <c r="Y95" s="45">
        <f>A125184918J_Latest</f>
        <v>2.552</v>
      </c>
      <c r="Z95" s="45">
        <f>A125179302R_Latest</f>
        <v>2.2730000000000001</v>
      </c>
      <c r="AA95" s="45">
        <f>A125173270X_Latest</f>
        <v>8.0779999999999994</v>
      </c>
      <c r="AB95" s="45">
        <f>A125184502C_Latest</f>
        <v>4.7270000000000003</v>
      </c>
      <c r="AC95" s="45">
        <f>A125178886L_Latest</f>
        <v>3.35</v>
      </c>
      <c r="AD95" s="61">
        <v>26</v>
      </c>
    </row>
    <row r="96" spans="1:30" hidden="1">
      <c r="A96" s="56"/>
      <c r="B96" s="54" t="s">
        <v>2251</v>
      </c>
      <c r="C96" s="45">
        <f>A125173186J_Latest</f>
        <v>6921.68</v>
      </c>
      <c r="D96" s="45">
        <f>A125184418L_Latest</f>
        <v>2951.8910000000001</v>
      </c>
      <c r="E96" s="45">
        <f>A125178802T_Latest</f>
        <v>3969.7890000000002</v>
      </c>
      <c r="F96" s="45">
        <f>A125173810A_Latest</f>
        <v>2189.607</v>
      </c>
      <c r="G96" s="45">
        <f>A125185042V_Latest</f>
        <v>944.60799999999995</v>
      </c>
      <c r="H96" s="45">
        <f>A125179426T_Latest</f>
        <v>1245</v>
      </c>
      <c r="I96" s="45">
        <f>A125173394A_Latest</f>
        <v>1772.998</v>
      </c>
      <c r="J96" s="45">
        <f>A125184626F_Latest</f>
        <v>742.39</v>
      </c>
      <c r="K96" s="45">
        <f>A125179010L_Latest</f>
        <v>1030.6079999999999</v>
      </c>
      <c r="L96" s="45">
        <f>A125173914V_Latest</f>
        <v>1420.63</v>
      </c>
      <c r="M96" s="45">
        <f>A125185146L_Latest</f>
        <v>618.00199999999995</v>
      </c>
      <c r="N96" s="45">
        <f>A125179530T_Latest</f>
        <v>802.62800000000004</v>
      </c>
      <c r="O96" s="45">
        <f>A125174018R_Latest</f>
        <v>535.32500000000005</v>
      </c>
      <c r="P96" s="45">
        <f>A125185250L_Latest</f>
        <v>228.98099999999999</v>
      </c>
      <c r="Q96" s="45">
        <f>A125179634K_Latest</f>
        <v>306.34399999999999</v>
      </c>
      <c r="R96" s="45">
        <f>A125173498V_Latest</f>
        <v>684.76199999999994</v>
      </c>
      <c r="S96" s="45">
        <f>A125184730F_Latest</f>
        <v>277.97800000000001</v>
      </c>
      <c r="T96" s="45">
        <f>A125179114F_Latest</f>
        <v>406.78399999999999</v>
      </c>
      <c r="U96" s="45">
        <f>A125173602J_Latest</f>
        <v>178.54300000000001</v>
      </c>
      <c r="V96" s="45">
        <f>A125184834X_Latest</f>
        <v>81.59</v>
      </c>
      <c r="W96" s="45">
        <f>A125179218X_Latest</f>
        <v>96.953000000000003</v>
      </c>
      <c r="X96" s="45">
        <f>A125173706A_Latest</f>
        <v>38.198999999999998</v>
      </c>
      <c r="Y96" s="45">
        <f>A125184938T_Latest</f>
        <v>17.128</v>
      </c>
      <c r="Z96" s="45">
        <f>A125179322X_Latest</f>
        <v>21.071000000000002</v>
      </c>
      <c r="AA96" s="45">
        <f>A125173290J_Latest</f>
        <v>101.617</v>
      </c>
      <c r="AB96" s="45">
        <f>A125184522L_Latest</f>
        <v>41.216000000000001</v>
      </c>
      <c r="AC96" s="45">
        <f>A125178906K_Latest</f>
        <v>60.401000000000003</v>
      </c>
      <c r="AD96" s="61">
        <v>27</v>
      </c>
    </row>
    <row r="97" spans="1:30" hidden="1">
      <c r="A97" s="56"/>
      <c r="B97" s="51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61">
        <v>28</v>
      </c>
    </row>
    <row r="98" spans="1:30" hidden="1">
      <c r="A98" s="56" t="s">
        <v>2252</v>
      </c>
      <c r="B98" s="51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61">
        <v>29</v>
      </c>
    </row>
    <row r="99" spans="1:30" hidden="1">
      <c r="A99" s="47"/>
      <c r="B99" s="48" t="s">
        <v>2253</v>
      </c>
      <c r="C99" s="45">
        <f>A125173214F_Latest</f>
        <v>14169.837</v>
      </c>
      <c r="D99" s="45">
        <f>A125184446W_Latest</f>
        <v>7383.2690000000002</v>
      </c>
      <c r="E99" s="45">
        <f>A125178830A_Latest</f>
        <v>6786.5680000000002</v>
      </c>
      <c r="F99" s="45">
        <f>A125173838C_Latest</f>
        <v>4426.18</v>
      </c>
      <c r="G99" s="45">
        <f>A125185070C_Latest</f>
        <v>2308.3069999999998</v>
      </c>
      <c r="H99" s="45">
        <f>A125179454A_Latest</f>
        <v>2117.873</v>
      </c>
      <c r="I99" s="45">
        <f>A125173422X_Latest</f>
        <v>3651.2049999999999</v>
      </c>
      <c r="J99" s="45">
        <f>A125184654R_Latest</f>
        <v>1908.085</v>
      </c>
      <c r="K99" s="45">
        <f>A125179038R_Latest</f>
        <v>1743.12</v>
      </c>
      <c r="L99" s="45">
        <f>A125173942C_Latest</f>
        <v>2867.5030000000002</v>
      </c>
      <c r="M99" s="45">
        <f>A125185174W_Latest</f>
        <v>1471.9269999999999</v>
      </c>
      <c r="N99" s="45">
        <f>A125179558V_Latest</f>
        <v>1395.576</v>
      </c>
      <c r="O99" s="45">
        <f>A125174046X_Latest</f>
        <v>958.23199999999997</v>
      </c>
      <c r="P99" s="45">
        <f>A125185278R_Latest</f>
        <v>500.363</v>
      </c>
      <c r="Q99" s="45">
        <f>A125179662V_Latest</f>
        <v>457.86799999999999</v>
      </c>
      <c r="R99" s="45">
        <f>A125173526T_Latest</f>
        <v>1562.4929999999999</v>
      </c>
      <c r="S99" s="45">
        <f>A125184758J_Latest</f>
        <v>833.87400000000002</v>
      </c>
      <c r="T99" s="45">
        <f>A125179142R_Latest</f>
        <v>728.61900000000003</v>
      </c>
      <c r="U99" s="45">
        <f>A125173630T_Latest</f>
        <v>297.339</v>
      </c>
      <c r="V99" s="45">
        <f>A125184862J_Latest</f>
        <v>152.624</v>
      </c>
      <c r="W99" s="45">
        <f>A125179246J_Latest</f>
        <v>144.715</v>
      </c>
      <c r="X99" s="45">
        <f>A125173734K_Latest</f>
        <v>135.429</v>
      </c>
      <c r="Y99" s="45">
        <f>A125184966A_Latest</f>
        <v>69.668999999999997</v>
      </c>
      <c r="Z99" s="45">
        <f>A125179350J_Latest</f>
        <v>65.760000000000005</v>
      </c>
      <c r="AA99" s="45">
        <f>A125173318X_Latest</f>
        <v>271.45699999999999</v>
      </c>
      <c r="AB99" s="45">
        <f>A125184550W_Latest</f>
        <v>138.41999999999999</v>
      </c>
      <c r="AC99" s="45">
        <f>A125178934V_Latest</f>
        <v>133.03700000000001</v>
      </c>
      <c r="AD99" s="61">
        <v>30</v>
      </c>
    </row>
    <row r="100" spans="1:30" hidden="1">
      <c r="A100" s="47"/>
      <c r="B100" s="48" t="s">
        <v>2254</v>
      </c>
      <c r="C100" s="45">
        <f>A125173258J_Latest</f>
        <v>7074.2039999999997</v>
      </c>
      <c r="D100" s="45">
        <f>A125184490F_Latest</f>
        <v>3088.6970000000001</v>
      </c>
      <c r="E100" s="45">
        <f>A125178874C_Latest</f>
        <v>3985.5079999999998</v>
      </c>
      <c r="F100" s="45">
        <f>A125173882L_Latest</f>
        <v>2244.0210000000002</v>
      </c>
      <c r="G100" s="45">
        <f>A125185114V_Latest</f>
        <v>989.40599999999995</v>
      </c>
      <c r="H100" s="45">
        <f>A125179498C_Latest</f>
        <v>1254.615</v>
      </c>
      <c r="I100" s="45">
        <f>A125173466A_Latest</f>
        <v>1816.52</v>
      </c>
      <c r="J100" s="45">
        <f>A125184698T_Latest</f>
        <v>779.93600000000004</v>
      </c>
      <c r="K100" s="45">
        <f>A125179082X_Latest</f>
        <v>1036.585</v>
      </c>
      <c r="L100" s="45">
        <f>A125173986F_Latest</f>
        <v>1442.729</v>
      </c>
      <c r="M100" s="45">
        <f>A125185218L_Latest</f>
        <v>641.31799999999998</v>
      </c>
      <c r="N100" s="45">
        <f>A125179602T_Latest</f>
        <v>801.41099999999994</v>
      </c>
      <c r="O100" s="45">
        <f>A125174090J_Latest</f>
        <v>548.79399999999998</v>
      </c>
      <c r="P100" s="45">
        <f>A125185322L_Latest</f>
        <v>240.137</v>
      </c>
      <c r="Q100" s="45">
        <f>A125179706K_Latest</f>
        <v>308.65600000000001</v>
      </c>
      <c r="R100" s="45">
        <f>A125173570A_Latest</f>
        <v>700.22199999999998</v>
      </c>
      <c r="S100" s="45">
        <f>A125184802F_Latest</f>
        <v>294.20699999999999</v>
      </c>
      <c r="T100" s="45">
        <f>A125179186T_Latest</f>
        <v>406.01499999999999</v>
      </c>
      <c r="U100" s="45">
        <f>A125173674V_Latest</f>
        <v>180.51599999999999</v>
      </c>
      <c r="V100" s="45">
        <f>A125184906X_Latest</f>
        <v>83.328999999999994</v>
      </c>
      <c r="W100" s="45">
        <f>A125179290T_Latest</f>
        <v>97.186999999999998</v>
      </c>
      <c r="X100" s="45">
        <f>A125173778L_Latest</f>
        <v>38.676000000000002</v>
      </c>
      <c r="Y100" s="45">
        <f>A125185010A_Latest</f>
        <v>17.286999999999999</v>
      </c>
      <c r="Z100" s="45">
        <f>A125179394K_Latest</f>
        <v>21.388999999999999</v>
      </c>
      <c r="AA100" s="45">
        <f>A125173362J_Latest</f>
        <v>102.727</v>
      </c>
      <c r="AB100" s="45">
        <f>A125184594X_Latest</f>
        <v>43.076999999999998</v>
      </c>
      <c r="AC100" s="45">
        <f>A125178978W_Latest</f>
        <v>59.65</v>
      </c>
      <c r="AD100" s="61">
        <v>31</v>
      </c>
    </row>
    <row r="101" spans="1:30" hidden="1">
      <c r="A101" s="47"/>
      <c r="B101" s="48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</row>
    <row r="102" spans="1:30" hidden="1">
      <c r="A102" s="47"/>
      <c r="B102" s="48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</row>
    <row r="103" spans="1:30" hidden="1">
      <c r="A103" s="47"/>
      <c r="B103" s="48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</row>
    <row r="104" spans="1:30" hidden="1">
      <c r="A104" s="59"/>
      <c r="B104" s="58"/>
      <c r="C104" s="61">
        <v>1</v>
      </c>
      <c r="D104" s="61">
        <v>2</v>
      </c>
      <c r="E104" s="61">
        <v>3</v>
      </c>
      <c r="F104" s="61">
        <v>4</v>
      </c>
      <c r="G104" s="61">
        <v>5</v>
      </c>
      <c r="H104" s="61">
        <v>6</v>
      </c>
      <c r="I104" s="61">
        <v>7</v>
      </c>
      <c r="J104" s="61">
        <v>8</v>
      </c>
      <c r="K104" s="61">
        <v>9</v>
      </c>
      <c r="L104" s="61">
        <v>10</v>
      </c>
      <c r="M104" s="61">
        <v>11</v>
      </c>
      <c r="N104" s="61">
        <v>12</v>
      </c>
      <c r="O104" s="61">
        <v>13</v>
      </c>
      <c r="P104" s="61">
        <v>14</v>
      </c>
      <c r="Q104" s="61">
        <v>15</v>
      </c>
      <c r="R104" s="61">
        <v>16</v>
      </c>
      <c r="S104" s="61">
        <v>17</v>
      </c>
      <c r="T104" s="61">
        <v>18</v>
      </c>
      <c r="U104" s="61">
        <v>19</v>
      </c>
      <c r="V104" s="61">
        <v>20</v>
      </c>
      <c r="W104" s="61">
        <v>21</v>
      </c>
      <c r="X104" s="61">
        <v>22</v>
      </c>
      <c r="Y104" s="61">
        <v>23</v>
      </c>
      <c r="Z104" s="61">
        <v>24</v>
      </c>
      <c r="AA104" s="61">
        <v>25</v>
      </c>
      <c r="AB104" s="61">
        <v>26</v>
      </c>
      <c r="AC104" s="61">
        <v>27</v>
      </c>
    </row>
    <row r="105" spans="1:30" ht="15" hidden="1" customHeight="1">
      <c r="A105" s="36"/>
      <c r="B105" s="36"/>
      <c r="C105" s="75" t="s">
        <v>2261</v>
      </c>
      <c r="D105" s="75"/>
      <c r="E105" s="75"/>
      <c r="F105" s="75" t="s">
        <v>2262</v>
      </c>
      <c r="G105" s="75"/>
      <c r="H105" s="75"/>
      <c r="I105" s="75" t="s">
        <v>2263</v>
      </c>
      <c r="J105" s="75"/>
      <c r="K105" s="75"/>
      <c r="L105" s="75" t="s">
        <v>2264</v>
      </c>
      <c r="M105" s="75"/>
      <c r="N105" s="75"/>
      <c r="O105" s="75" t="s">
        <v>2265</v>
      </c>
      <c r="P105" s="75"/>
      <c r="Q105" s="75"/>
      <c r="R105" s="75" t="s">
        <v>2266</v>
      </c>
      <c r="S105" s="75"/>
      <c r="T105" s="75"/>
      <c r="U105" s="75" t="s">
        <v>2267</v>
      </c>
      <c r="V105" s="75"/>
      <c r="W105" s="75"/>
      <c r="X105" s="75" t="s">
        <v>2268</v>
      </c>
      <c r="Y105" s="75"/>
      <c r="Z105" s="75"/>
      <c r="AA105" s="75" t="s">
        <v>2269</v>
      </c>
      <c r="AB105" s="75"/>
      <c r="AC105" s="75"/>
    </row>
    <row r="106" spans="1:30" hidden="1">
      <c r="A106" s="36"/>
      <c r="B106" s="36"/>
      <c r="C106" s="37" t="s">
        <v>2222</v>
      </c>
      <c r="D106" s="37" t="s">
        <v>2223</v>
      </c>
      <c r="E106" s="37" t="s">
        <v>2224</v>
      </c>
      <c r="F106" s="37" t="s">
        <v>2222</v>
      </c>
      <c r="G106" s="37" t="s">
        <v>2223</v>
      </c>
      <c r="H106" s="37" t="s">
        <v>2224</v>
      </c>
      <c r="I106" s="37" t="s">
        <v>2222</v>
      </c>
      <c r="J106" s="37" t="s">
        <v>2223</v>
      </c>
      <c r="K106" s="37" t="s">
        <v>2224</v>
      </c>
      <c r="L106" s="37" t="s">
        <v>2222</v>
      </c>
      <c r="M106" s="37" t="s">
        <v>2223</v>
      </c>
      <c r="N106" s="37" t="s">
        <v>2224</v>
      </c>
      <c r="O106" s="37" t="s">
        <v>2222</v>
      </c>
      <c r="P106" s="37" t="s">
        <v>2223</v>
      </c>
      <c r="Q106" s="37" t="s">
        <v>2224</v>
      </c>
      <c r="R106" s="37" t="s">
        <v>2222</v>
      </c>
      <c r="S106" s="37" t="s">
        <v>2223</v>
      </c>
      <c r="T106" s="37" t="s">
        <v>2224</v>
      </c>
      <c r="U106" s="37" t="s">
        <v>2222</v>
      </c>
      <c r="V106" s="37" t="s">
        <v>2223</v>
      </c>
      <c r="W106" s="37" t="s">
        <v>2224</v>
      </c>
      <c r="X106" s="37" t="s">
        <v>2222</v>
      </c>
      <c r="Y106" s="37" t="s">
        <v>2223</v>
      </c>
      <c r="Z106" s="37" t="s">
        <v>2224</v>
      </c>
      <c r="AA106" s="37" t="s">
        <v>2222</v>
      </c>
      <c r="AB106" s="37" t="s">
        <v>2223</v>
      </c>
      <c r="AC106" s="37" t="s">
        <v>2224</v>
      </c>
    </row>
    <row r="107" spans="1:30" hidden="1">
      <c r="A107" s="36"/>
      <c r="B107" s="36"/>
      <c r="C107" s="40" t="s">
        <v>2225</v>
      </c>
      <c r="D107" s="40" t="s">
        <v>2225</v>
      </c>
      <c r="E107" s="40" t="s">
        <v>2225</v>
      </c>
      <c r="F107" s="40" t="s">
        <v>2225</v>
      </c>
      <c r="G107" s="40" t="s">
        <v>2225</v>
      </c>
      <c r="H107" s="40" t="s">
        <v>2225</v>
      </c>
      <c r="I107" s="40" t="s">
        <v>2225</v>
      </c>
      <c r="J107" s="40" t="s">
        <v>2225</v>
      </c>
      <c r="K107" s="40" t="s">
        <v>2225</v>
      </c>
      <c r="L107" s="40" t="s">
        <v>2225</v>
      </c>
      <c r="M107" s="40" t="s">
        <v>2225</v>
      </c>
      <c r="N107" s="40" t="s">
        <v>2225</v>
      </c>
      <c r="O107" s="40" t="s">
        <v>2225</v>
      </c>
      <c r="P107" s="40" t="s">
        <v>2225</v>
      </c>
      <c r="Q107" s="40" t="s">
        <v>2225</v>
      </c>
      <c r="R107" s="40" t="s">
        <v>2225</v>
      </c>
      <c r="S107" s="40" t="s">
        <v>2225</v>
      </c>
      <c r="T107" s="40" t="s">
        <v>2225</v>
      </c>
      <c r="U107" s="40" t="s">
        <v>2225</v>
      </c>
      <c r="V107" s="40" t="s">
        <v>2225</v>
      </c>
      <c r="W107" s="40" t="s">
        <v>2225</v>
      </c>
      <c r="X107" s="40" t="s">
        <v>2225</v>
      </c>
      <c r="Y107" s="40" t="s">
        <v>2225</v>
      </c>
      <c r="Z107" s="40" t="s">
        <v>2225</v>
      </c>
      <c r="AA107" s="40" t="s">
        <v>2225</v>
      </c>
      <c r="AB107" s="40" t="s">
        <v>2225</v>
      </c>
      <c r="AC107" s="40" t="s">
        <v>2225</v>
      </c>
    </row>
    <row r="108" spans="1:30" hidden="1">
      <c r="A108" s="41" t="s">
        <v>2226</v>
      </c>
      <c r="B108" s="36"/>
    </row>
    <row r="109" spans="1:30" hidden="1">
      <c r="A109" s="43"/>
      <c r="B109" s="44" t="s">
        <v>2227</v>
      </c>
      <c r="C109" s="46" t="s">
        <v>262</v>
      </c>
      <c r="D109" s="46" t="s">
        <v>263</v>
      </c>
      <c r="E109" s="46" t="s">
        <v>264</v>
      </c>
      <c r="F109" s="46" t="s">
        <v>980</v>
      </c>
      <c r="G109" s="46" t="s">
        <v>981</v>
      </c>
      <c r="H109" s="46" t="s">
        <v>982</v>
      </c>
      <c r="I109" s="46" t="s">
        <v>1308</v>
      </c>
      <c r="J109" s="46" t="s">
        <v>1309</v>
      </c>
      <c r="K109" s="46" t="s">
        <v>1310</v>
      </c>
      <c r="L109" s="46" t="s">
        <v>1386</v>
      </c>
      <c r="M109" s="46" t="s">
        <v>1387</v>
      </c>
      <c r="N109" s="46" t="s">
        <v>1388</v>
      </c>
      <c r="O109" s="46" t="s">
        <v>1464</v>
      </c>
      <c r="P109" s="46" t="s">
        <v>1465</v>
      </c>
      <c r="Q109" s="46" t="s">
        <v>1466</v>
      </c>
      <c r="R109" s="46" t="s">
        <v>1792</v>
      </c>
      <c r="S109" s="46" t="s">
        <v>1793</v>
      </c>
      <c r="T109" s="46" t="s">
        <v>1794</v>
      </c>
      <c r="U109" s="46" t="s">
        <v>1870</v>
      </c>
      <c r="V109" s="46" t="s">
        <v>1871</v>
      </c>
      <c r="W109" s="46" t="s">
        <v>1872</v>
      </c>
      <c r="X109" s="46" t="s">
        <v>1948</v>
      </c>
      <c r="Y109" s="46" t="s">
        <v>1949</v>
      </c>
      <c r="Z109" s="46" t="s">
        <v>1950</v>
      </c>
      <c r="AA109" s="46" t="s">
        <v>2118</v>
      </c>
      <c r="AB109" s="46" t="s">
        <v>2119</v>
      </c>
      <c r="AC109" s="46" t="s">
        <v>2120</v>
      </c>
      <c r="AD109" s="61">
        <v>1</v>
      </c>
    </row>
    <row r="110" spans="1:30" hidden="1">
      <c r="A110" s="47"/>
      <c r="B110" s="48" t="s">
        <v>2228</v>
      </c>
      <c r="C110" s="46" t="s">
        <v>265</v>
      </c>
      <c r="D110" s="46" t="s">
        <v>266</v>
      </c>
      <c r="E110" s="46" t="s">
        <v>267</v>
      </c>
      <c r="F110" s="46" t="s">
        <v>983</v>
      </c>
      <c r="G110" s="46" t="s">
        <v>984</v>
      </c>
      <c r="H110" s="46" t="s">
        <v>985</v>
      </c>
      <c r="I110" s="46" t="s">
        <v>1311</v>
      </c>
      <c r="J110" s="46" t="s">
        <v>1312</v>
      </c>
      <c r="K110" s="46" t="s">
        <v>1313</v>
      </c>
      <c r="L110" s="46" t="s">
        <v>1389</v>
      </c>
      <c r="M110" s="46" t="s">
        <v>1390</v>
      </c>
      <c r="N110" s="46" t="s">
        <v>1391</v>
      </c>
      <c r="O110" s="46" t="s">
        <v>1467</v>
      </c>
      <c r="P110" s="46" t="s">
        <v>1468</v>
      </c>
      <c r="Q110" s="46" t="s">
        <v>1469</v>
      </c>
      <c r="R110" s="46" t="s">
        <v>1795</v>
      </c>
      <c r="S110" s="46" t="s">
        <v>1796</v>
      </c>
      <c r="T110" s="46" t="s">
        <v>1797</v>
      </c>
      <c r="U110" s="46" t="s">
        <v>1873</v>
      </c>
      <c r="V110" s="46" t="s">
        <v>1874</v>
      </c>
      <c r="W110" s="46" t="s">
        <v>1875</v>
      </c>
      <c r="X110" s="46" t="s">
        <v>1951</v>
      </c>
      <c r="Y110" s="46" t="s">
        <v>1952</v>
      </c>
      <c r="Z110" s="46" t="s">
        <v>1953</v>
      </c>
      <c r="AA110" s="46" t="s">
        <v>2121</v>
      </c>
      <c r="AB110" s="46" t="s">
        <v>2122</v>
      </c>
      <c r="AC110" s="46" t="s">
        <v>2123</v>
      </c>
      <c r="AD110" s="61">
        <v>2</v>
      </c>
    </row>
    <row r="111" spans="1:30" hidden="1">
      <c r="A111" s="47"/>
      <c r="B111" s="49" t="s">
        <v>2229</v>
      </c>
      <c r="C111" s="46" t="s">
        <v>268</v>
      </c>
      <c r="D111" s="46" t="s">
        <v>269</v>
      </c>
      <c r="E111" s="46" t="s">
        <v>270</v>
      </c>
      <c r="F111" s="46" t="s">
        <v>986</v>
      </c>
      <c r="G111" s="46" t="s">
        <v>987</v>
      </c>
      <c r="H111" s="46" t="s">
        <v>988</v>
      </c>
      <c r="I111" s="46" t="s">
        <v>1314</v>
      </c>
      <c r="J111" s="46" t="s">
        <v>1315</v>
      </c>
      <c r="K111" s="46" t="s">
        <v>1316</v>
      </c>
      <c r="L111" s="46" t="s">
        <v>1392</v>
      </c>
      <c r="M111" s="46" t="s">
        <v>1393</v>
      </c>
      <c r="N111" s="46" t="s">
        <v>1394</v>
      </c>
      <c r="O111" s="46" t="s">
        <v>1470</v>
      </c>
      <c r="P111" s="46" t="s">
        <v>1471</v>
      </c>
      <c r="Q111" s="46" t="s">
        <v>1472</v>
      </c>
      <c r="R111" s="46" t="s">
        <v>1798</v>
      </c>
      <c r="S111" s="46" t="s">
        <v>1799</v>
      </c>
      <c r="T111" s="46" t="s">
        <v>1800</v>
      </c>
      <c r="U111" s="46" t="s">
        <v>1876</v>
      </c>
      <c r="V111" s="46" t="s">
        <v>1877</v>
      </c>
      <c r="W111" s="46" t="s">
        <v>1878</v>
      </c>
      <c r="X111" s="46" t="s">
        <v>1954</v>
      </c>
      <c r="Y111" s="46" t="s">
        <v>1955</v>
      </c>
      <c r="Z111" s="46" t="s">
        <v>1956</v>
      </c>
      <c r="AA111" s="46" t="s">
        <v>2124</v>
      </c>
      <c r="AB111" s="46" t="s">
        <v>2125</v>
      </c>
      <c r="AC111" s="46" t="s">
        <v>2126</v>
      </c>
      <c r="AD111" s="61">
        <v>3</v>
      </c>
    </row>
    <row r="112" spans="1:30" hidden="1">
      <c r="A112" s="47"/>
      <c r="B112" s="50" t="s">
        <v>2230</v>
      </c>
      <c r="C112" s="46" t="s">
        <v>271</v>
      </c>
      <c r="D112" s="46" t="s">
        <v>272</v>
      </c>
      <c r="E112" s="46" t="s">
        <v>273</v>
      </c>
      <c r="F112" s="46" t="s">
        <v>989</v>
      </c>
      <c r="G112" s="46" t="s">
        <v>990</v>
      </c>
      <c r="H112" s="46" t="s">
        <v>991</v>
      </c>
      <c r="I112" s="46" t="s">
        <v>1317</v>
      </c>
      <c r="J112" s="46" t="s">
        <v>1318</v>
      </c>
      <c r="K112" s="46" t="s">
        <v>1319</v>
      </c>
      <c r="L112" s="46" t="s">
        <v>1395</v>
      </c>
      <c r="M112" s="46" t="s">
        <v>1396</v>
      </c>
      <c r="N112" s="46" t="s">
        <v>1397</v>
      </c>
      <c r="O112" s="46" t="s">
        <v>1473</v>
      </c>
      <c r="P112" s="46" t="s">
        <v>1474</v>
      </c>
      <c r="Q112" s="46" t="s">
        <v>1475</v>
      </c>
      <c r="R112" s="46" t="s">
        <v>1801</v>
      </c>
      <c r="S112" s="46" t="s">
        <v>1802</v>
      </c>
      <c r="T112" s="46" t="s">
        <v>1803</v>
      </c>
      <c r="U112" s="46" t="s">
        <v>1879</v>
      </c>
      <c r="V112" s="46" t="s">
        <v>1880</v>
      </c>
      <c r="W112" s="46" t="s">
        <v>1881</v>
      </c>
      <c r="X112" s="46" t="s">
        <v>1957</v>
      </c>
      <c r="Y112" s="46" t="s">
        <v>1958</v>
      </c>
      <c r="Z112" s="46" t="s">
        <v>1959</v>
      </c>
      <c r="AA112" s="46" t="s">
        <v>2127</v>
      </c>
      <c r="AB112" s="46" t="s">
        <v>2128</v>
      </c>
      <c r="AC112" s="46" t="s">
        <v>2129</v>
      </c>
      <c r="AD112" s="61">
        <v>4</v>
      </c>
    </row>
    <row r="113" spans="1:30" hidden="1">
      <c r="A113" s="47"/>
      <c r="B113" s="48" t="s">
        <v>2231</v>
      </c>
      <c r="C113" s="46" t="s">
        <v>274</v>
      </c>
      <c r="D113" s="46" t="s">
        <v>275</v>
      </c>
      <c r="E113" s="46" t="s">
        <v>276</v>
      </c>
      <c r="F113" s="46" t="s">
        <v>992</v>
      </c>
      <c r="G113" s="46" t="s">
        <v>993</v>
      </c>
      <c r="H113" s="46" t="s">
        <v>994</v>
      </c>
      <c r="I113" s="46" t="s">
        <v>1320</v>
      </c>
      <c r="J113" s="46" t="s">
        <v>1321</v>
      </c>
      <c r="K113" s="46" t="s">
        <v>1322</v>
      </c>
      <c r="L113" s="46" t="s">
        <v>1398</v>
      </c>
      <c r="M113" s="46" t="s">
        <v>1399</v>
      </c>
      <c r="N113" s="46" t="s">
        <v>1400</v>
      </c>
      <c r="O113" s="46" t="s">
        <v>1476</v>
      </c>
      <c r="P113" s="46" t="s">
        <v>1477</v>
      </c>
      <c r="Q113" s="46" t="s">
        <v>1478</v>
      </c>
      <c r="R113" s="46" t="s">
        <v>1804</v>
      </c>
      <c r="S113" s="46" t="s">
        <v>1805</v>
      </c>
      <c r="T113" s="46" t="s">
        <v>1806</v>
      </c>
      <c r="U113" s="46" t="s">
        <v>1882</v>
      </c>
      <c r="V113" s="46" t="s">
        <v>1883</v>
      </c>
      <c r="W113" s="46" t="s">
        <v>1884</v>
      </c>
      <c r="X113" s="46" t="s">
        <v>1960</v>
      </c>
      <c r="Y113" s="46" t="s">
        <v>1961</v>
      </c>
      <c r="Z113" s="46" t="s">
        <v>1962</v>
      </c>
      <c r="AA113" s="46" t="s">
        <v>2130</v>
      </c>
      <c r="AB113" s="46" t="s">
        <v>2131</v>
      </c>
      <c r="AC113" s="46" t="s">
        <v>2132</v>
      </c>
      <c r="AD113" s="61">
        <v>5</v>
      </c>
    </row>
    <row r="114" spans="1:30" hidden="1">
      <c r="A114" s="47"/>
      <c r="B114" s="49" t="s">
        <v>2232</v>
      </c>
      <c r="C114" s="46" t="s">
        <v>277</v>
      </c>
      <c r="D114" s="46" t="s">
        <v>278</v>
      </c>
      <c r="E114" s="46" t="s">
        <v>279</v>
      </c>
      <c r="F114" s="46" t="s">
        <v>995</v>
      </c>
      <c r="G114" s="46" t="s">
        <v>996</v>
      </c>
      <c r="H114" s="46" t="s">
        <v>997</v>
      </c>
      <c r="I114" s="46" t="s">
        <v>1323</v>
      </c>
      <c r="J114" s="46" t="s">
        <v>1324</v>
      </c>
      <c r="K114" s="46" t="s">
        <v>1325</v>
      </c>
      <c r="L114" s="46" t="s">
        <v>1401</v>
      </c>
      <c r="M114" s="46" t="s">
        <v>1402</v>
      </c>
      <c r="N114" s="46" t="s">
        <v>1403</v>
      </c>
      <c r="O114" s="46" t="s">
        <v>1479</v>
      </c>
      <c r="P114" s="46" t="s">
        <v>1480</v>
      </c>
      <c r="Q114" s="46" t="s">
        <v>1481</v>
      </c>
      <c r="R114" s="46" t="s">
        <v>1807</v>
      </c>
      <c r="S114" s="46" t="s">
        <v>1808</v>
      </c>
      <c r="T114" s="46" t="s">
        <v>1809</v>
      </c>
      <c r="U114" s="46" t="s">
        <v>1885</v>
      </c>
      <c r="V114" s="46" t="s">
        <v>1886</v>
      </c>
      <c r="W114" s="46" t="s">
        <v>1887</v>
      </c>
      <c r="X114" s="46" t="s">
        <v>1963</v>
      </c>
      <c r="Y114" s="46" t="s">
        <v>1964</v>
      </c>
      <c r="Z114" s="46" t="s">
        <v>1965</v>
      </c>
      <c r="AA114" s="46" t="s">
        <v>2133</v>
      </c>
      <c r="AB114" s="46" t="s">
        <v>2134</v>
      </c>
      <c r="AC114" s="46" t="s">
        <v>2135</v>
      </c>
      <c r="AD114" s="61">
        <v>6</v>
      </c>
    </row>
    <row r="115" spans="1:30" hidden="1">
      <c r="A115" s="47"/>
      <c r="B115" s="51" t="s">
        <v>2233</v>
      </c>
      <c r="C115" s="46" t="s">
        <v>280</v>
      </c>
      <c r="D115" s="46" t="s">
        <v>281</v>
      </c>
      <c r="E115" s="46" t="s">
        <v>282</v>
      </c>
      <c r="F115" s="46" t="s">
        <v>998</v>
      </c>
      <c r="G115" s="46" t="s">
        <v>999</v>
      </c>
      <c r="H115" s="46" t="s">
        <v>1000</v>
      </c>
      <c r="I115" s="46" t="s">
        <v>1326</v>
      </c>
      <c r="J115" s="46" t="s">
        <v>1327</v>
      </c>
      <c r="K115" s="46" t="s">
        <v>1328</v>
      </c>
      <c r="L115" s="46" t="s">
        <v>1404</v>
      </c>
      <c r="M115" s="46" t="s">
        <v>1405</v>
      </c>
      <c r="N115" s="46" t="s">
        <v>1406</v>
      </c>
      <c r="O115" s="46" t="s">
        <v>1482</v>
      </c>
      <c r="P115" s="46" t="s">
        <v>1483</v>
      </c>
      <c r="Q115" s="46" t="s">
        <v>1484</v>
      </c>
      <c r="R115" s="46" t="s">
        <v>1810</v>
      </c>
      <c r="S115" s="46" t="s">
        <v>1811</v>
      </c>
      <c r="T115" s="46" t="s">
        <v>1812</v>
      </c>
      <c r="U115" s="46" t="s">
        <v>1888</v>
      </c>
      <c r="V115" s="46" t="s">
        <v>1889</v>
      </c>
      <c r="W115" s="46" t="s">
        <v>1890</v>
      </c>
      <c r="X115" s="46" t="s">
        <v>1966</v>
      </c>
      <c r="Y115" s="46" t="s">
        <v>1967</v>
      </c>
      <c r="Z115" s="46" t="s">
        <v>1968</v>
      </c>
      <c r="AA115" s="46" t="s">
        <v>2136</v>
      </c>
      <c r="AB115" s="46" t="s">
        <v>2137</v>
      </c>
      <c r="AC115" s="46" t="s">
        <v>2138</v>
      </c>
      <c r="AD115" s="61">
        <v>7</v>
      </c>
    </row>
    <row r="116" spans="1:30" hidden="1">
      <c r="A116" s="47"/>
      <c r="B116" s="52" t="s">
        <v>2234</v>
      </c>
      <c r="C116" s="46" t="s">
        <v>283</v>
      </c>
      <c r="D116" s="46" t="s">
        <v>284</v>
      </c>
      <c r="E116" s="46" t="s">
        <v>285</v>
      </c>
      <c r="F116" s="46" t="s">
        <v>1001</v>
      </c>
      <c r="G116" s="46" t="s">
        <v>1002</v>
      </c>
      <c r="H116" s="46" t="s">
        <v>1003</v>
      </c>
      <c r="I116" s="46" t="s">
        <v>1329</v>
      </c>
      <c r="J116" s="46" t="s">
        <v>1330</v>
      </c>
      <c r="K116" s="46" t="s">
        <v>1331</v>
      </c>
      <c r="L116" s="46" t="s">
        <v>1407</v>
      </c>
      <c r="M116" s="46" t="s">
        <v>1408</v>
      </c>
      <c r="N116" s="46" t="s">
        <v>1409</v>
      </c>
      <c r="O116" s="46" t="s">
        <v>1485</v>
      </c>
      <c r="P116" s="46" t="s">
        <v>1486</v>
      </c>
      <c r="Q116" s="46" t="s">
        <v>1487</v>
      </c>
      <c r="R116" s="46" t="s">
        <v>1813</v>
      </c>
      <c r="S116" s="46" t="s">
        <v>1814</v>
      </c>
      <c r="T116" s="46" t="s">
        <v>1815</v>
      </c>
      <c r="U116" s="46" t="s">
        <v>1891</v>
      </c>
      <c r="V116" s="46" t="s">
        <v>1892</v>
      </c>
      <c r="W116" s="46" t="s">
        <v>1893</v>
      </c>
      <c r="X116" s="46" t="s">
        <v>1969</v>
      </c>
      <c r="Y116" s="46" t="s">
        <v>1970</v>
      </c>
      <c r="Z116" s="46" t="s">
        <v>1971</v>
      </c>
      <c r="AA116" s="46" t="s">
        <v>2139</v>
      </c>
      <c r="AB116" s="46" t="s">
        <v>2140</v>
      </c>
      <c r="AC116" s="46" t="s">
        <v>2141</v>
      </c>
      <c r="AD116" s="61">
        <v>8</v>
      </c>
    </row>
    <row r="117" spans="1:30" hidden="1">
      <c r="A117" s="47"/>
      <c r="B117" s="52" t="s">
        <v>2235</v>
      </c>
      <c r="C117" s="46" t="s">
        <v>286</v>
      </c>
      <c r="D117" s="46" t="s">
        <v>287</v>
      </c>
      <c r="E117" s="46" t="s">
        <v>288</v>
      </c>
      <c r="F117" s="46" t="s">
        <v>1004</v>
      </c>
      <c r="G117" s="46" t="s">
        <v>1005</v>
      </c>
      <c r="H117" s="46" t="s">
        <v>1006</v>
      </c>
      <c r="I117" s="46" t="s">
        <v>1332</v>
      </c>
      <c r="J117" s="46" t="s">
        <v>1333</v>
      </c>
      <c r="K117" s="46" t="s">
        <v>1334</v>
      </c>
      <c r="L117" s="46" t="s">
        <v>1410</v>
      </c>
      <c r="M117" s="46" t="s">
        <v>1411</v>
      </c>
      <c r="N117" s="46" t="s">
        <v>1412</v>
      </c>
      <c r="O117" s="46" t="s">
        <v>1488</v>
      </c>
      <c r="P117" s="46" t="s">
        <v>1489</v>
      </c>
      <c r="Q117" s="46" t="s">
        <v>1490</v>
      </c>
      <c r="R117" s="46" t="s">
        <v>1816</v>
      </c>
      <c r="S117" s="46" t="s">
        <v>1817</v>
      </c>
      <c r="T117" s="46" t="s">
        <v>1818</v>
      </c>
      <c r="U117" s="46" t="s">
        <v>1894</v>
      </c>
      <c r="V117" s="46" t="s">
        <v>1895</v>
      </c>
      <c r="W117" s="46" t="s">
        <v>1896</v>
      </c>
      <c r="X117" s="46" t="s">
        <v>1972</v>
      </c>
      <c r="Y117" s="46" t="s">
        <v>1973</v>
      </c>
      <c r="Z117" s="46" t="s">
        <v>1974</v>
      </c>
      <c r="AA117" s="46" t="s">
        <v>2142</v>
      </c>
      <c r="AB117" s="46" t="s">
        <v>2143</v>
      </c>
      <c r="AC117" s="46" t="s">
        <v>2144</v>
      </c>
      <c r="AD117" s="61">
        <v>9</v>
      </c>
    </row>
    <row r="118" spans="1:30" hidden="1">
      <c r="A118" s="47"/>
      <c r="B118" s="51" t="s">
        <v>2236</v>
      </c>
      <c r="C118" s="46" t="s">
        <v>289</v>
      </c>
      <c r="D118" s="46" t="s">
        <v>290</v>
      </c>
      <c r="E118" s="46" t="s">
        <v>291</v>
      </c>
      <c r="F118" s="46" t="s">
        <v>1007</v>
      </c>
      <c r="G118" s="46" t="s">
        <v>1008</v>
      </c>
      <c r="H118" s="46" t="s">
        <v>1009</v>
      </c>
      <c r="I118" s="46" t="s">
        <v>1335</v>
      </c>
      <c r="J118" s="46" t="s">
        <v>1336</v>
      </c>
      <c r="K118" s="46" t="s">
        <v>1337</v>
      </c>
      <c r="L118" s="46" t="s">
        <v>1413</v>
      </c>
      <c r="M118" s="46" t="s">
        <v>1414</v>
      </c>
      <c r="N118" s="46" t="s">
        <v>1415</v>
      </c>
      <c r="O118" s="46" t="s">
        <v>1491</v>
      </c>
      <c r="P118" s="46" t="s">
        <v>1492</v>
      </c>
      <c r="Q118" s="46" t="s">
        <v>1493</v>
      </c>
      <c r="R118" s="46" t="s">
        <v>1819</v>
      </c>
      <c r="S118" s="46" t="s">
        <v>1820</v>
      </c>
      <c r="T118" s="46" t="s">
        <v>1821</v>
      </c>
      <c r="U118" s="46" t="s">
        <v>1897</v>
      </c>
      <c r="V118" s="46" t="s">
        <v>1898</v>
      </c>
      <c r="W118" s="46" t="s">
        <v>1899</v>
      </c>
      <c r="X118" s="46" t="s">
        <v>1975</v>
      </c>
      <c r="Y118" s="46" t="s">
        <v>1976</v>
      </c>
      <c r="Z118" s="46" t="s">
        <v>1977</v>
      </c>
      <c r="AA118" s="46" t="s">
        <v>2145</v>
      </c>
      <c r="AB118" s="46" t="s">
        <v>2146</v>
      </c>
      <c r="AC118" s="46" t="s">
        <v>2147</v>
      </c>
      <c r="AD118" s="61">
        <v>10</v>
      </c>
    </row>
    <row r="119" spans="1:30" hidden="1">
      <c r="A119" s="47"/>
      <c r="B119" s="49" t="s">
        <v>2237</v>
      </c>
      <c r="C119" s="46" t="s">
        <v>292</v>
      </c>
      <c r="D119" s="46" t="s">
        <v>293</v>
      </c>
      <c r="E119" s="46" t="s">
        <v>294</v>
      </c>
      <c r="F119" s="46" t="s">
        <v>1010</v>
      </c>
      <c r="G119" s="46" t="s">
        <v>1011</v>
      </c>
      <c r="H119" s="46" t="s">
        <v>1262</v>
      </c>
      <c r="I119" s="46" t="s">
        <v>1338</v>
      </c>
      <c r="J119" s="46" t="s">
        <v>1339</v>
      </c>
      <c r="K119" s="46" t="s">
        <v>1340</v>
      </c>
      <c r="L119" s="46" t="s">
        <v>1416</v>
      </c>
      <c r="M119" s="46" t="s">
        <v>1417</v>
      </c>
      <c r="N119" s="46" t="s">
        <v>1418</v>
      </c>
      <c r="O119" s="46" t="s">
        <v>1494</v>
      </c>
      <c r="P119" s="46" t="s">
        <v>1495</v>
      </c>
      <c r="Q119" s="46" t="s">
        <v>1496</v>
      </c>
      <c r="R119" s="46" t="s">
        <v>1822</v>
      </c>
      <c r="S119" s="46" t="s">
        <v>1823</v>
      </c>
      <c r="T119" s="46" t="s">
        <v>1824</v>
      </c>
      <c r="U119" s="46" t="s">
        <v>1900</v>
      </c>
      <c r="V119" s="46" t="s">
        <v>1901</v>
      </c>
      <c r="W119" s="46" t="s">
        <v>1902</v>
      </c>
      <c r="X119" s="46" t="s">
        <v>1978</v>
      </c>
      <c r="Y119" s="46" t="s">
        <v>1979</v>
      </c>
      <c r="Z119" s="46" t="s">
        <v>1980</v>
      </c>
      <c r="AA119" s="46" t="s">
        <v>2148</v>
      </c>
      <c r="AB119" s="46" t="s">
        <v>2149</v>
      </c>
      <c r="AC119" s="46" t="s">
        <v>2150</v>
      </c>
      <c r="AD119" s="61">
        <v>11</v>
      </c>
    </row>
    <row r="120" spans="1:30" hidden="1">
      <c r="A120" s="47"/>
      <c r="B120" s="51" t="s">
        <v>2238</v>
      </c>
      <c r="C120" s="46" t="s">
        <v>295</v>
      </c>
      <c r="D120" s="46" t="s">
        <v>296</v>
      </c>
      <c r="E120" s="46" t="s">
        <v>297</v>
      </c>
      <c r="F120" s="46" t="s">
        <v>1263</v>
      </c>
      <c r="G120" s="46" t="s">
        <v>1264</v>
      </c>
      <c r="H120" s="46" t="s">
        <v>1265</v>
      </c>
      <c r="I120" s="46" t="s">
        <v>1341</v>
      </c>
      <c r="J120" s="46" t="s">
        <v>1342</v>
      </c>
      <c r="K120" s="46" t="s">
        <v>1343</v>
      </c>
      <c r="L120" s="46" t="s">
        <v>1419</v>
      </c>
      <c r="M120" s="46" t="s">
        <v>1420</v>
      </c>
      <c r="N120" s="46" t="s">
        <v>1421</v>
      </c>
      <c r="O120" s="46" t="s">
        <v>1497</v>
      </c>
      <c r="P120" s="46" t="s">
        <v>1498</v>
      </c>
      <c r="Q120" s="46" t="s">
        <v>1499</v>
      </c>
      <c r="R120" s="46" t="s">
        <v>1825</v>
      </c>
      <c r="S120" s="46" t="s">
        <v>1826</v>
      </c>
      <c r="T120" s="46" t="s">
        <v>1827</v>
      </c>
      <c r="U120" s="46" t="s">
        <v>1903</v>
      </c>
      <c r="V120" s="46" t="s">
        <v>1904</v>
      </c>
      <c r="W120" s="46" t="s">
        <v>1905</v>
      </c>
      <c r="X120" s="46" t="s">
        <v>1981</v>
      </c>
      <c r="Y120" s="46" t="s">
        <v>1982</v>
      </c>
      <c r="Z120" s="46" t="s">
        <v>1983</v>
      </c>
      <c r="AA120" s="46" t="s">
        <v>2151</v>
      </c>
      <c r="AB120" s="46" t="s">
        <v>2152</v>
      </c>
      <c r="AC120" s="46" t="s">
        <v>2153</v>
      </c>
      <c r="AD120" s="61">
        <v>12</v>
      </c>
    </row>
    <row r="121" spans="1:30" hidden="1">
      <c r="A121" s="47"/>
      <c r="B121" s="53" t="s">
        <v>2239</v>
      </c>
      <c r="C121" s="46" t="s">
        <v>298</v>
      </c>
      <c r="D121" s="46" t="s">
        <v>299</v>
      </c>
      <c r="E121" s="46" t="s">
        <v>300</v>
      </c>
      <c r="F121" s="46" t="s">
        <v>1266</v>
      </c>
      <c r="G121" s="46" t="s">
        <v>1267</v>
      </c>
      <c r="H121" s="46" t="s">
        <v>1268</v>
      </c>
      <c r="I121" s="46" t="s">
        <v>1344</v>
      </c>
      <c r="J121" s="46" t="s">
        <v>1345</v>
      </c>
      <c r="K121" s="46" t="s">
        <v>1346</v>
      </c>
      <c r="L121" s="46" t="s">
        <v>1422</v>
      </c>
      <c r="M121" s="46" t="s">
        <v>1423</v>
      </c>
      <c r="N121" s="46" t="s">
        <v>1424</v>
      </c>
      <c r="O121" s="46" t="s">
        <v>1500</v>
      </c>
      <c r="P121" s="46" t="s">
        <v>1501</v>
      </c>
      <c r="Q121" s="46" t="s">
        <v>1502</v>
      </c>
      <c r="R121" s="46" t="s">
        <v>1828</v>
      </c>
      <c r="S121" s="46" t="s">
        <v>1829</v>
      </c>
      <c r="T121" s="46" t="s">
        <v>1830</v>
      </c>
      <c r="U121" s="46" t="s">
        <v>1906</v>
      </c>
      <c r="V121" s="46" t="s">
        <v>1907</v>
      </c>
      <c r="W121" s="46" t="s">
        <v>1908</v>
      </c>
      <c r="X121" s="46" t="s">
        <v>1984</v>
      </c>
      <c r="Y121" s="46" t="s">
        <v>1985</v>
      </c>
      <c r="Z121" s="46" t="s">
        <v>1986</v>
      </c>
      <c r="AA121" s="46" t="s">
        <v>2154</v>
      </c>
      <c r="AB121" s="46" t="s">
        <v>2155</v>
      </c>
      <c r="AC121" s="46" t="s">
        <v>2156</v>
      </c>
      <c r="AD121" s="61">
        <v>13</v>
      </c>
    </row>
    <row r="122" spans="1:30" hidden="1">
      <c r="A122" s="47"/>
      <c r="B122" s="52" t="s">
        <v>2240</v>
      </c>
      <c r="C122" s="46" t="s">
        <v>301</v>
      </c>
      <c r="D122" s="46" t="s">
        <v>302</v>
      </c>
      <c r="E122" s="46" t="s">
        <v>303</v>
      </c>
      <c r="F122" s="46" t="s">
        <v>1269</v>
      </c>
      <c r="G122" s="46" t="s">
        <v>1270</v>
      </c>
      <c r="H122" s="46" t="s">
        <v>1271</v>
      </c>
      <c r="I122" s="46" t="s">
        <v>1347</v>
      </c>
      <c r="J122" s="46" t="s">
        <v>1348</v>
      </c>
      <c r="K122" s="46" t="s">
        <v>1349</v>
      </c>
      <c r="L122" s="46" t="s">
        <v>1425</v>
      </c>
      <c r="M122" s="46" t="s">
        <v>1426</v>
      </c>
      <c r="N122" s="46" t="s">
        <v>1427</v>
      </c>
      <c r="O122" s="46" t="s">
        <v>1503</v>
      </c>
      <c r="P122" s="46" t="s">
        <v>1504</v>
      </c>
      <c r="Q122" s="46" t="s">
        <v>1505</v>
      </c>
      <c r="R122" s="46" t="s">
        <v>1831</v>
      </c>
      <c r="S122" s="46" t="s">
        <v>1832</v>
      </c>
      <c r="T122" s="46" t="s">
        <v>1833</v>
      </c>
      <c r="U122" s="46" t="s">
        <v>1909</v>
      </c>
      <c r="V122" s="46" t="s">
        <v>1910</v>
      </c>
      <c r="W122" s="46" t="s">
        <v>1911</v>
      </c>
      <c r="X122" s="46" t="s">
        <v>1987</v>
      </c>
      <c r="Y122" s="46" t="s">
        <v>1988</v>
      </c>
      <c r="Z122" s="46" t="s">
        <v>1989</v>
      </c>
      <c r="AA122" s="46" t="s">
        <v>2157</v>
      </c>
      <c r="AB122" s="46" t="s">
        <v>2158</v>
      </c>
      <c r="AC122" s="46" t="s">
        <v>2159</v>
      </c>
      <c r="AD122" s="61">
        <v>14</v>
      </c>
    </row>
    <row r="123" spans="1:30" hidden="1">
      <c r="A123" s="47"/>
      <c r="B123" s="51" t="s">
        <v>2241</v>
      </c>
      <c r="C123" s="46" t="s">
        <v>304</v>
      </c>
      <c r="D123" s="46" t="s">
        <v>305</v>
      </c>
      <c r="E123" s="46" t="s">
        <v>306</v>
      </c>
      <c r="F123" s="46" t="s">
        <v>1272</v>
      </c>
      <c r="G123" s="46" t="s">
        <v>1273</v>
      </c>
      <c r="H123" s="46" t="s">
        <v>1274</v>
      </c>
      <c r="I123" s="46" t="s">
        <v>1350</v>
      </c>
      <c r="J123" s="46" t="s">
        <v>1351</v>
      </c>
      <c r="K123" s="46" t="s">
        <v>1352</v>
      </c>
      <c r="L123" s="46" t="s">
        <v>1428</v>
      </c>
      <c r="M123" s="46" t="s">
        <v>1429</v>
      </c>
      <c r="N123" s="46" t="s">
        <v>1430</v>
      </c>
      <c r="O123" s="46" t="s">
        <v>1506</v>
      </c>
      <c r="P123" s="46" t="s">
        <v>1507</v>
      </c>
      <c r="Q123" s="46" t="s">
        <v>1508</v>
      </c>
      <c r="R123" s="46" t="s">
        <v>1834</v>
      </c>
      <c r="S123" s="46" t="s">
        <v>1835</v>
      </c>
      <c r="T123" s="46" t="s">
        <v>1836</v>
      </c>
      <c r="U123" s="46" t="s">
        <v>1912</v>
      </c>
      <c r="V123" s="46" t="s">
        <v>1913</v>
      </c>
      <c r="W123" s="46" t="s">
        <v>1914</v>
      </c>
      <c r="X123" s="46" t="s">
        <v>1990</v>
      </c>
      <c r="Y123" s="46" t="s">
        <v>1991</v>
      </c>
      <c r="Z123" s="46" t="s">
        <v>1992</v>
      </c>
      <c r="AA123" s="46" t="s">
        <v>2160</v>
      </c>
      <c r="AB123" s="46" t="s">
        <v>2161</v>
      </c>
      <c r="AC123" s="46" t="s">
        <v>2162</v>
      </c>
      <c r="AD123" s="61">
        <v>15</v>
      </c>
    </row>
    <row r="124" spans="1:30" hidden="1">
      <c r="A124" s="47"/>
      <c r="B124" s="51" t="s">
        <v>2242</v>
      </c>
      <c r="C124" s="46" t="s">
        <v>307</v>
      </c>
      <c r="D124" s="46" t="s">
        <v>308</v>
      </c>
      <c r="E124" s="46" t="s">
        <v>309</v>
      </c>
      <c r="F124" s="46" t="s">
        <v>1275</v>
      </c>
      <c r="G124" s="46" t="s">
        <v>1276</v>
      </c>
      <c r="H124" s="46" t="s">
        <v>1277</v>
      </c>
      <c r="I124" s="46" t="s">
        <v>1353</v>
      </c>
      <c r="J124" s="46" t="s">
        <v>1354</v>
      </c>
      <c r="K124" s="46" t="s">
        <v>1355</v>
      </c>
      <c r="L124" s="46" t="s">
        <v>1431</v>
      </c>
      <c r="M124" s="46" t="s">
        <v>1432</v>
      </c>
      <c r="N124" s="46" t="s">
        <v>1433</v>
      </c>
      <c r="O124" s="46" t="s">
        <v>1509</v>
      </c>
      <c r="P124" s="46" t="s">
        <v>1510</v>
      </c>
      <c r="Q124" s="46" t="s">
        <v>1511</v>
      </c>
      <c r="R124" s="46" t="s">
        <v>1837</v>
      </c>
      <c r="S124" s="46" t="s">
        <v>1838</v>
      </c>
      <c r="T124" s="46" t="s">
        <v>1839</v>
      </c>
      <c r="U124" s="46" t="s">
        <v>1915</v>
      </c>
      <c r="V124" s="46" t="s">
        <v>1916</v>
      </c>
      <c r="W124" s="46" t="s">
        <v>1917</v>
      </c>
      <c r="X124" s="46" t="s">
        <v>1993</v>
      </c>
      <c r="Y124" s="46" t="s">
        <v>1994</v>
      </c>
      <c r="Z124" s="46" t="s">
        <v>1995</v>
      </c>
      <c r="AA124" s="46" t="s">
        <v>2163</v>
      </c>
      <c r="AB124" s="46" t="s">
        <v>2164</v>
      </c>
      <c r="AC124" s="46" t="s">
        <v>2165</v>
      </c>
      <c r="AD124" s="61">
        <v>16</v>
      </c>
    </row>
    <row r="125" spans="1:30" hidden="1">
      <c r="A125" s="47"/>
      <c r="B125" s="52" t="s">
        <v>2243</v>
      </c>
      <c r="C125" s="46" t="s">
        <v>310</v>
      </c>
      <c r="D125" s="46" t="s">
        <v>311</v>
      </c>
      <c r="E125" s="46" t="s">
        <v>312</v>
      </c>
      <c r="F125" s="46" t="s">
        <v>1278</v>
      </c>
      <c r="G125" s="46" t="s">
        <v>1279</v>
      </c>
      <c r="H125" s="46" t="s">
        <v>1280</v>
      </c>
      <c r="I125" s="46" t="s">
        <v>1356</v>
      </c>
      <c r="J125" s="46" t="s">
        <v>1357</v>
      </c>
      <c r="K125" s="46" t="s">
        <v>1358</v>
      </c>
      <c r="L125" s="46" t="s">
        <v>1434</v>
      </c>
      <c r="M125" s="46" t="s">
        <v>1435</v>
      </c>
      <c r="N125" s="46" t="s">
        <v>1436</v>
      </c>
      <c r="O125" s="46" t="s">
        <v>1762</v>
      </c>
      <c r="P125" s="46" t="s">
        <v>1763</v>
      </c>
      <c r="Q125" s="46" t="s">
        <v>1764</v>
      </c>
      <c r="R125" s="46" t="s">
        <v>1840</v>
      </c>
      <c r="S125" s="46" t="s">
        <v>1841</v>
      </c>
      <c r="T125" s="46" t="s">
        <v>1842</v>
      </c>
      <c r="U125" s="46" t="s">
        <v>1918</v>
      </c>
      <c r="V125" s="46" t="s">
        <v>1919</v>
      </c>
      <c r="W125" s="46" t="s">
        <v>1920</v>
      </c>
      <c r="X125" s="46" t="s">
        <v>1996</v>
      </c>
      <c r="Y125" s="46" t="s">
        <v>1997</v>
      </c>
      <c r="Z125" s="46" t="s">
        <v>1998</v>
      </c>
      <c r="AA125" s="46" t="s">
        <v>2166</v>
      </c>
      <c r="AB125" s="46" t="s">
        <v>2167</v>
      </c>
      <c r="AC125" s="46" t="s">
        <v>2168</v>
      </c>
      <c r="AD125" s="61">
        <v>17</v>
      </c>
    </row>
    <row r="126" spans="1:30" hidden="1">
      <c r="A126" s="47"/>
      <c r="B126" s="52" t="s">
        <v>2244</v>
      </c>
      <c r="C126" s="46" t="s">
        <v>313</v>
      </c>
      <c r="D126" s="46" t="s">
        <v>314</v>
      </c>
      <c r="E126" s="46" t="s">
        <v>315</v>
      </c>
      <c r="F126" s="46" t="s">
        <v>1281</v>
      </c>
      <c r="G126" s="46" t="s">
        <v>1282</v>
      </c>
      <c r="H126" s="46" t="s">
        <v>1283</v>
      </c>
      <c r="I126" s="46" t="s">
        <v>1359</v>
      </c>
      <c r="J126" s="46" t="s">
        <v>1360</v>
      </c>
      <c r="K126" s="46" t="s">
        <v>1361</v>
      </c>
      <c r="L126" s="46" t="s">
        <v>1437</v>
      </c>
      <c r="M126" s="46" t="s">
        <v>1438</v>
      </c>
      <c r="N126" s="46" t="s">
        <v>1439</v>
      </c>
      <c r="O126" s="46" t="s">
        <v>1765</v>
      </c>
      <c r="P126" s="46" t="s">
        <v>1766</v>
      </c>
      <c r="Q126" s="46" t="s">
        <v>1767</v>
      </c>
      <c r="R126" s="46" t="s">
        <v>1843</v>
      </c>
      <c r="S126" s="46" t="s">
        <v>1844</v>
      </c>
      <c r="T126" s="46" t="s">
        <v>1845</v>
      </c>
      <c r="U126" s="46" t="s">
        <v>1921</v>
      </c>
      <c r="V126" s="46" t="s">
        <v>1922</v>
      </c>
      <c r="W126" s="46" t="s">
        <v>1923</v>
      </c>
      <c r="X126" s="46" t="s">
        <v>1999</v>
      </c>
      <c r="Y126" s="46" t="s">
        <v>2000</v>
      </c>
      <c r="Z126" s="46" t="s">
        <v>2001</v>
      </c>
      <c r="AA126" s="46" t="s">
        <v>2169</v>
      </c>
      <c r="AB126" s="46" t="s">
        <v>2170</v>
      </c>
      <c r="AC126" s="46" t="s">
        <v>2171</v>
      </c>
      <c r="AD126" s="61">
        <v>18</v>
      </c>
    </row>
    <row r="127" spans="1:30" hidden="1">
      <c r="A127" s="47"/>
      <c r="B127" s="51" t="s">
        <v>2245</v>
      </c>
      <c r="C127" s="46" t="s">
        <v>316</v>
      </c>
      <c r="D127" s="46" t="s">
        <v>317</v>
      </c>
      <c r="E127" s="46" t="s">
        <v>318</v>
      </c>
      <c r="F127" s="46" t="s">
        <v>1284</v>
      </c>
      <c r="G127" s="46" t="s">
        <v>1285</v>
      </c>
      <c r="H127" s="46" t="s">
        <v>1286</v>
      </c>
      <c r="I127" s="46" t="s">
        <v>1362</v>
      </c>
      <c r="J127" s="46" t="s">
        <v>1363</v>
      </c>
      <c r="K127" s="46" t="s">
        <v>1364</v>
      </c>
      <c r="L127" s="46" t="s">
        <v>1440</v>
      </c>
      <c r="M127" s="46" t="s">
        <v>1441</v>
      </c>
      <c r="N127" s="46" t="s">
        <v>1442</v>
      </c>
      <c r="O127" s="46" t="s">
        <v>1768</v>
      </c>
      <c r="P127" s="46" t="s">
        <v>1769</v>
      </c>
      <c r="Q127" s="46" t="s">
        <v>1770</v>
      </c>
      <c r="R127" s="46" t="s">
        <v>1846</v>
      </c>
      <c r="S127" s="46" t="s">
        <v>1847</v>
      </c>
      <c r="T127" s="46" t="s">
        <v>1848</v>
      </c>
      <c r="U127" s="46" t="s">
        <v>1924</v>
      </c>
      <c r="V127" s="46" t="s">
        <v>1925</v>
      </c>
      <c r="W127" s="46" t="s">
        <v>1926</v>
      </c>
      <c r="X127" s="46" t="s">
        <v>2002</v>
      </c>
      <c r="Y127" s="46" t="s">
        <v>2003</v>
      </c>
      <c r="Z127" s="46" t="s">
        <v>2004</v>
      </c>
      <c r="AA127" s="46" t="s">
        <v>2172</v>
      </c>
      <c r="AB127" s="46" t="s">
        <v>2173</v>
      </c>
      <c r="AC127" s="46" t="s">
        <v>2174</v>
      </c>
      <c r="AD127" s="61">
        <v>19</v>
      </c>
    </row>
    <row r="128" spans="1:30" hidden="1">
      <c r="A128" s="47"/>
      <c r="B128" s="54" t="s">
        <v>2246</v>
      </c>
      <c r="C128" s="46" t="s">
        <v>319</v>
      </c>
      <c r="D128" s="46" t="s">
        <v>320</v>
      </c>
      <c r="E128" s="46" t="s">
        <v>321</v>
      </c>
      <c r="F128" s="46" t="s">
        <v>1287</v>
      </c>
      <c r="G128" s="46" t="s">
        <v>1288</v>
      </c>
      <c r="H128" s="46" t="s">
        <v>1289</v>
      </c>
      <c r="I128" s="46" t="s">
        <v>1365</v>
      </c>
      <c r="J128" s="46" t="s">
        <v>1366</v>
      </c>
      <c r="K128" s="46" t="s">
        <v>1367</v>
      </c>
      <c r="L128" s="46" t="s">
        <v>1443</v>
      </c>
      <c r="M128" s="46" t="s">
        <v>1444</v>
      </c>
      <c r="N128" s="46" t="s">
        <v>1445</v>
      </c>
      <c r="O128" s="46" t="s">
        <v>1771</v>
      </c>
      <c r="P128" s="46" t="s">
        <v>1772</v>
      </c>
      <c r="Q128" s="46" t="s">
        <v>1773</v>
      </c>
      <c r="R128" s="46" t="s">
        <v>1849</v>
      </c>
      <c r="S128" s="46" t="s">
        <v>1850</v>
      </c>
      <c r="T128" s="46" t="s">
        <v>1851</v>
      </c>
      <c r="U128" s="46" t="s">
        <v>1927</v>
      </c>
      <c r="V128" s="46" t="s">
        <v>1928</v>
      </c>
      <c r="W128" s="46" t="s">
        <v>1929</v>
      </c>
      <c r="X128" s="46" t="s">
        <v>2005</v>
      </c>
      <c r="Y128" s="46" t="s">
        <v>2006</v>
      </c>
      <c r="Z128" s="46" t="s">
        <v>2007</v>
      </c>
      <c r="AA128" s="46" t="s">
        <v>2175</v>
      </c>
      <c r="AB128" s="46" t="s">
        <v>2176</v>
      </c>
      <c r="AC128" s="46" t="s">
        <v>2177</v>
      </c>
      <c r="AD128" s="61">
        <v>20</v>
      </c>
    </row>
    <row r="129" spans="1:30" hidden="1">
      <c r="A129" s="47"/>
      <c r="B129" s="55" t="s">
        <v>2247</v>
      </c>
      <c r="C129" s="46" t="s">
        <v>322</v>
      </c>
      <c r="D129" s="46" t="s">
        <v>323</v>
      </c>
      <c r="E129" s="46" t="s">
        <v>324</v>
      </c>
      <c r="F129" s="46" t="s">
        <v>1290</v>
      </c>
      <c r="G129" s="46" t="s">
        <v>1291</v>
      </c>
      <c r="H129" s="46" t="s">
        <v>1292</v>
      </c>
      <c r="I129" s="46" t="s">
        <v>1368</v>
      </c>
      <c r="J129" s="46" t="s">
        <v>1369</v>
      </c>
      <c r="K129" s="46" t="s">
        <v>1370</v>
      </c>
      <c r="L129" s="46" t="s">
        <v>1446</v>
      </c>
      <c r="M129" s="46" t="s">
        <v>1447</v>
      </c>
      <c r="N129" s="46" t="s">
        <v>1448</v>
      </c>
      <c r="O129" s="46" t="s">
        <v>1774</v>
      </c>
      <c r="P129" s="46" t="s">
        <v>1775</v>
      </c>
      <c r="Q129" s="46" t="s">
        <v>1776</v>
      </c>
      <c r="R129" s="46" t="s">
        <v>1852</v>
      </c>
      <c r="S129" s="46" t="s">
        <v>1853</v>
      </c>
      <c r="T129" s="46" t="s">
        <v>1854</v>
      </c>
      <c r="U129" s="46" t="s">
        <v>1930</v>
      </c>
      <c r="V129" s="46" t="s">
        <v>1931</v>
      </c>
      <c r="W129" s="46" t="s">
        <v>1932</v>
      </c>
      <c r="X129" s="46" t="s">
        <v>2008</v>
      </c>
      <c r="Y129" s="46" t="s">
        <v>2009</v>
      </c>
      <c r="Z129" s="46" t="s">
        <v>2010</v>
      </c>
      <c r="AA129" s="46" t="s">
        <v>2178</v>
      </c>
      <c r="AB129" s="46" t="s">
        <v>2179</v>
      </c>
      <c r="AC129" s="46" t="s">
        <v>2180</v>
      </c>
      <c r="AD129" s="61">
        <v>21</v>
      </c>
    </row>
    <row r="130" spans="1:30" hidden="1">
      <c r="A130" s="56"/>
      <c r="B130" s="55" t="s">
        <v>2248</v>
      </c>
      <c r="C130" s="46" t="s">
        <v>325</v>
      </c>
      <c r="D130" s="46" t="s">
        <v>326</v>
      </c>
      <c r="E130" s="46" t="s">
        <v>327</v>
      </c>
      <c r="F130" s="46" t="s">
        <v>1293</v>
      </c>
      <c r="G130" s="46" t="s">
        <v>1294</v>
      </c>
      <c r="H130" s="46" t="s">
        <v>1295</v>
      </c>
      <c r="I130" s="46" t="s">
        <v>1371</v>
      </c>
      <c r="J130" s="46" t="s">
        <v>1372</v>
      </c>
      <c r="K130" s="46" t="s">
        <v>1373</v>
      </c>
      <c r="L130" s="46" t="s">
        <v>1449</v>
      </c>
      <c r="M130" s="46" t="s">
        <v>1450</v>
      </c>
      <c r="N130" s="46" t="s">
        <v>1451</v>
      </c>
      <c r="O130" s="46" t="s">
        <v>1777</v>
      </c>
      <c r="P130" s="46" t="s">
        <v>1778</v>
      </c>
      <c r="Q130" s="46" t="s">
        <v>1779</v>
      </c>
      <c r="R130" s="46" t="s">
        <v>1855</v>
      </c>
      <c r="S130" s="46" t="s">
        <v>1856</v>
      </c>
      <c r="T130" s="46" t="s">
        <v>1857</v>
      </c>
      <c r="U130" s="46" t="s">
        <v>1933</v>
      </c>
      <c r="V130" s="46" t="s">
        <v>1934</v>
      </c>
      <c r="W130" s="46" t="s">
        <v>1935</v>
      </c>
      <c r="X130" s="46" t="s">
        <v>2011</v>
      </c>
      <c r="Y130" s="46" t="s">
        <v>2104</v>
      </c>
      <c r="Z130" s="46" t="s">
        <v>2105</v>
      </c>
      <c r="AA130" s="46" t="s">
        <v>2181</v>
      </c>
      <c r="AB130" s="46" t="s">
        <v>2182</v>
      </c>
      <c r="AC130" s="46" t="s">
        <v>2183</v>
      </c>
      <c r="AD130" s="61">
        <v>22</v>
      </c>
    </row>
    <row r="131" spans="1:30" hidden="1">
      <c r="A131" s="56"/>
      <c r="B131" s="51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61">
        <v>23</v>
      </c>
    </row>
    <row r="132" spans="1:30" hidden="1">
      <c r="A132" s="56" t="s">
        <v>2249</v>
      </c>
      <c r="B132" s="51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61">
        <v>24</v>
      </c>
    </row>
    <row r="133" spans="1:30" hidden="1">
      <c r="A133" s="56"/>
      <c r="B133" s="48" t="s">
        <v>2228</v>
      </c>
      <c r="C133" s="46" t="s">
        <v>265</v>
      </c>
      <c r="D133" s="46" t="s">
        <v>266</v>
      </c>
      <c r="E133" s="46" t="s">
        <v>267</v>
      </c>
      <c r="F133" s="46" t="s">
        <v>983</v>
      </c>
      <c r="G133" s="46" t="s">
        <v>984</v>
      </c>
      <c r="H133" s="46" t="s">
        <v>985</v>
      </c>
      <c r="I133" s="46" t="s">
        <v>1311</v>
      </c>
      <c r="J133" s="46" t="s">
        <v>1312</v>
      </c>
      <c r="K133" s="46" t="s">
        <v>1313</v>
      </c>
      <c r="L133" s="46" t="s">
        <v>1389</v>
      </c>
      <c r="M133" s="46" t="s">
        <v>1390</v>
      </c>
      <c r="N133" s="46" t="s">
        <v>1391</v>
      </c>
      <c r="O133" s="46" t="s">
        <v>1467</v>
      </c>
      <c r="P133" s="46" t="s">
        <v>1468</v>
      </c>
      <c r="Q133" s="46" t="s">
        <v>1469</v>
      </c>
      <c r="R133" s="46" t="s">
        <v>1795</v>
      </c>
      <c r="S133" s="46" t="s">
        <v>1796</v>
      </c>
      <c r="T133" s="46" t="s">
        <v>1797</v>
      </c>
      <c r="U133" s="46" t="s">
        <v>1873</v>
      </c>
      <c r="V133" s="46" t="s">
        <v>1874</v>
      </c>
      <c r="W133" s="46" t="s">
        <v>1875</v>
      </c>
      <c r="X133" s="46" t="s">
        <v>1951</v>
      </c>
      <c r="Y133" s="46" t="s">
        <v>1952</v>
      </c>
      <c r="Z133" s="46" t="s">
        <v>1953</v>
      </c>
      <c r="AA133" s="46" t="s">
        <v>2121</v>
      </c>
      <c r="AB133" s="46" t="s">
        <v>2122</v>
      </c>
      <c r="AC133" s="46" t="s">
        <v>2123</v>
      </c>
      <c r="AD133" s="61">
        <v>25</v>
      </c>
    </row>
    <row r="134" spans="1:30" hidden="1">
      <c r="A134" s="56"/>
      <c r="B134" s="54" t="s">
        <v>2250</v>
      </c>
      <c r="C134" s="46" t="s">
        <v>328</v>
      </c>
      <c r="D134" s="46" t="s">
        <v>329</v>
      </c>
      <c r="E134" s="46" t="s">
        <v>330</v>
      </c>
      <c r="F134" s="46" t="s">
        <v>1296</v>
      </c>
      <c r="G134" s="46" t="s">
        <v>1297</v>
      </c>
      <c r="H134" s="46" t="s">
        <v>1298</v>
      </c>
      <c r="I134" s="46" t="s">
        <v>1374</v>
      </c>
      <c r="J134" s="46" t="s">
        <v>1375</v>
      </c>
      <c r="K134" s="46" t="s">
        <v>1376</v>
      </c>
      <c r="L134" s="46" t="s">
        <v>1452</v>
      </c>
      <c r="M134" s="46" t="s">
        <v>1453</v>
      </c>
      <c r="N134" s="46" t="s">
        <v>1454</v>
      </c>
      <c r="O134" s="46" t="s">
        <v>1780</v>
      </c>
      <c r="P134" s="46" t="s">
        <v>1781</v>
      </c>
      <c r="Q134" s="46" t="s">
        <v>1782</v>
      </c>
      <c r="R134" s="46" t="s">
        <v>1858</v>
      </c>
      <c r="S134" s="46" t="s">
        <v>1859</v>
      </c>
      <c r="T134" s="46" t="s">
        <v>1860</v>
      </c>
      <c r="U134" s="46" t="s">
        <v>1936</v>
      </c>
      <c r="V134" s="46" t="s">
        <v>1937</v>
      </c>
      <c r="W134" s="46" t="s">
        <v>1938</v>
      </c>
      <c r="X134" s="46" t="s">
        <v>2106</v>
      </c>
      <c r="Y134" s="46" t="s">
        <v>2107</v>
      </c>
      <c r="Z134" s="46" t="s">
        <v>2108</v>
      </c>
      <c r="AA134" s="46" t="s">
        <v>2184</v>
      </c>
      <c r="AB134" s="46" t="s">
        <v>2185</v>
      </c>
      <c r="AC134" s="46" t="s">
        <v>2186</v>
      </c>
      <c r="AD134" s="61">
        <v>26</v>
      </c>
    </row>
    <row r="135" spans="1:30" hidden="1">
      <c r="A135" s="56"/>
      <c r="B135" s="54" t="s">
        <v>2251</v>
      </c>
      <c r="C135" s="46" t="s">
        <v>331</v>
      </c>
      <c r="D135" s="46" t="s">
        <v>332</v>
      </c>
      <c r="E135" s="46" t="s">
        <v>333</v>
      </c>
      <c r="F135" s="46" t="s">
        <v>1299</v>
      </c>
      <c r="G135" s="46" t="s">
        <v>1300</v>
      </c>
      <c r="H135" s="46" t="s">
        <v>1301</v>
      </c>
      <c r="I135" s="46" t="s">
        <v>1377</v>
      </c>
      <c r="J135" s="46" t="s">
        <v>1378</v>
      </c>
      <c r="K135" s="46" t="s">
        <v>1379</v>
      </c>
      <c r="L135" s="46" t="s">
        <v>1455</v>
      </c>
      <c r="M135" s="46" t="s">
        <v>1456</v>
      </c>
      <c r="N135" s="46" t="s">
        <v>1457</v>
      </c>
      <c r="O135" s="46" t="s">
        <v>1783</v>
      </c>
      <c r="P135" s="46" t="s">
        <v>1784</v>
      </c>
      <c r="Q135" s="46" t="s">
        <v>1785</v>
      </c>
      <c r="R135" s="46" t="s">
        <v>1861</v>
      </c>
      <c r="S135" s="46" t="s">
        <v>1862</v>
      </c>
      <c r="T135" s="46" t="s">
        <v>1863</v>
      </c>
      <c r="U135" s="46" t="s">
        <v>1939</v>
      </c>
      <c r="V135" s="46" t="s">
        <v>1940</v>
      </c>
      <c r="W135" s="46" t="s">
        <v>1941</v>
      </c>
      <c r="X135" s="46" t="s">
        <v>2109</v>
      </c>
      <c r="Y135" s="46" t="s">
        <v>2110</v>
      </c>
      <c r="Z135" s="46" t="s">
        <v>2111</v>
      </c>
      <c r="AA135" s="46" t="s">
        <v>2187</v>
      </c>
      <c r="AB135" s="46" t="s">
        <v>2188</v>
      </c>
      <c r="AC135" s="46" t="s">
        <v>2189</v>
      </c>
      <c r="AD135" s="61">
        <v>27</v>
      </c>
    </row>
    <row r="136" spans="1:30" hidden="1">
      <c r="A136" s="56"/>
      <c r="B136" s="51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61">
        <v>28</v>
      </c>
    </row>
    <row r="137" spans="1:30" hidden="1">
      <c r="A137" s="56" t="s">
        <v>2252</v>
      </c>
      <c r="B137" s="51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61">
        <v>29</v>
      </c>
    </row>
    <row r="138" spans="1:30" hidden="1">
      <c r="A138" s="47"/>
      <c r="B138" s="48" t="s">
        <v>2253</v>
      </c>
      <c r="C138" s="46" t="s">
        <v>334</v>
      </c>
      <c r="D138" s="46" t="s">
        <v>335</v>
      </c>
      <c r="E138" s="46" t="s">
        <v>336</v>
      </c>
      <c r="F138" s="46" t="s">
        <v>1302</v>
      </c>
      <c r="G138" s="46" t="s">
        <v>1303</v>
      </c>
      <c r="H138" s="46" t="s">
        <v>1304</v>
      </c>
      <c r="I138" s="46" t="s">
        <v>1380</v>
      </c>
      <c r="J138" s="46" t="s">
        <v>1381</v>
      </c>
      <c r="K138" s="46" t="s">
        <v>1382</v>
      </c>
      <c r="L138" s="46" t="s">
        <v>1458</v>
      </c>
      <c r="M138" s="46" t="s">
        <v>1459</v>
      </c>
      <c r="N138" s="46" t="s">
        <v>1460</v>
      </c>
      <c r="O138" s="46" t="s">
        <v>1786</v>
      </c>
      <c r="P138" s="46" t="s">
        <v>1787</v>
      </c>
      <c r="Q138" s="46" t="s">
        <v>1788</v>
      </c>
      <c r="R138" s="46" t="s">
        <v>1864</v>
      </c>
      <c r="S138" s="46" t="s">
        <v>1865</v>
      </c>
      <c r="T138" s="46" t="s">
        <v>1866</v>
      </c>
      <c r="U138" s="46" t="s">
        <v>1942</v>
      </c>
      <c r="V138" s="46" t="s">
        <v>1943</v>
      </c>
      <c r="W138" s="46" t="s">
        <v>1944</v>
      </c>
      <c r="X138" s="46" t="s">
        <v>2112</v>
      </c>
      <c r="Y138" s="46" t="s">
        <v>2113</v>
      </c>
      <c r="Z138" s="46" t="s">
        <v>2114</v>
      </c>
      <c r="AA138" s="46" t="s">
        <v>2190</v>
      </c>
      <c r="AB138" s="46" t="s">
        <v>2191</v>
      </c>
      <c r="AC138" s="46" t="s">
        <v>2192</v>
      </c>
      <c r="AD138" s="61">
        <v>30</v>
      </c>
    </row>
    <row r="139" spans="1:30" hidden="1">
      <c r="A139" s="47"/>
      <c r="B139" s="48" t="s">
        <v>2254</v>
      </c>
      <c r="C139" s="46" t="s">
        <v>337</v>
      </c>
      <c r="D139" s="46" t="s">
        <v>338</v>
      </c>
      <c r="E139" s="46" t="s">
        <v>339</v>
      </c>
      <c r="F139" s="46" t="s">
        <v>1305</v>
      </c>
      <c r="G139" s="46" t="s">
        <v>1306</v>
      </c>
      <c r="H139" s="46" t="s">
        <v>1307</v>
      </c>
      <c r="I139" s="46" t="s">
        <v>1383</v>
      </c>
      <c r="J139" s="46" t="s">
        <v>1384</v>
      </c>
      <c r="K139" s="46" t="s">
        <v>1385</v>
      </c>
      <c r="L139" s="46" t="s">
        <v>1461</v>
      </c>
      <c r="M139" s="46" t="s">
        <v>1462</v>
      </c>
      <c r="N139" s="46" t="s">
        <v>1463</v>
      </c>
      <c r="O139" s="46" t="s">
        <v>1789</v>
      </c>
      <c r="P139" s="46" t="s">
        <v>1790</v>
      </c>
      <c r="Q139" s="46" t="s">
        <v>1791</v>
      </c>
      <c r="R139" s="46" t="s">
        <v>1867</v>
      </c>
      <c r="S139" s="46" t="s">
        <v>1868</v>
      </c>
      <c r="T139" s="46" t="s">
        <v>1869</v>
      </c>
      <c r="U139" s="46" t="s">
        <v>1945</v>
      </c>
      <c r="V139" s="46" t="s">
        <v>1946</v>
      </c>
      <c r="W139" s="46" t="s">
        <v>1947</v>
      </c>
      <c r="X139" s="46" t="s">
        <v>2115</v>
      </c>
      <c r="Y139" s="46" t="s">
        <v>2116</v>
      </c>
      <c r="Z139" s="46" t="s">
        <v>2117</v>
      </c>
      <c r="AA139" s="46" t="s">
        <v>2193</v>
      </c>
      <c r="AB139" s="46" t="s">
        <v>2194</v>
      </c>
      <c r="AC139" s="46" t="s">
        <v>2195</v>
      </c>
      <c r="AD139" s="61">
        <v>31</v>
      </c>
    </row>
    <row r="140" spans="1:30" hidden="1">
      <c r="A140" s="47"/>
      <c r="B140" s="48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</row>
    <row r="141" spans="1:30">
      <c r="A141" s="47"/>
      <c r="B141" s="48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</row>
    <row r="142" spans="1:30">
      <c r="A142" s="47"/>
      <c r="B142" s="48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</row>
    <row r="143" spans="1:30">
      <c r="A143" s="47"/>
      <c r="B143" s="48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</row>
    <row r="144" spans="1:30">
      <c r="A144" s="47"/>
      <c r="B144" s="48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</row>
    <row r="145" spans="2:20">
      <c r="B145" s="59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</row>
    <row r="146" spans="2:20" ht="15" customHeight="1">
      <c r="B146" s="59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</row>
    <row r="147" spans="2:20" ht="15" customHeight="1"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</row>
  </sheetData>
  <mergeCells count="25">
    <mergeCell ref="X105:Z105"/>
    <mergeCell ref="AA105:AC105"/>
    <mergeCell ref="U66:W66"/>
    <mergeCell ref="X66:Z66"/>
    <mergeCell ref="AA66:AC66"/>
    <mergeCell ref="R105:T105"/>
    <mergeCell ref="U105:W105"/>
    <mergeCell ref="C66:E66"/>
    <mergeCell ref="F66:H66"/>
    <mergeCell ref="I66:K66"/>
    <mergeCell ref="L66:N66"/>
    <mergeCell ref="O66:Q66"/>
    <mergeCell ref="R66:T66"/>
    <mergeCell ref="C105:E105"/>
    <mergeCell ref="F105:H105"/>
    <mergeCell ref="I105:K105"/>
    <mergeCell ref="L105:N105"/>
    <mergeCell ref="O105:Q105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8A811B71-1D50-418A-A256-42319D5D4FE7}">
      <formula1>$B$49:$B$57</formula1>
    </dataValidation>
  </dataValidations>
  <hyperlinks>
    <hyperlink ref="A47" r:id="rId1" display="http://www.abs.gov.au/websitedbs/d3310114.nsf/Home/©+Copyright?OpenDocument" xr:uid="{BF541BED-008F-4E8A-A041-944BD46B9D43}"/>
    <hyperlink ref="F109" location="A125173850V" display="A125173850V" xr:uid="{329760C9-ECD3-43E9-AE50-DCCB27330BEA}"/>
    <hyperlink ref="F110" location="A125173814K" display="A125173814K" xr:uid="{A31618F5-6514-4DEF-BCFA-8760FB0CA8BD}"/>
    <hyperlink ref="F111" location="A125173854C" display="A125173854C" xr:uid="{10B6E49C-EAF9-46BF-AB07-BE0450C3E5FC}"/>
    <hyperlink ref="F112" location="A125173858L" display="A125173858L" xr:uid="{F61EBE37-47D8-4CA8-A251-79FFFE780058}"/>
    <hyperlink ref="F113" location="A125173818V" display="A125173818V" xr:uid="{43732EDC-2A49-47CF-B099-C444ACB9CCE5}"/>
    <hyperlink ref="F114" location="A125173822K" display="A125173822K" xr:uid="{E917C1F2-5E56-4BA9-BE86-31FEB21BF4A7}"/>
    <hyperlink ref="F115" location="A125173842V" display="A125173842V" xr:uid="{C9F04184-1502-4C0B-9E46-842DB7CE3D57}"/>
    <hyperlink ref="F116" location="A125173802A" display="A125173802A" xr:uid="{8088A519-5295-4665-947E-B26FFB868D36}"/>
    <hyperlink ref="F117" location="A125173862C" display="A125173862C" xr:uid="{96FDF1CB-D8A4-43DF-B929-4575B85133DF}"/>
    <hyperlink ref="F118" location="A125173846C" display="A125173846C" xr:uid="{65618C9C-3F03-4130-A8AE-7C1CE03A15BF}"/>
    <hyperlink ref="F119" location="A125173874L" display="A125173874L" xr:uid="{B9DEDD16-E8B2-4D1D-8BFA-E1EB5E37844B}"/>
    <hyperlink ref="F120" location="A125173806K" display="A125173806K" xr:uid="{2B16DB1C-92FC-40D1-871A-7E036EB293CE}"/>
    <hyperlink ref="F121" location="A125173782C" display="A125173782C" xr:uid="{A3A545A6-4FBA-40BD-8453-1B2A3DD8026F}"/>
    <hyperlink ref="F122" location="A125173794L" display="A125173794L" xr:uid="{0B5EBA5B-AE58-4186-9B1B-2B01B7FAE9DB}"/>
    <hyperlink ref="F123" location="A125173826V" display="A125173826V" xr:uid="{0FAD27B9-494F-4018-9E14-2BEFAE9C75B4}"/>
    <hyperlink ref="F124" location="A125173798W" display="A125173798W" xr:uid="{135CCDC3-5B38-4CAE-8055-F214AA42FFF4}"/>
    <hyperlink ref="F125" location="A125173830K" display="A125173830K" xr:uid="{D9076C7F-1C6C-4DA2-A2F3-9AF8D5FF1F7B}"/>
    <hyperlink ref="F126" location="A125173834V" display="A125173834V" xr:uid="{8C1D3D51-8830-4353-A7DA-68BCE7205A1B}"/>
    <hyperlink ref="F127" location="A125173878W" display="A125173878W" xr:uid="{33870A87-5F6B-467C-9702-C84FDB939540}"/>
    <hyperlink ref="F128" location="A125173786L" display="A125173786L" xr:uid="{F87DABB5-CDE4-4349-88F4-2D8ADDEDAF53}"/>
    <hyperlink ref="F129" location="A125173866L" display="A125173866L" xr:uid="{27626828-6D0C-4CC8-B668-60F4D8F02B4D}"/>
    <hyperlink ref="F130" location="A125173870C" display="A125173870C" xr:uid="{4EF37BA9-DDA7-45A5-B980-1341718FFE5F}"/>
    <hyperlink ref="F134" location="A125173790C" display="A125173790C" xr:uid="{B03B915D-68DB-4EBC-B0C1-F2C2369B9DC6}"/>
    <hyperlink ref="F135" location="A125173810A" display="A125173810A" xr:uid="{29AECDC5-08A7-4C0B-B4D8-CDF385C07D18}"/>
    <hyperlink ref="F138" location="A125173838C" display="A125173838C" xr:uid="{6661FEE6-A3E1-40C5-A01A-3195E077C8FF}"/>
    <hyperlink ref="F139" location="A125173882L" display="A125173882L" xr:uid="{9F099D44-3822-4EFA-91F5-D2F1DCA74B40}"/>
    <hyperlink ref="I109" location="A125173434J" display="A125173434J" xr:uid="{BBE16507-10E2-4916-A5B2-4A07311B9359}"/>
    <hyperlink ref="I110" location="A125173398K" display="A125173398K" xr:uid="{9D149B9A-12E5-4B6B-829A-09B4E8F03296}"/>
    <hyperlink ref="I111" location="A125173438T" display="A125173438T" xr:uid="{8FBC4571-86C2-4EA3-BC74-D65ABD94EE25}"/>
    <hyperlink ref="I112" location="A125173442J" display="A125173442J" xr:uid="{4A4D2347-4785-46BA-A89A-42864E147536}"/>
    <hyperlink ref="I113" location="A125173402R" display="A125173402R" xr:uid="{8A6EC1C8-F726-4442-8CDB-4AA0B2128E83}"/>
    <hyperlink ref="I114" location="A125173406X" display="A125173406X" xr:uid="{5D637AD0-7C48-412B-9DDC-4E85334E84BF}"/>
    <hyperlink ref="I115" location="A125173426J" display="A125173426J" xr:uid="{03506334-BD27-48BC-8160-5CE3FC255037}"/>
    <hyperlink ref="I116" location="A125173386A" display="A125173386A" xr:uid="{341062E1-038C-4C70-B525-7289661C0222}"/>
    <hyperlink ref="I117" location="A125173446T" display="A125173446T" xr:uid="{BCCB9E22-DA96-427C-AFF1-95AAA4480E4C}"/>
    <hyperlink ref="I118" location="A125173430X" display="A125173430X" xr:uid="{12DCC186-93E9-4EFB-925E-85F199F30BDD}"/>
    <hyperlink ref="I119" location="A125173458A" display="A125173458A" xr:uid="{0D3FF7BD-279C-4616-A508-C0FDF51B36BA}"/>
    <hyperlink ref="I120" location="A125173390T" display="A125173390T" xr:uid="{FEEED750-507E-40F0-90E6-A1280ACE13A0}"/>
    <hyperlink ref="I121" location="A125173366T" display="A125173366T" xr:uid="{CCE4E40E-2AAE-4270-9CE3-994BB985B3CF}"/>
    <hyperlink ref="I122" location="A125173378A" display="A125173378A" xr:uid="{E5078FC4-7965-4584-9A95-5E4EFA3E5D63}"/>
    <hyperlink ref="I123" location="A125173410R" display="A125173410R" xr:uid="{0C5743D3-680C-4B39-B63E-0996CEFCD746}"/>
    <hyperlink ref="I124" location="A125173382T" display="A125173382T" xr:uid="{9BE59D3E-2C4B-4FEB-AA59-E09639C8450E}"/>
    <hyperlink ref="I125" location="A125173414X" display="A125173414X" xr:uid="{DA77856D-D96C-4052-AF80-C2D3A565F516}"/>
    <hyperlink ref="I126" location="A125173418J" display="A125173418J" xr:uid="{4F7D575A-712D-4E69-8BBC-32E5C7643F52}"/>
    <hyperlink ref="I127" location="A125173462T" display="A125173462T" xr:uid="{C0E7C99A-1762-43E4-8A8C-699EB9A064F5}"/>
    <hyperlink ref="I128" location="A125173370J" display="A125173370J" xr:uid="{48FD5ABE-C7AA-424B-8458-4F72D73061B9}"/>
    <hyperlink ref="I129" location="A125173450J" display="A125173450J" xr:uid="{DB047B53-FC51-479F-BD96-FB25E3A052B7}"/>
    <hyperlink ref="I130" location="A125173454T" display="A125173454T" xr:uid="{9975D8CC-87C5-450A-B1FB-429D1782EFFE}"/>
    <hyperlink ref="I134" location="A125173374T" display="A125173374T" xr:uid="{C163EC3C-90DE-4D97-8D89-C426B872612F}"/>
    <hyperlink ref="I135" location="A125173394A" display="A125173394A" xr:uid="{38740800-39FA-4D0D-8967-D8F7CA7BC8FF}"/>
    <hyperlink ref="I138" location="A125173422X" display="A125173422X" xr:uid="{0FF75E10-991F-468E-A8C0-72360CD9E670}"/>
    <hyperlink ref="I139" location="A125173466A" display="A125173466A" xr:uid="{9150932E-EA77-44E2-9B13-B34125C878A1}"/>
    <hyperlink ref="L109" location="A125173954L" display="A125173954L" xr:uid="{F8A462DB-50E5-4B1C-A21D-EDF03397FFF3}"/>
    <hyperlink ref="L110" location="A125173918C" display="A125173918C" xr:uid="{FC345F6E-1DC7-41F2-B540-2A58B71122BD}"/>
    <hyperlink ref="L111" location="A125173958W" display="A125173958W" xr:uid="{4197B486-C613-43EC-B2E2-506511C410AC}"/>
    <hyperlink ref="L112" location="A125173962L" display="A125173962L" xr:uid="{5AC10A1A-C160-498E-8790-BFB9CF0EA87E}"/>
    <hyperlink ref="L113" location="A125173922V" display="A125173922V" xr:uid="{FC48973B-3FFA-4BDD-A5C7-58957C0A3E66}"/>
    <hyperlink ref="L114" location="A125173926C" display="A125173926C" xr:uid="{871E9E46-2B43-455C-9006-3B7F054A3614}"/>
    <hyperlink ref="L115" location="A125173946L" display="A125173946L" xr:uid="{29D88215-7B14-4DDE-ABF5-37B53470F535}"/>
    <hyperlink ref="L116" location="A125173906V" display="A125173906V" xr:uid="{F119AB96-662F-4D90-B382-7E72F425818C}"/>
    <hyperlink ref="L117" location="A125173966W" display="A125173966W" xr:uid="{EBD87BAE-416D-4DB0-8370-6BA8C93ED887}"/>
    <hyperlink ref="L118" location="A125173950C" display="A125173950C" xr:uid="{D5ED08F5-6D75-45E8-A09C-6F26954122F6}"/>
    <hyperlink ref="L119" location="A125173978F" display="A125173978F" xr:uid="{7A7832DB-346F-4F68-8D72-19563742F1E1}"/>
    <hyperlink ref="L120" location="A125173910K" display="A125173910K" xr:uid="{E4125BE3-BB65-42D0-8204-1C5476D8F222}"/>
    <hyperlink ref="L121" location="A125173886W" display="A125173886W" xr:uid="{F6AE9C31-12DE-4FDE-9F5F-77E22548A60B}"/>
    <hyperlink ref="L122" location="A125173898F" display="A125173898F" xr:uid="{AA8EE7AE-75B8-4710-AF8C-EDF0103F5529}"/>
    <hyperlink ref="L123" location="A125173930V" display="A125173930V" xr:uid="{DF37D37B-3036-47CB-8DB2-74DF1B8F6EF7}"/>
    <hyperlink ref="L124" location="A125173902K" display="A125173902K" xr:uid="{DFCC9C57-1F65-43B3-93BE-980A2EB29D2D}"/>
    <hyperlink ref="L125" location="A125173934C" display="A125173934C" xr:uid="{C1E8DB1E-F08F-428C-BEAC-5924570888C9}"/>
    <hyperlink ref="L126" location="A125173938L" display="A125173938L" xr:uid="{FC4E6639-8C3A-4BAA-9FAB-23963193DFE8}"/>
    <hyperlink ref="L127" location="A125173982W" display="A125173982W" xr:uid="{4601D9B7-DBE2-445D-BF90-3B229C9B73C7}"/>
    <hyperlink ref="L128" location="A125173890L" display="A125173890L" xr:uid="{0F31C810-A7F0-443E-8068-AE5D74F1EC30}"/>
    <hyperlink ref="L129" location="A125173970L" display="A125173970L" xr:uid="{5EC221FF-8FAF-4169-9804-4D4FE5EFA99F}"/>
    <hyperlink ref="L130" location="A125173974W" display="A125173974W" xr:uid="{48DF886B-6D5A-491B-95E3-F95001C30B62}"/>
    <hyperlink ref="L134" location="A125173894W" display="A125173894W" xr:uid="{D1EB7D4F-9480-402E-9C10-E334E7869F9A}"/>
    <hyperlink ref="L135" location="A125173914V" display="A125173914V" xr:uid="{990E0A0D-1C73-40D6-9DB7-1DF45D4C49A9}"/>
    <hyperlink ref="L138" location="A125173942C" display="A125173942C" xr:uid="{93CE51B6-1AA2-41CB-9D83-F0F4721A84B2}"/>
    <hyperlink ref="L139" location="A125173986F" display="A125173986F" xr:uid="{68787B6A-9574-4F13-830D-9939A0B83F89}"/>
    <hyperlink ref="O109" location="A125174058J" display="A125174058J" xr:uid="{E14C573D-5424-480D-9768-00EB426A652A}"/>
    <hyperlink ref="O110" location="A125174022F" display="A125174022F" xr:uid="{ED49A82F-5D75-491A-8439-E283E97EE2C8}"/>
    <hyperlink ref="O111" location="A125174062X" display="A125174062X" xr:uid="{11D4049F-C6BD-47C6-AF3C-92672E3CE7E0}"/>
    <hyperlink ref="O112" location="A125174066J" display="A125174066J" xr:uid="{DAA1BE79-5F9E-441D-B7BE-054D1EF3E0A8}"/>
    <hyperlink ref="O113" location="A125174026R" display="A125174026R" xr:uid="{EF82AAB9-4138-43F9-B95E-DC0F2B4D0917}"/>
    <hyperlink ref="O114" location="A125174030F" display="A125174030F" xr:uid="{9FD76114-210C-4930-B06F-D29BAD8D2BF0}"/>
    <hyperlink ref="O115" location="A125174050R" display="A125174050R" xr:uid="{38C2DF58-10B7-4503-BFA4-A94784F6FCB1}"/>
    <hyperlink ref="O116" location="A125174010W" display="A125174010W" xr:uid="{40EAFC4B-96C9-4293-9DFE-37357A8FF12B}"/>
    <hyperlink ref="O117" location="A125174070X" display="A125174070X" xr:uid="{2B2AC503-F6E8-4686-A519-F5C34B707A95}"/>
    <hyperlink ref="O118" location="A125174054X" display="A125174054X" xr:uid="{EF49402D-384C-4326-AFFD-96E52B0B5BC4}"/>
    <hyperlink ref="O119" location="A125174082J" display="A125174082J" xr:uid="{8C0DE488-9B96-4AEB-96F3-37F05D2FCFAF}"/>
    <hyperlink ref="O120" location="A125174014F" display="A125174014F" xr:uid="{16F24180-24F5-447B-AFC3-AE9536239401}"/>
    <hyperlink ref="O121" location="A125173990W" display="A125173990W" xr:uid="{8DFCD703-3C29-49B0-9A02-C65FE875AFB7}"/>
    <hyperlink ref="O122" location="A125174002W" display="A125174002W" xr:uid="{F408A69D-2DBB-4596-A6F6-1F15DE51BCE6}"/>
    <hyperlink ref="O123" location="A125174034R" display="A125174034R" xr:uid="{E520966E-132F-4E9B-8978-664CD083B3C4}"/>
    <hyperlink ref="O124" location="A125174006F" display="A125174006F" xr:uid="{345BB7BD-B66B-4A08-912E-D56B2147E399}"/>
    <hyperlink ref="O125" location="A125174038X" display="A125174038X" xr:uid="{01E500DF-17BC-49B5-B099-B6FEB2B4B4D9}"/>
    <hyperlink ref="O126" location="A125174042R" display="A125174042R" xr:uid="{644BE8C7-0CC6-4ABA-BD2A-4FD2FC3D8AA6}"/>
    <hyperlink ref="O127" location="A125174086T" display="A125174086T" xr:uid="{4F744D07-1866-4B59-98E9-20D11B3F7235}"/>
    <hyperlink ref="O128" location="A125173994F" display="A125173994F" xr:uid="{D4A8F5C1-9740-4C15-AF73-16B1C717BC1B}"/>
    <hyperlink ref="O129" location="A125174074J" display="A125174074J" xr:uid="{58845A7F-1601-4705-ABDE-65E405F386AB}"/>
    <hyperlink ref="O130" location="A125174078T" display="A125174078T" xr:uid="{6666C9B4-A718-4229-AA8B-D8A650D7B138}"/>
    <hyperlink ref="O134" location="A125173998R" display="A125173998R" xr:uid="{CF0D5659-021B-4028-BCBF-9C06CAFF40E9}"/>
    <hyperlink ref="O135" location="A125174018R" display="A125174018R" xr:uid="{3207F059-A775-4396-A58D-EEF7F2C0862D}"/>
    <hyperlink ref="O138" location="A125174046X" display="A125174046X" xr:uid="{7E1A0DD7-51ED-4357-B7DE-46368DB37DAD}"/>
    <hyperlink ref="O139" location="A125174090J" display="A125174090J" xr:uid="{071E7B17-E4F7-41AA-B678-4AA43399A114}"/>
    <hyperlink ref="R109" location="A125173538A" display="A125173538A" xr:uid="{DF4F7BA6-0AC3-433E-ADD3-DD66A44C6BD8}"/>
    <hyperlink ref="R110" location="A125173502X" display="A125173502X" xr:uid="{B494E541-90C5-4FF8-B3A8-42DF81443879}"/>
    <hyperlink ref="R111" location="A125173542T" display="A125173542T" xr:uid="{DCA954AC-77D9-41A0-AC28-D5A1970054E0}"/>
    <hyperlink ref="R112" location="A125173546A" display="A125173546A" xr:uid="{69206EE9-96BE-4A7F-BC21-D7E3B53E3D19}"/>
    <hyperlink ref="R113" location="A125173506J" display="A125173506J" xr:uid="{158A986E-1979-42BF-A038-8CC810A8F166}"/>
    <hyperlink ref="R114" location="A125173510X" display="A125173510X" xr:uid="{81A8C1BF-408D-4ECC-93C0-42F78F724DDD}"/>
    <hyperlink ref="R115" location="A125173530J" display="A125173530J" xr:uid="{E47640BC-F0FA-4F2C-A7B1-E89976035A73}"/>
    <hyperlink ref="R116" location="A125173490A" display="A125173490A" xr:uid="{A4DB2FC4-2B48-45E3-B7BB-05879D219826}"/>
    <hyperlink ref="R117" location="A125173550T" display="A125173550T" xr:uid="{54AE3F07-67A6-4B06-B157-794D9DF6EF91}"/>
    <hyperlink ref="R118" location="A125173534T" display="A125173534T" xr:uid="{600FE6A3-D947-435A-B7B0-3AB3C7B29380}"/>
    <hyperlink ref="R119" location="A125173562A" display="A125173562A" xr:uid="{EDA5F06B-7A7C-4CF8-892E-25784924F32C}"/>
    <hyperlink ref="R120" location="A125173494K" display="A125173494K" xr:uid="{8405EE2A-C063-45B7-A0BA-58C748B5C0BC}"/>
    <hyperlink ref="R121" location="A125173470T" display="A125173470T" xr:uid="{EDC8EAA2-1568-48C8-80C0-D9BBEFDE97BD}"/>
    <hyperlink ref="R122" location="A125173482A" display="A125173482A" xr:uid="{98714D4F-4261-4CBA-BBCE-DBD917D6B036}"/>
    <hyperlink ref="R123" location="A125173514J" display="A125173514J" xr:uid="{C25FE309-B794-4A96-AD15-305B1343836B}"/>
    <hyperlink ref="R124" location="A125173486K" display="A125173486K" xr:uid="{F8440841-CB4A-4C7A-941E-48EFF75012AA}"/>
    <hyperlink ref="R125" location="A125173518T" display="A125173518T" xr:uid="{6E377D77-5B37-435B-A9FE-1286501320E8}"/>
    <hyperlink ref="R126" location="A125173522J" display="A125173522J" xr:uid="{B920907C-8951-41C7-8E6A-CB79A603A365}"/>
    <hyperlink ref="R127" location="A125173566K" display="A125173566K" xr:uid="{EAA4A8C2-F88A-4B02-BE24-F3D36D4EFD2A}"/>
    <hyperlink ref="R128" location="A125173474A" display="A125173474A" xr:uid="{FA8A2CC3-C10D-41E4-9C39-6D0BAC98F482}"/>
    <hyperlink ref="R129" location="A125173554A" display="A125173554A" xr:uid="{CE967727-4056-4E32-ABFE-4CAE7746498E}"/>
    <hyperlink ref="R130" location="A125173558K" display="A125173558K" xr:uid="{168E979D-D462-4F40-A1E0-464827BEC1BF}"/>
    <hyperlink ref="R134" location="A125173478K" display="A125173478K" xr:uid="{5DF8F885-65F0-4FA2-9268-F61C816FB483}"/>
    <hyperlink ref="R135" location="A125173498V" display="A125173498V" xr:uid="{15566DE4-E3D6-49AE-A4E0-1E7C151DBD7C}"/>
    <hyperlink ref="R138" location="A125173526T" display="A125173526T" xr:uid="{9DBD2E85-B042-4DF1-B9B4-D250A3B32E56}"/>
    <hyperlink ref="R139" location="A125173570A" display="A125173570A" xr:uid="{AF4D9340-21F1-4458-8ABE-E1F056220291}"/>
    <hyperlink ref="U109" location="A125173642A" display="A125173642A" xr:uid="{2DFEF903-C4DE-4015-8C89-82E8C4E0E13A}"/>
    <hyperlink ref="U110" location="A125173606T" display="A125173606T" xr:uid="{867C0208-BFB1-45E5-BE35-942D99615B2A}"/>
    <hyperlink ref="U111" location="A125173646K" display="A125173646K" xr:uid="{BAF44AC5-0477-4B46-B4B5-6AC09016A5B8}"/>
    <hyperlink ref="U112" location="A125173650A" display="A125173650A" xr:uid="{58A5A786-D498-47BD-841E-023611BECFCF}"/>
    <hyperlink ref="U113" location="A125173610J" display="A125173610J" xr:uid="{EF3C1964-3829-42F6-85F4-B1FDCD5830C8}"/>
    <hyperlink ref="U114" location="A125173614T" display="A125173614T" xr:uid="{590BB21B-24C9-4A03-9DA0-E43DB0B0AB6B}"/>
    <hyperlink ref="U115" location="A125173634A" display="A125173634A" xr:uid="{5838C2F6-5CAF-4747-A928-F88D5927B291}"/>
    <hyperlink ref="U116" location="A125173594V" display="A125173594V" xr:uid="{4FE3EF74-0998-46F7-8413-48C431F06894}"/>
    <hyperlink ref="U117" location="A125173654K" display="A125173654K" xr:uid="{91D91B88-169B-4D62-89B1-D742AA4015E0}"/>
    <hyperlink ref="U118" location="A125173638K" display="A125173638K" xr:uid="{399B2DDB-593A-4325-A284-854AF3B9F8D1}"/>
    <hyperlink ref="U119" location="A125173666V" display="A125173666V" xr:uid="{3FCA5A3A-DE0F-4558-BAC1-9A87C52F13BA}"/>
    <hyperlink ref="U120" location="A125173598C" display="A125173598C" xr:uid="{C6A35811-5A33-4635-A359-E8C05678682A}"/>
    <hyperlink ref="U121" location="A125173574K" display="A125173574K" xr:uid="{3E1D8E75-4893-47D1-9889-183F1629462E}"/>
    <hyperlink ref="U122" location="A125173586V" display="A125173586V" xr:uid="{CBA937C1-B844-445E-8DFA-6F5DB98AF4FE}"/>
    <hyperlink ref="U123" location="A125173618A" display="A125173618A" xr:uid="{682E7769-8A88-45A6-9B8B-ED59EC806531}"/>
    <hyperlink ref="U124" location="A125173590K" display="A125173590K" xr:uid="{45D621E7-DC05-4A78-B796-AE7280308CEA}"/>
    <hyperlink ref="U125" location="A125173622T" display="A125173622T" xr:uid="{9EE4D639-DDC5-41D7-BB7C-AB5B21CE7068}"/>
    <hyperlink ref="U126" location="A125173626A" display="A125173626A" xr:uid="{F74779AB-18F1-42BC-8C7F-8440819CB247}"/>
    <hyperlink ref="U127" location="A125173670K" display="A125173670K" xr:uid="{0F6B5E0E-0372-4955-AB30-B1AAA98883BC}"/>
    <hyperlink ref="U128" location="A125173578V" display="A125173578V" xr:uid="{D91D3539-0F9A-4838-B40A-03B41AFFFD46}"/>
    <hyperlink ref="U129" location="A125173658V" display="A125173658V" xr:uid="{560AD492-7148-4971-9C3B-0E79FB868DF0}"/>
    <hyperlink ref="U130" location="A125173662K" display="A125173662K" xr:uid="{39BAE9CC-C484-40C1-8782-9539914BFCB2}"/>
    <hyperlink ref="U134" location="A125173582K" display="A125173582K" xr:uid="{386C18CD-9455-4F61-B038-A09CBA53ED8F}"/>
    <hyperlink ref="U135" location="A125173602J" display="A125173602J" xr:uid="{57C8330E-1C38-4034-BDA5-B9582E8CFD80}"/>
    <hyperlink ref="U138" location="A125173630T" display="A125173630T" xr:uid="{32CF9535-E141-4ED0-AD12-78FA2EAEDEBF}"/>
    <hyperlink ref="U139" location="A125173674V" display="A125173674V" xr:uid="{DD9ECD41-3568-4C82-A80D-2CA4059D615B}"/>
    <hyperlink ref="X109" location="A125173746V" display="A125173746V" xr:uid="{8FFFB40B-C5D0-4A1D-9997-2E747C7EC6E1}"/>
    <hyperlink ref="X110" location="A125173710T" display="A125173710T" xr:uid="{11E519D1-5210-45A9-86EA-38C778D329CB}"/>
    <hyperlink ref="X111" location="A125173750K" display="A125173750K" xr:uid="{1CB840E4-F200-451A-BCA8-404224A510C7}"/>
    <hyperlink ref="X112" location="A125173754V" display="A125173754V" xr:uid="{07C67F9D-7E67-4A6B-A0BE-C29EA61523B7}"/>
    <hyperlink ref="X113" location="A125173714A" display="A125173714A" xr:uid="{C558392D-3D77-46D6-9964-F5CBB55BD1EA}"/>
    <hyperlink ref="X114" location="A125173718K" display="A125173718K" xr:uid="{7F9F58F2-F530-4476-808D-2FE064A41570}"/>
    <hyperlink ref="X115" location="A125173738V" display="A125173738V" xr:uid="{674DC312-51D1-4EA4-A1B5-BA23F448BFF7}"/>
    <hyperlink ref="X116" location="A125173698L" display="A125173698L" xr:uid="{D9B5A6FB-43C1-40F9-80E9-E6AA1BF8413D}"/>
    <hyperlink ref="X117" location="A125173758C" display="A125173758C" xr:uid="{C705DF8A-F253-4A3D-9516-9550468FE3FB}"/>
    <hyperlink ref="X118" location="A125173742K" display="A125173742K" xr:uid="{1530F00D-FDF9-48BA-ADD1-03A87AFD6327}"/>
    <hyperlink ref="X119" location="A125173770V" display="A125173770V" xr:uid="{50812C7A-1435-4542-8BCE-76341E77C279}"/>
    <hyperlink ref="X120" location="A125173702T" display="A125173702T" xr:uid="{271862A7-905C-40F7-B8B4-B29EAD1FAD52}"/>
    <hyperlink ref="X121" location="A125173678C" display="A125173678C" xr:uid="{F04C7069-E03B-4E2E-B664-70EEED6949D9}"/>
    <hyperlink ref="X122" location="A125173690V" display="A125173690V" xr:uid="{DD7913D9-F7C2-4C8D-BF7A-1B7354BEF807}"/>
    <hyperlink ref="X123" location="A125173722A" display="A125173722A" xr:uid="{EEF5E785-66FB-4418-B82B-7BDACF3C193B}"/>
    <hyperlink ref="X124" location="A125173694C" display="A125173694C" xr:uid="{1C4FBE35-4F68-429F-9B36-1AF59A328FFE}"/>
    <hyperlink ref="X125" location="A125173726K" display="A125173726K" xr:uid="{D26618E6-E037-4314-9FF3-F73FB0102EFA}"/>
    <hyperlink ref="X126" location="A125173730A" display="A125173730A" xr:uid="{FD92B8D3-8F95-440B-AF86-DAACC389A4B3}"/>
    <hyperlink ref="X127" location="A125173774C" display="A125173774C" xr:uid="{992E9FA5-592D-4DBC-8DA3-DD8C6B1ABF4A}"/>
    <hyperlink ref="X128" location="A125173682V" display="A125173682V" xr:uid="{46FCB836-1AFA-4AFF-995E-EC1D6B56087E}"/>
    <hyperlink ref="X129" location="A125173762V" display="A125173762V" xr:uid="{712267BD-5F0A-41F4-80D7-73DA7165C703}"/>
    <hyperlink ref="X130" location="A125173766C" display="A125173766C" xr:uid="{BF41E01C-A857-432B-A3C6-318438FF38F6}"/>
    <hyperlink ref="X134" location="A125173686C" display="A125173686C" xr:uid="{D89F742D-041C-4B88-B5DE-B778B7A99F29}"/>
    <hyperlink ref="X135" location="A125173706A" display="A125173706A" xr:uid="{C9883012-6B9D-47FF-9AE3-31C5E9D85E44}"/>
    <hyperlink ref="X138" location="A125173734K" display="A125173734K" xr:uid="{7C188FEE-6A93-4A4B-9834-03A360797927}"/>
    <hyperlink ref="X139" location="A125173778L" display="A125173778L" xr:uid="{5F0731D7-EFDD-434D-A0B7-838E1BE7EE4C}"/>
    <hyperlink ref="AA109" location="A125173330R" display="A125173330R" xr:uid="{236C7667-3159-458F-8E69-1A4919D0B8EB}"/>
    <hyperlink ref="AA110" location="A125173294T" display="A125173294T" xr:uid="{37C6C00A-D8F5-4953-AC2A-84FA0326F07B}"/>
    <hyperlink ref="AA111" location="A125173334X" display="A125173334X" xr:uid="{C67D2C74-3DC8-4173-AE07-922E81C26AB9}"/>
    <hyperlink ref="AA112" location="A125173338J" display="A125173338J" xr:uid="{5155DCB5-E619-47BB-9DDF-C114E0E4BEE4}"/>
    <hyperlink ref="AA113" location="A125173298A" display="A125173298A" xr:uid="{DAA3A715-BC30-415B-8C84-E8596293F7B7}"/>
    <hyperlink ref="AA114" location="A125173302F" display="A125173302F" xr:uid="{23C24CC1-FDAC-4922-B401-746AA9AD66A1}"/>
    <hyperlink ref="AA115" location="A125173322R" display="A125173322R" xr:uid="{01ED2259-74CE-4E61-9D6C-76FC84D9E65D}"/>
    <hyperlink ref="AA116" location="A125173282J" display="A125173282J" xr:uid="{7B944781-EE17-4EFC-81BC-79A71FCD4A93}"/>
    <hyperlink ref="AA117" location="A125173342X" display="A125173342X" xr:uid="{F98A750F-4A3A-4099-9B3A-7205BE878809}"/>
    <hyperlink ref="AA118" location="A125173326X" display="A125173326X" xr:uid="{82931B0C-E1B1-4716-8C80-7B52F8046E96}"/>
    <hyperlink ref="AA119" location="A125173354J" display="A125173354J" xr:uid="{A6DFE9E9-6454-4668-B00A-C4A4B420A2CD}"/>
    <hyperlink ref="AA120" location="A125173286T" display="A125173286T" xr:uid="{3A5938B3-5B72-464E-B0A1-E6B44DA16CB2}"/>
    <hyperlink ref="AA121" location="A125173262X" display="A125173262X" xr:uid="{862DE459-7694-450B-BF57-07985E391693}"/>
    <hyperlink ref="AA122" location="A125173274J" display="A125173274J" xr:uid="{3E5558AD-8401-41D8-BAE1-95567DC0F8C8}"/>
    <hyperlink ref="AA123" location="A125173306R" display="A125173306R" xr:uid="{14AE5A54-36FC-47D2-88FD-A76B756F9EBE}"/>
    <hyperlink ref="AA124" location="A125173278T" display="A125173278T" xr:uid="{C40BA37D-06C4-48C7-87E2-16D01DA59309}"/>
    <hyperlink ref="AA125" location="A125173310F" display="A125173310F" xr:uid="{DA44FD4B-92D7-4720-9068-869ACFF00B0A}"/>
    <hyperlink ref="AA126" location="A125173314R" display="A125173314R" xr:uid="{9B3E06AF-3E6F-4680-A79E-575CBD642C9B}"/>
    <hyperlink ref="AA127" location="A125173358T" display="A125173358T" xr:uid="{F8A029E6-67FE-43AC-97E3-8106770E76F7}"/>
    <hyperlink ref="AA128" location="A125173266J" display="A125173266J" xr:uid="{E39C299E-EFF8-4CAE-AB87-399990A175AD}"/>
    <hyperlink ref="AA129" location="A125173346J" display="A125173346J" xr:uid="{0FB5E8C9-0744-4C46-A2B7-21E698972046}"/>
    <hyperlink ref="AA130" location="A125173350X" display="A125173350X" xr:uid="{F257B121-503B-43A9-9728-F2CE46936E8A}"/>
    <hyperlink ref="AA134" location="A125173270X" display="A125173270X" xr:uid="{8239F922-5E36-4D8A-99EB-124FD215A18A}"/>
    <hyperlink ref="AA135" location="A125173290J" display="A125173290J" xr:uid="{28501FBA-8998-43B0-A5BA-B47D38C9E57A}"/>
    <hyperlink ref="AA138" location="A125173318X" display="A125173318X" xr:uid="{620F2A88-D3B8-438C-B58D-A45472E7B151}"/>
    <hyperlink ref="AA139" location="A125173362J" display="A125173362J" xr:uid="{4066D2C5-E047-457E-BB4B-F0805F11F5A5}"/>
    <hyperlink ref="G109" location="A125185082L" display="A125185082L" xr:uid="{C1CEB701-16D1-4944-9F77-2192D95E2835}"/>
    <hyperlink ref="G110" location="A125185046C" display="A125185046C" xr:uid="{9C1F2075-8734-49B0-8043-AEBCC8AAF931}"/>
    <hyperlink ref="G111" location="A125185086W" display="A125185086W" xr:uid="{3C069996-D025-42C6-A9F3-A2A161DBBBC4}"/>
    <hyperlink ref="G112" location="A125185090L" display="A125185090L" xr:uid="{67CC23E3-6A72-4DDA-BC0D-7F7938FE4C7F}"/>
    <hyperlink ref="G113" location="A125185050V" display="A125185050V" xr:uid="{6AD59F43-E62C-4003-8897-26AD3AF6404A}"/>
    <hyperlink ref="G114" location="A125185054C" display="A125185054C" xr:uid="{EAAFCF4E-C031-4582-B77C-2814703EC14D}"/>
    <hyperlink ref="G115" location="A125185074L" display="A125185074L" xr:uid="{D4F264B1-EFF8-452F-A169-CF3B94645A4E}"/>
    <hyperlink ref="G116" location="A125185034V" display="A125185034V" xr:uid="{06903113-7901-4D31-9962-5358529DE3D6}"/>
    <hyperlink ref="G117" location="A125185094W" display="A125185094W" xr:uid="{6F7D9E15-B957-4E4E-9DC2-5359C390FBD5}"/>
    <hyperlink ref="G118" location="A125185078W" display="A125185078W" xr:uid="{879497ED-E86B-4D01-9D74-6F725561C9FB}"/>
    <hyperlink ref="G119" location="A125185106V" display="A125185106V" xr:uid="{6A2F74CE-6323-4369-8F69-5E4DD205B5CE}"/>
    <hyperlink ref="G120" location="A125185038C" display="A125185038C" xr:uid="{0C725E6F-B90E-47A6-937A-7379DFAE3BAC}"/>
    <hyperlink ref="G121" location="A125185014K" display="A125185014K" xr:uid="{ABDF78A7-17B4-43F1-A26C-AF5C4CD4A011}"/>
    <hyperlink ref="G122" location="A125185026V" display="A125185026V" xr:uid="{E9F6B903-6D42-4D28-B791-B1D08ABB251D}"/>
    <hyperlink ref="G123" location="A125185058L" display="A125185058L" xr:uid="{621D6474-505B-4F5B-9AA4-146C02F97B42}"/>
    <hyperlink ref="G124" location="A125185030K" display="A125185030K" xr:uid="{6F653A4C-4902-4DDF-865F-FBA981EB1139}"/>
    <hyperlink ref="G125" location="A125185062C" display="A125185062C" xr:uid="{453EC7DE-23A5-4E52-846F-EE4BCA91CFC1}"/>
    <hyperlink ref="G126" location="A125185066L" display="A125185066L" xr:uid="{12597424-18A5-44B4-8FF1-D75D99C73B5A}"/>
    <hyperlink ref="G127" location="A125185110K" display="A125185110K" xr:uid="{56E5D5DD-B3B2-40FF-818E-6F4EE5E847BF}"/>
    <hyperlink ref="G128" location="A125185018V" display="A125185018V" xr:uid="{16B57D8F-6208-4AC3-B143-E7272C44B6F3}"/>
    <hyperlink ref="G129" location="A125185098F" display="A125185098F" xr:uid="{646214EA-6353-4FD4-B262-DB5C28BDDFA9}"/>
    <hyperlink ref="G130" location="A125185102K" display="A125185102K" xr:uid="{85DDAD60-FB72-4577-A66B-9569096A6114}"/>
    <hyperlink ref="G134" location="A125185022K" display="A125185022K" xr:uid="{104F0C93-5EDE-4B68-9C5C-CE88F3792874}"/>
    <hyperlink ref="G135" location="A125185042V" display="A125185042V" xr:uid="{A0FD9B3E-67A3-4874-B6EF-85179E63406E}"/>
    <hyperlink ref="G138" location="A125185070C" display="A125185070C" xr:uid="{5B404B3A-9488-4590-AB3A-AF328FBFD5F2}"/>
    <hyperlink ref="G139" location="A125185114V" display="A125185114V" xr:uid="{F9036850-1C92-4801-976C-DBA1B9AA3DDC}"/>
    <hyperlink ref="J109" location="A125184666X" display="A125184666X" xr:uid="{733A7F8A-4914-49D3-85A7-F93744766D87}"/>
    <hyperlink ref="J110" location="A125184630W" display="A125184630W" xr:uid="{2E87B74D-9B06-4012-9A55-ABA410CD5E07}"/>
    <hyperlink ref="J111" location="A125184670R" display="A125184670R" xr:uid="{14B39764-B048-4C42-9A92-D3C21A3014E6}"/>
    <hyperlink ref="J112" location="A125184674X" display="A125184674X" xr:uid="{68C4E22E-838F-4F39-B62B-3FA94F4456FA}"/>
    <hyperlink ref="J113" location="A125184634F" display="A125184634F" xr:uid="{DCAC6C78-D7B4-4FB5-B7EC-DE2B43E236CE}"/>
    <hyperlink ref="J114" location="A125184638R" display="A125184638R" xr:uid="{82AB54F0-8507-45B0-A089-3421C9D1B538}"/>
    <hyperlink ref="J115" location="A125184658X" display="A125184658X" xr:uid="{DDBFA239-638C-42FA-82C2-01C9F32FB98D}"/>
    <hyperlink ref="J116" location="A125184618F" display="A125184618F" xr:uid="{2BEA3C47-94EE-40DD-9C3A-5542AA59E80D}"/>
    <hyperlink ref="J117" location="A125184678J" display="A125184678J" xr:uid="{8A20EF0A-D6F0-4D86-8E4A-D2C32209E776}"/>
    <hyperlink ref="J118" location="A125184662R" display="A125184662R" xr:uid="{D5B2318A-A3EA-489A-A162-58B5E2DB1D74}"/>
    <hyperlink ref="J119" location="A125184690X" display="A125184690X" xr:uid="{D4DB450C-B74E-4A1B-BA46-D8F2A3FFBDC1}"/>
    <hyperlink ref="J120" location="A125184622W" display="A125184622W" xr:uid="{579D9170-C0D9-4EF2-A03D-EEA489EFA817}"/>
    <hyperlink ref="J121" location="A125184598J" display="A125184598J" xr:uid="{4AD3EBE7-7CE8-4ACF-82B8-F1917CA0C3AA}"/>
    <hyperlink ref="J122" location="A125184610L" display="A125184610L" xr:uid="{D81B8A87-7FF6-45A1-82ED-2C4AE54727D3}"/>
    <hyperlink ref="J123" location="A125184642F" display="A125184642F" xr:uid="{D6A31E5A-0405-4AFD-AEB0-66EE23C0F11D}"/>
    <hyperlink ref="J124" location="A125184614W" display="A125184614W" xr:uid="{3503085B-CB78-44B3-BEB4-33B3D2F7D154}"/>
    <hyperlink ref="J125" location="A125184646R" display="A125184646R" xr:uid="{59638D52-E8E7-465C-B7F5-A9A88CE18073}"/>
    <hyperlink ref="J126" location="A125184650F" display="A125184650F" xr:uid="{E91735F7-0A52-4E4D-BB86-39E4C5EA518E}"/>
    <hyperlink ref="J127" location="A125184694J" display="A125184694J" xr:uid="{3E0EAB5C-CDF6-42AC-9300-2D09F73A53A9}"/>
    <hyperlink ref="J128" location="A125184602L" display="A125184602L" xr:uid="{3D36D856-16D7-4DD1-814F-A148266B09FA}"/>
    <hyperlink ref="J129" location="A125184682X" display="A125184682X" xr:uid="{805193D0-5070-4CE5-ABCE-D292E86CE213}"/>
    <hyperlink ref="J130" location="A125184686J" display="A125184686J" xr:uid="{18F34191-BF40-4FC9-B365-BA7C27936CE5}"/>
    <hyperlink ref="J134" location="A125184606W" display="A125184606W" xr:uid="{1D29F0D8-7E92-47A8-999D-C08BF77A62B0}"/>
    <hyperlink ref="J135" location="A125184626F" display="A125184626F" xr:uid="{26C3E46C-1824-4748-8FA4-80FB07AF81E0}"/>
    <hyperlink ref="J138" location="A125184654R" display="A125184654R" xr:uid="{818CA413-9FB2-4626-8931-171B4567A0A6}"/>
    <hyperlink ref="J139" location="A125184698T" display="A125184698T" xr:uid="{688A1900-3037-4260-81A0-4604116346F1}"/>
    <hyperlink ref="M109" location="A125185186F" display="A125185186F" xr:uid="{64380990-76E0-48A3-938B-D5DBD6CA61F5}"/>
    <hyperlink ref="M110" location="A125185150C" display="A125185150C" xr:uid="{BAE29FD0-A768-402C-A375-2186A8F8AD4C}"/>
    <hyperlink ref="M111" location="A125185190W" display="A125185190W" xr:uid="{BECFCDBD-B93C-4FE7-B2ED-0FABDE1B600A}"/>
    <hyperlink ref="M112" location="A125185194F" display="A125185194F" xr:uid="{41DC4542-839D-4466-82BD-72804D197E51}"/>
    <hyperlink ref="M113" location="A125185154L" display="A125185154L" xr:uid="{B27DDD81-5C0C-4EE7-8D03-57533FD62594}"/>
    <hyperlink ref="M114" location="A125185158W" display="A125185158W" xr:uid="{152FC022-6244-4C85-8E13-1A1B307D8468}"/>
    <hyperlink ref="M115" location="A125185178F" display="A125185178F" xr:uid="{3A71026D-0E49-48B5-9364-4C6ED281B3C5}"/>
    <hyperlink ref="M116" location="A125185138L" display="A125185138L" xr:uid="{C4F768A7-777E-4DBE-B7A4-F57CE6665530}"/>
    <hyperlink ref="M117" location="A125185198R" display="A125185198R" xr:uid="{8911AC3B-782C-4D32-BD65-B2C4CF8CBE12}"/>
    <hyperlink ref="M118" location="A125185182W" display="A125185182W" xr:uid="{FB936594-C90A-4E85-B154-0992FFD1531B}"/>
    <hyperlink ref="M119" location="A125185210V" display="A125185210V" xr:uid="{49FC03FE-93C3-435F-8A0B-CC6B719CE578}"/>
    <hyperlink ref="M120" location="A125185142C" display="A125185142C" xr:uid="{BB2343EF-82B8-4318-92E7-58B33FE96777}"/>
    <hyperlink ref="M121" location="A125185118C" display="A125185118C" xr:uid="{257F9D2D-C68D-445F-AB8E-BC51D14611E2}"/>
    <hyperlink ref="M122" location="A125185130V" display="A125185130V" xr:uid="{42F3E07F-1D0B-4594-8470-0E9522ACF6B0}"/>
    <hyperlink ref="M123" location="A125185162L" display="A125185162L" xr:uid="{4E4468C1-6C7D-4A59-A647-89C0C6BC231B}"/>
    <hyperlink ref="M124" location="A125185134C" display="A125185134C" xr:uid="{3698BB50-F68E-46BC-B716-AB2455880E65}"/>
    <hyperlink ref="M125" location="A125185166W" display="A125185166W" xr:uid="{0D33B409-FDC3-4D6E-9638-F8F358B4D7E4}"/>
    <hyperlink ref="M126" location="A125185170L" display="A125185170L" xr:uid="{BBCF77B1-339C-4776-B09F-98D9E4B1C37A}"/>
    <hyperlink ref="M127" location="A125185214C" display="A125185214C" xr:uid="{DF0A1497-8D52-47AD-9F3C-F559179E287F}"/>
    <hyperlink ref="M128" location="A125185122V" display="A125185122V" xr:uid="{DA6A24C0-5552-4199-932F-BCD4AFD09D77}"/>
    <hyperlink ref="M129" location="A125185202V" display="A125185202V" xr:uid="{3E830BEB-D796-4CD6-9B52-CADAB07D8B00}"/>
    <hyperlink ref="M130" location="A125185206C" display="A125185206C" xr:uid="{1BE2E3B8-6704-4446-9B75-287742D17097}"/>
    <hyperlink ref="M134" location="A125185126C" display="A125185126C" xr:uid="{B19875B7-222A-469F-A9BA-253E9633B58E}"/>
    <hyperlink ref="M135" location="A125185146L" display="A125185146L" xr:uid="{ECAC07B0-DF19-4269-9547-85A842AE7D0A}"/>
    <hyperlink ref="M138" location="A125185174W" display="A125185174W" xr:uid="{493B5409-6D05-4A5C-AC25-36527B0B1843}"/>
    <hyperlink ref="M139" location="A125185218L" display="A125185218L" xr:uid="{E6F8A0A2-47E0-41D7-8A47-97CE269809BB}"/>
    <hyperlink ref="P109" location="A125185290F" display="A125185290F" xr:uid="{31CC4578-241D-4543-8D96-573F4FD3C2A4}"/>
    <hyperlink ref="P110" location="A125185254W" display="A125185254W" xr:uid="{658B662B-3D71-4DCF-B5A6-38A7E3F3F9CD}"/>
    <hyperlink ref="P111" location="A125185294R" display="A125185294R" xr:uid="{F25FB7BB-BF4F-40F2-8162-C4E530A75A64}"/>
    <hyperlink ref="P112" location="A125185298X" display="A125185298X" xr:uid="{75CFB382-561B-487D-ABF6-042F818905E7}"/>
    <hyperlink ref="P113" location="A125185258F" display="A125185258F" xr:uid="{6D1CE8B7-C3FB-4DF6-9D8D-AC573047A367}"/>
    <hyperlink ref="P114" location="A125185262W" display="A125185262W" xr:uid="{759B1D6D-32F2-4D90-B356-BA5E17BD3F31}"/>
    <hyperlink ref="P115" location="A125185282F" display="A125185282F" xr:uid="{B0BC21BE-167E-4A23-84BF-11D53B2DEB57}"/>
    <hyperlink ref="P116" location="A125185242L" display="A125185242L" xr:uid="{13E17881-AAB0-43D8-AC10-A0CB794219DD}"/>
    <hyperlink ref="P117" location="A125185302C" display="A125185302C" xr:uid="{71B0974F-4B96-469D-8287-862C3B1E87DD}"/>
    <hyperlink ref="P118" location="A125185286R" display="A125185286R" xr:uid="{0BFB693D-89BE-4010-AFC8-5E5FFBA63E1C}"/>
    <hyperlink ref="P119" location="A125185314L" display="A125185314L" xr:uid="{BDF1CF6B-4641-4289-B708-720302E1DEBC}"/>
    <hyperlink ref="P120" location="A125185246W" display="A125185246W" xr:uid="{573E0FAE-168F-44EE-A83B-B5A3160B08BC}"/>
    <hyperlink ref="P121" location="A125185222C" display="A125185222C" xr:uid="{9686363E-ECEA-46DE-8E7F-27A77A4925A8}"/>
    <hyperlink ref="P122" location="A125185234L" display="A125185234L" xr:uid="{880A1FEF-5222-481B-986D-7C44C4BFE026}"/>
    <hyperlink ref="P123" location="A125185266F" display="A125185266F" xr:uid="{7E79F60D-7FA8-40EB-BA36-3C5683E46A46}"/>
    <hyperlink ref="P124" location="A125185238W" display="A125185238W" xr:uid="{4358CDA0-031E-47B8-8D49-E7718CC53124}"/>
    <hyperlink ref="P125" location="A125185270W" display="A125185270W" xr:uid="{0EF04C42-93A1-4FA3-B98D-C00FB092D8CE}"/>
    <hyperlink ref="P126" location="A125185274F" display="A125185274F" xr:uid="{A4B8F713-CAC0-4C08-B269-16DEC5618AE6}"/>
    <hyperlink ref="P127" location="A125185318W" display="A125185318W" xr:uid="{9A8C5A8B-C758-47D7-A8F6-2E8D6EDB0727}"/>
    <hyperlink ref="P128" location="A125185226L" display="A125185226L" xr:uid="{E3D52CE9-1997-4C48-8846-BC090BB2FFEF}"/>
    <hyperlink ref="P129" location="A125185306L" display="A125185306L" xr:uid="{BC5ACEF6-D749-41BC-BCDC-6FE3CC775FFF}"/>
    <hyperlink ref="P130" location="A125185310C" display="A125185310C" xr:uid="{95BBB4F4-0890-40C4-8243-89B4CD986E3A}"/>
    <hyperlink ref="P134" location="A125185230C" display="A125185230C" xr:uid="{9F2F65CB-7986-4181-98A8-00E869EEA897}"/>
    <hyperlink ref="P135" location="A125185250L" display="A125185250L" xr:uid="{089E522F-498F-4224-953C-BC7547C12F75}"/>
    <hyperlink ref="P138" location="A125185278R" display="A125185278R" xr:uid="{CF0E6632-754D-48CF-B286-75FF426199F2}"/>
    <hyperlink ref="P139" location="A125185322L" display="A125185322L" xr:uid="{78A3D9E7-7F5F-49CD-BCC0-0D805F8F3624}"/>
    <hyperlink ref="S109" location="A125184770X" display="A125184770X" xr:uid="{713AD19F-0A12-49A9-ADB0-6F6EB9DE406D}"/>
    <hyperlink ref="S110" location="A125184734R" display="A125184734R" xr:uid="{DC0B52D3-AF50-4232-88F6-DA9C94F50098}"/>
    <hyperlink ref="S111" location="A125184774J" display="A125184774J" xr:uid="{30454EE6-5F28-4E21-B35C-270B867C6613}"/>
    <hyperlink ref="S112" location="A125184778T" display="A125184778T" xr:uid="{E33B001C-4A49-4B59-BC9C-90241001DB6F}"/>
    <hyperlink ref="S113" location="A125184738X" display="A125184738X" xr:uid="{E4B296CE-7EDC-4EB9-844E-52DBD6C78C1F}"/>
    <hyperlink ref="S114" location="A125184742R" display="A125184742R" xr:uid="{CB041F7B-2C53-46AD-99FD-8E258015C2C8}"/>
    <hyperlink ref="S115" location="A125184762X" display="A125184762X" xr:uid="{0726B943-833E-403E-83E4-B8150E9DD6EC}"/>
    <hyperlink ref="S116" location="A125184722F" display="A125184722F" xr:uid="{E350B2F2-CAF7-480B-9A75-47E4B51D5F5E}"/>
    <hyperlink ref="S117" location="A125184782J" display="A125184782J" xr:uid="{B3E46066-4156-43BF-8D22-0EBA5575787A}"/>
    <hyperlink ref="S118" location="A125184766J" display="A125184766J" xr:uid="{161EEE70-061A-4A98-859E-B6A3EFCE0BAB}"/>
    <hyperlink ref="S119" location="A125184794T" display="A125184794T" xr:uid="{5FBECE01-B524-4638-AA70-4ADDB99DD2C8}"/>
    <hyperlink ref="S120" location="A125184726R" display="A125184726R" xr:uid="{2AEEC646-F68C-4740-806E-9B4A3D34B1BD}"/>
    <hyperlink ref="S121" location="A125184702W" display="A125184702W" xr:uid="{900AFC13-4F6C-4EBD-BC61-736DA4BB7FB2}"/>
    <hyperlink ref="S122" location="A125184714F" display="A125184714F" xr:uid="{ADE4C79A-84A7-4118-A257-53DABCFF4636}"/>
    <hyperlink ref="S123" location="A125184746X" display="A125184746X" xr:uid="{63B4124F-E163-4BC1-895E-597045122489}"/>
    <hyperlink ref="S124" location="A125184718R" display="A125184718R" xr:uid="{421FAF49-4EFB-4243-846F-B87FE3CA211D}"/>
    <hyperlink ref="S125" location="A125184750R" display="A125184750R" xr:uid="{5BA15400-D48A-4823-AFDC-CFA15C189B70}"/>
    <hyperlink ref="S126" location="A125184754X" display="A125184754X" xr:uid="{9502E065-5CDD-4E35-A185-12F3F7C0EA40}"/>
    <hyperlink ref="S127" location="A125184798A" display="A125184798A" xr:uid="{5C760E13-BA83-4C51-9A27-E91C08AC9290}"/>
    <hyperlink ref="S128" location="A125184706F" display="A125184706F" xr:uid="{916613A9-A5C7-4208-9D4E-5FBFF05C2E84}"/>
    <hyperlink ref="S129" location="A125184786T" display="A125184786T" xr:uid="{1F36FE1A-1C4E-4886-804D-B44D709818BF}"/>
    <hyperlink ref="S130" location="A125184790J" display="A125184790J" xr:uid="{9DC2C179-5C94-4C3A-888C-4CAE06573D43}"/>
    <hyperlink ref="S134" location="A125184710W" display="A125184710W" xr:uid="{E8A44620-46B7-429C-B324-75981E8DD157}"/>
    <hyperlink ref="S135" location="A125184730F" display="A125184730F" xr:uid="{724FC61A-E155-4962-A19D-A8D724331620}"/>
    <hyperlink ref="S138" location="A125184758J" display="A125184758J" xr:uid="{CA03F684-6011-4E42-AFD7-58A08B30BD9C}"/>
    <hyperlink ref="S139" location="A125184802F" display="A125184802F" xr:uid="{1F00E6E3-B034-45CC-B09D-DA1BD80A577E}"/>
    <hyperlink ref="V109" location="A125184874T" display="A125184874T" xr:uid="{28F056CB-EF1A-4E8F-ACB2-598A3444646A}"/>
    <hyperlink ref="V110" location="A125184838J" display="A125184838J" xr:uid="{F27F5CA7-BE31-45FD-B13E-10E6919CBEEB}"/>
    <hyperlink ref="V111" location="A125184878A" display="A125184878A" xr:uid="{AE7308B4-8F0E-434C-89AB-FF9D1E6882DB}"/>
    <hyperlink ref="V112" location="A125184882T" display="A125184882T" xr:uid="{CE85473B-24CB-424E-9D8A-406751CB1B9A}"/>
    <hyperlink ref="V113" location="A125184842X" display="A125184842X" xr:uid="{A9D32D6C-984A-45DD-81F8-30F55628A9E1}"/>
    <hyperlink ref="V114" location="A125184846J" display="A125184846J" xr:uid="{B3D9E0AC-5513-4C50-96A3-5F9FCC5467E9}"/>
    <hyperlink ref="V115" location="A125184866T" display="A125184866T" xr:uid="{1157B2EA-17A7-4BCC-97F6-65D3C8821117}"/>
    <hyperlink ref="V116" location="A125184826X" display="A125184826X" xr:uid="{8B8D870C-38F4-4496-8094-52FEF5713AF7}"/>
    <hyperlink ref="V117" location="A125184886A" display="A125184886A" xr:uid="{DC6D5926-2730-404C-BBBC-FEEFBD1676AC}"/>
    <hyperlink ref="V118" location="A125184870J" display="A125184870J" xr:uid="{8C8EA9DA-092A-4D0B-ADB9-3ACB2E68BCCD}"/>
    <hyperlink ref="V119" location="A125184898K" display="A125184898K" xr:uid="{3B4D9791-913D-40C2-99E9-11868F9B59B3}"/>
    <hyperlink ref="V120" location="A125184830R" display="A125184830R" xr:uid="{F0053A53-271D-48FB-B67B-51FAAB148866}"/>
    <hyperlink ref="V121" location="A125184806R" display="A125184806R" xr:uid="{0C6888D6-EBE8-4605-BCE4-BCBA162740CF}"/>
    <hyperlink ref="V122" location="A125184818X" display="A125184818X" xr:uid="{5D7CE58D-FDFD-418F-85C0-C415571F205A}"/>
    <hyperlink ref="V123" location="A125184850X" display="A125184850X" xr:uid="{70B40174-BABC-464B-AA98-D0ED32B539E0}"/>
    <hyperlink ref="V124" location="A125184822R" display="A125184822R" xr:uid="{EA194E5A-14EB-4C8E-82ED-4140FD10CE23}"/>
    <hyperlink ref="V125" location="A125184854J" display="A125184854J" xr:uid="{1072C561-F389-4DF8-8BA2-4386CD7FDFAD}"/>
    <hyperlink ref="V126" location="A125184858T" display="A125184858T" xr:uid="{4C84DF54-9AE3-4766-84FE-9652AE418F5A}"/>
    <hyperlink ref="V127" location="A125184902R" display="A125184902R" xr:uid="{DEE0E912-7653-4358-B2E4-CC1949C77404}"/>
    <hyperlink ref="V128" location="A125184810F" display="A125184810F" xr:uid="{D9D185B9-D8DE-4B5B-ACF1-300981DB6705}"/>
    <hyperlink ref="V129" location="A125184890T" display="A125184890T" xr:uid="{D77D4FE8-6D65-417C-9DD9-3D2148401B4E}"/>
    <hyperlink ref="V130" location="A125184894A" display="A125184894A" xr:uid="{619DF241-736D-4733-9AA8-43009B3ACFBA}"/>
    <hyperlink ref="V134" location="A125184814R" display="A125184814R" xr:uid="{B2114534-705C-4473-81C5-B89B626037B6}"/>
    <hyperlink ref="V135" location="A125184834X" display="A125184834X" xr:uid="{260CE24D-568B-4A62-ADEC-FA4D07698CC2}"/>
    <hyperlink ref="V138" location="A125184862J" display="A125184862J" xr:uid="{A0BAA619-FED7-4B88-A9E2-ED636B5433FD}"/>
    <hyperlink ref="V139" location="A125184906X" display="A125184906X" xr:uid="{CE92901E-AA94-4EDE-843A-9C2E0B1C4EB3}"/>
    <hyperlink ref="Y109" location="A125184978K" display="A125184978K" xr:uid="{97CB7634-3EF0-43D8-BCFF-ABEB8A18E871}"/>
    <hyperlink ref="Y110" location="A125184942J" display="A125184942J" xr:uid="{F03A59AB-BB51-4C84-BC97-0DC0CE3F955D}"/>
    <hyperlink ref="Y111" location="A125184982A" display="A125184982A" xr:uid="{99BA7F6B-23FD-4A50-BD3F-0CBE94B86B48}"/>
    <hyperlink ref="Y112" location="A125184986K" display="A125184986K" xr:uid="{A716FD85-C703-407E-893F-CDDBBD7DE4E0}"/>
    <hyperlink ref="Y113" location="A125184946T" display="A125184946T" xr:uid="{3C4759B0-1203-4140-8EB1-43DDA835D43F}"/>
    <hyperlink ref="Y114" location="A125184950J" display="A125184950J" xr:uid="{428B4419-2EEE-4CB0-A01C-1359A6213450}"/>
    <hyperlink ref="Y115" location="A125184970T" display="A125184970T" xr:uid="{83BB309F-B045-4918-8F14-DF3DC4DFC7DE}"/>
    <hyperlink ref="Y116" location="A125184930X" display="A125184930X" xr:uid="{8E6AA5FC-458D-4CC2-B11F-66012B1ED275}"/>
    <hyperlink ref="Y117" location="A125184990A" display="A125184990A" xr:uid="{66FBC52B-5434-4CEA-ADAF-3C38CD39E91E}"/>
    <hyperlink ref="Y118" location="A125184974A" display="A125184974A" xr:uid="{C16A1212-1372-4C62-AB9F-F08EAB6628B3}"/>
    <hyperlink ref="Y119" location="A125185002A" display="A125185002A" xr:uid="{B8374DE2-5EF8-4CD3-9EE5-669648679D9A}"/>
    <hyperlink ref="Y120" location="A125184934J" display="A125184934J" xr:uid="{5D91ABE3-4E3B-45B2-B171-5E344FF71221}"/>
    <hyperlink ref="Y121" location="A125184910R" display="A125184910R" xr:uid="{4B3220E0-7B39-48FA-AB73-4DCBCF808F5A}"/>
    <hyperlink ref="Y122" location="A125184922X" display="A125184922X" xr:uid="{254C3595-A8E1-4D67-B4FB-735AD5120DE7}"/>
    <hyperlink ref="Y123" location="A125184954T" display="A125184954T" xr:uid="{887C839B-B5D9-4C1B-999A-5AD6DF78DAEA}"/>
    <hyperlink ref="Y124" location="A125184926J" display="A125184926J" xr:uid="{5508643E-83F2-4FC8-8863-1BA83127EBE8}"/>
    <hyperlink ref="Y125" location="A125184958A" display="A125184958A" xr:uid="{881E418A-CD40-46F3-AADB-D61BB342C059}"/>
    <hyperlink ref="Y126" location="A125184962T" display="A125184962T" xr:uid="{C7E38A30-34F7-4E5D-A038-AED770FF1C4F}"/>
    <hyperlink ref="Y127" location="A125185006K" display="A125185006K" xr:uid="{15467CE4-D989-408C-A5A0-FB14646AC4BA}"/>
    <hyperlink ref="Y128" location="A125184914X" display="A125184914X" xr:uid="{C754C3E2-408E-41E5-A9E1-003533A1BD17}"/>
    <hyperlink ref="Y129" location="A125184994K" display="A125184994K" xr:uid="{271185D6-EEAC-4374-A57A-DDFD99A771A6}"/>
    <hyperlink ref="Y130" location="A125184998V" display="A125184998V" xr:uid="{55958BFB-876C-459A-A097-A25FB109C752}"/>
    <hyperlink ref="Y134" location="A125184918J" display="A125184918J" xr:uid="{BBFBC516-C0A2-488E-8EB2-ACEFCD9D6EF1}"/>
    <hyperlink ref="Y135" location="A125184938T" display="A125184938T" xr:uid="{B7C613C0-EFB4-46FD-ADCF-72759660D51B}"/>
    <hyperlink ref="Y138" location="A125184966A" display="A125184966A" xr:uid="{1E13941D-FD1C-46D7-A1B9-4DC1DF30DFED}"/>
    <hyperlink ref="Y139" location="A125185010A" display="A125185010A" xr:uid="{ADC95623-8D3D-43BD-A730-87548D557D74}"/>
    <hyperlink ref="AB109" location="A125184562F" display="A125184562F" xr:uid="{DBB4C4F2-7388-471B-8DA9-C2203D1625EF}"/>
    <hyperlink ref="AB110" location="A125184526W" display="A125184526W" xr:uid="{71AA5674-E58B-4BA6-BF73-275F7F2E72E6}"/>
    <hyperlink ref="AB111" location="A125184566R" display="A125184566R" xr:uid="{72D799B6-FF9A-4662-8E4E-433DD2A33995}"/>
    <hyperlink ref="AB112" location="A125184570F" display="A125184570F" xr:uid="{A66829F8-FE44-4D23-B227-33983F0DE138}"/>
    <hyperlink ref="AB113" location="A125184530L" display="A125184530L" xr:uid="{B653E72A-5AD7-4892-973D-8D56362B75CB}"/>
    <hyperlink ref="AB114" location="A125184534W" display="A125184534W" xr:uid="{88D55F00-47F4-4619-916F-EDE5C5C74223}"/>
    <hyperlink ref="AB115" location="A125184554F" display="A125184554F" xr:uid="{2F6DB712-28B7-4070-B640-FB006E197CB1}"/>
    <hyperlink ref="AB116" location="A125184514L" display="A125184514L" xr:uid="{9D272D91-9B41-4ED7-AA5A-D6E79D449DBA}"/>
    <hyperlink ref="AB117" location="A125184574R" display="A125184574R" xr:uid="{D0AAD7AB-8745-41CC-AA5E-65E1941A8A97}"/>
    <hyperlink ref="AB118" location="A125184558R" display="A125184558R" xr:uid="{4CD6CB5A-625A-47D3-9835-F0C59DAFF7A7}"/>
    <hyperlink ref="AB119" location="A125184586X" display="A125184586X" xr:uid="{F49F3BCB-1E5A-4D06-BDDC-773616AF2DA3}"/>
    <hyperlink ref="AB120" location="A125184518W" display="A125184518W" xr:uid="{AE9A3632-C366-4A0A-B66F-83CE6E9109C0}"/>
    <hyperlink ref="AB121" location="A125184494R" display="A125184494R" xr:uid="{3640C530-97A6-4093-9EF6-8F504E2A0887}"/>
    <hyperlink ref="AB122" location="A125184506L" display="A125184506L" xr:uid="{207465F4-6EA9-4B49-AE8A-20AEA714813E}"/>
    <hyperlink ref="AB123" location="A125184538F" display="A125184538F" xr:uid="{61E20D3A-F985-49C2-8104-8D2D80C27570}"/>
    <hyperlink ref="AB124" location="A125184510C" display="A125184510C" xr:uid="{1FEA247E-3041-440B-AAE5-9C71802779E1}"/>
    <hyperlink ref="AB125" location="A125184542W" display="A125184542W" xr:uid="{1D4F83B2-596A-4638-8A3B-DCEAE4FE6946}"/>
    <hyperlink ref="AB126" location="A125184546F" display="A125184546F" xr:uid="{DA0C7A30-BCB7-4B0A-91A6-B158B804C9EB}"/>
    <hyperlink ref="AB127" location="A125184590R" display="A125184590R" xr:uid="{B56F17AF-3268-41D2-B57C-0165126D913F}"/>
    <hyperlink ref="AB128" location="A125184498X" display="A125184498X" xr:uid="{90FDDAE5-74DD-4918-978C-13A09D62AAFA}"/>
    <hyperlink ref="AB129" location="A125184578X" display="A125184578X" xr:uid="{F9ADDF73-32B6-4F98-BA62-86736F2A92F5}"/>
    <hyperlink ref="AB130" location="A125184582R" display="A125184582R" xr:uid="{FE337035-6DDD-4641-9101-4B35064D102E}"/>
    <hyperlink ref="AB134" location="A125184502C" display="A125184502C" xr:uid="{FE1A0EE6-E771-4EBB-B2EC-2FBCF480F208}"/>
    <hyperlink ref="AB135" location="A125184522L" display="A125184522L" xr:uid="{8D80449F-B76A-4488-ABBE-779BB31DC850}"/>
    <hyperlink ref="AB138" location="A125184550W" display="A125184550W" xr:uid="{2FE9A8F3-DA82-476F-BA9A-0CCBBC2D87AD}"/>
    <hyperlink ref="AB139" location="A125184594X" display="A125184594X" xr:uid="{0D1C630F-319F-49C2-B145-1268BDF19293}"/>
    <hyperlink ref="H109" location="A125179466K" display="A125179466K" xr:uid="{6733A922-7808-443C-8161-8CC17995F5B3}"/>
    <hyperlink ref="H110" location="A125179430J" display="A125179430J" xr:uid="{4F77D263-A61F-4056-B413-C52718171155}"/>
    <hyperlink ref="H111" location="A125179470A" display="A125179470A" xr:uid="{14A6775D-BA96-4AE6-AABD-9A8AA45FD97C}"/>
    <hyperlink ref="H112" location="A125179474K" display="A125179474K" xr:uid="{6CD1D7D1-EA4A-494F-A8E0-EC7B6A8D50B7}"/>
    <hyperlink ref="H113" location="A125179434T" display="A125179434T" xr:uid="{F22AEA29-3592-4AC6-A1C5-30C5E55B7BCB}"/>
    <hyperlink ref="H114" location="A125179438A" display="A125179438A" xr:uid="{31859804-487C-468A-936C-ECDD03BAF06B}"/>
    <hyperlink ref="H115" location="A125179458K" display="A125179458K" xr:uid="{432617BD-9F05-4292-BB34-C9C794F46F47}"/>
    <hyperlink ref="H116" location="A125179418T" display="A125179418T" xr:uid="{8ECC1F0B-1A5C-4252-AD16-76035BF5CD03}"/>
    <hyperlink ref="H117" location="A125179478V" display="A125179478V" xr:uid="{AABC5F85-6D3F-4B1E-B176-D25908D078F9}"/>
    <hyperlink ref="H118" location="A125179462A" display="A125179462A" xr:uid="{E6075340-273A-46D1-BD2A-65EAC80024F3}"/>
    <hyperlink ref="H119" location="A125179490K" display="A125179490K" xr:uid="{C1301CE2-EA22-4772-BB12-CAA819407980}"/>
    <hyperlink ref="H120" location="A125179422J" display="A125179422J" xr:uid="{CCB44DBB-966C-4203-BF28-2535E43AEE63}"/>
    <hyperlink ref="H121" location="A125179398V" display="A125179398V" xr:uid="{C851ABB5-6246-4A7F-AD7F-68A8CBFA7E87}"/>
    <hyperlink ref="H122" location="A125179410X" display="A125179410X" xr:uid="{210E2CA5-B074-45C7-862C-60CEB2229BF6}"/>
    <hyperlink ref="H123" location="A125179442T" display="A125179442T" xr:uid="{6A3E5B5F-B169-43AE-B273-533ED7A417A9}"/>
    <hyperlink ref="H124" location="A125179414J" display="A125179414J" xr:uid="{619FB1A8-72ED-454D-88B2-000DF3AC36B2}"/>
    <hyperlink ref="H125" location="A125179446A" display="A125179446A" xr:uid="{4F16BB83-A6B6-427B-B938-96F124C83979}"/>
    <hyperlink ref="H126" location="A125179450T" display="A125179450T" xr:uid="{FA07A50C-BE60-4939-BB1F-82A78A3E9B5B}"/>
    <hyperlink ref="H127" location="A125179494V" display="A125179494V" xr:uid="{44FB21D2-7E0F-42D4-BB65-FC37E8683D08}"/>
    <hyperlink ref="H128" location="A125179402X" display="A125179402X" xr:uid="{E3700565-B937-46FD-8609-0B905ABC54C5}"/>
    <hyperlink ref="H129" location="A125179482K" display="A125179482K" xr:uid="{F1E4FB50-B1F3-4A3F-AE97-AF028764C923}"/>
    <hyperlink ref="H130" location="A125179486V" display="A125179486V" xr:uid="{532DF97A-FC49-45A0-A9AB-78A169A0C1AD}"/>
    <hyperlink ref="H134" location="A125179406J" display="A125179406J" xr:uid="{A0C71292-66C7-45A5-ADB0-F976309F65CE}"/>
    <hyperlink ref="H135" location="A125179426T" display="A125179426T" xr:uid="{803AEDF3-9362-46D2-9FEE-3E766C41C692}"/>
    <hyperlink ref="H138" location="A125179454A" display="A125179454A" xr:uid="{64E58E53-4A25-4247-9C20-5C0F9C36DE3C}"/>
    <hyperlink ref="H139" location="A125179498C" display="A125179498C" xr:uid="{5E916FBE-2AA0-4761-AC15-587DFC0BD822}"/>
    <hyperlink ref="K109" location="A125179050F" display="A125179050F" xr:uid="{CE8CFDAF-3D6F-4575-9014-01C59AEA642F}"/>
    <hyperlink ref="K110" location="A125179014W" display="A125179014W" xr:uid="{91487D24-CFCA-444F-9328-1A7582B15F5F}"/>
    <hyperlink ref="K111" location="A125179054R" display="A125179054R" xr:uid="{DC84C615-FDDF-4C77-91EB-351D5E5CA0A2}"/>
    <hyperlink ref="K112" location="A125179058X" display="A125179058X" xr:uid="{D70371BA-32ED-405E-9C47-A21ECC70874C}"/>
    <hyperlink ref="K113" location="A125179018F" display="A125179018F" xr:uid="{8A36D04F-F4BC-4912-9453-82C8E8B139D2}"/>
    <hyperlink ref="K114" location="A125179022W" display="A125179022W" xr:uid="{67441D86-AD89-49A6-BB59-A4FF3DE6C19F}"/>
    <hyperlink ref="K115" location="A125179042F" display="A125179042F" xr:uid="{7156575F-3A15-43D7-9B38-C6D37CFA483F}"/>
    <hyperlink ref="K116" location="A125179002L" display="A125179002L" xr:uid="{ECFD8593-AFF6-41CE-8AEE-1E85A42794AC}"/>
    <hyperlink ref="K117" location="A125179062R" display="A125179062R" xr:uid="{0D219B01-5736-490D-B0FA-BA72AAF51DEC}"/>
    <hyperlink ref="K118" location="A125179046R" display="A125179046R" xr:uid="{F9EBD5B8-5D1B-46B3-A5A1-388F8D39833B}"/>
    <hyperlink ref="K119" location="A125179074X" display="A125179074X" xr:uid="{FCAA71AF-332B-4CA7-9AF3-64DDFDF23B88}"/>
    <hyperlink ref="K120" location="A125179006W" display="A125179006W" xr:uid="{50BF8ACC-46AC-4B55-B1EB-3378E0E1CFFF}"/>
    <hyperlink ref="K121" location="A125178982L" display="A125178982L" xr:uid="{F3725197-96DF-4CCE-B40A-3DD5BF576487}"/>
    <hyperlink ref="K122" location="A125178994W" display="A125178994W" xr:uid="{80B5B78B-3BDB-45FB-9A8D-2CBE1F250465}"/>
    <hyperlink ref="K123" location="A125179026F" display="A125179026F" xr:uid="{449A5DEB-4482-48EF-A36A-1FC47DEEA39D}"/>
    <hyperlink ref="K124" location="A125178998F" display="A125178998F" xr:uid="{C4A4A641-65FC-418C-89DC-AB6682D2DDEF}"/>
    <hyperlink ref="K125" location="A125179030W" display="A125179030W" xr:uid="{C39DB8F4-4384-46EA-8AD2-EFFD5F2ADB92}"/>
    <hyperlink ref="K126" location="A125179034F" display="A125179034F" xr:uid="{B1E6F678-E70B-4205-ADA2-FD1B8F1063DA}"/>
    <hyperlink ref="K127" location="A125179078J" display="A125179078J" xr:uid="{9AE0B5B7-588F-47E8-9059-C2A1FAF9BD25}"/>
    <hyperlink ref="K128" location="A125178986W" display="A125178986W" xr:uid="{6154AA14-3B04-45EE-A4FC-1EFA4286AF8A}"/>
    <hyperlink ref="K129" location="A125179066X" display="A125179066X" xr:uid="{CA55E2D1-6880-4C84-B85D-702506281433}"/>
    <hyperlink ref="K130" location="A125179070R" display="A125179070R" xr:uid="{AA0B39EB-5622-49A6-B49D-A4B06F75F65F}"/>
    <hyperlink ref="K134" location="A125178990L" display="A125178990L" xr:uid="{732C7D60-CA2F-49E9-A1F6-5EC839A0DB8F}"/>
    <hyperlink ref="K135" location="A125179010L" display="A125179010L" xr:uid="{5B4BA723-8D12-4C87-A73A-52B4471851B9}"/>
    <hyperlink ref="K138" location="A125179038R" display="A125179038R" xr:uid="{39CC8CD8-C357-4A4F-888E-B43C756AF2B5}"/>
    <hyperlink ref="K139" location="A125179082X" display="A125179082X" xr:uid="{84D07FDE-284A-435C-81DB-0D20E4A43F77}"/>
    <hyperlink ref="N109" location="A125179570K" display="A125179570K" xr:uid="{3BB3CCB9-FB09-4F47-A170-0AD2E168FDC6}"/>
    <hyperlink ref="N110" location="A125179534A" display="A125179534A" xr:uid="{A313A237-891A-40C7-9F95-6E07078B5961}"/>
    <hyperlink ref="N111" location="A125179574V" display="A125179574V" xr:uid="{17852C18-806A-4BA7-86F8-A5EE1DBDDE03}"/>
    <hyperlink ref="N112" location="A125179578C" display="A125179578C" xr:uid="{5D780BD8-B949-4D21-B7EC-A5F5C597F383}"/>
    <hyperlink ref="N113" location="A125179538K" display="A125179538K" xr:uid="{3AB23FEF-FDA3-47F1-81FE-0D94CCA2EA1F}"/>
    <hyperlink ref="N114" location="A125179542A" display="A125179542A" xr:uid="{34CB763D-F4B3-42D2-B70F-60393F2DBAFB}"/>
    <hyperlink ref="N115" location="A125179562K" display="A125179562K" xr:uid="{75704809-32CC-42CE-A3B1-5DE46F053D1D}"/>
    <hyperlink ref="N116" location="A125179522T" display="A125179522T" xr:uid="{2B8902CB-E649-4574-9E4D-D967189C85E8}"/>
    <hyperlink ref="N117" location="A125179582V" display="A125179582V" xr:uid="{F5F087C4-07F2-4F38-8907-BC1C3E470C78}"/>
    <hyperlink ref="N118" location="A125179566V" display="A125179566V" xr:uid="{D453D816-F3FB-419A-8DE0-BDEF6D17FBF7}"/>
    <hyperlink ref="N119" location="A125179594C" display="A125179594C" xr:uid="{C3356D70-3343-4FB7-8450-81EDFEB123C1}"/>
    <hyperlink ref="N120" location="A125179526A" display="A125179526A" xr:uid="{2A4A5276-B6FB-4ECA-AF35-DC777A6B0D54}"/>
    <hyperlink ref="N121" location="A125179502J" display="A125179502J" xr:uid="{508A1A13-12C2-4EB4-AD71-138C3FAC1B4E}"/>
    <hyperlink ref="N122" location="A125179514T" display="A125179514T" xr:uid="{CAD131C6-6FB2-4009-92AC-6870A5D75719}"/>
    <hyperlink ref="N123" location="A125179546K" display="A125179546K" xr:uid="{F4A8C58B-A8B6-448B-8A2B-4D30731736BC}"/>
    <hyperlink ref="N124" location="A125179518A" display="A125179518A" xr:uid="{6DC9F5E5-C370-417C-90D1-C81D03D2A31A}"/>
    <hyperlink ref="N125" location="A125179550A" display="A125179550A" xr:uid="{BDE7FB62-0F5E-4890-A9B0-39835C6AF98F}"/>
    <hyperlink ref="N126" location="A125179554K" display="A125179554K" xr:uid="{1FBBCC5E-4A9F-40BD-ABCB-467A12A23955}"/>
    <hyperlink ref="N127" location="A125179598L" display="A125179598L" xr:uid="{F37CDFF4-55A2-4EE9-B0F7-74E79D43F1C1}"/>
    <hyperlink ref="N128" location="A125179506T" display="A125179506T" xr:uid="{86E1DB24-6B32-4C76-9965-131E3955B77C}"/>
    <hyperlink ref="N129" location="A125179586C" display="A125179586C" xr:uid="{98B0C031-15C5-4E1C-960D-1C68E0FFD352}"/>
    <hyperlink ref="N130" location="A125179590V" display="A125179590V" xr:uid="{7ABFCEAC-662D-4B8B-8AC7-78DAB11ACF99}"/>
    <hyperlink ref="N134" location="A125179510J" display="A125179510J" xr:uid="{207F2001-DCBE-4534-B6DC-6039A9867B2E}"/>
    <hyperlink ref="N135" location="A125179530T" display="A125179530T" xr:uid="{16887A69-A2DB-4D36-9912-A4F6435C2511}"/>
    <hyperlink ref="N138" location="A125179558V" display="A125179558V" xr:uid="{787C58A6-0D2D-413C-A001-E34EA08024B6}"/>
    <hyperlink ref="N139" location="A125179602T" display="A125179602T" xr:uid="{470B93B0-2283-47D2-BA22-4D15B2EEAD3F}"/>
    <hyperlink ref="Q109" location="A125179674C" display="A125179674C" xr:uid="{D25BAE68-40B5-4CAA-8F84-20376159EBB8}"/>
    <hyperlink ref="Q110" location="A125179638V" display="A125179638V" xr:uid="{2A91ECB4-31AD-4DE1-B1E7-2D0CC21CD650}"/>
    <hyperlink ref="Q111" location="A125179678L" display="A125179678L" xr:uid="{C985A9E4-3C66-4A56-8705-6F8388DD081A}"/>
    <hyperlink ref="Q112" location="A125179682C" display="A125179682C" xr:uid="{8F4450C6-7E95-4416-9F9D-4ED538D8AEFD}"/>
    <hyperlink ref="Q113" location="A125179642K" display="A125179642K" xr:uid="{CA232F9F-FB71-43F8-B3AB-312A20DAB20B}"/>
    <hyperlink ref="Q114" location="A125179646V" display="A125179646V" xr:uid="{10B42B0C-0A65-4E13-B933-8AF1035B2A9E}"/>
    <hyperlink ref="Q115" location="A125179666C" display="A125179666C" xr:uid="{9EC7D94B-0789-47CA-A9EA-3DD14D2D9F8C}"/>
    <hyperlink ref="Q116" location="A125179626K" display="A125179626K" xr:uid="{BCC364C6-E285-43F8-AF5F-5EAD8C12A120}"/>
    <hyperlink ref="Q117" location="A125179686L" display="A125179686L" xr:uid="{8282B966-2ED5-4EDE-80AA-FAF27E87A146}"/>
    <hyperlink ref="Q118" location="A125179670V" display="A125179670V" xr:uid="{A733149F-5347-457B-80C7-DD1C44039B31}"/>
    <hyperlink ref="Q119" location="A125179698W" display="A125179698W" xr:uid="{95A514AE-1384-42BB-9889-BDFDEB9F81B1}"/>
    <hyperlink ref="Q120" location="A125179630A" display="A125179630A" xr:uid="{2410D887-BFDF-4D2A-9971-2E20DA6206F5}"/>
    <hyperlink ref="Q121" location="A125179606A" display="A125179606A" xr:uid="{8592C291-B03B-40D4-91C7-CFFB64042BA4}"/>
    <hyperlink ref="Q122" location="A125179618K" display="A125179618K" xr:uid="{36B3AE68-488D-42DE-91BF-2542C895FDC5}"/>
    <hyperlink ref="Q123" location="A125179650K" display="A125179650K" xr:uid="{2522A3A3-624E-4F8E-A7D8-C6D56D4CE237}"/>
    <hyperlink ref="Q124" location="A125179622A" display="A125179622A" xr:uid="{757679D5-6437-4448-A675-76B1856A92D6}"/>
    <hyperlink ref="Q125" location="A125179654V" display="A125179654V" xr:uid="{5519EF7A-C804-421D-84F5-E6759F167EA9}"/>
    <hyperlink ref="Q126" location="A125179658C" display="A125179658C" xr:uid="{DBA2FDD6-BFF7-4877-A2BA-6D5DEA70121B}"/>
    <hyperlink ref="Q127" location="A125179702A" display="A125179702A" xr:uid="{F7462C00-715C-4703-B4DD-A3B432466A11}"/>
    <hyperlink ref="Q128" location="A125179610T" display="A125179610T" xr:uid="{DEF3273A-BC77-4712-8446-FEEA9D3927D8}"/>
    <hyperlink ref="Q129" location="A125179690C" display="A125179690C" xr:uid="{06244395-8321-4A04-943E-4A129D55E831}"/>
    <hyperlink ref="Q130" location="A125179694L" display="A125179694L" xr:uid="{5C0BDD88-4EDB-4AE6-ABD3-684DA9A8C31D}"/>
    <hyperlink ref="Q134" location="A125179614A" display="A125179614A" xr:uid="{5063B720-C1D7-4AF1-8D47-B4A72789363F}"/>
    <hyperlink ref="Q135" location="A125179634K" display="A125179634K" xr:uid="{28FC399E-7195-4F9E-BF6B-F9B5D776B5DF}"/>
    <hyperlink ref="Q138" location="A125179662V" display="A125179662V" xr:uid="{9345D25F-C50D-4D4D-B549-C70818D00805}"/>
    <hyperlink ref="Q139" location="A125179706K" display="A125179706K" xr:uid="{6D50603E-7287-4F6C-8F0F-4603149F23CA}"/>
    <hyperlink ref="T109" location="A125179154X" display="A125179154X" xr:uid="{CC1FCBE5-80B8-41FE-AD81-762A3F384464}"/>
    <hyperlink ref="T110" location="A125179118R" display="A125179118R" xr:uid="{BA8CBEFB-23C0-45C3-AA26-F833BC2224C7}"/>
    <hyperlink ref="T111" location="A125179158J" display="A125179158J" xr:uid="{63D500C2-799D-4F54-BEC9-3B340E133820}"/>
    <hyperlink ref="T112" location="A125179162X" display="A125179162X" xr:uid="{27044A84-8724-4AC1-9DE5-9F7CA6D6EEFF}"/>
    <hyperlink ref="T113" location="A125179122F" display="A125179122F" xr:uid="{B4224132-49A4-4480-8BE1-5E4373512629}"/>
    <hyperlink ref="T114" location="A125179126R" display="A125179126R" xr:uid="{4D353894-B1F5-4273-8348-4C91EB963B5E}"/>
    <hyperlink ref="T115" location="A125179146X" display="A125179146X" xr:uid="{5DF2EB66-3319-443C-A5BE-506FDDB2433F}"/>
    <hyperlink ref="T116" location="A125179106F" display="A125179106F" xr:uid="{87A7F063-99C4-4FD9-8BDE-813AF9F4B618}"/>
    <hyperlink ref="T117" location="A125179166J" display="A125179166J" xr:uid="{8DEAA19D-8FF9-452A-B335-E80C568D73F9}"/>
    <hyperlink ref="T118" location="A125179150R" display="A125179150R" xr:uid="{9B233B65-AC1D-4A0A-893F-276490C472BB}"/>
    <hyperlink ref="T119" location="A125179178T" display="A125179178T" xr:uid="{0FD38104-9666-4313-B322-EDEB339C8E7C}"/>
    <hyperlink ref="T120" location="A125179110W" display="A125179110W" xr:uid="{8E57BBA5-ECC4-4DBB-83E6-5E60FF7032A4}"/>
    <hyperlink ref="T121" location="A125179086J" display="A125179086J" xr:uid="{0B6D269A-5E0C-489B-9577-391F7D626566}"/>
    <hyperlink ref="T122" location="A125179098T" display="A125179098T" xr:uid="{390D9C7E-77E0-4176-A194-A7E849528B0E}"/>
    <hyperlink ref="T123" location="A125179130F" display="A125179130F" xr:uid="{07D6197B-CBB4-43AD-93F0-B6596619D39B}"/>
    <hyperlink ref="T124" location="A125179102W" display="A125179102W" xr:uid="{6D89ED93-361C-4542-BB37-D500AE3DCBDF}"/>
    <hyperlink ref="T125" location="A125179134R" display="A125179134R" xr:uid="{0AE5FA7B-35BA-491C-8F33-016B708F7B41}"/>
    <hyperlink ref="T126" location="A125179138X" display="A125179138X" xr:uid="{F593E176-FB9C-40EE-B73B-E0C9230D9169}"/>
    <hyperlink ref="T127" location="A125179182J" display="A125179182J" xr:uid="{1503681D-BF4A-4F54-917D-D4DA9CE68887}"/>
    <hyperlink ref="T128" location="A125179090X" display="A125179090X" xr:uid="{A96868E2-6B32-4DC1-8984-AE26276C4237}"/>
    <hyperlink ref="T129" location="A125179170X" display="A125179170X" xr:uid="{79E5FA0B-9BEE-4AB9-8B23-1445AD30CD5F}"/>
    <hyperlink ref="T130" location="A125179174J" display="A125179174J" xr:uid="{C3D1E726-E577-48C4-A672-67199529452D}"/>
    <hyperlink ref="T134" location="A125179094J" display="A125179094J" xr:uid="{06913878-8CC3-4502-A31F-1134AA8BBCE7}"/>
    <hyperlink ref="T135" location="A125179114F" display="A125179114F" xr:uid="{1022C5B7-C892-4794-885E-4EDE07F3ABA3}"/>
    <hyperlink ref="T138" location="A125179142R" display="A125179142R" xr:uid="{FB0EC9E3-4B85-4D21-9BD7-847D430FAAE3}"/>
    <hyperlink ref="T139" location="A125179186T" display="A125179186T" xr:uid="{B2CAC300-0FF8-4842-9A2D-B9E5943047D6}"/>
    <hyperlink ref="W109" location="A125179258T" display="A125179258T" xr:uid="{74E86F43-7E15-4E23-A146-AFEE31A17AB9}"/>
    <hyperlink ref="W110" location="A125179222R" display="A125179222R" xr:uid="{A4866564-8127-4A79-A758-67BC9581EE7D}"/>
    <hyperlink ref="W111" location="A125179262J" display="A125179262J" xr:uid="{B1A84B9F-38CC-4D36-9A62-D54F1B80B76C}"/>
    <hyperlink ref="W112" location="A125179266T" display="A125179266T" xr:uid="{0D7071A3-4F98-4F34-B4EF-DA22E5AF1CE5}"/>
    <hyperlink ref="W113" location="A125179226X" display="A125179226X" xr:uid="{803F8B90-EA94-4C09-9D89-CF8CD045E1E4}"/>
    <hyperlink ref="W114" location="A125179230R" display="A125179230R" xr:uid="{E95ECEF3-DE4A-41F6-84D5-7C257CB575E0}"/>
    <hyperlink ref="W115" location="A125179250X" display="A125179250X" xr:uid="{921A7CFB-910D-49B1-926F-49B4EF1DEEDB}"/>
    <hyperlink ref="W116" location="A125179210F" display="A125179210F" xr:uid="{6E6F6CEC-4E8B-468A-A4AF-68D9FB9000BF}"/>
    <hyperlink ref="W117" location="A125179270J" display="A125179270J" xr:uid="{987B261A-02E2-4F1F-B64D-18E4CB2FC9C6}"/>
    <hyperlink ref="W118" location="A125179254J" display="A125179254J" xr:uid="{7CE6785A-C1B2-4A26-9933-618494872C13}"/>
    <hyperlink ref="W119" location="A125179282T" display="A125179282T" xr:uid="{AAA43421-A040-49AE-BD56-A00A75C2656F}"/>
    <hyperlink ref="W120" location="A125179214R" display="A125179214R" xr:uid="{1EDC8C13-6CDC-439B-B335-4CA9E6644682}"/>
    <hyperlink ref="W121" location="A125179190J" display="A125179190J" xr:uid="{011366B6-3E90-4E97-92D4-03D26B08E6BE}"/>
    <hyperlink ref="W122" location="A125179202F" display="A125179202F" xr:uid="{85ED3E97-754B-4636-B9B9-2BA1D6FA1608}"/>
    <hyperlink ref="W123" location="A125179234X" display="A125179234X" xr:uid="{2EABBBD4-68C4-4FC8-8656-E8661AC72CF6}"/>
    <hyperlink ref="W124" location="A125179206R" display="A125179206R" xr:uid="{EB1B4CA3-E700-4BC5-B0B5-4780C85DBFEE}"/>
    <hyperlink ref="W125" location="A125179238J" display="A125179238J" xr:uid="{35CF418A-70A7-4B1C-AC88-A6E87F6EF7D9}"/>
    <hyperlink ref="W126" location="A125179242X" display="A125179242X" xr:uid="{59D04B9E-703D-474A-88A1-E94D247F7CE7}"/>
    <hyperlink ref="W127" location="A125179286A" display="A125179286A" xr:uid="{F2BFFAA0-D167-4F8D-8D35-05D3259E03EE}"/>
    <hyperlink ref="W128" location="A125179194T" display="A125179194T" xr:uid="{71A89560-42EF-42FE-9155-CBC8046AF217}"/>
    <hyperlink ref="W129" location="A125179274T" display="A125179274T" xr:uid="{5C2CADAA-E74B-4D28-AE2A-CFE7D382512F}"/>
    <hyperlink ref="W130" location="A125179278A" display="A125179278A" xr:uid="{58C56AF3-7E59-4074-BE61-CDB1662A0889}"/>
    <hyperlink ref="W134" location="A125179198A" display="A125179198A" xr:uid="{05826690-535E-4845-BA69-6259062DE053}"/>
    <hyperlink ref="W135" location="A125179218X" display="A125179218X" xr:uid="{4F730CFE-6A4B-4ACD-99BA-43C3DB0BEC24}"/>
    <hyperlink ref="W138" location="A125179246J" display="A125179246J" xr:uid="{AF89BC3E-E089-4F51-960C-0F9D86191220}"/>
    <hyperlink ref="W139" location="A125179290T" display="A125179290T" xr:uid="{6E693A1D-285D-45A2-A31A-C99C1D8BAEF9}"/>
    <hyperlink ref="Z109" location="A125179362T" display="A125179362T" xr:uid="{FC7C64E5-729B-4F2B-88F4-8993F4AE3561}"/>
    <hyperlink ref="Z110" location="A125179326J" display="A125179326J" xr:uid="{6A9186CE-753A-4C75-8CD1-E5791DAD965C}"/>
    <hyperlink ref="Z111" location="A125179366A" display="A125179366A" xr:uid="{722802EE-D7EB-4722-A901-43F7403F1C23}"/>
    <hyperlink ref="Z112" location="A125179370T" display="A125179370T" xr:uid="{56582D42-0689-43DA-8580-A083696FB1AB}"/>
    <hyperlink ref="Z113" location="A125179330X" display="A125179330X" xr:uid="{2B4FDCF9-8D77-4002-ADCE-4E1A8FE06CCA}"/>
    <hyperlink ref="Z114" location="A125179334J" display="A125179334J" xr:uid="{D11CA670-CD3F-47F4-95BF-A02B9BE6FF8A}"/>
    <hyperlink ref="Z115" location="A125179354T" display="A125179354T" xr:uid="{35DF7393-083D-4523-BC6B-9D962BBCD31B}"/>
    <hyperlink ref="Z116" location="A125179314X" display="A125179314X" xr:uid="{536A9910-7438-4E46-83F4-3959BB7E8B46}"/>
    <hyperlink ref="Z117" location="A125179374A" display="A125179374A" xr:uid="{3C7B28A3-B6C4-4EE8-BDEA-90550925587E}"/>
    <hyperlink ref="Z118" location="A125179358A" display="A125179358A" xr:uid="{FACC2E27-6CAD-4D68-8368-57B43D9929EE}"/>
    <hyperlink ref="Z119" location="A125179386K" display="A125179386K" xr:uid="{802E7FEE-E13C-42B7-A450-C4BCDCDEA96F}"/>
    <hyperlink ref="Z120" location="A125179318J" display="A125179318J" xr:uid="{9184F010-C302-404B-90F7-7EE44295983F}"/>
    <hyperlink ref="Z121" location="A125179294A" display="A125179294A" xr:uid="{15E45B61-2878-455F-BFA7-891204EEA6F8}"/>
    <hyperlink ref="Z122" location="A125179306X" display="A125179306X" xr:uid="{36783FB6-1787-4EFA-9C34-9546B7D3E299}"/>
    <hyperlink ref="Z123" location="A125179338T" display="A125179338T" xr:uid="{5FA983B6-6909-4DAA-9935-0296F5D5B6C3}"/>
    <hyperlink ref="Z124" location="A125179310R" display="A125179310R" xr:uid="{876C7655-6499-4E8C-AE53-53F9F1B8D95F}"/>
    <hyperlink ref="Z125" location="A125179342J" display="A125179342J" xr:uid="{81B8C155-ACEE-48E4-9613-220FC093C04C}"/>
    <hyperlink ref="Z126" location="A125179346T" display="A125179346T" xr:uid="{3D55EDDC-D8CC-4C1B-A865-EAD802E35C31}"/>
    <hyperlink ref="Z127" location="A125179390A" display="A125179390A" xr:uid="{5DBC0E8A-1FA8-43BD-9E82-F50D3DA562E2}"/>
    <hyperlink ref="Z128" location="A125179298K" display="A125179298K" xr:uid="{DFE17D7B-1EA6-4BF3-BEAC-E566E6941142}"/>
    <hyperlink ref="Z129" location="A125179378K" display="A125179378K" xr:uid="{5914BB43-7C40-4994-AD30-89E916ADAD2F}"/>
    <hyperlink ref="Z130" location="A125179382A" display="A125179382A" xr:uid="{FABE49D4-DB7E-4C8C-B828-9C83E37C0012}"/>
    <hyperlink ref="Z134" location="A125179302R" display="A125179302R" xr:uid="{881E68ED-A9FF-4D08-A643-867AE77FB37C}"/>
    <hyperlink ref="Z135" location="A125179322X" display="A125179322X" xr:uid="{1AD83668-C2F2-4A7B-82AD-82A19BC1A849}"/>
    <hyperlink ref="Z138" location="A125179350J" display="A125179350J" xr:uid="{D3AD4CA7-F054-425E-B111-021ACE9E27CD}"/>
    <hyperlink ref="Z139" location="A125179394K" display="A125179394K" xr:uid="{F6688900-A310-4F60-9E00-494C113622CE}"/>
    <hyperlink ref="AC109" location="A125178946C" display="A125178946C" xr:uid="{7221DD34-E1C5-4B05-973A-BE214396B102}"/>
    <hyperlink ref="AC110" location="A125178910A" display="A125178910A" xr:uid="{AC18A2E8-DE3F-4870-8E95-7864C41D02D8}"/>
    <hyperlink ref="AC111" location="A125178950V" display="A125178950V" xr:uid="{09AC94F3-77DE-4DD3-BE4C-D15DA4B084F3}"/>
    <hyperlink ref="AC112" location="A125178954C" display="A125178954C" xr:uid="{FC188AC6-E95A-4F6F-8D27-694153D25D39}"/>
    <hyperlink ref="AC113" location="A125178914K" display="A125178914K" xr:uid="{47B991EF-8AAB-40BE-9B40-22E9D25C6E8F}"/>
    <hyperlink ref="AC114" location="A125178918V" display="A125178918V" xr:uid="{2B8C0D08-BCF9-48BB-9BB2-EFE9E3E34166}"/>
    <hyperlink ref="AC115" location="A125178938C" display="A125178938C" xr:uid="{75525E6B-B98B-477A-9F12-3EEF7FB8D2BC}"/>
    <hyperlink ref="AC116" location="A125178898W" display="A125178898W" xr:uid="{EC1EA4E8-D2EE-4B0C-837B-ED6AB95D5BDC}"/>
    <hyperlink ref="AC117" location="A125178958L" display="A125178958L" xr:uid="{71AD459C-A1C0-41DD-BEAB-55628009F15E}"/>
    <hyperlink ref="AC118" location="A125178942V" display="A125178942V" xr:uid="{3DD40360-0107-42C4-9316-BE64F6533353}"/>
    <hyperlink ref="AC119" location="A125178970C" display="A125178970C" xr:uid="{7A8464B5-E345-4217-BA19-0E82F9ED9879}"/>
    <hyperlink ref="AC120" location="A125178902A" display="A125178902A" xr:uid="{A198E2A5-52FF-4882-BC09-31788599C6E3}"/>
    <hyperlink ref="AC121" location="A125178878L" display="A125178878L" xr:uid="{97716FC9-D0E2-4717-A1E7-B35E1DE50B8C}"/>
    <hyperlink ref="AC122" location="A125178890C" display="A125178890C" xr:uid="{2CE0F637-82B9-47E6-967A-EF21A1916A18}"/>
    <hyperlink ref="AC123" location="A125178922K" display="A125178922K" xr:uid="{EE0BCA2E-259F-4534-91A4-82EB51EBAF00}"/>
    <hyperlink ref="AC124" location="A125178894L" display="A125178894L" xr:uid="{40D853DA-777E-4559-892B-B3B6CF137C39}"/>
    <hyperlink ref="AC125" location="A125178926V" display="A125178926V" xr:uid="{A5EFE691-85E3-44D0-AC4C-568A67371CB3}"/>
    <hyperlink ref="AC126" location="A125178930K" display="A125178930K" xr:uid="{BD9C9257-B201-43D4-99FA-967DCFE90300}"/>
    <hyperlink ref="AC127" location="A125178974L" display="A125178974L" xr:uid="{82F2DAE6-40A7-4039-8007-D6DBA048E364}"/>
    <hyperlink ref="AC128" location="A125178882C" display="A125178882C" xr:uid="{5BC0451F-E57C-4092-845C-C1AC9BBD4456}"/>
    <hyperlink ref="AC129" location="A125178962C" display="A125178962C" xr:uid="{32A30AB4-ED19-4C37-8576-65762353D59C}"/>
    <hyperlink ref="AC130" location="A125178966L" display="A125178966L" xr:uid="{A2A368EB-B40F-4FD6-8294-DE0A6810E94E}"/>
    <hyperlink ref="AC134" location="A125178886L" display="A125178886L" xr:uid="{DDB65A49-0DF6-4A77-B9C2-318499AED7EB}"/>
    <hyperlink ref="AC135" location="A125178906K" display="A125178906K" xr:uid="{CE769281-FE87-45D5-B49A-F42DBE4101B2}"/>
    <hyperlink ref="AC138" location="A125178934V" display="A125178934V" xr:uid="{AA84E080-9B70-4085-A3FB-9698D153C5A3}"/>
    <hyperlink ref="AC139" location="A125178978W" display="A125178978W" xr:uid="{16914785-8041-4BE9-A43A-AEB8688E4BFB}"/>
    <hyperlink ref="C109" location="A125173226R" display="A125173226R" xr:uid="{4BBE94A7-CF81-4743-9F96-13224AA31C50}"/>
    <hyperlink ref="C110" location="A125173190X" display="A125173190X" xr:uid="{4E4B7B1E-40FA-4276-A6F8-88C5E2C3BFA8}"/>
    <hyperlink ref="C111" location="A125173230F" display="A125173230F" xr:uid="{4C1C0230-AD4D-4990-94DA-4F16FD109652}"/>
    <hyperlink ref="C112" location="A125173234R" display="A125173234R" xr:uid="{DDED3B2C-0078-44F1-8E3A-DE0EFFB02A9E}"/>
    <hyperlink ref="C113" location="A125173194J" display="A125173194J" xr:uid="{B1DD204E-7894-4ADF-9D77-4C5D75E3CEEA}"/>
    <hyperlink ref="C114" location="A125173198T" display="A125173198T" xr:uid="{1A9DF47F-9332-488D-B8DD-6121454C1486}"/>
    <hyperlink ref="C115" location="A125173218R" display="A125173218R" xr:uid="{6F59E6AE-C437-4793-9FB9-6887C1F5183B}"/>
    <hyperlink ref="C116" location="A125173178J" display="A125173178J" xr:uid="{85609A2A-FED9-4111-B7C5-E8977370969E}"/>
    <hyperlink ref="C117" location="A125173238X" display="A125173238X" xr:uid="{0317F482-F70E-4C61-9A7C-F35F2E37158C}"/>
    <hyperlink ref="C118" location="A125173222F" display="A125173222F" xr:uid="{D0860156-CC85-4F18-A87A-BAF618EABF9E}"/>
    <hyperlink ref="C119" location="A125173250R" display="A125173250R" xr:uid="{25CA9F8A-B6C2-405D-AC02-583C097DAF58}"/>
    <hyperlink ref="C120" location="A125173182X" display="A125173182X" xr:uid="{1286F41A-9A2F-45EE-8405-FED93717ED29}"/>
    <hyperlink ref="C121" location="A125173158X" display="A125173158X" xr:uid="{4FEE8C89-F056-4502-9164-17E76448201D}"/>
    <hyperlink ref="C122" location="A125173170R" display="A125173170R" xr:uid="{7FD8B738-A12D-479A-9D19-DCD5A0F5E9D8}"/>
    <hyperlink ref="C123" location="A125173202W" display="A125173202W" xr:uid="{19AC019C-5C02-4B5F-9D1C-D1CCBFAA8298}"/>
    <hyperlink ref="C124" location="A125173174X" display="A125173174X" xr:uid="{B4E47EB2-45FA-41F5-9362-A09786854CE9}"/>
    <hyperlink ref="C125" location="A125173206F" display="A125173206F" xr:uid="{899F63F0-5312-4AC1-B340-E726AE6F06CB}"/>
    <hyperlink ref="C126" location="A125173210W" display="A125173210W" xr:uid="{408541DC-F18C-4D58-8D0C-22268EB60865}"/>
    <hyperlink ref="C127" location="A125173254X" display="A125173254X" xr:uid="{100AD20B-6EA3-48C9-8BC5-826588984909}"/>
    <hyperlink ref="C128" location="A125173162R" display="A125173162R" xr:uid="{B9E66659-3934-4C25-8AB5-F9C61428B8C3}"/>
    <hyperlink ref="C129" location="A125173242R" display="A125173242R" xr:uid="{B1393C6C-9930-4DD9-96F3-9930C816CAAA}"/>
    <hyperlink ref="C130" location="A125173246X" display="A125173246X" xr:uid="{600D1CE8-C51F-4E63-AC37-603034BBB9FE}"/>
    <hyperlink ref="C134" location="A125173166X" display="A125173166X" xr:uid="{34E4127D-B8DB-4A63-86E6-29F092ADE42A}"/>
    <hyperlink ref="C135" location="A125173186J" display="A125173186J" xr:uid="{EBBAD8AA-444D-4E95-8BE0-BD7F978D3C13}"/>
    <hyperlink ref="C138" location="A125173214F" display="A125173214F" xr:uid="{E812767C-2D64-477E-B4D1-BB72549FBEF1}"/>
    <hyperlink ref="C139" location="A125173258J" display="A125173258J" xr:uid="{C45366B3-D1DF-49DF-8F56-BCCB73396F8F}"/>
    <hyperlink ref="D109" location="A125184458F" display="A125184458F" xr:uid="{F7EF11BA-0F6A-47B0-8D74-29452A3DC2A1}"/>
    <hyperlink ref="D110" location="A125184422C" display="A125184422C" xr:uid="{7F1D3883-00F8-4453-B1EE-F89AE2CB671C}"/>
    <hyperlink ref="D111" location="A125184462W" display="A125184462W" xr:uid="{0FD3B097-83F3-48F9-9094-EF5DC7E14347}"/>
    <hyperlink ref="D112" location="A125184466F" display="A125184466F" xr:uid="{48564D18-0A5C-48B4-B63B-A1693E772266}"/>
    <hyperlink ref="D113" location="A125184426L" display="A125184426L" xr:uid="{69E4F18A-B533-4BED-8D09-C18026EDB74B}"/>
    <hyperlink ref="D114" location="A125184430C" display="A125184430C" xr:uid="{EE7B2375-8DA2-449E-990C-A90A8EEC54CD}"/>
    <hyperlink ref="D115" location="A125184450L" display="A125184450L" xr:uid="{9FE176F9-EE69-4B0A-9931-4595EFCE3E1A}"/>
    <hyperlink ref="D116" location="A125184410V" display="A125184410V" xr:uid="{BF4F3A0E-A4BB-4D6D-9761-23B37438D8EA}"/>
    <hyperlink ref="D117" location="A125184470W" display="A125184470W" xr:uid="{E985EA43-690D-4E6C-832C-0507C31496C2}"/>
    <hyperlink ref="D118" location="A125184454W" display="A125184454W" xr:uid="{5D6D7053-C7EE-45B0-888D-8682CCDC4E2E}"/>
    <hyperlink ref="D119" location="A125184482F" display="A125184482F" xr:uid="{3BCEDD72-D70E-47C1-A8A9-7FA6CCF54226}"/>
    <hyperlink ref="D120" location="A125184414C" display="A125184414C" xr:uid="{C250B9EC-8007-4E5A-B00E-B156D7E89B1B}"/>
    <hyperlink ref="D121" location="A125184390W" display="A125184390W" xr:uid="{43AB6ADB-77BD-40B0-BAF6-F913A98184A8}"/>
    <hyperlink ref="D122" location="A125184402V" display="A125184402V" xr:uid="{F913770B-574C-4D83-A1B3-5615C1F70158}"/>
    <hyperlink ref="D123" location="A125184434L" display="A125184434L" xr:uid="{64B135B1-A0BE-4D86-814A-209D6D64A800}"/>
    <hyperlink ref="D124" location="A125184406C" display="A125184406C" xr:uid="{D3ED1428-B500-4DEA-891A-EF1FF47DF639}"/>
    <hyperlink ref="D125" location="A125184438W" display="A125184438W" xr:uid="{5BC0D047-B177-4EC4-9225-A54608AB9F8B}"/>
    <hyperlink ref="D126" location="A125184442L" display="A125184442L" xr:uid="{53E8BCD6-482A-4FA1-947D-A6C7E30445A1}"/>
    <hyperlink ref="D127" location="A125184486R" display="A125184486R" xr:uid="{0D7EB50A-654C-4163-9881-44EFB88B74C6}"/>
    <hyperlink ref="D128" location="A125184394F" display="A125184394F" xr:uid="{C73799DA-3832-4766-9741-010E067EE8DB}"/>
    <hyperlink ref="D129" location="A125184474F" display="A125184474F" xr:uid="{B295DA2D-ACDF-4645-A945-F2771B3E8286}"/>
    <hyperlink ref="D130" location="A125184478R" display="A125184478R" xr:uid="{CB1CACC9-C344-455A-A3E8-5412B705BEE7}"/>
    <hyperlink ref="D134" location="A125184398R" display="A125184398R" xr:uid="{7837A02E-8869-4385-84B4-56A2BCC0AF7F}"/>
    <hyperlink ref="D135" location="A125184418L" display="A125184418L" xr:uid="{924FF676-9620-45EE-88F7-7C1D97AEA53B}"/>
    <hyperlink ref="D138" location="A125184446W" display="A125184446W" xr:uid="{B37AF99F-A3FD-40FB-B580-E79FD5186D74}"/>
    <hyperlink ref="D139" location="A125184490F" display="A125184490F" xr:uid="{CDAF030A-41F0-4F0C-AC80-2FCD71DBBEE5}"/>
    <hyperlink ref="E109" location="A125178842K" display="A125178842K" xr:uid="{BBBFFACF-D79A-4C15-80D5-87691EA122A9}"/>
    <hyperlink ref="E110" location="A125178806A" display="A125178806A" xr:uid="{ECF8435B-3CB8-4B2E-8B21-D203F7DDAF6B}"/>
    <hyperlink ref="E111" location="A125178846V" display="A125178846V" xr:uid="{8BA002CC-0EFB-4A00-A493-E53393708139}"/>
    <hyperlink ref="E112" location="A125178850K" display="A125178850K" xr:uid="{E1AC7144-414C-46F1-8B99-9495CD4749B0}"/>
    <hyperlink ref="E113" location="A125178810T" display="A125178810T" xr:uid="{57AE03D0-92D5-469F-A116-BB8E5508BC96}"/>
    <hyperlink ref="E114" location="A125178814A" display="A125178814A" xr:uid="{AEF017FD-E55E-4E20-9177-BB16E59A1603}"/>
    <hyperlink ref="E115" location="A125178834K" display="A125178834K" xr:uid="{4CE64C51-0DE3-42F2-92B7-94AF41A8C71B}"/>
    <hyperlink ref="E116" location="A125178794C" display="A125178794C" xr:uid="{E9C1D9E0-E024-4294-AC6A-FAFB507286E0}"/>
    <hyperlink ref="E117" location="A125178854V" display="A125178854V" xr:uid="{4E05F510-B207-4C62-B604-C72C1887264A}"/>
    <hyperlink ref="E118" location="A125178838V" display="A125178838V" xr:uid="{7AA3BBD2-D13B-4962-BDE6-C9446042EBF1}"/>
    <hyperlink ref="E119" location="A125178866C" display="A125178866C" xr:uid="{E91457E8-258A-4FA2-9A0E-DA59F101E6B3}"/>
    <hyperlink ref="E120" location="A125178798L" display="A125178798L" xr:uid="{78B05E44-425D-4400-A063-44D576B295D4}"/>
    <hyperlink ref="E121" location="A125178774V" display="A125178774V" xr:uid="{7B645EC9-084E-4564-A2BB-B92B8EF79566}"/>
    <hyperlink ref="E122" location="A125178786C" display="A125178786C" xr:uid="{5CD257BA-B71E-4226-93AE-225BEB8C68CA}"/>
    <hyperlink ref="E123" location="A125178818K" display="A125178818K" xr:uid="{F12D7445-ED93-41F3-8B96-88851B91C16D}"/>
    <hyperlink ref="E124" location="A125178790V" display="A125178790V" xr:uid="{04CE41D9-C8E7-4FA6-B31D-C4714C7F4C55}"/>
    <hyperlink ref="E125" location="A125178822A" display="A125178822A" xr:uid="{6B9ED54F-9F0D-49FD-85AB-56AE1C1EFB5C}"/>
    <hyperlink ref="E126" location="A125178826K" display="A125178826K" xr:uid="{3C86C6CD-92C3-4B63-B32A-1C440CD983FD}"/>
    <hyperlink ref="E127" location="A125178870V" display="A125178870V" xr:uid="{1489944B-E927-4843-98B2-EFC69C9BFB3A}"/>
    <hyperlink ref="E128" location="A125178778C" display="A125178778C" xr:uid="{1EECD025-7A21-4C66-AA46-2C90685E21FB}"/>
    <hyperlink ref="E129" location="A125178858C" display="A125178858C" xr:uid="{276EFFEC-15D6-4605-8B54-806FD8DD4211}"/>
    <hyperlink ref="E130" location="A125178862V" display="A125178862V" xr:uid="{AEB28455-D236-4F9C-B144-86E5A4AC6E7E}"/>
    <hyperlink ref="E134" location="A125178782V" display="A125178782V" xr:uid="{19F1AA73-A941-4469-B915-E17C7502B9FA}"/>
    <hyperlink ref="E135" location="A125178802T" display="A125178802T" xr:uid="{369D8E9E-A763-45F3-8BCB-8245E069BFF9}"/>
    <hyperlink ref="E138" location="A125178830A" display="A125178830A" xr:uid="{A7925A3E-4B2E-4F7E-9CCE-BC90EF0C97BB}"/>
    <hyperlink ref="E139" location="A125178874C" display="A125178874C" xr:uid="{FB69AFF1-C9CF-42CF-9938-12A436C353FB}"/>
    <hyperlink ref="F133" location="A125173814K" display="A125173814K" xr:uid="{51A87F32-CE28-4CDD-A8D3-8B503A22A95F}"/>
    <hyperlink ref="I133" location="A125173398K" display="A125173398K" xr:uid="{4F23C4C5-9941-4346-BD11-D502C295F9D5}"/>
    <hyperlink ref="L133" location="A125173918C" display="A125173918C" xr:uid="{820B80BB-7CB0-44E1-B7BB-0350AC390339}"/>
    <hyperlink ref="O133" location="A125174022F" display="A125174022F" xr:uid="{E9223400-BACD-48C7-929A-F5BC2516B7E4}"/>
    <hyperlink ref="R133" location="A125173502X" display="A125173502X" xr:uid="{AEE8E4AC-A8D2-4A74-97EF-4DDA9EE8B1DC}"/>
    <hyperlink ref="U133" location="A125173606T" display="A125173606T" xr:uid="{74F51876-F676-46BE-BFE9-C06E279FACAA}"/>
    <hyperlink ref="X133" location="A125173710T" display="A125173710T" xr:uid="{C3B49BC3-12E0-4526-8500-DE9AB5BECC83}"/>
    <hyperlink ref="AA133" location="A125173294T" display="A125173294T" xr:uid="{88F57B98-EB6A-423D-9791-70AA53E637E2}"/>
    <hyperlink ref="G133" location="A125185046C" display="A125185046C" xr:uid="{69301F13-15DC-4059-BB9F-9FD93AB6A7ED}"/>
    <hyperlink ref="J133" location="A125184630W" display="A125184630W" xr:uid="{B8C8F392-31A8-45E2-82FA-567F96E5A805}"/>
    <hyperlink ref="M133" location="A125185150C" display="A125185150C" xr:uid="{C43A8485-B1D8-4B6C-8D95-CAE839974A57}"/>
    <hyperlink ref="P133" location="A125185254W" display="A125185254W" xr:uid="{914461C8-6946-4675-B147-02A2FFD1101B}"/>
    <hyperlink ref="S133" location="A125184734R" display="A125184734R" xr:uid="{3A8F2ACC-E544-4DEC-A1A0-8B83320FDFFD}"/>
    <hyperlink ref="V133" location="A125184838J" display="A125184838J" xr:uid="{4D92239B-3466-41E0-A4E7-85663B599E40}"/>
    <hyperlink ref="Y133" location="A125184942J" display="A125184942J" xr:uid="{1FE48A47-5852-47D3-8329-953A02BE75F4}"/>
    <hyperlink ref="AB133" location="A125184526W" display="A125184526W" xr:uid="{FCC577E0-3B50-4525-B4A9-4199944EDDB4}"/>
    <hyperlink ref="H133" location="A125179430J" display="A125179430J" xr:uid="{A149E0C8-1B02-41D0-AE53-28A326C855E8}"/>
    <hyperlink ref="K133" location="A125179014W" display="A125179014W" xr:uid="{2DBA343B-8FA0-463D-B093-44AD3DFFC7AF}"/>
    <hyperlink ref="N133" location="A125179534A" display="A125179534A" xr:uid="{63A8AB72-D984-4E7E-A759-88A7864915D6}"/>
    <hyperlink ref="Q133" location="A125179638V" display="A125179638V" xr:uid="{782D6A8B-B776-4DFA-81A8-34D5D9CB84BE}"/>
    <hyperlink ref="T133" location="A125179118R" display="A125179118R" xr:uid="{E02F5994-436E-4020-AC1B-779F0315251B}"/>
    <hyperlink ref="W133" location="A125179222R" display="A125179222R" xr:uid="{3208DB02-9C9F-4D1D-8199-2B199FEECF98}"/>
    <hyperlink ref="Z133" location="A125179326J" display="A125179326J" xr:uid="{CD295344-9591-4CBF-BCE6-FDD3CECCE172}"/>
    <hyperlink ref="AC133" location="A125178910A" display="A125178910A" xr:uid="{47F82538-97CD-41CD-B2A3-F8505A570D8C}"/>
    <hyperlink ref="C133" location="A125173190X" display="A125173190X" xr:uid="{13F6B140-C0A1-4E68-91E0-0D19467B8425}"/>
    <hyperlink ref="D133" location="A125184422C" display="A125184422C" xr:uid="{3EFDAE98-773C-4A8A-92C6-24946A2EA504}"/>
    <hyperlink ref="E133" location="A125178806A" display="A125178806A" xr:uid="{463C06C1-A3B6-4AC6-AD18-823E23B485AE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M1105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2196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2197</v>
      </c>
    </row>
    <row r="6" spans="1:13" ht="15.75" customHeight="1">
      <c r="B6" s="67" t="s">
        <v>2198</v>
      </c>
      <c r="C6" s="67"/>
      <c r="D6" s="67"/>
      <c r="E6" s="67"/>
      <c r="F6" s="67"/>
      <c r="G6" s="67"/>
      <c r="H6" s="67"/>
      <c r="I6" s="67"/>
      <c r="J6" s="67"/>
      <c r="K6" s="67"/>
      <c r="L6" s="67"/>
    </row>
    <row r="8" spans="1:13" ht="15">
      <c r="D8" s="16" t="s">
        <v>2200</v>
      </c>
    </row>
    <row r="9" spans="1:13" s="17" customFormat="1"/>
    <row r="10" spans="1:13" ht="22.5" customHeight="1">
      <c r="A10" s="18" t="s">
        <v>2201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2202</v>
      </c>
      <c r="I10" s="18" t="s">
        <v>250</v>
      </c>
      <c r="J10" s="18" t="s">
        <v>252</v>
      </c>
      <c r="K10" s="18" t="s">
        <v>2203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44958</v>
      </c>
      <c r="H12" s="11">
        <v>9</v>
      </c>
      <c r="I12" s="20" t="s">
        <v>259</v>
      </c>
      <c r="J12" s="11" t="s">
        <v>261</v>
      </c>
      <c r="K12" s="11" t="s">
        <v>2205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44958</v>
      </c>
      <c r="H13" s="11">
        <v>9</v>
      </c>
      <c r="I13" s="20" t="s">
        <v>259</v>
      </c>
      <c r="J13" s="11" t="s">
        <v>261</v>
      </c>
      <c r="K13" s="11" t="s">
        <v>2205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44958</v>
      </c>
      <c r="H14" s="11">
        <v>9</v>
      </c>
      <c r="I14" s="20" t="s">
        <v>259</v>
      </c>
      <c r="J14" s="11" t="s">
        <v>261</v>
      </c>
      <c r="K14" s="11" t="s">
        <v>2205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44958</v>
      </c>
      <c r="H15" s="11">
        <v>9</v>
      </c>
      <c r="I15" s="20" t="s">
        <v>259</v>
      </c>
      <c r="J15" s="11" t="s">
        <v>261</v>
      </c>
      <c r="K15" s="11" t="s">
        <v>2205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44958</v>
      </c>
      <c r="H16" s="11">
        <v>9</v>
      </c>
      <c r="I16" s="20" t="s">
        <v>259</v>
      </c>
      <c r="J16" s="11" t="s">
        <v>261</v>
      </c>
      <c r="K16" s="11" t="s">
        <v>2205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44958</v>
      </c>
      <c r="H17" s="11">
        <v>9</v>
      </c>
      <c r="I17" s="20" t="s">
        <v>259</v>
      </c>
      <c r="J17" s="11" t="s">
        <v>261</v>
      </c>
      <c r="K17" s="11" t="s">
        <v>2205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44958</v>
      </c>
      <c r="H18" s="11">
        <v>9</v>
      </c>
      <c r="I18" s="20" t="s">
        <v>259</v>
      </c>
      <c r="J18" s="11" t="s">
        <v>261</v>
      </c>
      <c r="K18" s="11" t="s">
        <v>2205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44958</v>
      </c>
      <c r="H19" s="11">
        <v>9</v>
      </c>
      <c r="I19" s="20" t="s">
        <v>259</v>
      </c>
      <c r="J19" s="11" t="s">
        <v>261</v>
      </c>
      <c r="K19" s="11" t="s">
        <v>2205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44958</v>
      </c>
      <c r="H20" s="11">
        <v>9</v>
      </c>
      <c r="I20" s="20" t="s">
        <v>259</v>
      </c>
      <c r="J20" s="11" t="s">
        <v>261</v>
      </c>
      <c r="K20" s="11" t="s">
        <v>2205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44958</v>
      </c>
      <c r="H21" s="11">
        <v>9</v>
      </c>
      <c r="I21" s="20" t="s">
        <v>259</v>
      </c>
      <c r="J21" s="11" t="s">
        <v>261</v>
      </c>
      <c r="K21" s="11" t="s">
        <v>2205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44958</v>
      </c>
      <c r="H22" s="11">
        <v>9</v>
      </c>
      <c r="I22" s="20" t="s">
        <v>259</v>
      </c>
      <c r="J22" s="11" t="s">
        <v>261</v>
      </c>
      <c r="K22" s="11" t="s">
        <v>2205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44958</v>
      </c>
      <c r="H23" s="11">
        <v>9</v>
      </c>
      <c r="I23" s="20" t="s">
        <v>259</v>
      </c>
      <c r="J23" s="11" t="s">
        <v>261</v>
      </c>
      <c r="K23" s="11" t="s">
        <v>2205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44958</v>
      </c>
      <c r="H24" s="11">
        <v>9</v>
      </c>
      <c r="I24" s="20" t="s">
        <v>259</v>
      </c>
      <c r="J24" s="11" t="s">
        <v>261</v>
      </c>
      <c r="K24" s="11" t="s">
        <v>2205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44958</v>
      </c>
      <c r="H25" s="11">
        <v>9</v>
      </c>
      <c r="I25" s="20" t="s">
        <v>259</v>
      </c>
      <c r="J25" s="11" t="s">
        <v>261</v>
      </c>
      <c r="K25" s="11" t="s">
        <v>2205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44958</v>
      </c>
      <c r="H26" s="11">
        <v>9</v>
      </c>
      <c r="I26" s="20" t="s">
        <v>259</v>
      </c>
      <c r="J26" s="11" t="s">
        <v>261</v>
      </c>
      <c r="K26" s="11" t="s">
        <v>2205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44958</v>
      </c>
      <c r="H27" s="11">
        <v>9</v>
      </c>
      <c r="I27" s="20" t="s">
        <v>259</v>
      </c>
      <c r="J27" s="11" t="s">
        <v>261</v>
      </c>
      <c r="K27" s="11" t="s">
        <v>2205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44958</v>
      </c>
      <c r="H28" s="11">
        <v>9</v>
      </c>
      <c r="I28" s="20" t="s">
        <v>259</v>
      </c>
      <c r="J28" s="11" t="s">
        <v>261</v>
      </c>
      <c r="K28" s="11" t="s">
        <v>2205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44958</v>
      </c>
      <c r="H29" s="11">
        <v>9</v>
      </c>
      <c r="I29" s="20" t="s">
        <v>259</v>
      </c>
      <c r="J29" s="11" t="s">
        <v>261</v>
      </c>
      <c r="K29" s="11" t="s">
        <v>2205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44958</v>
      </c>
      <c r="H30" s="11">
        <v>9</v>
      </c>
      <c r="I30" s="20" t="s">
        <v>259</v>
      </c>
      <c r="J30" s="11" t="s">
        <v>261</v>
      </c>
      <c r="K30" s="11" t="s">
        <v>2205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44958</v>
      </c>
      <c r="H31" s="11">
        <v>9</v>
      </c>
      <c r="I31" s="20" t="s">
        <v>259</v>
      </c>
      <c r="J31" s="11" t="s">
        <v>261</v>
      </c>
      <c r="K31" s="11" t="s">
        <v>2205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44958</v>
      </c>
      <c r="H32" s="11">
        <v>9</v>
      </c>
      <c r="I32" s="20" t="s">
        <v>259</v>
      </c>
      <c r="J32" s="11" t="s">
        <v>261</v>
      </c>
      <c r="K32" s="11" t="s">
        <v>2205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44958</v>
      </c>
      <c r="H33" s="11">
        <v>9</v>
      </c>
      <c r="I33" s="20" t="s">
        <v>259</v>
      </c>
      <c r="J33" s="11" t="s">
        <v>261</v>
      </c>
      <c r="K33" s="11" t="s">
        <v>2205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44958</v>
      </c>
      <c r="H34" s="11">
        <v>9</v>
      </c>
      <c r="I34" s="20" t="s">
        <v>259</v>
      </c>
      <c r="J34" s="11" t="s">
        <v>261</v>
      </c>
      <c r="K34" s="11" t="s">
        <v>2205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44958</v>
      </c>
      <c r="H35" s="11">
        <v>9</v>
      </c>
      <c r="I35" s="20" t="s">
        <v>259</v>
      </c>
      <c r="J35" s="11" t="s">
        <v>261</v>
      </c>
      <c r="K35" s="11" t="s">
        <v>2205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44958</v>
      </c>
      <c r="H36" s="11">
        <v>9</v>
      </c>
      <c r="I36" s="20" t="s">
        <v>259</v>
      </c>
      <c r="J36" s="11" t="s">
        <v>261</v>
      </c>
      <c r="K36" s="11" t="s">
        <v>2205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44958</v>
      </c>
      <c r="H37" s="11">
        <v>9</v>
      </c>
      <c r="I37" s="20" t="s">
        <v>259</v>
      </c>
      <c r="J37" s="11" t="s">
        <v>261</v>
      </c>
      <c r="K37" s="11" t="s">
        <v>2205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44958</v>
      </c>
      <c r="H38" s="11">
        <v>9</v>
      </c>
      <c r="I38" s="20" t="s">
        <v>259</v>
      </c>
      <c r="J38" s="11" t="s">
        <v>261</v>
      </c>
      <c r="K38" s="11" t="s">
        <v>2205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44958</v>
      </c>
      <c r="H39" s="11">
        <v>9</v>
      </c>
      <c r="I39" s="20" t="s">
        <v>259</v>
      </c>
      <c r="J39" s="11" t="s">
        <v>261</v>
      </c>
      <c r="K39" s="11" t="s">
        <v>2205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44958</v>
      </c>
      <c r="H40" s="11">
        <v>9</v>
      </c>
      <c r="I40" s="20" t="s">
        <v>259</v>
      </c>
      <c r="J40" s="11" t="s">
        <v>261</v>
      </c>
      <c r="K40" s="11" t="s">
        <v>2205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44958</v>
      </c>
      <c r="H41" s="11">
        <v>9</v>
      </c>
      <c r="I41" s="20" t="s">
        <v>259</v>
      </c>
      <c r="J41" s="11" t="s">
        <v>261</v>
      </c>
      <c r="K41" s="11" t="s">
        <v>2205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44958</v>
      </c>
      <c r="H42" s="11">
        <v>9</v>
      </c>
      <c r="I42" s="20" t="s">
        <v>259</v>
      </c>
      <c r="J42" s="11" t="s">
        <v>261</v>
      </c>
      <c r="K42" s="11" t="s">
        <v>2205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44958</v>
      </c>
      <c r="H43" s="11">
        <v>9</v>
      </c>
      <c r="I43" s="20" t="s">
        <v>259</v>
      </c>
      <c r="J43" s="11" t="s">
        <v>261</v>
      </c>
      <c r="K43" s="11" t="s">
        <v>2205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44958</v>
      </c>
      <c r="H44" s="11">
        <v>9</v>
      </c>
      <c r="I44" s="20" t="s">
        <v>259</v>
      </c>
      <c r="J44" s="11" t="s">
        <v>261</v>
      </c>
      <c r="K44" s="11" t="s">
        <v>2205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44958</v>
      </c>
      <c r="H45" s="11">
        <v>9</v>
      </c>
      <c r="I45" s="20" t="s">
        <v>259</v>
      </c>
      <c r="J45" s="11" t="s">
        <v>261</v>
      </c>
      <c r="K45" s="11" t="s">
        <v>2205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44958</v>
      </c>
      <c r="H46" s="11">
        <v>9</v>
      </c>
      <c r="I46" s="20" t="s">
        <v>259</v>
      </c>
      <c r="J46" s="11" t="s">
        <v>261</v>
      </c>
      <c r="K46" s="11" t="s">
        <v>2205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44958</v>
      </c>
      <c r="H47" s="11">
        <v>9</v>
      </c>
      <c r="I47" s="20" t="s">
        <v>259</v>
      </c>
      <c r="J47" s="11" t="s">
        <v>261</v>
      </c>
      <c r="K47" s="11" t="s">
        <v>2205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44958</v>
      </c>
      <c r="H48" s="11">
        <v>9</v>
      </c>
      <c r="I48" s="20" t="s">
        <v>259</v>
      </c>
      <c r="J48" s="11" t="s">
        <v>261</v>
      </c>
      <c r="K48" s="11" t="s">
        <v>2205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44958</v>
      </c>
      <c r="H49" s="11">
        <v>9</v>
      </c>
      <c r="I49" s="20" t="s">
        <v>259</v>
      </c>
      <c r="J49" s="11" t="s">
        <v>261</v>
      </c>
      <c r="K49" s="11" t="s">
        <v>2205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44958</v>
      </c>
      <c r="H50" s="11">
        <v>9</v>
      </c>
      <c r="I50" s="20" t="s">
        <v>259</v>
      </c>
      <c r="J50" s="11" t="s">
        <v>261</v>
      </c>
      <c r="K50" s="11" t="s">
        <v>2205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44958</v>
      </c>
      <c r="H51" s="11">
        <v>9</v>
      </c>
      <c r="I51" s="20" t="s">
        <v>259</v>
      </c>
      <c r="J51" s="11" t="s">
        <v>261</v>
      </c>
      <c r="K51" s="11" t="s">
        <v>2205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44958</v>
      </c>
      <c r="H52" s="11">
        <v>9</v>
      </c>
      <c r="I52" s="20" t="s">
        <v>259</v>
      </c>
      <c r="J52" s="11" t="s">
        <v>261</v>
      </c>
      <c r="K52" s="11" t="s">
        <v>2205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44958</v>
      </c>
      <c r="H53" s="11">
        <v>9</v>
      </c>
      <c r="I53" s="20" t="s">
        <v>259</v>
      </c>
      <c r="J53" s="11" t="s">
        <v>261</v>
      </c>
      <c r="K53" s="11" t="s">
        <v>2205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44958</v>
      </c>
      <c r="H54" s="11">
        <v>9</v>
      </c>
      <c r="I54" s="20" t="s">
        <v>259</v>
      </c>
      <c r="J54" s="11" t="s">
        <v>261</v>
      </c>
      <c r="K54" s="11" t="s">
        <v>2205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44958</v>
      </c>
      <c r="H55" s="11">
        <v>9</v>
      </c>
      <c r="I55" s="20" t="s">
        <v>259</v>
      </c>
      <c r="J55" s="11" t="s">
        <v>261</v>
      </c>
      <c r="K55" s="11" t="s">
        <v>2205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44958</v>
      </c>
      <c r="H56" s="11">
        <v>9</v>
      </c>
      <c r="I56" s="20" t="s">
        <v>259</v>
      </c>
      <c r="J56" s="11" t="s">
        <v>261</v>
      </c>
      <c r="K56" s="11" t="s">
        <v>2205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44958</v>
      </c>
      <c r="H57" s="11">
        <v>9</v>
      </c>
      <c r="I57" s="20" t="s">
        <v>259</v>
      </c>
      <c r="J57" s="11" t="s">
        <v>261</v>
      </c>
      <c r="K57" s="11" t="s">
        <v>2205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44958</v>
      </c>
      <c r="H58" s="11">
        <v>9</v>
      </c>
      <c r="I58" s="20" t="s">
        <v>259</v>
      </c>
      <c r="J58" s="11" t="s">
        <v>261</v>
      </c>
      <c r="K58" s="11" t="s">
        <v>2205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44958</v>
      </c>
      <c r="H59" s="11">
        <v>9</v>
      </c>
      <c r="I59" s="20" t="s">
        <v>259</v>
      </c>
      <c r="J59" s="11" t="s">
        <v>261</v>
      </c>
      <c r="K59" s="11" t="s">
        <v>2205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44958</v>
      </c>
      <c r="H60" s="11">
        <v>9</v>
      </c>
      <c r="I60" s="20" t="s">
        <v>259</v>
      </c>
      <c r="J60" s="11" t="s">
        <v>261</v>
      </c>
      <c r="K60" s="11" t="s">
        <v>2205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44958</v>
      </c>
      <c r="H61" s="11">
        <v>9</v>
      </c>
      <c r="I61" s="20" t="s">
        <v>259</v>
      </c>
      <c r="J61" s="11" t="s">
        <v>261</v>
      </c>
      <c r="K61" s="11" t="s">
        <v>2205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44958</v>
      </c>
      <c r="H62" s="11">
        <v>9</v>
      </c>
      <c r="I62" s="20" t="s">
        <v>259</v>
      </c>
      <c r="J62" s="11" t="s">
        <v>261</v>
      </c>
      <c r="K62" s="11" t="s">
        <v>2205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44958</v>
      </c>
      <c r="H63" s="11">
        <v>9</v>
      </c>
      <c r="I63" s="20" t="s">
        <v>259</v>
      </c>
      <c r="J63" s="11" t="s">
        <v>261</v>
      </c>
      <c r="K63" s="11" t="s">
        <v>2205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44958</v>
      </c>
      <c r="H64" s="11">
        <v>9</v>
      </c>
      <c r="I64" s="20" t="s">
        <v>259</v>
      </c>
      <c r="J64" s="11" t="s">
        <v>261</v>
      </c>
      <c r="K64" s="11" t="s">
        <v>2205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44958</v>
      </c>
      <c r="H65" s="11">
        <v>9</v>
      </c>
      <c r="I65" s="20" t="s">
        <v>259</v>
      </c>
      <c r="J65" s="11" t="s">
        <v>261</v>
      </c>
      <c r="K65" s="11" t="s">
        <v>2205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44958</v>
      </c>
      <c r="H66" s="11">
        <v>9</v>
      </c>
      <c r="I66" s="20" t="s">
        <v>259</v>
      </c>
      <c r="J66" s="11" t="s">
        <v>261</v>
      </c>
      <c r="K66" s="11" t="s">
        <v>2205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44958</v>
      </c>
      <c r="H67" s="11">
        <v>9</v>
      </c>
      <c r="I67" s="20" t="s">
        <v>259</v>
      </c>
      <c r="J67" s="11" t="s">
        <v>261</v>
      </c>
      <c r="K67" s="11" t="s">
        <v>2205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44958</v>
      </c>
      <c r="H68" s="11">
        <v>9</v>
      </c>
      <c r="I68" s="20" t="s">
        <v>259</v>
      </c>
      <c r="J68" s="11" t="s">
        <v>261</v>
      </c>
      <c r="K68" s="11" t="s">
        <v>2205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44958</v>
      </c>
      <c r="H69" s="11">
        <v>9</v>
      </c>
      <c r="I69" s="20" t="s">
        <v>259</v>
      </c>
      <c r="J69" s="11" t="s">
        <v>261</v>
      </c>
      <c r="K69" s="11" t="s">
        <v>2205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44958</v>
      </c>
      <c r="H70" s="11">
        <v>9</v>
      </c>
      <c r="I70" s="20" t="s">
        <v>259</v>
      </c>
      <c r="J70" s="11" t="s">
        <v>261</v>
      </c>
      <c r="K70" s="11" t="s">
        <v>2205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44958</v>
      </c>
      <c r="H71" s="11">
        <v>9</v>
      </c>
      <c r="I71" s="20" t="s">
        <v>259</v>
      </c>
      <c r="J71" s="11" t="s">
        <v>261</v>
      </c>
      <c r="K71" s="11" t="s">
        <v>2205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44958</v>
      </c>
      <c r="H72" s="11">
        <v>9</v>
      </c>
      <c r="I72" s="20" t="s">
        <v>259</v>
      </c>
      <c r="J72" s="11" t="s">
        <v>261</v>
      </c>
      <c r="K72" s="11" t="s">
        <v>2205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44958</v>
      </c>
      <c r="H73" s="11">
        <v>9</v>
      </c>
      <c r="I73" s="20" t="s">
        <v>259</v>
      </c>
      <c r="J73" s="11" t="s">
        <v>261</v>
      </c>
      <c r="K73" s="11" t="s">
        <v>2205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44958</v>
      </c>
      <c r="H74" s="11">
        <v>9</v>
      </c>
      <c r="I74" s="20" t="s">
        <v>259</v>
      </c>
      <c r="J74" s="11" t="s">
        <v>261</v>
      </c>
      <c r="K74" s="11" t="s">
        <v>2205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44958</v>
      </c>
      <c r="H75" s="11">
        <v>9</v>
      </c>
      <c r="I75" s="20" t="s">
        <v>259</v>
      </c>
      <c r="J75" s="11" t="s">
        <v>261</v>
      </c>
      <c r="K75" s="11" t="s">
        <v>2205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44958</v>
      </c>
      <c r="H76" s="11">
        <v>9</v>
      </c>
      <c r="I76" s="20" t="s">
        <v>259</v>
      </c>
      <c r="J76" s="11" t="s">
        <v>261</v>
      </c>
      <c r="K76" s="11" t="s">
        <v>2205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44958</v>
      </c>
      <c r="H77" s="11">
        <v>9</v>
      </c>
      <c r="I77" s="20" t="s">
        <v>259</v>
      </c>
      <c r="J77" s="11" t="s">
        <v>261</v>
      </c>
      <c r="K77" s="11" t="s">
        <v>2205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44958</v>
      </c>
      <c r="H78" s="11">
        <v>9</v>
      </c>
      <c r="I78" s="20" t="s">
        <v>259</v>
      </c>
      <c r="J78" s="11" t="s">
        <v>261</v>
      </c>
      <c r="K78" s="11" t="s">
        <v>2205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44958</v>
      </c>
      <c r="H79" s="11">
        <v>9</v>
      </c>
      <c r="I79" s="20" t="s">
        <v>259</v>
      </c>
      <c r="J79" s="11" t="s">
        <v>261</v>
      </c>
      <c r="K79" s="11" t="s">
        <v>2205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44958</v>
      </c>
      <c r="H80" s="11">
        <v>9</v>
      </c>
      <c r="I80" s="20" t="s">
        <v>259</v>
      </c>
      <c r="J80" s="11" t="s">
        <v>261</v>
      </c>
      <c r="K80" s="11" t="s">
        <v>2205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44958</v>
      </c>
      <c r="H81" s="11">
        <v>9</v>
      </c>
      <c r="I81" s="20" t="s">
        <v>259</v>
      </c>
      <c r="J81" s="11" t="s">
        <v>261</v>
      </c>
      <c r="K81" s="11" t="s">
        <v>2205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44958</v>
      </c>
      <c r="H82" s="11">
        <v>9</v>
      </c>
      <c r="I82" s="20" t="s">
        <v>259</v>
      </c>
      <c r="J82" s="11" t="s">
        <v>261</v>
      </c>
      <c r="K82" s="11" t="s">
        <v>2205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44958</v>
      </c>
      <c r="H83" s="11">
        <v>9</v>
      </c>
      <c r="I83" s="20" t="s">
        <v>259</v>
      </c>
      <c r="J83" s="11" t="s">
        <v>261</v>
      </c>
      <c r="K83" s="11" t="s">
        <v>2205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44958</v>
      </c>
      <c r="H84" s="11">
        <v>9</v>
      </c>
      <c r="I84" s="20" t="s">
        <v>259</v>
      </c>
      <c r="J84" s="11" t="s">
        <v>261</v>
      </c>
      <c r="K84" s="11" t="s">
        <v>2205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44958</v>
      </c>
      <c r="H85" s="11">
        <v>9</v>
      </c>
      <c r="I85" s="20" t="s">
        <v>259</v>
      </c>
      <c r="J85" s="11" t="s">
        <v>261</v>
      </c>
      <c r="K85" s="11" t="s">
        <v>2205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44958</v>
      </c>
      <c r="H86" s="11">
        <v>9</v>
      </c>
      <c r="I86" s="20" t="s">
        <v>259</v>
      </c>
      <c r="J86" s="11" t="s">
        <v>261</v>
      </c>
      <c r="K86" s="11" t="s">
        <v>2205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44958</v>
      </c>
      <c r="H87" s="11">
        <v>9</v>
      </c>
      <c r="I87" s="20" t="s">
        <v>259</v>
      </c>
      <c r="J87" s="11" t="s">
        <v>261</v>
      </c>
      <c r="K87" s="11" t="s">
        <v>2205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44958</v>
      </c>
      <c r="H88" s="11">
        <v>9</v>
      </c>
      <c r="I88" s="20" t="s">
        <v>259</v>
      </c>
      <c r="J88" s="11" t="s">
        <v>261</v>
      </c>
      <c r="K88" s="11" t="s">
        <v>2205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44958</v>
      </c>
      <c r="H89" s="11">
        <v>9</v>
      </c>
      <c r="I89" s="20" t="s">
        <v>259</v>
      </c>
      <c r="J89" s="11" t="s">
        <v>261</v>
      </c>
      <c r="K89" s="11" t="s">
        <v>2205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44958</v>
      </c>
      <c r="H90" s="11">
        <v>9</v>
      </c>
      <c r="I90" s="20" t="s">
        <v>259</v>
      </c>
      <c r="J90" s="11" t="s">
        <v>261</v>
      </c>
      <c r="K90" s="11" t="s">
        <v>2205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44958</v>
      </c>
      <c r="H91" s="11">
        <v>9</v>
      </c>
      <c r="I91" s="20" t="s">
        <v>259</v>
      </c>
      <c r="J91" s="11" t="s">
        <v>261</v>
      </c>
      <c r="K91" s="11" t="s">
        <v>2205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44958</v>
      </c>
      <c r="H92" s="11">
        <v>9</v>
      </c>
      <c r="I92" s="20" t="s">
        <v>259</v>
      </c>
      <c r="J92" s="11" t="s">
        <v>261</v>
      </c>
      <c r="K92" s="11" t="s">
        <v>2205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44958</v>
      </c>
      <c r="H93" s="11">
        <v>9</v>
      </c>
      <c r="I93" s="20" t="s">
        <v>259</v>
      </c>
      <c r="J93" s="11" t="s">
        <v>261</v>
      </c>
      <c r="K93" s="11" t="s">
        <v>2205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44958</v>
      </c>
      <c r="H94" s="11">
        <v>9</v>
      </c>
      <c r="I94" s="20" t="s">
        <v>259</v>
      </c>
      <c r="J94" s="11" t="s">
        <v>261</v>
      </c>
      <c r="K94" s="11" t="s">
        <v>2205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44958</v>
      </c>
      <c r="H95" s="11">
        <v>9</v>
      </c>
      <c r="I95" s="20" t="s">
        <v>259</v>
      </c>
      <c r="J95" s="11" t="s">
        <v>261</v>
      </c>
      <c r="K95" s="11" t="s">
        <v>2205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44958</v>
      </c>
      <c r="H96" s="11">
        <v>9</v>
      </c>
      <c r="I96" s="20" t="s">
        <v>259</v>
      </c>
      <c r="J96" s="11" t="s">
        <v>261</v>
      </c>
      <c r="K96" s="11" t="s">
        <v>2205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44958</v>
      </c>
      <c r="H97" s="11">
        <v>9</v>
      </c>
      <c r="I97" s="20" t="s">
        <v>259</v>
      </c>
      <c r="J97" s="11" t="s">
        <v>261</v>
      </c>
      <c r="K97" s="11" t="s">
        <v>2205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44958</v>
      </c>
      <c r="H98" s="11">
        <v>9</v>
      </c>
      <c r="I98" s="20" t="s">
        <v>259</v>
      </c>
      <c r="J98" s="11" t="s">
        <v>261</v>
      </c>
      <c r="K98" s="11" t="s">
        <v>2205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44958</v>
      </c>
      <c r="H99" s="11">
        <v>9</v>
      </c>
      <c r="I99" s="20" t="s">
        <v>259</v>
      </c>
      <c r="J99" s="11" t="s">
        <v>261</v>
      </c>
      <c r="K99" s="11" t="s">
        <v>2205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44958</v>
      </c>
      <c r="H100" s="11">
        <v>9</v>
      </c>
      <c r="I100" s="20" t="s">
        <v>259</v>
      </c>
      <c r="J100" s="11" t="s">
        <v>261</v>
      </c>
      <c r="K100" s="11" t="s">
        <v>2205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44958</v>
      </c>
      <c r="H101" s="11">
        <v>9</v>
      </c>
      <c r="I101" s="20" t="s">
        <v>259</v>
      </c>
      <c r="J101" s="11" t="s">
        <v>261</v>
      </c>
      <c r="K101" s="11" t="s">
        <v>2205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44958</v>
      </c>
      <c r="H102" s="11">
        <v>9</v>
      </c>
      <c r="I102" s="20" t="s">
        <v>259</v>
      </c>
      <c r="J102" s="11" t="s">
        <v>261</v>
      </c>
      <c r="K102" s="11" t="s">
        <v>2205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44958</v>
      </c>
      <c r="H103" s="11">
        <v>9</v>
      </c>
      <c r="I103" s="20" t="s">
        <v>259</v>
      </c>
      <c r="J103" s="11" t="s">
        <v>261</v>
      </c>
      <c r="K103" s="11" t="s">
        <v>2205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44958</v>
      </c>
      <c r="H104" s="11">
        <v>9</v>
      </c>
      <c r="I104" s="20" t="s">
        <v>259</v>
      </c>
      <c r="J104" s="11" t="s">
        <v>261</v>
      </c>
      <c r="K104" s="11" t="s">
        <v>2205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44958</v>
      </c>
      <c r="H105" s="11">
        <v>9</v>
      </c>
      <c r="I105" s="20" t="s">
        <v>259</v>
      </c>
      <c r="J105" s="11" t="s">
        <v>261</v>
      </c>
      <c r="K105" s="11" t="s">
        <v>2205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44958</v>
      </c>
      <c r="H106" s="11">
        <v>9</v>
      </c>
      <c r="I106" s="20" t="s">
        <v>259</v>
      </c>
      <c r="J106" s="11" t="s">
        <v>261</v>
      </c>
      <c r="K106" s="11" t="s">
        <v>2205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44958</v>
      </c>
      <c r="H107" s="11">
        <v>9</v>
      </c>
      <c r="I107" s="20" t="s">
        <v>259</v>
      </c>
      <c r="J107" s="11" t="s">
        <v>261</v>
      </c>
      <c r="K107" s="11" t="s">
        <v>2205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44958</v>
      </c>
      <c r="H108" s="11">
        <v>9</v>
      </c>
      <c r="I108" s="20" t="s">
        <v>259</v>
      </c>
      <c r="J108" s="11" t="s">
        <v>261</v>
      </c>
      <c r="K108" s="11" t="s">
        <v>2205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44958</v>
      </c>
      <c r="H109" s="11">
        <v>9</v>
      </c>
      <c r="I109" s="20" t="s">
        <v>259</v>
      </c>
      <c r="J109" s="11" t="s">
        <v>261</v>
      </c>
      <c r="K109" s="11" t="s">
        <v>2205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44958</v>
      </c>
      <c r="H110" s="11">
        <v>9</v>
      </c>
      <c r="I110" s="20" t="s">
        <v>259</v>
      </c>
      <c r="J110" s="11" t="s">
        <v>261</v>
      </c>
      <c r="K110" s="11" t="s">
        <v>2205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44958</v>
      </c>
      <c r="H111" s="11">
        <v>9</v>
      </c>
      <c r="I111" s="20" t="s">
        <v>259</v>
      </c>
      <c r="J111" s="11" t="s">
        <v>261</v>
      </c>
      <c r="K111" s="11" t="s">
        <v>2205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44958</v>
      </c>
      <c r="H112" s="11">
        <v>9</v>
      </c>
      <c r="I112" s="20" t="s">
        <v>259</v>
      </c>
      <c r="J112" s="11" t="s">
        <v>261</v>
      </c>
      <c r="K112" s="11" t="s">
        <v>2205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44958</v>
      </c>
      <c r="H113" s="11">
        <v>9</v>
      </c>
      <c r="I113" s="20" t="s">
        <v>259</v>
      </c>
      <c r="J113" s="11" t="s">
        <v>261</v>
      </c>
      <c r="K113" s="11" t="s">
        <v>2205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44958</v>
      </c>
      <c r="H114" s="11">
        <v>9</v>
      </c>
      <c r="I114" s="20" t="s">
        <v>259</v>
      </c>
      <c r="J114" s="11" t="s">
        <v>261</v>
      </c>
      <c r="K114" s="11" t="s">
        <v>2205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44958</v>
      </c>
      <c r="H115" s="11">
        <v>9</v>
      </c>
      <c r="I115" s="20" t="s">
        <v>259</v>
      </c>
      <c r="J115" s="11" t="s">
        <v>261</v>
      </c>
      <c r="K115" s="11" t="s">
        <v>2205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44958</v>
      </c>
      <c r="H116" s="11">
        <v>9</v>
      </c>
      <c r="I116" s="20" t="s">
        <v>259</v>
      </c>
      <c r="J116" s="11" t="s">
        <v>261</v>
      </c>
      <c r="K116" s="11" t="s">
        <v>2205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44958</v>
      </c>
      <c r="H117" s="11">
        <v>9</v>
      </c>
      <c r="I117" s="20" t="s">
        <v>259</v>
      </c>
      <c r="J117" s="11" t="s">
        <v>261</v>
      </c>
      <c r="K117" s="11" t="s">
        <v>2205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44958</v>
      </c>
      <c r="H118" s="11">
        <v>9</v>
      </c>
      <c r="I118" s="20" t="s">
        <v>259</v>
      </c>
      <c r="J118" s="11" t="s">
        <v>261</v>
      </c>
      <c r="K118" s="11" t="s">
        <v>2205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44958</v>
      </c>
      <c r="H119" s="11">
        <v>9</v>
      </c>
      <c r="I119" s="20" t="s">
        <v>259</v>
      </c>
      <c r="J119" s="11" t="s">
        <v>261</v>
      </c>
      <c r="K119" s="11" t="s">
        <v>2205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44958</v>
      </c>
      <c r="H120" s="11">
        <v>9</v>
      </c>
      <c r="I120" s="20" t="s">
        <v>259</v>
      </c>
      <c r="J120" s="11" t="s">
        <v>261</v>
      </c>
      <c r="K120" s="11" t="s">
        <v>2205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44958</v>
      </c>
      <c r="H121" s="11">
        <v>9</v>
      </c>
      <c r="I121" s="20" t="s">
        <v>259</v>
      </c>
      <c r="J121" s="11" t="s">
        <v>261</v>
      </c>
      <c r="K121" s="11" t="s">
        <v>2205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44958</v>
      </c>
      <c r="H122" s="11">
        <v>9</v>
      </c>
      <c r="I122" s="20" t="s">
        <v>259</v>
      </c>
      <c r="J122" s="11" t="s">
        <v>261</v>
      </c>
      <c r="K122" s="11" t="s">
        <v>2205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44958</v>
      </c>
      <c r="H123" s="11">
        <v>9</v>
      </c>
      <c r="I123" s="20" t="s">
        <v>259</v>
      </c>
      <c r="J123" s="11" t="s">
        <v>261</v>
      </c>
      <c r="K123" s="11" t="s">
        <v>2205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44958</v>
      </c>
      <c r="H124" s="11">
        <v>9</v>
      </c>
      <c r="I124" s="20" t="s">
        <v>259</v>
      </c>
      <c r="J124" s="11" t="s">
        <v>261</v>
      </c>
      <c r="K124" s="11" t="s">
        <v>2205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44958</v>
      </c>
      <c r="H125" s="11">
        <v>9</v>
      </c>
      <c r="I125" s="20" t="s">
        <v>259</v>
      </c>
      <c r="J125" s="11" t="s">
        <v>261</v>
      </c>
      <c r="K125" s="11" t="s">
        <v>2205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44958</v>
      </c>
      <c r="H126" s="11">
        <v>9</v>
      </c>
      <c r="I126" s="20" t="s">
        <v>259</v>
      </c>
      <c r="J126" s="11" t="s">
        <v>261</v>
      </c>
      <c r="K126" s="11" t="s">
        <v>2205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44958</v>
      </c>
      <c r="H127" s="11">
        <v>9</v>
      </c>
      <c r="I127" s="20" t="s">
        <v>259</v>
      </c>
      <c r="J127" s="11" t="s">
        <v>261</v>
      </c>
      <c r="K127" s="11" t="s">
        <v>2205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44958</v>
      </c>
      <c r="H128" s="11">
        <v>9</v>
      </c>
      <c r="I128" s="20" t="s">
        <v>259</v>
      </c>
      <c r="J128" s="11" t="s">
        <v>261</v>
      </c>
      <c r="K128" s="11" t="s">
        <v>2205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44958</v>
      </c>
      <c r="H129" s="11">
        <v>9</v>
      </c>
      <c r="I129" s="20" t="s">
        <v>259</v>
      </c>
      <c r="J129" s="11" t="s">
        <v>261</v>
      </c>
      <c r="K129" s="11" t="s">
        <v>2205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44958</v>
      </c>
      <c r="H130" s="11">
        <v>9</v>
      </c>
      <c r="I130" s="20" t="s">
        <v>259</v>
      </c>
      <c r="J130" s="11" t="s">
        <v>261</v>
      </c>
      <c r="K130" s="11" t="s">
        <v>2205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44958</v>
      </c>
      <c r="H131" s="11">
        <v>9</v>
      </c>
      <c r="I131" s="20" t="s">
        <v>259</v>
      </c>
      <c r="J131" s="11" t="s">
        <v>261</v>
      </c>
      <c r="K131" s="11" t="s">
        <v>2205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44958</v>
      </c>
      <c r="H132" s="11">
        <v>9</v>
      </c>
      <c r="I132" s="20" t="s">
        <v>259</v>
      </c>
      <c r="J132" s="11" t="s">
        <v>261</v>
      </c>
      <c r="K132" s="11" t="s">
        <v>2205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44958</v>
      </c>
      <c r="H133" s="11">
        <v>9</v>
      </c>
      <c r="I133" s="20" t="s">
        <v>259</v>
      </c>
      <c r="J133" s="11" t="s">
        <v>261</v>
      </c>
      <c r="K133" s="11" t="s">
        <v>2205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44958</v>
      </c>
      <c r="H134" s="11">
        <v>9</v>
      </c>
      <c r="I134" s="20" t="s">
        <v>259</v>
      </c>
      <c r="J134" s="11" t="s">
        <v>261</v>
      </c>
      <c r="K134" s="11" t="s">
        <v>2205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44958</v>
      </c>
      <c r="H135" s="11">
        <v>9</v>
      </c>
      <c r="I135" s="20" t="s">
        <v>259</v>
      </c>
      <c r="J135" s="11" t="s">
        <v>261</v>
      </c>
      <c r="K135" s="11" t="s">
        <v>2205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44958</v>
      </c>
      <c r="H136" s="11">
        <v>9</v>
      </c>
      <c r="I136" s="20" t="s">
        <v>259</v>
      </c>
      <c r="J136" s="11" t="s">
        <v>261</v>
      </c>
      <c r="K136" s="11" t="s">
        <v>2205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44958</v>
      </c>
      <c r="H137" s="11">
        <v>9</v>
      </c>
      <c r="I137" s="20" t="s">
        <v>259</v>
      </c>
      <c r="J137" s="11" t="s">
        <v>261</v>
      </c>
      <c r="K137" s="11" t="s">
        <v>2205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44958</v>
      </c>
      <c r="H138" s="11">
        <v>9</v>
      </c>
      <c r="I138" s="20" t="s">
        <v>259</v>
      </c>
      <c r="J138" s="11" t="s">
        <v>261</v>
      </c>
      <c r="K138" s="11" t="s">
        <v>2205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44958</v>
      </c>
      <c r="H139" s="11">
        <v>9</v>
      </c>
      <c r="I139" s="20" t="s">
        <v>259</v>
      </c>
      <c r="J139" s="11" t="s">
        <v>261</v>
      </c>
      <c r="K139" s="11" t="s">
        <v>2205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44958</v>
      </c>
      <c r="H140" s="11">
        <v>9</v>
      </c>
      <c r="I140" s="20" t="s">
        <v>259</v>
      </c>
      <c r="J140" s="11" t="s">
        <v>261</v>
      </c>
      <c r="K140" s="11" t="s">
        <v>2205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44958</v>
      </c>
      <c r="H141" s="11">
        <v>9</v>
      </c>
      <c r="I141" s="20" t="s">
        <v>259</v>
      </c>
      <c r="J141" s="11" t="s">
        <v>261</v>
      </c>
      <c r="K141" s="11" t="s">
        <v>2205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44958</v>
      </c>
      <c r="H142" s="11">
        <v>9</v>
      </c>
      <c r="I142" s="20" t="s">
        <v>259</v>
      </c>
      <c r="J142" s="11" t="s">
        <v>261</v>
      </c>
      <c r="K142" s="11" t="s">
        <v>2205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44958</v>
      </c>
      <c r="H143" s="11">
        <v>9</v>
      </c>
      <c r="I143" s="20" t="s">
        <v>259</v>
      </c>
      <c r="J143" s="11" t="s">
        <v>261</v>
      </c>
      <c r="K143" s="11" t="s">
        <v>2205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44958</v>
      </c>
      <c r="H144" s="11">
        <v>9</v>
      </c>
      <c r="I144" s="20" t="s">
        <v>259</v>
      </c>
      <c r="J144" s="11" t="s">
        <v>261</v>
      </c>
      <c r="K144" s="11" t="s">
        <v>2205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44958</v>
      </c>
      <c r="H145" s="11">
        <v>9</v>
      </c>
      <c r="I145" s="20" t="s">
        <v>259</v>
      </c>
      <c r="J145" s="11" t="s">
        <v>261</v>
      </c>
      <c r="K145" s="11" t="s">
        <v>2205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44958</v>
      </c>
      <c r="H146" s="11">
        <v>9</v>
      </c>
      <c r="I146" s="20" t="s">
        <v>259</v>
      </c>
      <c r="J146" s="11" t="s">
        <v>261</v>
      </c>
      <c r="K146" s="11" t="s">
        <v>2205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44958</v>
      </c>
      <c r="H147" s="11">
        <v>9</v>
      </c>
      <c r="I147" s="20" t="s">
        <v>259</v>
      </c>
      <c r="J147" s="11" t="s">
        <v>261</v>
      </c>
      <c r="K147" s="11" t="s">
        <v>2205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44958</v>
      </c>
      <c r="H148" s="11">
        <v>9</v>
      </c>
      <c r="I148" s="20" t="s">
        <v>259</v>
      </c>
      <c r="J148" s="11" t="s">
        <v>261</v>
      </c>
      <c r="K148" s="11" t="s">
        <v>2205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44958</v>
      </c>
      <c r="H149" s="11">
        <v>9</v>
      </c>
      <c r="I149" s="20" t="s">
        <v>259</v>
      </c>
      <c r="J149" s="11" t="s">
        <v>261</v>
      </c>
      <c r="K149" s="11" t="s">
        <v>2205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44958</v>
      </c>
      <c r="H150" s="11">
        <v>9</v>
      </c>
      <c r="I150" s="20" t="s">
        <v>259</v>
      </c>
      <c r="J150" s="11" t="s">
        <v>261</v>
      </c>
      <c r="K150" s="11" t="s">
        <v>2205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44958</v>
      </c>
      <c r="H151" s="11">
        <v>9</v>
      </c>
      <c r="I151" s="20" t="s">
        <v>259</v>
      </c>
      <c r="J151" s="11" t="s">
        <v>261</v>
      </c>
      <c r="K151" s="11" t="s">
        <v>2205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44958</v>
      </c>
      <c r="H152" s="11">
        <v>9</v>
      </c>
      <c r="I152" s="20" t="s">
        <v>259</v>
      </c>
      <c r="J152" s="11" t="s">
        <v>261</v>
      </c>
      <c r="K152" s="11" t="s">
        <v>2205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44958</v>
      </c>
      <c r="H153" s="11">
        <v>9</v>
      </c>
      <c r="I153" s="20" t="s">
        <v>259</v>
      </c>
      <c r="J153" s="11" t="s">
        <v>261</v>
      </c>
      <c r="K153" s="11" t="s">
        <v>2205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44958</v>
      </c>
      <c r="H154" s="11">
        <v>9</v>
      </c>
      <c r="I154" s="20" t="s">
        <v>259</v>
      </c>
      <c r="J154" s="11" t="s">
        <v>261</v>
      </c>
      <c r="K154" s="11" t="s">
        <v>2205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44958</v>
      </c>
      <c r="H155" s="11">
        <v>9</v>
      </c>
      <c r="I155" s="20" t="s">
        <v>259</v>
      </c>
      <c r="J155" s="11" t="s">
        <v>261</v>
      </c>
      <c r="K155" s="11" t="s">
        <v>2205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44958</v>
      </c>
      <c r="H156" s="11">
        <v>9</v>
      </c>
      <c r="I156" s="20" t="s">
        <v>259</v>
      </c>
      <c r="J156" s="11" t="s">
        <v>261</v>
      </c>
      <c r="K156" s="11" t="s">
        <v>2205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44958</v>
      </c>
      <c r="H157" s="11">
        <v>9</v>
      </c>
      <c r="I157" s="20" t="s">
        <v>259</v>
      </c>
      <c r="J157" s="11" t="s">
        <v>261</v>
      </c>
      <c r="K157" s="11" t="s">
        <v>2205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44958</v>
      </c>
      <c r="H158" s="11">
        <v>9</v>
      </c>
      <c r="I158" s="20" t="s">
        <v>259</v>
      </c>
      <c r="J158" s="11" t="s">
        <v>261</v>
      </c>
      <c r="K158" s="11" t="s">
        <v>2205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44958</v>
      </c>
      <c r="H159" s="11">
        <v>9</v>
      </c>
      <c r="I159" s="20" t="s">
        <v>259</v>
      </c>
      <c r="J159" s="11" t="s">
        <v>261</v>
      </c>
      <c r="K159" s="11" t="s">
        <v>2205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44958</v>
      </c>
      <c r="H160" s="11">
        <v>9</v>
      </c>
      <c r="I160" s="20" t="s">
        <v>259</v>
      </c>
      <c r="J160" s="11" t="s">
        <v>261</v>
      </c>
      <c r="K160" s="11" t="s">
        <v>2205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44958</v>
      </c>
      <c r="H161" s="11">
        <v>9</v>
      </c>
      <c r="I161" s="20" t="s">
        <v>259</v>
      </c>
      <c r="J161" s="11" t="s">
        <v>261</v>
      </c>
      <c r="K161" s="11" t="s">
        <v>2205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44958</v>
      </c>
      <c r="H162" s="11">
        <v>9</v>
      </c>
      <c r="I162" s="20" t="s">
        <v>259</v>
      </c>
      <c r="J162" s="11" t="s">
        <v>261</v>
      </c>
      <c r="K162" s="11" t="s">
        <v>2205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44958</v>
      </c>
      <c r="H163" s="11">
        <v>9</v>
      </c>
      <c r="I163" s="20" t="s">
        <v>259</v>
      </c>
      <c r="J163" s="11" t="s">
        <v>261</v>
      </c>
      <c r="K163" s="11" t="s">
        <v>2205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44958</v>
      </c>
      <c r="H164" s="11">
        <v>9</v>
      </c>
      <c r="I164" s="20" t="s">
        <v>259</v>
      </c>
      <c r="J164" s="11" t="s">
        <v>261</v>
      </c>
      <c r="K164" s="11" t="s">
        <v>2205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44958</v>
      </c>
      <c r="H165" s="11">
        <v>9</v>
      </c>
      <c r="I165" s="20" t="s">
        <v>259</v>
      </c>
      <c r="J165" s="11" t="s">
        <v>261</v>
      </c>
      <c r="K165" s="11" t="s">
        <v>2205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44958</v>
      </c>
      <c r="H166" s="11">
        <v>9</v>
      </c>
      <c r="I166" s="20" t="s">
        <v>259</v>
      </c>
      <c r="J166" s="11" t="s">
        <v>261</v>
      </c>
      <c r="K166" s="11" t="s">
        <v>2205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44958</v>
      </c>
      <c r="H167" s="11">
        <v>9</v>
      </c>
      <c r="I167" s="20" t="s">
        <v>259</v>
      </c>
      <c r="J167" s="11" t="s">
        <v>261</v>
      </c>
      <c r="K167" s="11" t="s">
        <v>2205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44958</v>
      </c>
      <c r="H168" s="11">
        <v>9</v>
      </c>
      <c r="I168" s="20" t="s">
        <v>259</v>
      </c>
      <c r="J168" s="11" t="s">
        <v>261</v>
      </c>
      <c r="K168" s="11" t="s">
        <v>2205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44958</v>
      </c>
      <c r="H169" s="11">
        <v>9</v>
      </c>
      <c r="I169" s="20" t="s">
        <v>259</v>
      </c>
      <c r="J169" s="11" t="s">
        <v>261</v>
      </c>
      <c r="K169" s="11" t="s">
        <v>2205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44958</v>
      </c>
      <c r="H170" s="11">
        <v>9</v>
      </c>
      <c r="I170" s="20" t="s">
        <v>259</v>
      </c>
      <c r="J170" s="11" t="s">
        <v>261</v>
      </c>
      <c r="K170" s="11" t="s">
        <v>2205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44958</v>
      </c>
      <c r="H171" s="11">
        <v>9</v>
      </c>
      <c r="I171" s="20" t="s">
        <v>259</v>
      </c>
      <c r="J171" s="11" t="s">
        <v>261</v>
      </c>
      <c r="K171" s="11" t="s">
        <v>2205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44958</v>
      </c>
      <c r="H172" s="11">
        <v>9</v>
      </c>
      <c r="I172" s="20" t="s">
        <v>259</v>
      </c>
      <c r="J172" s="11" t="s">
        <v>261</v>
      </c>
      <c r="K172" s="11" t="s">
        <v>2205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44958</v>
      </c>
      <c r="H173" s="11">
        <v>9</v>
      </c>
      <c r="I173" s="20" t="s">
        <v>259</v>
      </c>
      <c r="J173" s="11" t="s">
        <v>261</v>
      </c>
      <c r="K173" s="11" t="s">
        <v>2205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44958</v>
      </c>
      <c r="H174" s="11">
        <v>9</v>
      </c>
      <c r="I174" s="20" t="s">
        <v>259</v>
      </c>
      <c r="J174" s="11" t="s">
        <v>261</v>
      </c>
      <c r="K174" s="11" t="s">
        <v>2205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44958</v>
      </c>
      <c r="H175" s="11">
        <v>9</v>
      </c>
      <c r="I175" s="20" t="s">
        <v>259</v>
      </c>
      <c r="J175" s="11" t="s">
        <v>261</v>
      </c>
      <c r="K175" s="11" t="s">
        <v>2205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44958</v>
      </c>
      <c r="H176" s="11">
        <v>9</v>
      </c>
      <c r="I176" s="20" t="s">
        <v>259</v>
      </c>
      <c r="J176" s="11" t="s">
        <v>261</v>
      </c>
      <c r="K176" s="11" t="s">
        <v>2205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44958</v>
      </c>
      <c r="H177" s="11">
        <v>9</v>
      </c>
      <c r="I177" s="20" t="s">
        <v>259</v>
      </c>
      <c r="J177" s="11" t="s">
        <v>261</v>
      </c>
      <c r="K177" s="11" t="s">
        <v>2205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44958</v>
      </c>
      <c r="H178" s="11">
        <v>9</v>
      </c>
      <c r="I178" s="20" t="s">
        <v>259</v>
      </c>
      <c r="J178" s="11" t="s">
        <v>261</v>
      </c>
      <c r="K178" s="11" t="s">
        <v>2205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44958</v>
      </c>
      <c r="H179" s="11">
        <v>9</v>
      </c>
      <c r="I179" s="20" t="s">
        <v>259</v>
      </c>
      <c r="J179" s="11" t="s">
        <v>261</v>
      </c>
      <c r="K179" s="11" t="s">
        <v>2205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44958</v>
      </c>
      <c r="H180" s="11">
        <v>9</v>
      </c>
      <c r="I180" s="20" t="s">
        <v>259</v>
      </c>
      <c r="J180" s="11" t="s">
        <v>261</v>
      </c>
      <c r="K180" s="11" t="s">
        <v>2205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44958</v>
      </c>
      <c r="H181" s="11">
        <v>9</v>
      </c>
      <c r="I181" s="20" t="s">
        <v>259</v>
      </c>
      <c r="J181" s="11" t="s">
        <v>261</v>
      </c>
      <c r="K181" s="11" t="s">
        <v>2205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44958</v>
      </c>
      <c r="H182" s="11">
        <v>9</v>
      </c>
      <c r="I182" s="20" t="s">
        <v>259</v>
      </c>
      <c r="J182" s="11" t="s">
        <v>261</v>
      </c>
      <c r="K182" s="11" t="s">
        <v>2205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44958</v>
      </c>
      <c r="H183" s="11">
        <v>9</v>
      </c>
      <c r="I183" s="20" t="s">
        <v>259</v>
      </c>
      <c r="J183" s="11" t="s">
        <v>261</v>
      </c>
      <c r="K183" s="11" t="s">
        <v>2205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44958</v>
      </c>
      <c r="H184" s="11">
        <v>9</v>
      </c>
      <c r="I184" s="20" t="s">
        <v>259</v>
      </c>
      <c r="J184" s="11" t="s">
        <v>261</v>
      </c>
      <c r="K184" s="11" t="s">
        <v>2205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44958</v>
      </c>
      <c r="H185" s="11">
        <v>9</v>
      </c>
      <c r="I185" s="20" t="s">
        <v>259</v>
      </c>
      <c r="J185" s="11" t="s">
        <v>261</v>
      </c>
      <c r="K185" s="11" t="s">
        <v>2205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44958</v>
      </c>
      <c r="H186" s="11">
        <v>9</v>
      </c>
      <c r="I186" s="20" t="s">
        <v>259</v>
      </c>
      <c r="J186" s="11" t="s">
        <v>261</v>
      </c>
      <c r="K186" s="11" t="s">
        <v>2205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44958</v>
      </c>
      <c r="H187" s="11">
        <v>9</v>
      </c>
      <c r="I187" s="20" t="s">
        <v>259</v>
      </c>
      <c r="J187" s="11" t="s">
        <v>261</v>
      </c>
      <c r="K187" s="11" t="s">
        <v>2205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44958</v>
      </c>
      <c r="H188" s="11">
        <v>9</v>
      </c>
      <c r="I188" s="20" t="s">
        <v>259</v>
      </c>
      <c r="J188" s="11" t="s">
        <v>261</v>
      </c>
      <c r="K188" s="11" t="s">
        <v>2205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44958</v>
      </c>
      <c r="H189" s="11">
        <v>9</v>
      </c>
      <c r="I189" s="20" t="s">
        <v>259</v>
      </c>
      <c r="J189" s="11" t="s">
        <v>261</v>
      </c>
      <c r="K189" s="11" t="s">
        <v>2205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44958</v>
      </c>
      <c r="H190" s="11">
        <v>9</v>
      </c>
      <c r="I190" s="20" t="s">
        <v>259</v>
      </c>
      <c r="J190" s="11" t="s">
        <v>261</v>
      </c>
      <c r="K190" s="11" t="s">
        <v>2205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44958</v>
      </c>
      <c r="H191" s="11">
        <v>9</v>
      </c>
      <c r="I191" s="20" t="s">
        <v>259</v>
      </c>
      <c r="J191" s="11" t="s">
        <v>261</v>
      </c>
      <c r="K191" s="11" t="s">
        <v>2205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44958</v>
      </c>
      <c r="H192" s="11">
        <v>9</v>
      </c>
      <c r="I192" s="20" t="s">
        <v>259</v>
      </c>
      <c r="J192" s="11" t="s">
        <v>261</v>
      </c>
      <c r="K192" s="11" t="s">
        <v>2205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44958</v>
      </c>
      <c r="H193" s="11">
        <v>9</v>
      </c>
      <c r="I193" s="20" t="s">
        <v>259</v>
      </c>
      <c r="J193" s="11" t="s">
        <v>261</v>
      </c>
      <c r="K193" s="11" t="s">
        <v>2205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44958</v>
      </c>
      <c r="H194" s="11">
        <v>9</v>
      </c>
      <c r="I194" s="20" t="s">
        <v>259</v>
      </c>
      <c r="J194" s="11" t="s">
        <v>261</v>
      </c>
      <c r="K194" s="11" t="s">
        <v>2205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44958</v>
      </c>
      <c r="H195" s="11">
        <v>9</v>
      </c>
      <c r="I195" s="20" t="s">
        <v>259</v>
      </c>
      <c r="J195" s="11" t="s">
        <v>261</v>
      </c>
      <c r="K195" s="11" t="s">
        <v>2205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44958</v>
      </c>
      <c r="H196" s="11">
        <v>9</v>
      </c>
      <c r="I196" s="20" t="s">
        <v>259</v>
      </c>
      <c r="J196" s="11" t="s">
        <v>261</v>
      </c>
      <c r="K196" s="11" t="s">
        <v>2205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44958</v>
      </c>
      <c r="H197" s="11">
        <v>9</v>
      </c>
      <c r="I197" s="20" t="s">
        <v>259</v>
      </c>
      <c r="J197" s="11" t="s">
        <v>261</v>
      </c>
      <c r="K197" s="11" t="s">
        <v>2205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44958</v>
      </c>
      <c r="H198" s="11">
        <v>9</v>
      </c>
      <c r="I198" s="20" t="s">
        <v>259</v>
      </c>
      <c r="J198" s="11" t="s">
        <v>261</v>
      </c>
      <c r="K198" s="11" t="s">
        <v>2205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44958</v>
      </c>
      <c r="H199" s="11">
        <v>9</v>
      </c>
      <c r="I199" s="20" t="s">
        <v>259</v>
      </c>
      <c r="J199" s="11" t="s">
        <v>261</v>
      </c>
      <c r="K199" s="11" t="s">
        <v>2205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44958</v>
      </c>
      <c r="H200" s="11">
        <v>9</v>
      </c>
      <c r="I200" s="20" t="s">
        <v>259</v>
      </c>
      <c r="J200" s="11" t="s">
        <v>261</v>
      </c>
      <c r="K200" s="11" t="s">
        <v>2205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44958</v>
      </c>
      <c r="H201" s="11">
        <v>9</v>
      </c>
      <c r="I201" s="20" t="s">
        <v>259</v>
      </c>
      <c r="J201" s="11" t="s">
        <v>261</v>
      </c>
      <c r="K201" s="11" t="s">
        <v>2205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44958</v>
      </c>
      <c r="H202" s="11">
        <v>9</v>
      </c>
      <c r="I202" s="20" t="s">
        <v>259</v>
      </c>
      <c r="J202" s="11" t="s">
        <v>261</v>
      </c>
      <c r="K202" s="11" t="s">
        <v>2205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44958</v>
      </c>
      <c r="H203" s="11">
        <v>9</v>
      </c>
      <c r="I203" s="20" t="s">
        <v>259</v>
      </c>
      <c r="J203" s="11" t="s">
        <v>261</v>
      </c>
      <c r="K203" s="11" t="s">
        <v>2205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44958</v>
      </c>
      <c r="H204" s="11">
        <v>9</v>
      </c>
      <c r="I204" s="20" t="s">
        <v>259</v>
      </c>
      <c r="J204" s="11" t="s">
        <v>261</v>
      </c>
      <c r="K204" s="11" t="s">
        <v>2205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44958</v>
      </c>
      <c r="H205" s="11">
        <v>9</v>
      </c>
      <c r="I205" s="20" t="s">
        <v>259</v>
      </c>
      <c r="J205" s="11" t="s">
        <v>261</v>
      </c>
      <c r="K205" s="11" t="s">
        <v>2205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44958</v>
      </c>
      <c r="H206" s="11">
        <v>9</v>
      </c>
      <c r="I206" s="20" t="s">
        <v>259</v>
      </c>
      <c r="J206" s="11" t="s">
        <v>261</v>
      </c>
      <c r="K206" s="11" t="s">
        <v>2205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44958</v>
      </c>
      <c r="H207" s="11">
        <v>9</v>
      </c>
      <c r="I207" s="20" t="s">
        <v>259</v>
      </c>
      <c r="J207" s="11" t="s">
        <v>261</v>
      </c>
      <c r="K207" s="11" t="s">
        <v>2205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44958</v>
      </c>
      <c r="H208" s="11">
        <v>9</v>
      </c>
      <c r="I208" s="20" t="s">
        <v>259</v>
      </c>
      <c r="J208" s="11" t="s">
        <v>261</v>
      </c>
      <c r="K208" s="11" t="s">
        <v>2205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44958</v>
      </c>
      <c r="H209" s="11">
        <v>9</v>
      </c>
      <c r="I209" s="20" t="s">
        <v>259</v>
      </c>
      <c r="J209" s="11" t="s">
        <v>261</v>
      </c>
      <c r="K209" s="11" t="s">
        <v>2205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44958</v>
      </c>
      <c r="H210" s="11">
        <v>9</v>
      </c>
      <c r="I210" s="20" t="s">
        <v>259</v>
      </c>
      <c r="J210" s="11" t="s">
        <v>261</v>
      </c>
      <c r="K210" s="11" t="s">
        <v>2205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44958</v>
      </c>
      <c r="H211" s="11">
        <v>9</v>
      </c>
      <c r="I211" s="20" t="s">
        <v>259</v>
      </c>
      <c r="J211" s="11" t="s">
        <v>261</v>
      </c>
      <c r="K211" s="11" t="s">
        <v>2205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44958</v>
      </c>
      <c r="H212" s="11">
        <v>9</v>
      </c>
      <c r="I212" s="20" t="s">
        <v>259</v>
      </c>
      <c r="J212" s="11" t="s">
        <v>261</v>
      </c>
      <c r="K212" s="11" t="s">
        <v>2205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44958</v>
      </c>
      <c r="H213" s="11">
        <v>9</v>
      </c>
      <c r="I213" s="20" t="s">
        <v>259</v>
      </c>
      <c r="J213" s="11" t="s">
        <v>261</v>
      </c>
      <c r="K213" s="11" t="s">
        <v>2205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44958</v>
      </c>
      <c r="H214" s="11">
        <v>9</v>
      </c>
      <c r="I214" s="20" t="s">
        <v>259</v>
      </c>
      <c r="J214" s="11" t="s">
        <v>261</v>
      </c>
      <c r="K214" s="11" t="s">
        <v>2205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44958</v>
      </c>
      <c r="H215" s="11">
        <v>9</v>
      </c>
      <c r="I215" s="20" t="s">
        <v>259</v>
      </c>
      <c r="J215" s="11" t="s">
        <v>261</v>
      </c>
      <c r="K215" s="11" t="s">
        <v>2205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44958</v>
      </c>
      <c r="H216" s="11">
        <v>9</v>
      </c>
      <c r="I216" s="20" t="s">
        <v>259</v>
      </c>
      <c r="J216" s="11" t="s">
        <v>261</v>
      </c>
      <c r="K216" s="11" t="s">
        <v>2205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44958</v>
      </c>
      <c r="H217" s="11">
        <v>9</v>
      </c>
      <c r="I217" s="20" t="s">
        <v>259</v>
      </c>
      <c r="J217" s="11" t="s">
        <v>261</v>
      </c>
      <c r="K217" s="11" t="s">
        <v>2205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44958</v>
      </c>
      <c r="H218" s="11">
        <v>9</v>
      </c>
      <c r="I218" s="20" t="s">
        <v>259</v>
      </c>
      <c r="J218" s="11" t="s">
        <v>261</v>
      </c>
      <c r="K218" s="11" t="s">
        <v>2205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44958</v>
      </c>
      <c r="H219" s="11">
        <v>9</v>
      </c>
      <c r="I219" s="20" t="s">
        <v>259</v>
      </c>
      <c r="J219" s="11" t="s">
        <v>261</v>
      </c>
      <c r="K219" s="11" t="s">
        <v>2205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44958</v>
      </c>
      <c r="H220" s="11">
        <v>9</v>
      </c>
      <c r="I220" s="20" t="s">
        <v>259</v>
      </c>
      <c r="J220" s="11" t="s">
        <v>261</v>
      </c>
      <c r="K220" s="11" t="s">
        <v>2205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44958</v>
      </c>
      <c r="H221" s="11">
        <v>9</v>
      </c>
      <c r="I221" s="20" t="s">
        <v>259</v>
      </c>
      <c r="J221" s="11" t="s">
        <v>261</v>
      </c>
      <c r="K221" s="11" t="s">
        <v>2205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44958</v>
      </c>
      <c r="H222" s="11">
        <v>9</v>
      </c>
      <c r="I222" s="20" t="s">
        <v>259</v>
      </c>
      <c r="J222" s="11" t="s">
        <v>261</v>
      </c>
      <c r="K222" s="11" t="s">
        <v>2205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44958</v>
      </c>
      <c r="H223" s="11">
        <v>9</v>
      </c>
      <c r="I223" s="20" t="s">
        <v>259</v>
      </c>
      <c r="J223" s="11" t="s">
        <v>261</v>
      </c>
      <c r="K223" s="11" t="s">
        <v>2205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44958</v>
      </c>
      <c r="H224" s="11">
        <v>9</v>
      </c>
      <c r="I224" s="20" t="s">
        <v>259</v>
      </c>
      <c r="J224" s="11" t="s">
        <v>261</v>
      </c>
      <c r="K224" s="11" t="s">
        <v>2205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44958</v>
      </c>
      <c r="H225" s="11">
        <v>9</v>
      </c>
      <c r="I225" s="20" t="s">
        <v>259</v>
      </c>
      <c r="J225" s="11" t="s">
        <v>261</v>
      </c>
      <c r="K225" s="11" t="s">
        <v>2205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44958</v>
      </c>
      <c r="H226" s="11">
        <v>9</v>
      </c>
      <c r="I226" s="20" t="s">
        <v>259</v>
      </c>
      <c r="J226" s="11" t="s">
        <v>261</v>
      </c>
      <c r="K226" s="11" t="s">
        <v>2205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44958</v>
      </c>
      <c r="H227" s="11">
        <v>9</v>
      </c>
      <c r="I227" s="20" t="s">
        <v>259</v>
      </c>
      <c r="J227" s="11" t="s">
        <v>261</v>
      </c>
      <c r="K227" s="11" t="s">
        <v>2205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44958</v>
      </c>
      <c r="H228" s="11">
        <v>9</v>
      </c>
      <c r="I228" s="20" t="s">
        <v>259</v>
      </c>
      <c r="J228" s="11" t="s">
        <v>261</v>
      </c>
      <c r="K228" s="11" t="s">
        <v>2205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44958</v>
      </c>
      <c r="H229" s="11">
        <v>9</v>
      </c>
      <c r="I229" s="20" t="s">
        <v>259</v>
      </c>
      <c r="J229" s="11" t="s">
        <v>261</v>
      </c>
      <c r="K229" s="11" t="s">
        <v>2205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44958</v>
      </c>
      <c r="H230" s="11">
        <v>9</v>
      </c>
      <c r="I230" s="20" t="s">
        <v>259</v>
      </c>
      <c r="J230" s="11" t="s">
        <v>261</v>
      </c>
      <c r="K230" s="11" t="s">
        <v>2205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44958</v>
      </c>
      <c r="H231" s="11">
        <v>9</v>
      </c>
      <c r="I231" s="20" t="s">
        <v>259</v>
      </c>
      <c r="J231" s="11" t="s">
        <v>261</v>
      </c>
      <c r="K231" s="11" t="s">
        <v>2205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44958</v>
      </c>
      <c r="H232" s="11">
        <v>9</v>
      </c>
      <c r="I232" s="20" t="s">
        <v>259</v>
      </c>
      <c r="J232" s="11" t="s">
        <v>261</v>
      </c>
      <c r="K232" s="11" t="s">
        <v>2205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44958</v>
      </c>
      <c r="H233" s="11">
        <v>9</v>
      </c>
      <c r="I233" s="20" t="s">
        <v>259</v>
      </c>
      <c r="J233" s="11" t="s">
        <v>261</v>
      </c>
      <c r="K233" s="11" t="s">
        <v>2205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44958</v>
      </c>
      <c r="H234" s="11">
        <v>9</v>
      </c>
      <c r="I234" s="20" t="s">
        <v>259</v>
      </c>
      <c r="J234" s="11" t="s">
        <v>261</v>
      </c>
      <c r="K234" s="11" t="s">
        <v>2205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44958</v>
      </c>
      <c r="H235" s="11">
        <v>9</v>
      </c>
      <c r="I235" s="20" t="s">
        <v>259</v>
      </c>
      <c r="J235" s="11" t="s">
        <v>261</v>
      </c>
      <c r="K235" s="11" t="s">
        <v>2205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44958</v>
      </c>
      <c r="H236" s="11">
        <v>9</v>
      </c>
      <c r="I236" s="20" t="s">
        <v>259</v>
      </c>
      <c r="J236" s="11" t="s">
        <v>261</v>
      </c>
      <c r="K236" s="11" t="s">
        <v>2205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44958</v>
      </c>
      <c r="H237" s="11">
        <v>9</v>
      </c>
      <c r="I237" s="20" t="s">
        <v>259</v>
      </c>
      <c r="J237" s="11" t="s">
        <v>261</v>
      </c>
      <c r="K237" s="11" t="s">
        <v>2205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44958</v>
      </c>
      <c r="H238" s="11">
        <v>9</v>
      </c>
      <c r="I238" s="20" t="s">
        <v>259</v>
      </c>
      <c r="J238" s="11" t="s">
        <v>261</v>
      </c>
      <c r="K238" s="11" t="s">
        <v>2205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44958</v>
      </c>
      <c r="H239" s="11">
        <v>9</v>
      </c>
      <c r="I239" s="20" t="s">
        <v>259</v>
      </c>
      <c r="J239" s="11" t="s">
        <v>261</v>
      </c>
      <c r="K239" s="11" t="s">
        <v>2205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44958</v>
      </c>
      <c r="H240" s="11">
        <v>9</v>
      </c>
      <c r="I240" s="20" t="s">
        <v>259</v>
      </c>
      <c r="J240" s="11" t="s">
        <v>261</v>
      </c>
      <c r="K240" s="11" t="s">
        <v>2205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44958</v>
      </c>
      <c r="H241" s="11">
        <v>9</v>
      </c>
      <c r="I241" s="20" t="s">
        <v>259</v>
      </c>
      <c r="J241" s="11" t="s">
        <v>261</v>
      </c>
      <c r="K241" s="11" t="s">
        <v>2205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44958</v>
      </c>
      <c r="H242" s="11">
        <v>9</v>
      </c>
      <c r="I242" s="20" t="s">
        <v>259</v>
      </c>
      <c r="J242" s="11" t="s">
        <v>261</v>
      </c>
      <c r="K242" s="11" t="s">
        <v>2205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44958</v>
      </c>
      <c r="H243" s="11">
        <v>9</v>
      </c>
      <c r="I243" s="20" t="s">
        <v>259</v>
      </c>
      <c r="J243" s="11" t="s">
        <v>261</v>
      </c>
      <c r="K243" s="11" t="s">
        <v>2205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44958</v>
      </c>
      <c r="H244" s="11">
        <v>9</v>
      </c>
      <c r="I244" s="20" t="s">
        <v>259</v>
      </c>
      <c r="J244" s="11" t="s">
        <v>261</v>
      </c>
      <c r="K244" s="11" t="s">
        <v>2205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44958</v>
      </c>
      <c r="H245" s="11">
        <v>9</v>
      </c>
      <c r="I245" s="20" t="s">
        <v>259</v>
      </c>
      <c r="J245" s="11" t="s">
        <v>261</v>
      </c>
      <c r="K245" s="11" t="s">
        <v>2205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44958</v>
      </c>
      <c r="H246" s="11">
        <v>9</v>
      </c>
      <c r="I246" s="20" t="s">
        <v>259</v>
      </c>
      <c r="J246" s="11" t="s">
        <v>261</v>
      </c>
      <c r="K246" s="11" t="s">
        <v>2205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44958</v>
      </c>
      <c r="H247" s="11">
        <v>9</v>
      </c>
      <c r="I247" s="20" t="s">
        <v>259</v>
      </c>
      <c r="J247" s="11" t="s">
        <v>261</v>
      </c>
      <c r="K247" s="11" t="s">
        <v>2205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44958</v>
      </c>
      <c r="H248" s="11">
        <v>9</v>
      </c>
      <c r="I248" s="20" t="s">
        <v>259</v>
      </c>
      <c r="J248" s="11" t="s">
        <v>261</v>
      </c>
      <c r="K248" s="11" t="s">
        <v>2205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44958</v>
      </c>
      <c r="H249" s="11">
        <v>9</v>
      </c>
      <c r="I249" s="20" t="s">
        <v>259</v>
      </c>
      <c r="J249" s="11" t="s">
        <v>261</v>
      </c>
      <c r="K249" s="11" t="s">
        <v>2205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44958</v>
      </c>
      <c r="H250" s="11">
        <v>9</v>
      </c>
      <c r="I250" s="20" t="s">
        <v>259</v>
      </c>
      <c r="J250" s="11" t="s">
        <v>261</v>
      </c>
      <c r="K250" s="11" t="s">
        <v>2205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44958</v>
      </c>
      <c r="H251" s="11">
        <v>9</v>
      </c>
      <c r="I251" s="20" t="s">
        <v>259</v>
      </c>
      <c r="J251" s="11" t="s">
        <v>261</v>
      </c>
      <c r="K251" s="11" t="s">
        <v>2205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44958</v>
      </c>
      <c r="H252" s="11">
        <v>9</v>
      </c>
      <c r="I252" s="20" t="s">
        <v>259</v>
      </c>
      <c r="J252" s="11" t="s">
        <v>261</v>
      </c>
      <c r="K252" s="11" t="s">
        <v>2205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44958</v>
      </c>
      <c r="H253" s="11">
        <v>9</v>
      </c>
      <c r="I253" s="20" t="s">
        <v>259</v>
      </c>
      <c r="J253" s="11" t="s">
        <v>261</v>
      </c>
      <c r="K253" s="11" t="s">
        <v>2205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44958</v>
      </c>
      <c r="H254" s="11">
        <v>9</v>
      </c>
      <c r="I254" s="20" t="s">
        <v>259</v>
      </c>
      <c r="J254" s="11" t="s">
        <v>261</v>
      </c>
      <c r="K254" s="11" t="s">
        <v>2205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44958</v>
      </c>
      <c r="H255" s="11">
        <v>9</v>
      </c>
      <c r="I255" s="20" t="s">
        <v>259</v>
      </c>
      <c r="J255" s="11" t="s">
        <v>261</v>
      </c>
      <c r="K255" s="11" t="s">
        <v>2205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44958</v>
      </c>
      <c r="H256" s="11">
        <v>9</v>
      </c>
      <c r="I256" s="20" t="s">
        <v>259</v>
      </c>
      <c r="J256" s="11" t="s">
        <v>261</v>
      </c>
      <c r="K256" s="11" t="s">
        <v>2205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44958</v>
      </c>
      <c r="H257" s="11">
        <v>9</v>
      </c>
      <c r="I257" s="20" t="s">
        <v>259</v>
      </c>
      <c r="J257" s="11" t="s">
        <v>261</v>
      </c>
      <c r="K257" s="11" t="s">
        <v>2205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44958</v>
      </c>
      <c r="H258" s="11">
        <v>9</v>
      </c>
      <c r="I258" s="20" t="s">
        <v>259</v>
      </c>
      <c r="J258" s="11" t="s">
        <v>261</v>
      </c>
      <c r="K258" s="11" t="s">
        <v>2205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44958</v>
      </c>
      <c r="H259" s="11">
        <v>9</v>
      </c>
      <c r="I259" s="20" t="s">
        <v>259</v>
      </c>
      <c r="J259" s="11" t="s">
        <v>261</v>
      </c>
      <c r="K259" s="11" t="s">
        <v>2205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44958</v>
      </c>
      <c r="H260" s="11">
        <v>9</v>
      </c>
      <c r="I260" s="20" t="s">
        <v>259</v>
      </c>
      <c r="J260" s="11" t="s">
        <v>261</v>
      </c>
      <c r="K260" s="11" t="s">
        <v>2205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44958</v>
      </c>
      <c r="H261" s="11">
        <v>9</v>
      </c>
      <c r="I261" s="20" t="s">
        <v>259</v>
      </c>
      <c r="J261" s="11" t="s">
        <v>261</v>
      </c>
      <c r="K261" s="11" t="s">
        <v>2205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762</v>
      </c>
      <c r="F262" s="10">
        <v>42036</v>
      </c>
      <c r="G262" s="10">
        <v>44958</v>
      </c>
      <c r="H262" s="11">
        <v>9</v>
      </c>
      <c r="I262" s="20" t="s">
        <v>259</v>
      </c>
      <c r="J262" s="11" t="s">
        <v>261</v>
      </c>
      <c r="K262" s="11" t="s">
        <v>2205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763</v>
      </c>
      <c r="F263" s="10">
        <v>42036</v>
      </c>
      <c r="G263" s="10">
        <v>44958</v>
      </c>
      <c r="H263" s="11">
        <v>9</v>
      </c>
      <c r="I263" s="20" t="s">
        <v>259</v>
      </c>
      <c r="J263" s="11" t="s">
        <v>261</v>
      </c>
      <c r="K263" s="11" t="s">
        <v>2205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764</v>
      </c>
      <c r="F264" s="10">
        <v>42036</v>
      </c>
      <c r="G264" s="10">
        <v>44958</v>
      </c>
      <c r="H264" s="11">
        <v>9</v>
      </c>
      <c r="I264" s="20" t="s">
        <v>259</v>
      </c>
      <c r="J264" s="11" t="s">
        <v>261</v>
      </c>
      <c r="K264" s="11" t="s">
        <v>2205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765</v>
      </c>
      <c r="F265" s="10">
        <v>42036</v>
      </c>
      <c r="G265" s="10">
        <v>44958</v>
      </c>
      <c r="H265" s="11">
        <v>9</v>
      </c>
      <c r="I265" s="20" t="s">
        <v>259</v>
      </c>
      <c r="J265" s="11" t="s">
        <v>261</v>
      </c>
      <c r="K265" s="11" t="s">
        <v>2205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766</v>
      </c>
      <c r="F266" s="10">
        <v>42036</v>
      </c>
      <c r="G266" s="10">
        <v>44958</v>
      </c>
      <c r="H266" s="11">
        <v>9</v>
      </c>
      <c r="I266" s="20" t="s">
        <v>259</v>
      </c>
      <c r="J266" s="11" t="s">
        <v>261</v>
      </c>
      <c r="K266" s="11" t="s">
        <v>2205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767</v>
      </c>
      <c r="F267" s="10">
        <v>42036</v>
      </c>
      <c r="G267" s="10">
        <v>44958</v>
      </c>
      <c r="H267" s="11">
        <v>9</v>
      </c>
      <c r="I267" s="20" t="s">
        <v>259</v>
      </c>
      <c r="J267" s="11" t="s">
        <v>261</v>
      </c>
      <c r="K267" s="11" t="s">
        <v>2205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768</v>
      </c>
      <c r="F268" s="10">
        <v>42036</v>
      </c>
      <c r="G268" s="10">
        <v>44958</v>
      </c>
      <c r="H268" s="11">
        <v>9</v>
      </c>
      <c r="I268" s="20" t="s">
        <v>259</v>
      </c>
      <c r="J268" s="11" t="s">
        <v>261</v>
      </c>
      <c r="K268" s="11" t="s">
        <v>2205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769</v>
      </c>
      <c r="F269" s="10">
        <v>42036</v>
      </c>
      <c r="G269" s="10">
        <v>44958</v>
      </c>
      <c r="H269" s="11">
        <v>9</v>
      </c>
      <c r="I269" s="20" t="s">
        <v>259</v>
      </c>
      <c r="J269" s="11" t="s">
        <v>261</v>
      </c>
      <c r="K269" s="11" t="s">
        <v>2205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770</v>
      </c>
      <c r="F270" s="10">
        <v>42036</v>
      </c>
      <c r="G270" s="10">
        <v>44958</v>
      </c>
      <c r="H270" s="11">
        <v>9</v>
      </c>
      <c r="I270" s="20" t="s">
        <v>259</v>
      </c>
      <c r="J270" s="11" t="s">
        <v>261</v>
      </c>
      <c r="K270" s="11" t="s">
        <v>2205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771</v>
      </c>
      <c r="F271" s="10">
        <v>42036</v>
      </c>
      <c r="G271" s="10">
        <v>44958</v>
      </c>
      <c r="H271" s="11">
        <v>9</v>
      </c>
      <c r="I271" s="20" t="s">
        <v>259</v>
      </c>
      <c r="J271" s="11" t="s">
        <v>261</v>
      </c>
      <c r="K271" s="11" t="s">
        <v>2205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772</v>
      </c>
      <c r="F272" s="10">
        <v>42036</v>
      </c>
      <c r="G272" s="10">
        <v>44958</v>
      </c>
      <c r="H272" s="11">
        <v>9</v>
      </c>
      <c r="I272" s="20" t="s">
        <v>259</v>
      </c>
      <c r="J272" s="11" t="s">
        <v>261</v>
      </c>
      <c r="K272" s="11" t="s">
        <v>2205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773</v>
      </c>
      <c r="F273" s="10">
        <v>42036</v>
      </c>
      <c r="G273" s="10">
        <v>44958</v>
      </c>
      <c r="H273" s="11">
        <v>9</v>
      </c>
      <c r="I273" s="20" t="s">
        <v>259</v>
      </c>
      <c r="J273" s="11" t="s">
        <v>261</v>
      </c>
      <c r="K273" s="11" t="s">
        <v>2205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774</v>
      </c>
      <c r="F274" s="10">
        <v>42036</v>
      </c>
      <c r="G274" s="10">
        <v>44958</v>
      </c>
      <c r="H274" s="11">
        <v>9</v>
      </c>
      <c r="I274" s="20" t="s">
        <v>259</v>
      </c>
      <c r="J274" s="11" t="s">
        <v>261</v>
      </c>
      <c r="K274" s="11" t="s">
        <v>2205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775</v>
      </c>
      <c r="F275" s="10">
        <v>42036</v>
      </c>
      <c r="G275" s="10">
        <v>44958</v>
      </c>
      <c r="H275" s="11">
        <v>9</v>
      </c>
      <c r="I275" s="20" t="s">
        <v>259</v>
      </c>
      <c r="J275" s="11" t="s">
        <v>261</v>
      </c>
      <c r="K275" s="11" t="s">
        <v>2205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776</v>
      </c>
      <c r="F276" s="10">
        <v>42036</v>
      </c>
      <c r="G276" s="10">
        <v>44958</v>
      </c>
      <c r="H276" s="11">
        <v>9</v>
      </c>
      <c r="I276" s="20" t="s">
        <v>259</v>
      </c>
      <c r="J276" s="11" t="s">
        <v>261</v>
      </c>
      <c r="K276" s="11" t="s">
        <v>2205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777</v>
      </c>
      <c r="F277" s="10">
        <v>42036</v>
      </c>
      <c r="G277" s="10">
        <v>44958</v>
      </c>
      <c r="H277" s="11">
        <v>9</v>
      </c>
      <c r="I277" s="20" t="s">
        <v>259</v>
      </c>
      <c r="J277" s="11" t="s">
        <v>261</v>
      </c>
      <c r="K277" s="11" t="s">
        <v>2205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778</v>
      </c>
      <c r="F278" s="10">
        <v>42036</v>
      </c>
      <c r="G278" s="10">
        <v>44958</v>
      </c>
      <c r="H278" s="11">
        <v>9</v>
      </c>
      <c r="I278" s="20" t="s">
        <v>259</v>
      </c>
      <c r="J278" s="11" t="s">
        <v>261</v>
      </c>
      <c r="K278" s="11" t="s">
        <v>2205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779</v>
      </c>
      <c r="F279" s="10">
        <v>42036</v>
      </c>
      <c r="G279" s="10">
        <v>44958</v>
      </c>
      <c r="H279" s="11">
        <v>9</v>
      </c>
      <c r="I279" s="20" t="s">
        <v>259</v>
      </c>
      <c r="J279" s="11" t="s">
        <v>261</v>
      </c>
      <c r="K279" s="11" t="s">
        <v>2205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780</v>
      </c>
      <c r="F280" s="10">
        <v>42036</v>
      </c>
      <c r="G280" s="10">
        <v>44958</v>
      </c>
      <c r="H280" s="11">
        <v>9</v>
      </c>
      <c r="I280" s="20" t="s">
        <v>259</v>
      </c>
      <c r="J280" s="11" t="s">
        <v>261</v>
      </c>
      <c r="K280" s="11" t="s">
        <v>2205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781</v>
      </c>
      <c r="F281" s="10">
        <v>42036</v>
      </c>
      <c r="G281" s="10">
        <v>44958</v>
      </c>
      <c r="H281" s="11">
        <v>9</v>
      </c>
      <c r="I281" s="20" t="s">
        <v>259</v>
      </c>
      <c r="J281" s="11" t="s">
        <v>261</v>
      </c>
      <c r="K281" s="11" t="s">
        <v>2205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782</v>
      </c>
      <c r="F282" s="10">
        <v>42036</v>
      </c>
      <c r="G282" s="10">
        <v>44958</v>
      </c>
      <c r="H282" s="11">
        <v>9</v>
      </c>
      <c r="I282" s="20" t="s">
        <v>259</v>
      </c>
      <c r="J282" s="11" t="s">
        <v>261</v>
      </c>
      <c r="K282" s="11" t="s">
        <v>2205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783</v>
      </c>
      <c r="F283" s="10">
        <v>42036</v>
      </c>
      <c r="G283" s="10">
        <v>44958</v>
      </c>
      <c r="H283" s="11">
        <v>9</v>
      </c>
      <c r="I283" s="20" t="s">
        <v>259</v>
      </c>
      <c r="J283" s="11" t="s">
        <v>261</v>
      </c>
      <c r="K283" s="11" t="s">
        <v>2205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784</v>
      </c>
      <c r="F284" s="10">
        <v>42036</v>
      </c>
      <c r="G284" s="10">
        <v>44958</v>
      </c>
      <c r="H284" s="11">
        <v>9</v>
      </c>
      <c r="I284" s="20" t="s">
        <v>259</v>
      </c>
      <c r="J284" s="11" t="s">
        <v>261</v>
      </c>
      <c r="K284" s="11" t="s">
        <v>2205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785</v>
      </c>
      <c r="F285" s="10">
        <v>42036</v>
      </c>
      <c r="G285" s="10">
        <v>44958</v>
      </c>
      <c r="H285" s="11">
        <v>9</v>
      </c>
      <c r="I285" s="20" t="s">
        <v>259</v>
      </c>
      <c r="J285" s="11" t="s">
        <v>261</v>
      </c>
      <c r="K285" s="11" t="s">
        <v>2205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786</v>
      </c>
      <c r="F286" s="10">
        <v>42036</v>
      </c>
      <c r="G286" s="10">
        <v>44958</v>
      </c>
      <c r="H286" s="11">
        <v>9</v>
      </c>
      <c r="I286" s="20" t="s">
        <v>259</v>
      </c>
      <c r="J286" s="11" t="s">
        <v>261</v>
      </c>
      <c r="K286" s="11" t="s">
        <v>2205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787</v>
      </c>
      <c r="F287" s="10">
        <v>42036</v>
      </c>
      <c r="G287" s="10">
        <v>44958</v>
      </c>
      <c r="H287" s="11">
        <v>9</v>
      </c>
      <c r="I287" s="20" t="s">
        <v>259</v>
      </c>
      <c r="J287" s="11" t="s">
        <v>261</v>
      </c>
      <c r="K287" s="11" t="s">
        <v>2205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788</v>
      </c>
      <c r="F288" s="10">
        <v>42036</v>
      </c>
      <c r="G288" s="10">
        <v>44958</v>
      </c>
      <c r="H288" s="11">
        <v>9</v>
      </c>
      <c r="I288" s="20" t="s">
        <v>259</v>
      </c>
      <c r="J288" s="11" t="s">
        <v>261</v>
      </c>
      <c r="K288" s="11" t="s">
        <v>2205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789</v>
      </c>
      <c r="F289" s="10">
        <v>42036</v>
      </c>
      <c r="G289" s="10">
        <v>44958</v>
      </c>
      <c r="H289" s="11">
        <v>9</v>
      </c>
      <c r="I289" s="20" t="s">
        <v>259</v>
      </c>
      <c r="J289" s="11" t="s">
        <v>261</v>
      </c>
      <c r="K289" s="11" t="s">
        <v>2205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790</v>
      </c>
      <c r="F290" s="10">
        <v>42036</v>
      </c>
      <c r="G290" s="10">
        <v>44958</v>
      </c>
      <c r="H290" s="11">
        <v>9</v>
      </c>
      <c r="I290" s="20" t="s">
        <v>259</v>
      </c>
      <c r="J290" s="11" t="s">
        <v>261</v>
      </c>
      <c r="K290" s="11" t="s">
        <v>2205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791</v>
      </c>
      <c r="F291" s="10">
        <v>42036</v>
      </c>
      <c r="G291" s="10">
        <v>44958</v>
      </c>
      <c r="H291" s="11">
        <v>9</v>
      </c>
      <c r="I291" s="20" t="s">
        <v>259</v>
      </c>
      <c r="J291" s="11" t="s">
        <v>261</v>
      </c>
      <c r="K291" s="11" t="s">
        <v>2205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792</v>
      </c>
      <c r="F292" s="10">
        <v>42036</v>
      </c>
      <c r="G292" s="10">
        <v>44958</v>
      </c>
      <c r="H292" s="11">
        <v>9</v>
      </c>
      <c r="I292" s="20" t="s">
        <v>259</v>
      </c>
      <c r="J292" s="11" t="s">
        <v>261</v>
      </c>
      <c r="K292" s="11" t="s">
        <v>2205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793</v>
      </c>
      <c r="F293" s="10">
        <v>42036</v>
      </c>
      <c r="G293" s="10">
        <v>44958</v>
      </c>
      <c r="H293" s="11">
        <v>9</v>
      </c>
      <c r="I293" s="20" t="s">
        <v>259</v>
      </c>
      <c r="J293" s="11" t="s">
        <v>261</v>
      </c>
      <c r="K293" s="11" t="s">
        <v>2205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794</v>
      </c>
      <c r="F294" s="10">
        <v>42036</v>
      </c>
      <c r="G294" s="10">
        <v>44958</v>
      </c>
      <c r="H294" s="11">
        <v>9</v>
      </c>
      <c r="I294" s="20" t="s">
        <v>259</v>
      </c>
      <c r="J294" s="11" t="s">
        <v>261</v>
      </c>
      <c r="K294" s="11" t="s">
        <v>2205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795</v>
      </c>
      <c r="F295" s="10">
        <v>42036</v>
      </c>
      <c r="G295" s="10">
        <v>44958</v>
      </c>
      <c r="H295" s="11">
        <v>9</v>
      </c>
      <c r="I295" s="20" t="s">
        <v>259</v>
      </c>
      <c r="J295" s="11" t="s">
        <v>261</v>
      </c>
      <c r="K295" s="11" t="s">
        <v>2205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796</v>
      </c>
      <c r="F296" s="10">
        <v>42036</v>
      </c>
      <c r="G296" s="10">
        <v>44958</v>
      </c>
      <c r="H296" s="11">
        <v>9</v>
      </c>
      <c r="I296" s="20" t="s">
        <v>259</v>
      </c>
      <c r="J296" s="11" t="s">
        <v>261</v>
      </c>
      <c r="K296" s="11" t="s">
        <v>2205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797</v>
      </c>
      <c r="F297" s="10">
        <v>42036</v>
      </c>
      <c r="G297" s="10">
        <v>44958</v>
      </c>
      <c r="H297" s="11">
        <v>9</v>
      </c>
      <c r="I297" s="20" t="s">
        <v>259</v>
      </c>
      <c r="J297" s="11" t="s">
        <v>261</v>
      </c>
      <c r="K297" s="11" t="s">
        <v>2205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798</v>
      </c>
      <c r="F298" s="10">
        <v>42036</v>
      </c>
      <c r="G298" s="10">
        <v>44958</v>
      </c>
      <c r="H298" s="11">
        <v>9</v>
      </c>
      <c r="I298" s="20" t="s">
        <v>259</v>
      </c>
      <c r="J298" s="11" t="s">
        <v>261</v>
      </c>
      <c r="K298" s="11" t="s">
        <v>2205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799</v>
      </c>
      <c r="F299" s="10">
        <v>42036</v>
      </c>
      <c r="G299" s="10">
        <v>44958</v>
      </c>
      <c r="H299" s="11">
        <v>9</v>
      </c>
      <c r="I299" s="20" t="s">
        <v>259</v>
      </c>
      <c r="J299" s="11" t="s">
        <v>261</v>
      </c>
      <c r="K299" s="11" t="s">
        <v>2205</v>
      </c>
      <c r="L299" s="11">
        <v>2</v>
      </c>
    </row>
    <row r="300" spans="1:12">
      <c r="A300" s="11" t="s">
        <v>550</v>
      </c>
      <c r="D300" s="11" t="s">
        <v>260</v>
      </c>
      <c r="E300" s="19" t="s">
        <v>800</v>
      </c>
      <c r="F300" s="10">
        <v>42036</v>
      </c>
      <c r="G300" s="10">
        <v>44958</v>
      </c>
      <c r="H300" s="11">
        <v>9</v>
      </c>
      <c r="I300" s="20" t="s">
        <v>259</v>
      </c>
      <c r="J300" s="11" t="s">
        <v>261</v>
      </c>
      <c r="K300" s="11" t="s">
        <v>2205</v>
      </c>
      <c r="L300" s="11">
        <v>2</v>
      </c>
    </row>
    <row r="301" spans="1:12">
      <c r="A301" s="11" t="s">
        <v>551</v>
      </c>
      <c r="D301" s="11" t="s">
        <v>260</v>
      </c>
      <c r="E301" s="19" t="s">
        <v>801</v>
      </c>
      <c r="F301" s="10">
        <v>42036</v>
      </c>
      <c r="G301" s="10">
        <v>44958</v>
      </c>
      <c r="H301" s="11">
        <v>9</v>
      </c>
      <c r="I301" s="20" t="s">
        <v>259</v>
      </c>
      <c r="J301" s="11" t="s">
        <v>261</v>
      </c>
      <c r="K301" s="11" t="s">
        <v>2205</v>
      </c>
      <c r="L301" s="11">
        <v>2</v>
      </c>
    </row>
    <row r="302" spans="1:12">
      <c r="A302" s="11" t="s">
        <v>552</v>
      </c>
      <c r="D302" s="11" t="s">
        <v>260</v>
      </c>
      <c r="E302" s="19" t="s">
        <v>802</v>
      </c>
      <c r="F302" s="10">
        <v>42036</v>
      </c>
      <c r="G302" s="10">
        <v>44958</v>
      </c>
      <c r="H302" s="11">
        <v>9</v>
      </c>
      <c r="I302" s="20" t="s">
        <v>259</v>
      </c>
      <c r="J302" s="11" t="s">
        <v>261</v>
      </c>
      <c r="K302" s="11" t="s">
        <v>2205</v>
      </c>
      <c r="L302" s="11">
        <v>2</v>
      </c>
    </row>
    <row r="303" spans="1:12">
      <c r="A303" s="11" t="s">
        <v>553</v>
      </c>
      <c r="D303" s="11" t="s">
        <v>260</v>
      </c>
      <c r="E303" s="19" t="s">
        <v>803</v>
      </c>
      <c r="F303" s="10">
        <v>42036</v>
      </c>
      <c r="G303" s="10">
        <v>44958</v>
      </c>
      <c r="H303" s="11">
        <v>9</v>
      </c>
      <c r="I303" s="20" t="s">
        <v>259</v>
      </c>
      <c r="J303" s="11" t="s">
        <v>261</v>
      </c>
      <c r="K303" s="11" t="s">
        <v>2205</v>
      </c>
      <c r="L303" s="11">
        <v>2</v>
      </c>
    </row>
    <row r="304" spans="1:12">
      <c r="A304" s="11" t="s">
        <v>554</v>
      </c>
      <c r="D304" s="11" t="s">
        <v>260</v>
      </c>
      <c r="E304" s="19" t="s">
        <v>804</v>
      </c>
      <c r="F304" s="10">
        <v>42036</v>
      </c>
      <c r="G304" s="10">
        <v>44958</v>
      </c>
      <c r="H304" s="11">
        <v>9</v>
      </c>
      <c r="I304" s="20" t="s">
        <v>259</v>
      </c>
      <c r="J304" s="11" t="s">
        <v>261</v>
      </c>
      <c r="K304" s="11" t="s">
        <v>2205</v>
      </c>
      <c r="L304" s="11">
        <v>2</v>
      </c>
    </row>
    <row r="305" spans="1:12">
      <c r="A305" s="11" t="s">
        <v>555</v>
      </c>
      <c r="D305" s="11" t="s">
        <v>260</v>
      </c>
      <c r="E305" s="19" t="s">
        <v>805</v>
      </c>
      <c r="F305" s="10">
        <v>42036</v>
      </c>
      <c r="G305" s="10">
        <v>44958</v>
      </c>
      <c r="H305" s="11">
        <v>9</v>
      </c>
      <c r="I305" s="20" t="s">
        <v>259</v>
      </c>
      <c r="J305" s="11" t="s">
        <v>261</v>
      </c>
      <c r="K305" s="11" t="s">
        <v>2205</v>
      </c>
      <c r="L305" s="11">
        <v>2</v>
      </c>
    </row>
    <row r="306" spans="1:12">
      <c r="A306" s="11" t="s">
        <v>556</v>
      </c>
      <c r="D306" s="11" t="s">
        <v>260</v>
      </c>
      <c r="E306" s="19" t="s">
        <v>806</v>
      </c>
      <c r="F306" s="10">
        <v>42036</v>
      </c>
      <c r="G306" s="10">
        <v>44958</v>
      </c>
      <c r="H306" s="11">
        <v>9</v>
      </c>
      <c r="I306" s="20" t="s">
        <v>259</v>
      </c>
      <c r="J306" s="11" t="s">
        <v>261</v>
      </c>
      <c r="K306" s="11" t="s">
        <v>2205</v>
      </c>
      <c r="L306" s="11">
        <v>2</v>
      </c>
    </row>
    <row r="307" spans="1:12">
      <c r="A307" s="11" t="s">
        <v>557</v>
      </c>
      <c r="D307" s="11" t="s">
        <v>260</v>
      </c>
      <c r="E307" s="19" t="s">
        <v>807</v>
      </c>
      <c r="F307" s="10">
        <v>42036</v>
      </c>
      <c r="G307" s="10">
        <v>44958</v>
      </c>
      <c r="H307" s="11">
        <v>9</v>
      </c>
      <c r="I307" s="20" t="s">
        <v>259</v>
      </c>
      <c r="J307" s="11" t="s">
        <v>261</v>
      </c>
      <c r="K307" s="11" t="s">
        <v>2205</v>
      </c>
      <c r="L307" s="11">
        <v>2</v>
      </c>
    </row>
    <row r="308" spans="1:12">
      <c r="A308" s="11" t="s">
        <v>558</v>
      </c>
      <c r="D308" s="11" t="s">
        <v>260</v>
      </c>
      <c r="E308" s="19" t="s">
        <v>808</v>
      </c>
      <c r="F308" s="10">
        <v>42036</v>
      </c>
      <c r="G308" s="10">
        <v>44958</v>
      </c>
      <c r="H308" s="11">
        <v>9</v>
      </c>
      <c r="I308" s="20" t="s">
        <v>259</v>
      </c>
      <c r="J308" s="11" t="s">
        <v>261</v>
      </c>
      <c r="K308" s="11" t="s">
        <v>2205</v>
      </c>
      <c r="L308" s="11">
        <v>2</v>
      </c>
    </row>
    <row r="309" spans="1:12">
      <c r="A309" s="11" t="s">
        <v>559</v>
      </c>
      <c r="D309" s="11" t="s">
        <v>260</v>
      </c>
      <c r="E309" s="19" t="s">
        <v>809</v>
      </c>
      <c r="F309" s="10">
        <v>42036</v>
      </c>
      <c r="G309" s="10">
        <v>44958</v>
      </c>
      <c r="H309" s="11">
        <v>9</v>
      </c>
      <c r="I309" s="20" t="s">
        <v>259</v>
      </c>
      <c r="J309" s="11" t="s">
        <v>261</v>
      </c>
      <c r="K309" s="11" t="s">
        <v>2205</v>
      </c>
      <c r="L309" s="11">
        <v>2</v>
      </c>
    </row>
    <row r="310" spans="1:12">
      <c r="A310" s="11" t="s">
        <v>560</v>
      </c>
      <c r="D310" s="11" t="s">
        <v>260</v>
      </c>
      <c r="E310" s="19" t="s">
        <v>810</v>
      </c>
      <c r="F310" s="10">
        <v>42036</v>
      </c>
      <c r="G310" s="10">
        <v>44958</v>
      </c>
      <c r="H310" s="11">
        <v>9</v>
      </c>
      <c r="I310" s="20" t="s">
        <v>259</v>
      </c>
      <c r="J310" s="11" t="s">
        <v>261</v>
      </c>
      <c r="K310" s="11" t="s">
        <v>2205</v>
      </c>
      <c r="L310" s="11">
        <v>2</v>
      </c>
    </row>
    <row r="311" spans="1:12">
      <c r="A311" s="11" t="s">
        <v>561</v>
      </c>
      <c r="D311" s="11" t="s">
        <v>260</v>
      </c>
      <c r="E311" s="19" t="s">
        <v>811</v>
      </c>
      <c r="F311" s="10">
        <v>42036</v>
      </c>
      <c r="G311" s="10">
        <v>44958</v>
      </c>
      <c r="H311" s="11">
        <v>9</v>
      </c>
      <c r="I311" s="20" t="s">
        <v>259</v>
      </c>
      <c r="J311" s="11" t="s">
        <v>261</v>
      </c>
      <c r="K311" s="11" t="s">
        <v>2205</v>
      </c>
      <c r="L311" s="11">
        <v>2</v>
      </c>
    </row>
    <row r="312" spans="1:12">
      <c r="A312" s="11" t="s">
        <v>562</v>
      </c>
      <c r="D312" s="11" t="s">
        <v>260</v>
      </c>
      <c r="E312" s="19" t="s">
        <v>812</v>
      </c>
      <c r="F312" s="10">
        <v>42036</v>
      </c>
      <c r="G312" s="10">
        <v>44958</v>
      </c>
      <c r="H312" s="11">
        <v>9</v>
      </c>
      <c r="I312" s="20" t="s">
        <v>259</v>
      </c>
      <c r="J312" s="11" t="s">
        <v>261</v>
      </c>
      <c r="K312" s="11" t="s">
        <v>2205</v>
      </c>
      <c r="L312" s="11">
        <v>2</v>
      </c>
    </row>
    <row r="313" spans="1:12">
      <c r="A313" s="11" t="s">
        <v>563</v>
      </c>
      <c r="D313" s="11" t="s">
        <v>260</v>
      </c>
      <c r="E313" s="19" t="s">
        <v>813</v>
      </c>
      <c r="F313" s="10">
        <v>42036</v>
      </c>
      <c r="G313" s="10">
        <v>44958</v>
      </c>
      <c r="H313" s="11">
        <v>9</v>
      </c>
      <c r="I313" s="20" t="s">
        <v>259</v>
      </c>
      <c r="J313" s="11" t="s">
        <v>261</v>
      </c>
      <c r="K313" s="11" t="s">
        <v>2205</v>
      </c>
      <c r="L313" s="11">
        <v>2</v>
      </c>
    </row>
    <row r="314" spans="1:12">
      <c r="A314" s="11" t="s">
        <v>564</v>
      </c>
      <c r="D314" s="11" t="s">
        <v>260</v>
      </c>
      <c r="E314" s="19" t="s">
        <v>814</v>
      </c>
      <c r="F314" s="10">
        <v>42036</v>
      </c>
      <c r="G314" s="10">
        <v>44958</v>
      </c>
      <c r="H314" s="11">
        <v>9</v>
      </c>
      <c r="I314" s="20" t="s">
        <v>259</v>
      </c>
      <c r="J314" s="11" t="s">
        <v>261</v>
      </c>
      <c r="K314" s="11" t="s">
        <v>2205</v>
      </c>
      <c r="L314" s="11">
        <v>2</v>
      </c>
    </row>
    <row r="315" spans="1:12">
      <c r="A315" s="11" t="s">
        <v>565</v>
      </c>
      <c r="D315" s="11" t="s">
        <v>260</v>
      </c>
      <c r="E315" s="19" t="s">
        <v>815</v>
      </c>
      <c r="F315" s="10">
        <v>42036</v>
      </c>
      <c r="G315" s="10">
        <v>44958</v>
      </c>
      <c r="H315" s="11">
        <v>9</v>
      </c>
      <c r="I315" s="20" t="s">
        <v>259</v>
      </c>
      <c r="J315" s="11" t="s">
        <v>261</v>
      </c>
      <c r="K315" s="11" t="s">
        <v>2205</v>
      </c>
      <c r="L315" s="11">
        <v>2</v>
      </c>
    </row>
    <row r="316" spans="1:12">
      <c r="A316" s="11" t="s">
        <v>566</v>
      </c>
      <c r="D316" s="11" t="s">
        <v>260</v>
      </c>
      <c r="E316" s="19" t="s">
        <v>816</v>
      </c>
      <c r="F316" s="10">
        <v>42036</v>
      </c>
      <c r="G316" s="10">
        <v>44958</v>
      </c>
      <c r="H316" s="11">
        <v>9</v>
      </c>
      <c r="I316" s="20" t="s">
        <v>259</v>
      </c>
      <c r="J316" s="11" t="s">
        <v>261</v>
      </c>
      <c r="K316" s="11" t="s">
        <v>2205</v>
      </c>
      <c r="L316" s="11">
        <v>2</v>
      </c>
    </row>
    <row r="317" spans="1:12">
      <c r="A317" s="11" t="s">
        <v>567</v>
      </c>
      <c r="D317" s="11" t="s">
        <v>260</v>
      </c>
      <c r="E317" s="19" t="s">
        <v>817</v>
      </c>
      <c r="F317" s="10">
        <v>42036</v>
      </c>
      <c r="G317" s="10">
        <v>44958</v>
      </c>
      <c r="H317" s="11">
        <v>9</v>
      </c>
      <c r="I317" s="20" t="s">
        <v>259</v>
      </c>
      <c r="J317" s="11" t="s">
        <v>261</v>
      </c>
      <c r="K317" s="11" t="s">
        <v>2205</v>
      </c>
      <c r="L317" s="11">
        <v>2</v>
      </c>
    </row>
    <row r="318" spans="1:12">
      <c r="A318" s="11" t="s">
        <v>568</v>
      </c>
      <c r="D318" s="11" t="s">
        <v>260</v>
      </c>
      <c r="E318" s="19" t="s">
        <v>818</v>
      </c>
      <c r="F318" s="10">
        <v>42036</v>
      </c>
      <c r="G318" s="10">
        <v>44958</v>
      </c>
      <c r="H318" s="11">
        <v>9</v>
      </c>
      <c r="I318" s="20" t="s">
        <v>259</v>
      </c>
      <c r="J318" s="11" t="s">
        <v>261</v>
      </c>
      <c r="K318" s="11" t="s">
        <v>2205</v>
      </c>
      <c r="L318" s="11">
        <v>2</v>
      </c>
    </row>
    <row r="319" spans="1:12">
      <c r="A319" s="11" t="s">
        <v>569</v>
      </c>
      <c r="D319" s="11" t="s">
        <v>260</v>
      </c>
      <c r="E319" s="19" t="s">
        <v>819</v>
      </c>
      <c r="F319" s="10">
        <v>42036</v>
      </c>
      <c r="G319" s="10">
        <v>44958</v>
      </c>
      <c r="H319" s="11">
        <v>9</v>
      </c>
      <c r="I319" s="20" t="s">
        <v>259</v>
      </c>
      <c r="J319" s="11" t="s">
        <v>261</v>
      </c>
      <c r="K319" s="11" t="s">
        <v>2205</v>
      </c>
      <c r="L319" s="11">
        <v>2</v>
      </c>
    </row>
    <row r="320" spans="1:12">
      <c r="A320" s="11" t="s">
        <v>570</v>
      </c>
      <c r="D320" s="11" t="s">
        <v>260</v>
      </c>
      <c r="E320" s="19" t="s">
        <v>820</v>
      </c>
      <c r="F320" s="10">
        <v>42036</v>
      </c>
      <c r="G320" s="10">
        <v>44958</v>
      </c>
      <c r="H320" s="11">
        <v>9</v>
      </c>
      <c r="I320" s="20" t="s">
        <v>259</v>
      </c>
      <c r="J320" s="11" t="s">
        <v>261</v>
      </c>
      <c r="K320" s="11" t="s">
        <v>2205</v>
      </c>
      <c r="L320" s="11">
        <v>2</v>
      </c>
    </row>
    <row r="321" spans="1:12">
      <c r="A321" s="11" t="s">
        <v>571</v>
      </c>
      <c r="D321" s="11" t="s">
        <v>260</v>
      </c>
      <c r="E321" s="19" t="s">
        <v>821</v>
      </c>
      <c r="F321" s="10">
        <v>42036</v>
      </c>
      <c r="G321" s="10">
        <v>44958</v>
      </c>
      <c r="H321" s="11">
        <v>9</v>
      </c>
      <c r="I321" s="20" t="s">
        <v>259</v>
      </c>
      <c r="J321" s="11" t="s">
        <v>261</v>
      </c>
      <c r="K321" s="11" t="s">
        <v>2205</v>
      </c>
      <c r="L321" s="11">
        <v>2</v>
      </c>
    </row>
    <row r="322" spans="1:12">
      <c r="A322" s="11" t="s">
        <v>572</v>
      </c>
      <c r="D322" s="11" t="s">
        <v>260</v>
      </c>
      <c r="E322" s="19" t="s">
        <v>822</v>
      </c>
      <c r="F322" s="10">
        <v>42036</v>
      </c>
      <c r="G322" s="10">
        <v>44958</v>
      </c>
      <c r="H322" s="11">
        <v>9</v>
      </c>
      <c r="I322" s="20" t="s">
        <v>259</v>
      </c>
      <c r="J322" s="11" t="s">
        <v>261</v>
      </c>
      <c r="K322" s="11" t="s">
        <v>2205</v>
      </c>
      <c r="L322" s="11">
        <v>2</v>
      </c>
    </row>
    <row r="323" spans="1:12">
      <c r="A323" s="11" t="s">
        <v>573</v>
      </c>
      <c r="D323" s="11" t="s">
        <v>260</v>
      </c>
      <c r="E323" s="19" t="s">
        <v>823</v>
      </c>
      <c r="F323" s="10">
        <v>42036</v>
      </c>
      <c r="G323" s="10">
        <v>44958</v>
      </c>
      <c r="H323" s="11">
        <v>9</v>
      </c>
      <c r="I323" s="20" t="s">
        <v>259</v>
      </c>
      <c r="J323" s="11" t="s">
        <v>261</v>
      </c>
      <c r="K323" s="11" t="s">
        <v>2205</v>
      </c>
      <c r="L323" s="11">
        <v>2</v>
      </c>
    </row>
    <row r="324" spans="1:12">
      <c r="A324" s="11" t="s">
        <v>574</v>
      </c>
      <c r="D324" s="11" t="s">
        <v>260</v>
      </c>
      <c r="E324" s="19" t="s">
        <v>824</v>
      </c>
      <c r="F324" s="10">
        <v>42036</v>
      </c>
      <c r="G324" s="10">
        <v>44958</v>
      </c>
      <c r="H324" s="11">
        <v>9</v>
      </c>
      <c r="I324" s="20" t="s">
        <v>259</v>
      </c>
      <c r="J324" s="11" t="s">
        <v>261</v>
      </c>
      <c r="K324" s="11" t="s">
        <v>2205</v>
      </c>
      <c r="L324" s="11">
        <v>2</v>
      </c>
    </row>
    <row r="325" spans="1:12">
      <c r="A325" s="11" t="s">
        <v>575</v>
      </c>
      <c r="D325" s="11" t="s">
        <v>260</v>
      </c>
      <c r="E325" s="19" t="s">
        <v>825</v>
      </c>
      <c r="F325" s="10">
        <v>42036</v>
      </c>
      <c r="G325" s="10">
        <v>44958</v>
      </c>
      <c r="H325" s="11">
        <v>9</v>
      </c>
      <c r="I325" s="20" t="s">
        <v>259</v>
      </c>
      <c r="J325" s="11" t="s">
        <v>261</v>
      </c>
      <c r="K325" s="11" t="s">
        <v>2205</v>
      </c>
      <c r="L325" s="11">
        <v>2</v>
      </c>
    </row>
    <row r="326" spans="1:12">
      <c r="A326" s="11" t="s">
        <v>576</v>
      </c>
      <c r="D326" s="11" t="s">
        <v>260</v>
      </c>
      <c r="E326" s="19" t="s">
        <v>826</v>
      </c>
      <c r="F326" s="10">
        <v>42036</v>
      </c>
      <c r="G326" s="10">
        <v>44958</v>
      </c>
      <c r="H326" s="11">
        <v>9</v>
      </c>
      <c r="I326" s="20" t="s">
        <v>259</v>
      </c>
      <c r="J326" s="11" t="s">
        <v>261</v>
      </c>
      <c r="K326" s="11" t="s">
        <v>2205</v>
      </c>
      <c r="L326" s="11">
        <v>2</v>
      </c>
    </row>
    <row r="327" spans="1:12">
      <c r="A327" s="11" t="s">
        <v>577</v>
      </c>
      <c r="D327" s="11" t="s">
        <v>260</v>
      </c>
      <c r="E327" s="19" t="s">
        <v>827</v>
      </c>
      <c r="F327" s="10">
        <v>42036</v>
      </c>
      <c r="G327" s="10">
        <v>44958</v>
      </c>
      <c r="H327" s="11">
        <v>9</v>
      </c>
      <c r="I327" s="20" t="s">
        <v>259</v>
      </c>
      <c r="J327" s="11" t="s">
        <v>261</v>
      </c>
      <c r="K327" s="11" t="s">
        <v>2205</v>
      </c>
      <c r="L327" s="11">
        <v>2</v>
      </c>
    </row>
    <row r="328" spans="1:12">
      <c r="A328" s="11" t="s">
        <v>578</v>
      </c>
      <c r="D328" s="11" t="s">
        <v>260</v>
      </c>
      <c r="E328" s="19" t="s">
        <v>828</v>
      </c>
      <c r="F328" s="10">
        <v>42036</v>
      </c>
      <c r="G328" s="10">
        <v>44958</v>
      </c>
      <c r="H328" s="11">
        <v>9</v>
      </c>
      <c r="I328" s="20" t="s">
        <v>259</v>
      </c>
      <c r="J328" s="11" t="s">
        <v>261</v>
      </c>
      <c r="K328" s="11" t="s">
        <v>2205</v>
      </c>
      <c r="L328" s="11">
        <v>2</v>
      </c>
    </row>
    <row r="329" spans="1:12">
      <c r="A329" s="11" t="s">
        <v>579</v>
      </c>
      <c r="D329" s="11" t="s">
        <v>260</v>
      </c>
      <c r="E329" s="19" t="s">
        <v>829</v>
      </c>
      <c r="F329" s="10">
        <v>42036</v>
      </c>
      <c r="G329" s="10">
        <v>44958</v>
      </c>
      <c r="H329" s="11">
        <v>9</v>
      </c>
      <c r="I329" s="20" t="s">
        <v>259</v>
      </c>
      <c r="J329" s="11" t="s">
        <v>261</v>
      </c>
      <c r="K329" s="11" t="s">
        <v>2205</v>
      </c>
      <c r="L329" s="11">
        <v>2</v>
      </c>
    </row>
    <row r="330" spans="1:12">
      <c r="A330" s="11" t="s">
        <v>580</v>
      </c>
      <c r="D330" s="11" t="s">
        <v>260</v>
      </c>
      <c r="E330" s="19" t="s">
        <v>830</v>
      </c>
      <c r="F330" s="10">
        <v>42036</v>
      </c>
      <c r="G330" s="10">
        <v>44958</v>
      </c>
      <c r="H330" s="11">
        <v>9</v>
      </c>
      <c r="I330" s="20" t="s">
        <v>259</v>
      </c>
      <c r="J330" s="11" t="s">
        <v>261</v>
      </c>
      <c r="K330" s="11" t="s">
        <v>2205</v>
      </c>
      <c r="L330" s="11">
        <v>2</v>
      </c>
    </row>
    <row r="331" spans="1:12">
      <c r="A331" s="11" t="s">
        <v>581</v>
      </c>
      <c r="D331" s="11" t="s">
        <v>260</v>
      </c>
      <c r="E331" s="19" t="s">
        <v>831</v>
      </c>
      <c r="F331" s="10">
        <v>42036</v>
      </c>
      <c r="G331" s="10">
        <v>44958</v>
      </c>
      <c r="H331" s="11">
        <v>9</v>
      </c>
      <c r="I331" s="20" t="s">
        <v>259</v>
      </c>
      <c r="J331" s="11" t="s">
        <v>261</v>
      </c>
      <c r="K331" s="11" t="s">
        <v>2205</v>
      </c>
      <c r="L331" s="11">
        <v>2</v>
      </c>
    </row>
    <row r="332" spans="1:12">
      <c r="A332" s="11" t="s">
        <v>582</v>
      </c>
      <c r="D332" s="11" t="s">
        <v>260</v>
      </c>
      <c r="E332" s="19" t="s">
        <v>832</v>
      </c>
      <c r="F332" s="10">
        <v>42036</v>
      </c>
      <c r="G332" s="10">
        <v>44958</v>
      </c>
      <c r="H332" s="11">
        <v>9</v>
      </c>
      <c r="I332" s="20" t="s">
        <v>259</v>
      </c>
      <c r="J332" s="11" t="s">
        <v>261</v>
      </c>
      <c r="K332" s="11" t="s">
        <v>2205</v>
      </c>
      <c r="L332" s="11">
        <v>2</v>
      </c>
    </row>
    <row r="333" spans="1:12">
      <c r="A333" s="11" t="s">
        <v>583</v>
      </c>
      <c r="D333" s="11" t="s">
        <v>260</v>
      </c>
      <c r="E333" s="19" t="s">
        <v>833</v>
      </c>
      <c r="F333" s="10">
        <v>42036</v>
      </c>
      <c r="G333" s="10">
        <v>44958</v>
      </c>
      <c r="H333" s="11">
        <v>9</v>
      </c>
      <c r="I333" s="20" t="s">
        <v>259</v>
      </c>
      <c r="J333" s="11" t="s">
        <v>261</v>
      </c>
      <c r="K333" s="11" t="s">
        <v>2205</v>
      </c>
      <c r="L333" s="11">
        <v>2</v>
      </c>
    </row>
    <row r="334" spans="1:12">
      <c r="A334" s="11" t="s">
        <v>584</v>
      </c>
      <c r="D334" s="11" t="s">
        <v>260</v>
      </c>
      <c r="E334" s="19" t="s">
        <v>834</v>
      </c>
      <c r="F334" s="10">
        <v>42036</v>
      </c>
      <c r="G334" s="10">
        <v>44958</v>
      </c>
      <c r="H334" s="11">
        <v>9</v>
      </c>
      <c r="I334" s="20" t="s">
        <v>259</v>
      </c>
      <c r="J334" s="11" t="s">
        <v>261</v>
      </c>
      <c r="K334" s="11" t="s">
        <v>2205</v>
      </c>
      <c r="L334" s="11">
        <v>2</v>
      </c>
    </row>
    <row r="335" spans="1:12">
      <c r="A335" s="11" t="s">
        <v>585</v>
      </c>
      <c r="D335" s="11" t="s">
        <v>260</v>
      </c>
      <c r="E335" s="19" t="s">
        <v>835</v>
      </c>
      <c r="F335" s="10">
        <v>42036</v>
      </c>
      <c r="G335" s="10">
        <v>44958</v>
      </c>
      <c r="H335" s="11">
        <v>9</v>
      </c>
      <c r="I335" s="20" t="s">
        <v>259</v>
      </c>
      <c r="J335" s="11" t="s">
        <v>261</v>
      </c>
      <c r="K335" s="11" t="s">
        <v>2205</v>
      </c>
      <c r="L335" s="11">
        <v>2</v>
      </c>
    </row>
    <row r="336" spans="1:12">
      <c r="A336" s="11" t="s">
        <v>586</v>
      </c>
      <c r="D336" s="11" t="s">
        <v>260</v>
      </c>
      <c r="E336" s="19" t="s">
        <v>836</v>
      </c>
      <c r="F336" s="10">
        <v>42036</v>
      </c>
      <c r="G336" s="10">
        <v>44958</v>
      </c>
      <c r="H336" s="11">
        <v>9</v>
      </c>
      <c r="I336" s="20" t="s">
        <v>259</v>
      </c>
      <c r="J336" s="11" t="s">
        <v>261</v>
      </c>
      <c r="K336" s="11" t="s">
        <v>2205</v>
      </c>
      <c r="L336" s="11">
        <v>2</v>
      </c>
    </row>
    <row r="337" spans="1:12">
      <c r="A337" s="11" t="s">
        <v>587</v>
      </c>
      <c r="D337" s="11" t="s">
        <v>260</v>
      </c>
      <c r="E337" s="19" t="s">
        <v>837</v>
      </c>
      <c r="F337" s="10">
        <v>42036</v>
      </c>
      <c r="G337" s="10">
        <v>44958</v>
      </c>
      <c r="H337" s="11">
        <v>9</v>
      </c>
      <c r="I337" s="20" t="s">
        <v>259</v>
      </c>
      <c r="J337" s="11" t="s">
        <v>261</v>
      </c>
      <c r="K337" s="11" t="s">
        <v>2205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838</v>
      </c>
      <c r="F338" s="10">
        <v>42036</v>
      </c>
      <c r="G338" s="10">
        <v>44958</v>
      </c>
      <c r="H338" s="11">
        <v>9</v>
      </c>
      <c r="I338" s="20" t="s">
        <v>259</v>
      </c>
      <c r="J338" s="11" t="s">
        <v>261</v>
      </c>
      <c r="K338" s="11" t="s">
        <v>2205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839</v>
      </c>
      <c r="F339" s="10">
        <v>42036</v>
      </c>
      <c r="G339" s="10">
        <v>44958</v>
      </c>
      <c r="H339" s="11">
        <v>9</v>
      </c>
      <c r="I339" s="20" t="s">
        <v>259</v>
      </c>
      <c r="J339" s="11" t="s">
        <v>261</v>
      </c>
      <c r="K339" s="11" t="s">
        <v>2205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840</v>
      </c>
      <c r="F340" s="10">
        <v>42036</v>
      </c>
      <c r="G340" s="10">
        <v>44958</v>
      </c>
      <c r="H340" s="11">
        <v>9</v>
      </c>
      <c r="I340" s="20" t="s">
        <v>259</v>
      </c>
      <c r="J340" s="11" t="s">
        <v>261</v>
      </c>
      <c r="K340" s="11" t="s">
        <v>2205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841</v>
      </c>
      <c r="F341" s="10">
        <v>42036</v>
      </c>
      <c r="G341" s="10">
        <v>44958</v>
      </c>
      <c r="H341" s="11">
        <v>9</v>
      </c>
      <c r="I341" s="20" t="s">
        <v>259</v>
      </c>
      <c r="J341" s="11" t="s">
        <v>261</v>
      </c>
      <c r="K341" s="11" t="s">
        <v>2205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842</v>
      </c>
      <c r="F342" s="10">
        <v>42036</v>
      </c>
      <c r="G342" s="10">
        <v>44958</v>
      </c>
      <c r="H342" s="11">
        <v>9</v>
      </c>
      <c r="I342" s="20" t="s">
        <v>259</v>
      </c>
      <c r="J342" s="11" t="s">
        <v>261</v>
      </c>
      <c r="K342" s="11" t="s">
        <v>2205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843</v>
      </c>
      <c r="F343" s="10">
        <v>42036</v>
      </c>
      <c r="G343" s="10">
        <v>44958</v>
      </c>
      <c r="H343" s="11">
        <v>9</v>
      </c>
      <c r="I343" s="20" t="s">
        <v>259</v>
      </c>
      <c r="J343" s="11" t="s">
        <v>261</v>
      </c>
      <c r="K343" s="11" t="s">
        <v>2205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844</v>
      </c>
      <c r="F344" s="10">
        <v>42036</v>
      </c>
      <c r="G344" s="10">
        <v>44958</v>
      </c>
      <c r="H344" s="11">
        <v>9</v>
      </c>
      <c r="I344" s="20" t="s">
        <v>259</v>
      </c>
      <c r="J344" s="11" t="s">
        <v>261</v>
      </c>
      <c r="K344" s="11" t="s">
        <v>2205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845</v>
      </c>
      <c r="F345" s="10">
        <v>42036</v>
      </c>
      <c r="G345" s="10">
        <v>44958</v>
      </c>
      <c r="H345" s="11">
        <v>9</v>
      </c>
      <c r="I345" s="20" t="s">
        <v>259</v>
      </c>
      <c r="J345" s="11" t="s">
        <v>261</v>
      </c>
      <c r="K345" s="11" t="s">
        <v>2205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846</v>
      </c>
      <c r="F346" s="10">
        <v>42036</v>
      </c>
      <c r="G346" s="10">
        <v>44958</v>
      </c>
      <c r="H346" s="11">
        <v>9</v>
      </c>
      <c r="I346" s="20" t="s">
        <v>259</v>
      </c>
      <c r="J346" s="11" t="s">
        <v>261</v>
      </c>
      <c r="K346" s="11" t="s">
        <v>2205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847</v>
      </c>
      <c r="F347" s="10">
        <v>42036</v>
      </c>
      <c r="G347" s="10">
        <v>44958</v>
      </c>
      <c r="H347" s="11">
        <v>9</v>
      </c>
      <c r="I347" s="20" t="s">
        <v>259</v>
      </c>
      <c r="J347" s="11" t="s">
        <v>261</v>
      </c>
      <c r="K347" s="11" t="s">
        <v>2205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848</v>
      </c>
      <c r="F348" s="10">
        <v>42036</v>
      </c>
      <c r="G348" s="10">
        <v>44958</v>
      </c>
      <c r="H348" s="11">
        <v>9</v>
      </c>
      <c r="I348" s="20" t="s">
        <v>259</v>
      </c>
      <c r="J348" s="11" t="s">
        <v>261</v>
      </c>
      <c r="K348" s="11" t="s">
        <v>2205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849</v>
      </c>
      <c r="F349" s="10">
        <v>42036</v>
      </c>
      <c r="G349" s="10">
        <v>44958</v>
      </c>
      <c r="H349" s="11">
        <v>9</v>
      </c>
      <c r="I349" s="20" t="s">
        <v>259</v>
      </c>
      <c r="J349" s="11" t="s">
        <v>261</v>
      </c>
      <c r="K349" s="11" t="s">
        <v>2205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850</v>
      </c>
      <c r="F350" s="10">
        <v>42036</v>
      </c>
      <c r="G350" s="10">
        <v>44958</v>
      </c>
      <c r="H350" s="11">
        <v>9</v>
      </c>
      <c r="I350" s="20" t="s">
        <v>259</v>
      </c>
      <c r="J350" s="11" t="s">
        <v>261</v>
      </c>
      <c r="K350" s="11" t="s">
        <v>2205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851</v>
      </c>
      <c r="F351" s="10">
        <v>42036</v>
      </c>
      <c r="G351" s="10">
        <v>44958</v>
      </c>
      <c r="H351" s="11">
        <v>9</v>
      </c>
      <c r="I351" s="20" t="s">
        <v>259</v>
      </c>
      <c r="J351" s="11" t="s">
        <v>261</v>
      </c>
      <c r="K351" s="11" t="s">
        <v>2205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852</v>
      </c>
      <c r="F352" s="10">
        <v>42036</v>
      </c>
      <c r="G352" s="10">
        <v>44958</v>
      </c>
      <c r="H352" s="11">
        <v>9</v>
      </c>
      <c r="I352" s="20" t="s">
        <v>259</v>
      </c>
      <c r="J352" s="11" t="s">
        <v>261</v>
      </c>
      <c r="K352" s="11" t="s">
        <v>2205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853</v>
      </c>
      <c r="F353" s="10">
        <v>42036</v>
      </c>
      <c r="G353" s="10">
        <v>44958</v>
      </c>
      <c r="H353" s="11">
        <v>9</v>
      </c>
      <c r="I353" s="20" t="s">
        <v>259</v>
      </c>
      <c r="J353" s="11" t="s">
        <v>261</v>
      </c>
      <c r="K353" s="11" t="s">
        <v>2205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854</v>
      </c>
      <c r="F354" s="10">
        <v>42036</v>
      </c>
      <c r="G354" s="10">
        <v>44958</v>
      </c>
      <c r="H354" s="11">
        <v>9</v>
      </c>
      <c r="I354" s="20" t="s">
        <v>259</v>
      </c>
      <c r="J354" s="11" t="s">
        <v>261</v>
      </c>
      <c r="K354" s="11" t="s">
        <v>2205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855</v>
      </c>
      <c r="F355" s="10">
        <v>42036</v>
      </c>
      <c r="G355" s="10">
        <v>44958</v>
      </c>
      <c r="H355" s="11">
        <v>9</v>
      </c>
      <c r="I355" s="20" t="s">
        <v>259</v>
      </c>
      <c r="J355" s="11" t="s">
        <v>261</v>
      </c>
      <c r="K355" s="11" t="s">
        <v>2205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856</v>
      </c>
      <c r="F356" s="10">
        <v>42036</v>
      </c>
      <c r="G356" s="10">
        <v>44958</v>
      </c>
      <c r="H356" s="11">
        <v>9</v>
      </c>
      <c r="I356" s="20" t="s">
        <v>259</v>
      </c>
      <c r="J356" s="11" t="s">
        <v>261</v>
      </c>
      <c r="K356" s="11" t="s">
        <v>2205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857</v>
      </c>
      <c r="F357" s="10">
        <v>42036</v>
      </c>
      <c r="G357" s="10">
        <v>44958</v>
      </c>
      <c r="H357" s="11">
        <v>9</v>
      </c>
      <c r="I357" s="20" t="s">
        <v>259</v>
      </c>
      <c r="J357" s="11" t="s">
        <v>261</v>
      </c>
      <c r="K357" s="11" t="s">
        <v>2205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858</v>
      </c>
      <c r="F358" s="10">
        <v>42036</v>
      </c>
      <c r="G358" s="10">
        <v>44958</v>
      </c>
      <c r="H358" s="11">
        <v>9</v>
      </c>
      <c r="I358" s="20" t="s">
        <v>259</v>
      </c>
      <c r="J358" s="11" t="s">
        <v>261</v>
      </c>
      <c r="K358" s="11" t="s">
        <v>2205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859</v>
      </c>
      <c r="F359" s="10">
        <v>42036</v>
      </c>
      <c r="G359" s="10">
        <v>44958</v>
      </c>
      <c r="H359" s="11">
        <v>9</v>
      </c>
      <c r="I359" s="20" t="s">
        <v>259</v>
      </c>
      <c r="J359" s="11" t="s">
        <v>261</v>
      </c>
      <c r="K359" s="11" t="s">
        <v>2205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860</v>
      </c>
      <c r="F360" s="10">
        <v>42036</v>
      </c>
      <c r="G360" s="10">
        <v>44958</v>
      </c>
      <c r="H360" s="11">
        <v>9</v>
      </c>
      <c r="I360" s="20" t="s">
        <v>259</v>
      </c>
      <c r="J360" s="11" t="s">
        <v>261</v>
      </c>
      <c r="K360" s="11" t="s">
        <v>2205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861</v>
      </c>
      <c r="F361" s="10">
        <v>42036</v>
      </c>
      <c r="G361" s="10">
        <v>44958</v>
      </c>
      <c r="H361" s="11">
        <v>9</v>
      </c>
      <c r="I361" s="20" t="s">
        <v>259</v>
      </c>
      <c r="J361" s="11" t="s">
        <v>261</v>
      </c>
      <c r="K361" s="11" t="s">
        <v>2205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862</v>
      </c>
      <c r="F362" s="10">
        <v>42036</v>
      </c>
      <c r="G362" s="10">
        <v>44958</v>
      </c>
      <c r="H362" s="11">
        <v>9</v>
      </c>
      <c r="I362" s="20" t="s">
        <v>259</v>
      </c>
      <c r="J362" s="11" t="s">
        <v>261</v>
      </c>
      <c r="K362" s="11" t="s">
        <v>2205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863</v>
      </c>
      <c r="F363" s="10">
        <v>42036</v>
      </c>
      <c r="G363" s="10">
        <v>44958</v>
      </c>
      <c r="H363" s="11">
        <v>9</v>
      </c>
      <c r="I363" s="20" t="s">
        <v>259</v>
      </c>
      <c r="J363" s="11" t="s">
        <v>261</v>
      </c>
      <c r="K363" s="11" t="s">
        <v>2205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864</v>
      </c>
      <c r="F364" s="10">
        <v>42036</v>
      </c>
      <c r="G364" s="10">
        <v>44958</v>
      </c>
      <c r="H364" s="11">
        <v>9</v>
      </c>
      <c r="I364" s="20" t="s">
        <v>259</v>
      </c>
      <c r="J364" s="11" t="s">
        <v>261</v>
      </c>
      <c r="K364" s="11" t="s">
        <v>2205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865</v>
      </c>
      <c r="F365" s="10">
        <v>42036</v>
      </c>
      <c r="G365" s="10">
        <v>44958</v>
      </c>
      <c r="H365" s="11">
        <v>9</v>
      </c>
      <c r="I365" s="20" t="s">
        <v>259</v>
      </c>
      <c r="J365" s="11" t="s">
        <v>261</v>
      </c>
      <c r="K365" s="11" t="s">
        <v>2205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866</v>
      </c>
      <c r="F366" s="10">
        <v>42036</v>
      </c>
      <c r="G366" s="10">
        <v>44958</v>
      </c>
      <c r="H366" s="11">
        <v>9</v>
      </c>
      <c r="I366" s="20" t="s">
        <v>259</v>
      </c>
      <c r="J366" s="11" t="s">
        <v>261</v>
      </c>
      <c r="K366" s="11" t="s">
        <v>2205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867</v>
      </c>
      <c r="F367" s="10">
        <v>42036</v>
      </c>
      <c r="G367" s="10">
        <v>44958</v>
      </c>
      <c r="H367" s="11">
        <v>9</v>
      </c>
      <c r="I367" s="20" t="s">
        <v>259</v>
      </c>
      <c r="J367" s="11" t="s">
        <v>261</v>
      </c>
      <c r="K367" s="11" t="s">
        <v>2205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868</v>
      </c>
      <c r="F368" s="10">
        <v>42036</v>
      </c>
      <c r="G368" s="10">
        <v>44958</v>
      </c>
      <c r="H368" s="11">
        <v>9</v>
      </c>
      <c r="I368" s="20" t="s">
        <v>259</v>
      </c>
      <c r="J368" s="11" t="s">
        <v>261</v>
      </c>
      <c r="K368" s="11" t="s">
        <v>2205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869</v>
      </c>
      <c r="F369" s="10">
        <v>42036</v>
      </c>
      <c r="G369" s="10">
        <v>44958</v>
      </c>
      <c r="H369" s="11">
        <v>9</v>
      </c>
      <c r="I369" s="20" t="s">
        <v>259</v>
      </c>
      <c r="J369" s="11" t="s">
        <v>261</v>
      </c>
      <c r="K369" s="11" t="s">
        <v>2205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870</v>
      </c>
      <c r="F370" s="10">
        <v>42036</v>
      </c>
      <c r="G370" s="10">
        <v>44958</v>
      </c>
      <c r="H370" s="11">
        <v>9</v>
      </c>
      <c r="I370" s="20" t="s">
        <v>259</v>
      </c>
      <c r="J370" s="11" t="s">
        <v>261</v>
      </c>
      <c r="K370" s="11" t="s">
        <v>2205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871</v>
      </c>
      <c r="F371" s="10">
        <v>42036</v>
      </c>
      <c r="G371" s="10">
        <v>44958</v>
      </c>
      <c r="H371" s="11">
        <v>9</v>
      </c>
      <c r="I371" s="20" t="s">
        <v>259</v>
      </c>
      <c r="J371" s="11" t="s">
        <v>261</v>
      </c>
      <c r="K371" s="11" t="s">
        <v>2205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872</v>
      </c>
      <c r="F372" s="10">
        <v>42036</v>
      </c>
      <c r="G372" s="10">
        <v>44958</v>
      </c>
      <c r="H372" s="11">
        <v>9</v>
      </c>
      <c r="I372" s="20" t="s">
        <v>259</v>
      </c>
      <c r="J372" s="11" t="s">
        <v>261</v>
      </c>
      <c r="K372" s="11" t="s">
        <v>2205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873</v>
      </c>
      <c r="F373" s="10">
        <v>42036</v>
      </c>
      <c r="G373" s="10">
        <v>44958</v>
      </c>
      <c r="H373" s="11">
        <v>9</v>
      </c>
      <c r="I373" s="20" t="s">
        <v>259</v>
      </c>
      <c r="J373" s="11" t="s">
        <v>261</v>
      </c>
      <c r="K373" s="11" t="s">
        <v>2205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874</v>
      </c>
      <c r="F374" s="10">
        <v>42036</v>
      </c>
      <c r="G374" s="10">
        <v>44958</v>
      </c>
      <c r="H374" s="11">
        <v>9</v>
      </c>
      <c r="I374" s="20" t="s">
        <v>259</v>
      </c>
      <c r="J374" s="11" t="s">
        <v>261</v>
      </c>
      <c r="K374" s="11" t="s">
        <v>2205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875</v>
      </c>
      <c r="F375" s="10">
        <v>42036</v>
      </c>
      <c r="G375" s="10">
        <v>44958</v>
      </c>
      <c r="H375" s="11">
        <v>9</v>
      </c>
      <c r="I375" s="20" t="s">
        <v>259</v>
      </c>
      <c r="J375" s="11" t="s">
        <v>261</v>
      </c>
      <c r="K375" s="11" t="s">
        <v>2205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876</v>
      </c>
      <c r="F376" s="10">
        <v>42036</v>
      </c>
      <c r="G376" s="10">
        <v>44958</v>
      </c>
      <c r="H376" s="11">
        <v>9</v>
      </c>
      <c r="I376" s="20" t="s">
        <v>259</v>
      </c>
      <c r="J376" s="11" t="s">
        <v>261</v>
      </c>
      <c r="K376" s="11" t="s">
        <v>2205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877</v>
      </c>
      <c r="F377" s="10">
        <v>42036</v>
      </c>
      <c r="G377" s="10">
        <v>44958</v>
      </c>
      <c r="H377" s="11">
        <v>9</v>
      </c>
      <c r="I377" s="20" t="s">
        <v>259</v>
      </c>
      <c r="J377" s="11" t="s">
        <v>261</v>
      </c>
      <c r="K377" s="11" t="s">
        <v>2205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878</v>
      </c>
      <c r="F378" s="10">
        <v>42036</v>
      </c>
      <c r="G378" s="10">
        <v>44958</v>
      </c>
      <c r="H378" s="11">
        <v>9</v>
      </c>
      <c r="I378" s="20" t="s">
        <v>259</v>
      </c>
      <c r="J378" s="11" t="s">
        <v>261</v>
      </c>
      <c r="K378" s="11" t="s">
        <v>2205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879</v>
      </c>
      <c r="F379" s="10">
        <v>42036</v>
      </c>
      <c r="G379" s="10">
        <v>44958</v>
      </c>
      <c r="H379" s="11">
        <v>9</v>
      </c>
      <c r="I379" s="20" t="s">
        <v>259</v>
      </c>
      <c r="J379" s="11" t="s">
        <v>261</v>
      </c>
      <c r="K379" s="11" t="s">
        <v>2205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880</v>
      </c>
      <c r="F380" s="10">
        <v>42036</v>
      </c>
      <c r="G380" s="10">
        <v>44958</v>
      </c>
      <c r="H380" s="11">
        <v>9</v>
      </c>
      <c r="I380" s="20" t="s">
        <v>259</v>
      </c>
      <c r="J380" s="11" t="s">
        <v>261</v>
      </c>
      <c r="K380" s="11" t="s">
        <v>2205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881</v>
      </c>
      <c r="F381" s="10">
        <v>42036</v>
      </c>
      <c r="G381" s="10">
        <v>44958</v>
      </c>
      <c r="H381" s="11">
        <v>9</v>
      </c>
      <c r="I381" s="20" t="s">
        <v>259</v>
      </c>
      <c r="J381" s="11" t="s">
        <v>261</v>
      </c>
      <c r="K381" s="11" t="s">
        <v>2205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882</v>
      </c>
      <c r="F382" s="10">
        <v>42036</v>
      </c>
      <c r="G382" s="10">
        <v>44958</v>
      </c>
      <c r="H382" s="11">
        <v>9</v>
      </c>
      <c r="I382" s="20" t="s">
        <v>259</v>
      </c>
      <c r="J382" s="11" t="s">
        <v>261</v>
      </c>
      <c r="K382" s="11" t="s">
        <v>2205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883</v>
      </c>
      <c r="F383" s="10">
        <v>42036</v>
      </c>
      <c r="G383" s="10">
        <v>44958</v>
      </c>
      <c r="H383" s="11">
        <v>9</v>
      </c>
      <c r="I383" s="20" t="s">
        <v>259</v>
      </c>
      <c r="J383" s="11" t="s">
        <v>261</v>
      </c>
      <c r="K383" s="11" t="s">
        <v>2205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884</v>
      </c>
      <c r="F384" s="10">
        <v>42036</v>
      </c>
      <c r="G384" s="10">
        <v>44958</v>
      </c>
      <c r="H384" s="11">
        <v>9</v>
      </c>
      <c r="I384" s="20" t="s">
        <v>259</v>
      </c>
      <c r="J384" s="11" t="s">
        <v>261</v>
      </c>
      <c r="K384" s="11" t="s">
        <v>2205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885</v>
      </c>
      <c r="F385" s="10">
        <v>42036</v>
      </c>
      <c r="G385" s="10">
        <v>44958</v>
      </c>
      <c r="H385" s="11">
        <v>9</v>
      </c>
      <c r="I385" s="20" t="s">
        <v>259</v>
      </c>
      <c r="J385" s="11" t="s">
        <v>261</v>
      </c>
      <c r="K385" s="11" t="s">
        <v>2205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886</v>
      </c>
      <c r="F386" s="10">
        <v>42036</v>
      </c>
      <c r="G386" s="10">
        <v>44958</v>
      </c>
      <c r="H386" s="11">
        <v>9</v>
      </c>
      <c r="I386" s="20" t="s">
        <v>259</v>
      </c>
      <c r="J386" s="11" t="s">
        <v>261</v>
      </c>
      <c r="K386" s="11" t="s">
        <v>2205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887</v>
      </c>
      <c r="F387" s="10">
        <v>42036</v>
      </c>
      <c r="G387" s="10">
        <v>44958</v>
      </c>
      <c r="H387" s="11">
        <v>9</v>
      </c>
      <c r="I387" s="20" t="s">
        <v>259</v>
      </c>
      <c r="J387" s="11" t="s">
        <v>261</v>
      </c>
      <c r="K387" s="11" t="s">
        <v>2205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888</v>
      </c>
      <c r="F388" s="10">
        <v>42036</v>
      </c>
      <c r="G388" s="10">
        <v>44958</v>
      </c>
      <c r="H388" s="11">
        <v>9</v>
      </c>
      <c r="I388" s="20" t="s">
        <v>259</v>
      </c>
      <c r="J388" s="11" t="s">
        <v>261</v>
      </c>
      <c r="K388" s="11" t="s">
        <v>2205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889</v>
      </c>
      <c r="F389" s="10">
        <v>42036</v>
      </c>
      <c r="G389" s="10">
        <v>44958</v>
      </c>
      <c r="H389" s="11">
        <v>9</v>
      </c>
      <c r="I389" s="20" t="s">
        <v>259</v>
      </c>
      <c r="J389" s="11" t="s">
        <v>261</v>
      </c>
      <c r="K389" s="11" t="s">
        <v>2205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890</v>
      </c>
      <c r="F390" s="10">
        <v>42036</v>
      </c>
      <c r="G390" s="10">
        <v>44958</v>
      </c>
      <c r="H390" s="11">
        <v>9</v>
      </c>
      <c r="I390" s="20" t="s">
        <v>259</v>
      </c>
      <c r="J390" s="11" t="s">
        <v>261</v>
      </c>
      <c r="K390" s="11" t="s">
        <v>2205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891</v>
      </c>
      <c r="F391" s="10">
        <v>42036</v>
      </c>
      <c r="G391" s="10">
        <v>44958</v>
      </c>
      <c r="H391" s="11">
        <v>9</v>
      </c>
      <c r="I391" s="20" t="s">
        <v>259</v>
      </c>
      <c r="J391" s="11" t="s">
        <v>261</v>
      </c>
      <c r="K391" s="11" t="s">
        <v>2205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892</v>
      </c>
      <c r="F392" s="10">
        <v>42036</v>
      </c>
      <c r="G392" s="10">
        <v>44958</v>
      </c>
      <c r="H392" s="11">
        <v>9</v>
      </c>
      <c r="I392" s="20" t="s">
        <v>259</v>
      </c>
      <c r="J392" s="11" t="s">
        <v>261</v>
      </c>
      <c r="K392" s="11" t="s">
        <v>2205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893</v>
      </c>
      <c r="F393" s="10">
        <v>42036</v>
      </c>
      <c r="G393" s="10">
        <v>44958</v>
      </c>
      <c r="H393" s="11">
        <v>9</v>
      </c>
      <c r="I393" s="20" t="s">
        <v>259</v>
      </c>
      <c r="J393" s="11" t="s">
        <v>261</v>
      </c>
      <c r="K393" s="11" t="s">
        <v>2205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894</v>
      </c>
      <c r="F394" s="10">
        <v>42036</v>
      </c>
      <c r="G394" s="10">
        <v>44958</v>
      </c>
      <c r="H394" s="11">
        <v>9</v>
      </c>
      <c r="I394" s="20" t="s">
        <v>259</v>
      </c>
      <c r="J394" s="11" t="s">
        <v>261</v>
      </c>
      <c r="K394" s="11" t="s">
        <v>2205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895</v>
      </c>
      <c r="F395" s="10">
        <v>42036</v>
      </c>
      <c r="G395" s="10">
        <v>44958</v>
      </c>
      <c r="H395" s="11">
        <v>9</v>
      </c>
      <c r="I395" s="20" t="s">
        <v>259</v>
      </c>
      <c r="J395" s="11" t="s">
        <v>261</v>
      </c>
      <c r="K395" s="11" t="s">
        <v>2205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896</v>
      </c>
      <c r="F396" s="10">
        <v>42036</v>
      </c>
      <c r="G396" s="10">
        <v>44958</v>
      </c>
      <c r="H396" s="11">
        <v>9</v>
      </c>
      <c r="I396" s="20" t="s">
        <v>259</v>
      </c>
      <c r="J396" s="11" t="s">
        <v>261</v>
      </c>
      <c r="K396" s="11" t="s">
        <v>2205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897</v>
      </c>
      <c r="F397" s="10">
        <v>42036</v>
      </c>
      <c r="G397" s="10">
        <v>44958</v>
      </c>
      <c r="H397" s="11">
        <v>9</v>
      </c>
      <c r="I397" s="20" t="s">
        <v>259</v>
      </c>
      <c r="J397" s="11" t="s">
        <v>261</v>
      </c>
      <c r="K397" s="11" t="s">
        <v>2205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898</v>
      </c>
      <c r="F398" s="10">
        <v>42036</v>
      </c>
      <c r="G398" s="10">
        <v>44958</v>
      </c>
      <c r="H398" s="11">
        <v>9</v>
      </c>
      <c r="I398" s="20" t="s">
        <v>259</v>
      </c>
      <c r="J398" s="11" t="s">
        <v>261</v>
      </c>
      <c r="K398" s="11" t="s">
        <v>2205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899</v>
      </c>
      <c r="F399" s="10">
        <v>42036</v>
      </c>
      <c r="G399" s="10">
        <v>44958</v>
      </c>
      <c r="H399" s="11">
        <v>9</v>
      </c>
      <c r="I399" s="20" t="s">
        <v>259</v>
      </c>
      <c r="J399" s="11" t="s">
        <v>261</v>
      </c>
      <c r="K399" s="11" t="s">
        <v>2205</v>
      </c>
      <c r="L399" s="11">
        <v>2</v>
      </c>
    </row>
    <row r="400" spans="1:12">
      <c r="A400" s="11" t="s">
        <v>650</v>
      </c>
      <c r="D400" s="11" t="s">
        <v>260</v>
      </c>
      <c r="E400" s="19" t="s">
        <v>900</v>
      </c>
      <c r="F400" s="10">
        <v>42036</v>
      </c>
      <c r="G400" s="10">
        <v>44958</v>
      </c>
      <c r="H400" s="11">
        <v>9</v>
      </c>
      <c r="I400" s="20" t="s">
        <v>259</v>
      </c>
      <c r="J400" s="11" t="s">
        <v>261</v>
      </c>
      <c r="K400" s="11" t="s">
        <v>2205</v>
      </c>
      <c r="L400" s="11">
        <v>2</v>
      </c>
    </row>
    <row r="401" spans="1:12">
      <c r="A401" s="11" t="s">
        <v>651</v>
      </c>
      <c r="D401" s="11" t="s">
        <v>260</v>
      </c>
      <c r="E401" s="19" t="s">
        <v>901</v>
      </c>
      <c r="F401" s="10">
        <v>42036</v>
      </c>
      <c r="G401" s="10">
        <v>44958</v>
      </c>
      <c r="H401" s="11">
        <v>9</v>
      </c>
      <c r="I401" s="20" t="s">
        <v>259</v>
      </c>
      <c r="J401" s="11" t="s">
        <v>261</v>
      </c>
      <c r="K401" s="11" t="s">
        <v>2205</v>
      </c>
      <c r="L401" s="11">
        <v>2</v>
      </c>
    </row>
    <row r="402" spans="1:12">
      <c r="A402" s="11" t="s">
        <v>652</v>
      </c>
      <c r="D402" s="11" t="s">
        <v>260</v>
      </c>
      <c r="E402" s="19" t="s">
        <v>902</v>
      </c>
      <c r="F402" s="10">
        <v>42036</v>
      </c>
      <c r="G402" s="10">
        <v>44958</v>
      </c>
      <c r="H402" s="11">
        <v>9</v>
      </c>
      <c r="I402" s="20" t="s">
        <v>259</v>
      </c>
      <c r="J402" s="11" t="s">
        <v>261</v>
      </c>
      <c r="K402" s="11" t="s">
        <v>2205</v>
      </c>
      <c r="L402" s="11">
        <v>2</v>
      </c>
    </row>
    <row r="403" spans="1:12">
      <c r="A403" s="11" t="s">
        <v>653</v>
      </c>
      <c r="D403" s="11" t="s">
        <v>260</v>
      </c>
      <c r="E403" s="19" t="s">
        <v>903</v>
      </c>
      <c r="F403" s="10">
        <v>42036</v>
      </c>
      <c r="G403" s="10">
        <v>44958</v>
      </c>
      <c r="H403" s="11">
        <v>9</v>
      </c>
      <c r="I403" s="20" t="s">
        <v>259</v>
      </c>
      <c r="J403" s="11" t="s">
        <v>261</v>
      </c>
      <c r="K403" s="11" t="s">
        <v>2205</v>
      </c>
      <c r="L403" s="11">
        <v>2</v>
      </c>
    </row>
    <row r="404" spans="1:12">
      <c r="A404" s="11" t="s">
        <v>654</v>
      </c>
      <c r="D404" s="11" t="s">
        <v>260</v>
      </c>
      <c r="E404" s="19" t="s">
        <v>904</v>
      </c>
      <c r="F404" s="10">
        <v>42036</v>
      </c>
      <c r="G404" s="10">
        <v>44958</v>
      </c>
      <c r="H404" s="11">
        <v>9</v>
      </c>
      <c r="I404" s="20" t="s">
        <v>259</v>
      </c>
      <c r="J404" s="11" t="s">
        <v>261</v>
      </c>
      <c r="K404" s="11" t="s">
        <v>2205</v>
      </c>
      <c r="L404" s="11">
        <v>2</v>
      </c>
    </row>
    <row r="405" spans="1:12">
      <c r="A405" s="11" t="s">
        <v>655</v>
      </c>
      <c r="D405" s="11" t="s">
        <v>260</v>
      </c>
      <c r="E405" s="19" t="s">
        <v>905</v>
      </c>
      <c r="F405" s="10">
        <v>42036</v>
      </c>
      <c r="G405" s="10">
        <v>44958</v>
      </c>
      <c r="H405" s="11">
        <v>9</v>
      </c>
      <c r="I405" s="20" t="s">
        <v>259</v>
      </c>
      <c r="J405" s="11" t="s">
        <v>261</v>
      </c>
      <c r="K405" s="11" t="s">
        <v>2205</v>
      </c>
      <c r="L405" s="11">
        <v>2</v>
      </c>
    </row>
    <row r="406" spans="1:12">
      <c r="A406" s="11" t="s">
        <v>656</v>
      </c>
      <c r="D406" s="11" t="s">
        <v>260</v>
      </c>
      <c r="E406" s="19" t="s">
        <v>906</v>
      </c>
      <c r="F406" s="10">
        <v>42036</v>
      </c>
      <c r="G406" s="10">
        <v>44958</v>
      </c>
      <c r="H406" s="11">
        <v>9</v>
      </c>
      <c r="I406" s="20" t="s">
        <v>259</v>
      </c>
      <c r="J406" s="11" t="s">
        <v>261</v>
      </c>
      <c r="K406" s="11" t="s">
        <v>2205</v>
      </c>
      <c r="L406" s="11">
        <v>2</v>
      </c>
    </row>
    <row r="407" spans="1:12">
      <c r="A407" s="11" t="s">
        <v>657</v>
      </c>
      <c r="D407" s="11" t="s">
        <v>260</v>
      </c>
      <c r="E407" s="19" t="s">
        <v>907</v>
      </c>
      <c r="F407" s="10">
        <v>42036</v>
      </c>
      <c r="G407" s="10">
        <v>44958</v>
      </c>
      <c r="H407" s="11">
        <v>9</v>
      </c>
      <c r="I407" s="20" t="s">
        <v>259</v>
      </c>
      <c r="J407" s="11" t="s">
        <v>261</v>
      </c>
      <c r="K407" s="11" t="s">
        <v>2205</v>
      </c>
      <c r="L407" s="11">
        <v>2</v>
      </c>
    </row>
    <row r="408" spans="1:12">
      <c r="A408" s="11" t="s">
        <v>658</v>
      </c>
      <c r="D408" s="11" t="s">
        <v>260</v>
      </c>
      <c r="E408" s="19" t="s">
        <v>908</v>
      </c>
      <c r="F408" s="10">
        <v>42036</v>
      </c>
      <c r="G408" s="10">
        <v>44958</v>
      </c>
      <c r="H408" s="11">
        <v>9</v>
      </c>
      <c r="I408" s="20" t="s">
        <v>259</v>
      </c>
      <c r="J408" s="11" t="s">
        <v>261</v>
      </c>
      <c r="K408" s="11" t="s">
        <v>2205</v>
      </c>
      <c r="L408" s="11">
        <v>2</v>
      </c>
    </row>
    <row r="409" spans="1:12">
      <c r="A409" s="11" t="s">
        <v>659</v>
      </c>
      <c r="D409" s="11" t="s">
        <v>260</v>
      </c>
      <c r="E409" s="19" t="s">
        <v>909</v>
      </c>
      <c r="F409" s="10">
        <v>42036</v>
      </c>
      <c r="G409" s="10">
        <v>44958</v>
      </c>
      <c r="H409" s="11">
        <v>9</v>
      </c>
      <c r="I409" s="20" t="s">
        <v>259</v>
      </c>
      <c r="J409" s="11" t="s">
        <v>261</v>
      </c>
      <c r="K409" s="11" t="s">
        <v>2205</v>
      </c>
      <c r="L409" s="11">
        <v>2</v>
      </c>
    </row>
    <row r="410" spans="1:12">
      <c r="A410" s="11" t="s">
        <v>660</v>
      </c>
      <c r="D410" s="11" t="s">
        <v>260</v>
      </c>
      <c r="E410" s="19" t="s">
        <v>910</v>
      </c>
      <c r="F410" s="10">
        <v>42036</v>
      </c>
      <c r="G410" s="10">
        <v>44958</v>
      </c>
      <c r="H410" s="11">
        <v>9</v>
      </c>
      <c r="I410" s="20" t="s">
        <v>259</v>
      </c>
      <c r="J410" s="11" t="s">
        <v>261</v>
      </c>
      <c r="K410" s="11" t="s">
        <v>2205</v>
      </c>
      <c r="L410" s="11">
        <v>2</v>
      </c>
    </row>
    <row r="411" spans="1:12">
      <c r="A411" s="11" t="s">
        <v>661</v>
      </c>
      <c r="D411" s="11" t="s">
        <v>260</v>
      </c>
      <c r="E411" s="19" t="s">
        <v>911</v>
      </c>
      <c r="F411" s="10">
        <v>42036</v>
      </c>
      <c r="G411" s="10">
        <v>44958</v>
      </c>
      <c r="H411" s="11">
        <v>9</v>
      </c>
      <c r="I411" s="20" t="s">
        <v>259</v>
      </c>
      <c r="J411" s="11" t="s">
        <v>261</v>
      </c>
      <c r="K411" s="11" t="s">
        <v>2205</v>
      </c>
      <c r="L411" s="11">
        <v>2</v>
      </c>
    </row>
    <row r="412" spans="1:12">
      <c r="A412" s="11" t="s">
        <v>662</v>
      </c>
      <c r="D412" s="11" t="s">
        <v>260</v>
      </c>
      <c r="E412" s="19" t="s">
        <v>912</v>
      </c>
      <c r="F412" s="10">
        <v>42036</v>
      </c>
      <c r="G412" s="10">
        <v>44958</v>
      </c>
      <c r="H412" s="11">
        <v>9</v>
      </c>
      <c r="I412" s="20" t="s">
        <v>259</v>
      </c>
      <c r="J412" s="11" t="s">
        <v>261</v>
      </c>
      <c r="K412" s="11" t="s">
        <v>2205</v>
      </c>
      <c r="L412" s="11">
        <v>2</v>
      </c>
    </row>
    <row r="413" spans="1:12">
      <c r="A413" s="11" t="s">
        <v>663</v>
      </c>
      <c r="D413" s="11" t="s">
        <v>260</v>
      </c>
      <c r="E413" s="19" t="s">
        <v>913</v>
      </c>
      <c r="F413" s="10">
        <v>42036</v>
      </c>
      <c r="G413" s="10">
        <v>44958</v>
      </c>
      <c r="H413" s="11">
        <v>9</v>
      </c>
      <c r="I413" s="20" t="s">
        <v>259</v>
      </c>
      <c r="J413" s="11" t="s">
        <v>261</v>
      </c>
      <c r="K413" s="11" t="s">
        <v>2205</v>
      </c>
      <c r="L413" s="11">
        <v>2</v>
      </c>
    </row>
    <row r="414" spans="1:12">
      <c r="A414" s="11" t="s">
        <v>664</v>
      </c>
      <c r="D414" s="11" t="s">
        <v>260</v>
      </c>
      <c r="E414" s="19" t="s">
        <v>914</v>
      </c>
      <c r="F414" s="10">
        <v>42036</v>
      </c>
      <c r="G414" s="10">
        <v>44958</v>
      </c>
      <c r="H414" s="11">
        <v>9</v>
      </c>
      <c r="I414" s="20" t="s">
        <v>259</v>
      </c>
      <c r="J414" s="11" t="s">
        <v>261</v>
      </c>
      <c r="K414" s="11" t="s">
        <v>2205</v>
      </c>
      <c r="L414" s="11">
        <v>2</v>
      </c>
    </row>
    <row r="415" spans="1:12">
      <c r="A415" s="11" t="s">
        <v>665</v>
      </c>
      <c r="D415" s="11" t="s">
        <v>260</v>
      </c>
      <c r="E415" s="19" t="s">
        <v>915</v>
      </c>
      <c r="F415" s="10">
        <v>42036</v>
      </c>
      <c r="G415" s="10">
        <v>44958</v>
      </c>
      <c r="H415" s="11">
        <v>9</v>
      </c>
      <c r="I415" s="20" t="s">
        <v>259</v>
      </c>
      <c r="J415" s="11" t="s">
        <v>261</v>
      </c>
      <c r="K415" s="11" t="s">
        <v>2205</v>
      </c>
      <c r="L415" s="11">
        <v>2</v>
      </c>
    </row>
    <row r="416" spans="1:12">
      <c r="A416" s="11" t="s">
        <v>666</v>
      </c>
      <c r="D416" s="11" t="s">
        <v>260</v>
      </c>
      <c r="E416" s="19" t="s">
        <v>916</v>
      </c>
      <c r="F416" s="10">
        <v>42036</v>
      </c>
      <c r="G416" s="10">
        <v>44958</v>
      </c>
      <c r="H416" s="11">
        <v>9</v>
      </c>
      <c r="I416" s="20" t="s">
        <v>259</v>
      </c>
      <c r="J416" s="11" t="s">
        <v>261</v>
      </c>
      <c r="K416" s="11" t="s">
        <v>2205</v>
      </c>
      <c r="L416" s="11">
        <v>2</v>
      </c>
    </row>
    <row r="417" spans="1:12">
      <c r="A417" s="11" t="s">
        <v>667</v>
      </c>
      <c r="D417" s="11" t="s">
        <v>260</v>
      </c>
      <c r="E417" s="19" t="s">
        <v>917</v>
      </c>
      <c r="F417" s="10">
        <v>42036</v>
      </c>
      <c r="G417" s="10">
        <v>44958</v>
      </c>
      <c r="H417" s="11">
        <v>9</v>
      </c>
      <c r="I417" s="20" t="s">
        <v>259</v>
      </c>
      <c r="J417" s="11" t="s">
        <v>261</v>
      </c>
      <c r="K417" s="11" t="s">
        <v>2205</v>
      </c>
      <c r="L417" s="11">
        <v>2</v>
      </c>
    </row>
    <row r="418" spans="1:12">
      <c r="A418" s="11" t="s">
        <v>668</v>
      </c>
      <c r="D418" s="11" t="s">
        <v>260</v>
      </c>
      <c r="E418" s="19" t="s">
        <v>918</v>
      </c>
      <c r="F418" s="10">
        <v>42036</v>
      </c>
      <c r="G418" s="10">
        <v>44958</v>
      </c>
      <c r="H418" s="11">
        <v>9</v>
      </c>
      <c r="I418" s="20" t="s">
        <v>259</v>
      </c>
      <c r="J418" s="11" t="s">
        <v>261</v>
      </c>
      <c r="K418" s="11" t="s">
        <v>2205</v>
      </c>
      <c r="L418" s="11">
        <v>2</v>
      </c>
    </row>
    <row r="419" spans="1:12">
      <c r="A419" s="11" t="s">
        <v>669</v>
      </c>
      <c r="D419" s="11" t="s">
        <v>260</v>
      </c>
      <c r="E419" s="19" t="s">
        <v>919</v>
      </c>
      <c r="F419" s="10">
        <v>42036</v>
      </c>
      <c r="G419" s="10">
        <v>44958</v>
      </c>
      <c r="H419" s="11">
        <v>9</v>
      </c>
      <c r="I419" s="20" t="s">
        <v>259</v>
      </c>
      <c r="J419" s="11" t="s">
        <v>261</v>
      </c>
      <c r="K419" s="11" t="s">
        <v>2205</v>
      </c>
      <c r="L419" s="11">
        <v>2</v>
      </c>
    </row>
    <row r="420" spans="1:12">
      <c r="A420" s="11" t="s">
        <v>670</v>
      </c>
      <c r="D420" s="11" t="s">
        <v>260</v>
      </c>
      <c r="E420" s="19" t="s">
        <v>920</v>
      </c>
      <c r="F420" s="10">
        <v>42036</v>
      </c>
      <c r="G420" s="10">
        <v>44958</v>
      </c>
      <c r="H420" s="11">
        <v>9</v>
      </c>
      <c r="I420" s="20" t="s">
        <v>259</v>
      </c>
      <c r="J420" s="11" t="s">
        <v>261</v>
      </c>
      <c r="K420" s="11" t="s">
        <v>2205</v>
      </c>
      <c r="L420" s="11">
        <v>2</v>
      </c>
    </row>
    <row r="421" spans="1:12">
      <c r="A421" s="11" t="s">
        <v>671</v>
      </c>
      <c r="D421" s="11" t="s">
        <v>260</v>
      </c>
      <c r="E421" s="19" t="s">
        <v>921</v>
      </c>
      <c r="F421" s="10">
        <v>42036</v>
      </c>
      <c r="G421" s="10">
        <v>44958</v>
      </c>
      <c r="H421" s="11">
        <v>9</v>
      </c>
      <c r="I421" s="20" t="s">
        <v>259</v>
      </c>
      <c r="J421" s="11" t="s">
        <v>261</v>
      </c>
      <c r="K421" s="11" t="s">
        <v>2205</v>
      </c>
      <c r="L421" s="11">
        <v>2</v>
      </c>
    </row>
    <row r="422" spans="1:12">
      <c r="A422" s="11" t="s">
        <v>672</v>
      </c>
      <c r="D422" s="11" t="s">
        <v>260</v>
      </c>
      <c r="E422" s="19" t="s">
        <v>922</v>
      </c>
      <c r="F422" s="10">
        <v>42036</v>
      </c>
      <c r="G422" s="10">
        <v>44958</v>
      </c>
      <c r="H422" s="11">
        <v>9</v>
      </c>
      <c r="I422" s="20" t="s">
        <v>259</v>
      </c>
      <c r="J422" s="11" t="s">
        <v>261</v>
      </c>
      <c r="K422" s="11" t="s">
        <v>2205</v>
      </c>
      <c r="L422" s="11">
        <v>2</v>
      </c>
    </row>
    <row r="423" spans="1:12">
      <c r="A423" s="11" t="s">
        <v>673</v>
      </c>
      <c r="D423" s="11" t="s">
        <v>260</v>
      </c>
      <c r="E423" s="19" t="s">
        <v>923</v>
      </c>
      <c r="F423" s="10">
        <v>42036</v>
      </c>
      <c r="G423" s="10">
        <v>44958</v>
      </c>
      <c r="H423" s="11">
        <v>9</v>
      </c>
      <c r="I423" s="20" t="s">
        <v>259</v>
      </c>
      <c r="J423" s="11" t="s">
        <v>261</v>
      </c>
      <c r="K423" s="11" t="s">
        <v>2205</v>
      </c>
      <c r="L423" s="11">
        <v>2</v>
      </c>
    </row>
    <row r="424" spans="1:12">
      <c r="A424" s="11" t="s">
        <v>674</v>
      </c>
      <c r="D424" s="11" t="s">
        <v>260</v>
      </c>
      <c r="E424" s="19" t="s">
        <v>924</v>
      </c>
      <c r="F424" s="10">
        <v>42036</v>
      </c>
      <c r="G424" s="10">
        <v>44958</v>
      </c>
      <c r="H424" s="11">
        <v>9</v>
      </c>
      <c r="I424" s="20" t="s">
        <v>259</v>
      </c>
      <c r="J424" s="11" t="s">
        <v>261</v>
      </c>
      <c r="K424" s="11" t="s">
        <v>2205</v>
      </c>
      <c r="L424" s="11">
        <v>2</v>
      </c>
    </row>
    <row r="425" spans="1:12">
      <c r="A425" s="11" t="s">
        <v>675</v>
      </c>
      <c r="D425" s="11" t="s">
        <v>260</v>
      </c>
      <c r="E425" s="19" t="s">
        <v>925</v>
      </c>
      <c r="F425" s="10">
        <v>42036</v>
      </c>
      <c r="G425" s="10">
        <v>44958</v>
      </c>
      <c r="H425" s="11">
        <v>9</v>
      </c>
      <c r="I425" s="20" t="s">
        <v>259</v>
      </c>
      <c r="J425" s="11" t="s">
        <v>261</v>
      </c>
      <c r="K425" s="11" t="s">
        <v>2205</v>
      </c>
      <c r="L425" s="11">
        <v>2</v>
      </c>
    </row>
    <row r="426" spans="1:12">
      <c r="A426" s="11" t="s">
        <v>676</v>
      </c>
      <c r="D426" s="11" t="s">
        <v>260</v>
      </c>
      <c r="E426" s="19" t="s">
        <v>926</v>
      </c>
      <c r="F426" s="10">
        <v>42036</v>
      </c>
      <c r="G426" s="10">
        <v>44958</v>
      </c>
      <c r="H426" s="11">
        <v>9</v>
      </c>
      <c r="I426" s="20" t="s">
        <v>259</v>
      </c>
      <c r="J426" s="11" t="s">
        <v>261</v>
      </c>
      <c r="K426" s="11" t="s">
        <v>2205</v>
      </c>
      <c r="L426" s="11">
        <v>2</v>
      </c>
    </row>
    <row r="427" spans="1:12">
      <c r="A427" s="11" t="s">
        <v>677</v>
      </c>
      <c r="D427" s="11" t="s">
        <v>260</v>
      </c>
      <c r="E427" s="19" t="s">
        <v>927</v>
      </c>
      <c r="F427" s="10">
        <v>42036</v>
      </c>
      <c r="G427" s="10">
        <v>44958</v>
      </c>
      <c r="H427" s="11">
        <v>9</v>
      </c>
      <c r="I427" s="20" t="s">
        <v>259</v>
      </c>
      <c r="J427" s="11" t="s">
        <v>261</v>
      </c>
      <c r="K427" s="11" t="s">
        <v>2205</v>
      </c>
      <c r="L427" s="11">
        <v>2</v>
      </c>
    </row>
    <row r="428" spans="1:12">
      <c r="A428" s="11" t="s">
        <v>678</v>
      </c>
      <c r="D428" s="11" t="s">
        <v>260</v>
      </c>
      <c r="E428" s="19" t="s">
        <v>928</v>
      </c>
      <c r="F428" s="10">
        <v>42036</v>
      </c>
      <c r="G428" s="10">
        <v>44958</v>
      </c>
      <c r="H428" s="11">
        <v>9</v>
      </c>
      <c r="I428" s="20" t="s">
        <v>259</v>
      </c>
      <c r="J428" s="11" t="s">
        <v>261</v>
      </c>
      <c r="K428" s="11" t="s">
        <v>2205</v>
      </c>
      <c r="L428" s="11">
        <v>2</v>
      </c>
    </row>
    <row r="429" spans="1:12">
      <c r="A429" s="11" t="s">
        <v>679</v>
      </c>
      <c r="D429" s="11" t="s">
        <v>260</v>
      </c>
      <c r="E429" s="19" t="s">
        <v>929</v>
      </c>
      <c r="F429" s="10">
        <v>42036</v>
      </c>
      <c r="G429" s="10">
        <v>44958</v>
      </c>
      <c r="H429" s="11">
        <v>9</v>
      </c>
      <c r="I429" s="20" t="s">
        <v>259</v>
      </c>
      <c r="J429" s="11" t="s">
        <v>261</v>
      </c>
      <c r="K429" s="11" t="s">
        <v>2205</v>
      </c>
      <c r="L429" s="11">
        <v>2</v>
      </c>
    </row>
    <row r="430" spans="1:12">
      <c r="A430" s="11" t="s">
        <v>680</v>
      </c>
      <c r="D430" s="11" t="s">
        <v>260</v>
      </c>
      <c r="E430" s="19" t="s">
        <v>930</v>
      </c>
      <c r="F430" s="10">
        <v>42036</v>
      </c>
      <c r="G430" s="10">
        <v>44958</v>
      </c>
      <c r="H430" s="11">
        <v>9</v>
      </c>
      <c r="I430" s="20" t="s">
        <v>259</v>
      </c>
      <c r="J430" s="11" t="s">
        <v>261</v>
      </c>
      <c r="K430" s="11" t="s">
        <v>2205</v>
      </c>
      <c r="L430" s="11">
        <v>2</v>
      </c>
    </row>
    <row r="431" spans="1:12">
      <c r="A431" s="11" t="s">
        <v>681</v>
      </c>
      <c r="D431" s="11" t="s">
        <v>260</v>
      </c>
      <c r="E431" s="19" t="s">
        <v>931</v>
      </c>
      <c r="F431" s="10">
        <v>42036</v>
      </c>
      <c r="G431" s="10">
        <v>44958</v>
      </c>
      <c r="H431" s="11">
        <v>9</v>
      </c>
      <c r="I431" s="20" t="s">
        <v>259</v>
      </c>
      <c r="J431" s="11" t="s">
        <v>261</v>
      </c>
      <c r="K431" s="11" t="s">
        <v>2205</v>
      </c>
      <c r="L431" s="11">
        <v>2</v>
      </c>
    </row>
    <row r="432" spans="1:12">
      <c r="A432" s="11" t="s">
        <v>682</v>
      </c>
      <c r="D432" s="11" t="s">
        <v>260</v>
      </c>
      <c r="E432" s="19" t="s">
        <v>932</v>
      </c>
      <c r="F432" s="10">
        <v>42036</v>
      </c>
      <c r="G432" s="10">
        <v>44958</v>
      </c>
      <c r="H432" s="11">
        <v>9</v>
      </c>
      <c r="I432" s="20" t="s">
        <v>259</v>
      </c>
      <c r="J432" s="11" t="s">
        <v>261</v>
      </c>
      <c r="K432" s="11" t="s">
        <v>2205</v>
      </c>
      <c r="L432" s="11">
        <v>2</v>
      </c>
    </row>
    <row r="433" spans="1:12">
      <c r="A433" s="11" t="s">
        <v>683</v>
      </c>
      <c r="D433" s="11" t="s">
        <v>260</v>
      </c>
      <c r="E433" s="19" t="s">
        <v>933</v>
      </c>
      <c r="F433" s="10">
        <v>42036</v>
      </c>
      <c r="G433" s="10">
        <v>44958</v>
      </c>
      <c r="H433" s="11">
        <v>9</v>
      </c>
      <c r="I433" s="20" t="s">
        <v>259</v>
      </c>
      <c r="J433" s="11" t="s">
        <v>261</v>
      </c>
      <c r="K433" s="11" t="s">
        <v>2205</v>
      </c>
      <c r="L433" s="11">
        <v>2</v>
      </c>
    </row>
    <row r="434" spans="1:12">
      <c r="A434" s="11" t="s">
        <v>684</v>
      </c>
      <c r="D434" s="11" t="s">
        <v>260</v>
      </c>
      <c r="E434" s="19" t="s">
        <v>934</v>
      </c>
      <c r="F434" s="10">
        <v>42036</v>
      </c>
      <c r="G434" s="10">
        <v>44958</v>
      </c>
      <c r="H434" s="11">
        <v>9</v>
      </c>
      <c r="I434" s="20" t="s">
        <v>259</v>
      </c>
      <c r="J434" s="11" t="s">
        <v>261</v>
      </c>
      <c r="K434" s="11" t="s">
        <v>2205</v>
      </c>
      <c r="L434" s="11">
        <v>2</v>
      </c>
    </row>
    <row r="435" spans="1:12">
      <c r="A435" s="11" t="s">
        <v>685</v>
      </c>
      <c r="D435" s="11" t="s">
        <v>260</v>
      </c>
      <c r="E435" s="19" t="s">
        <v>935</v>
      </c>
      <c r="F435" s="10">
        <v>42036</v>
      </c>
      <c r="G435" s="10">
        <v>44958</v>
      </c>
      <c r="H435" s="11">
        <v>9</v>
      </c>
      <c r="I435" s="20" t="s">
        <v>259</v>
      </c>
      <c r="J435" s="11" t="s">
        <v>261</v>
      </c>
      <c r="K435" s="11" t="s">
        <v>2205</v>
      </c>
      <c r="L435" s="11">
        <v>2</v>
      </c>
    </row>
    <row r="436" spans="1:12">
      <c r="A436" s="11" t="s">
        <v>686</v>
      </c>
      <c r="D436" s="11" t="s">
        <v>260</v>
      </c>
      <c r="E436" s="19" t="s">
        <v>936</v>
      </c>
      <c r="F436" s="10">
        <v>42036</v>
      </c>
      <c r="G436" s="10">
        <v>44958</v>
      </c>
      <c r="H436" s="11">
        <v>9</v>
      </c>
      <c r="I436" s="20" t="s">
        <v>259</v>
      </c>
      <c r="J436" s="11" t="s">
        <v>261</v>
      </c>
      <c r="K436" s="11" t="s">
        <v>2205</v>
      </c>
      <c r="L436" s="11">
        <v>2</v>
      </c>
    </row>
    <row r="437" spans="1:12">
      <c r="A437" s="11" t="s">
        <v>687</v>
      </c>
      <c r="D437" s="11" t="s">
        <v>260</v>
      </c>
      <c r="E437" s="19" t="s">
        <v>937</v>
      </c>
      <c r="F437" s="10">
        <v>42036</v>
      </c>
      <c r="G437" s="10">
        <v>44958</v>
      </c>
      <c r="H437" s="11">
        <v>9</v>
      </c>
      <c r="I437" s="20" t="s">
        <v>259</v>
      </c>
      <c r="J437" s="11" t="s">
        <v>261</v>
      </c>
      <c r="K437" s="11" t="s">
        <v>2205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938</v>
      </c>
      <c r="F438" s="10">
        <v>42036</v>
      </c>
      <c r="G438" s="10">
        <v>44958</v>
      </c>
      <c r="H438" s="11">
        <v>9</v>
      </c>
      <c r="I438" s="20" t="s">
        <v>259</v>
      </c>
      <c r="J438" s="11" t="s">
        <v>261</v>
      </c>
      <c r="K438" s="11" t="s">
        <v>2205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939</v>
      </c>
      <c r="F439" s="10">
        <v>42036</v>
      </c>
      <c r="G439" s="10">
        <v>44958</v>
      </c>
      <c r="H439" s="11">
        <v>9</v>
      </c>
      <c r="I439" s="20" t="s">
        <v>259</v>
      </c>
      <c r="J439" s="11" t="s">
        <v>261</v>
      </c>
      <c r="K439" s="11" t="s">
        <v>2205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940</v>
      </c>
      <c r="F440" s="10">
        <v>42036</v>
      </c>
      <c r="G440" s="10">
        <v>44958</v>
      </c>
      <c r="H440" s="11">
        <v>9</v>
      </c>
      <c r="I440" s="20" t="s">
        <v>259</v>
      </c>
      <c r="J440" s="11" t="s">
        <v>261</v>
      </c>
      <c r="K440" s="11" t="s">
        <v>2205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941</v>
      </c>
      <c r="F441" s="10">
        <v>42036</v>
      </c>
      <c r="G441" s="10">
        <v>44958</v>
      </c>
      <c r="H441" s="11">
        <v>9</v>
      </c>
      <c r="I441" s="20" t="s">
        <v>259</v>
      </c>
      <c r="J441" s="11" t="s">
        <v>261</v>
      </c>
      <c r="K441" s="11" t="s">
        <v>2205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942</v>
      </c>
      <c r="F442" s="10">
        <v>42036</v>
      </c>
      <c r="G442" s="10">
        <v>44958</v>
      </c>
      <c r="H442" s="11">
        <v>9</v>
      </c>
      <c r="I442" s="20" t="s">
        <v>259</v>
      </c>
      <c r="J442" s="11" t="s">
        <v>261</v>
      </c>
      <c r="K442" s="11" t="s">
        <v>2205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943</v>
      </c>
      <c r="F443" s="10">
        <v>42036</v>
      </c>
      <c r="G443" s="10">
        <v>44958</v>
      </c>
      <c r="H443" s="11">
        <v>9</v>
      </c>
      <c r="I443" s="20" t="s">
        <v>259</v>
      </c>
      <c r="J443" s="11" t="s">
        <v>261</v>
      </c>
      <c r="K443" s="11" t="s">
        <v>2205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944</v>
      </c>
      <c r="F444" s="10">
        <v>42036</v>
      </c>
      <c r="G444" s="10">
        <v>44958</v>
      </c>
      <c r="H444" s="11">
        <v>9</v>
      </c>
      <c r="I444" s="20" t="s">
        <v>259</v>
      </c>
      <c r="J444" s="11" t="s">
        <v>261</v>
      </c>
      <c r="K444" s="11" t="s">
        <v>2205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945</v>
      </c>
      <c r="F445" s="10">
        <v>42036</v>
      </c>
      <c r="G445" s="10">
        <v>44958</v>
      </c>
      <c r="H445" s="11">
        <v>9</v>
      </c>
      <c r="I445" s="20" t="s">
        <v>259</v>
      </c>
      <c r="J445" s="11" t="s">
        <v>261</v>
      </c>
      <c r="K445" s="11" t="s">
        <v>2205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946</v>
      </c>
      <c r="F446" s="10">
        <v>42036</v>
      </c>
      <c r="G446" s="10">
        <v>44958</v>
      </c>
      <c r="H446" s="11">
        <v>9</v>
      </c>
      <c r="I446" s="20" t="s">
        <v>259</v>
      </c>
      <c r="J446" s="11" t="s">
        <v>261</v>
      </c>
      <c r="K446" s="11" t="s">
        <v>2205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947</v>
      </c>
      <c r="F447" s="10">
        <v>42036</v>
      </c>
      <c r="G447" s="10">
        <v>44958</v>
      </c>
      <c r="H447" s="11">
        <v>9</v>
      </c>
      <c r="I447" s="20" t="s">
        <v>259</v>
      </c>
      <c r="J447" s="11" t="s">
        <v>261</v>
      </c>
      <c r="K447" s="11" t="s">
        <v>2205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948</v>
      </c>
      <c r="F448" s="10">
        <v>42036</v>
      </c>
      <c r="G448" s="10">
        <v>44958</v>
      </c>
      <c r="H448" s="11">
        <v>9</v>
      </c>
      <c r="I448" s="20" t="s">
        <v>259</v>
      </c>
      <c r="J448" s="11" t="s">
        <v>261</v>
      </c>
      <c r="K448" s="11" t="s">
        <v>2205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949</v>
      </c>
      <c r="F449" s="10">
        <v>42036</v>
      </c>
      <c r="G449" s="10">
        <v>44958</v>
      </c>
      <c r="H449" s="11">
        <v>9</v>
      </c>
      <c r="I449" s="20" t="s">
        <v>259</v>
      </c>
      <c r="J449" s="11" t="s">
        <v>261</v>
      </c>
      <c r="K449" s="11" t="s">
        <v>2205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950</v>
      </c>
      <c r="F450" s="10">
        <v>42036</v>
      </c>
      <c r="G450" s="10">
        <v>44958</v>
      </c>
      <c r="H450" s="11">
        <v>9</v>
      </c>
      <c r="I450" s="20" t="s">
        <v>259</v>
      </c>
      <c r="J450" s="11" t="s">
        <v>261</v>
      </c>
      <c r="K450" s="11" t="s">
        <v>2205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951</v>
      </c>
      <c r="F451" s="10">
        <v>42036</v>
      </c>
      <c r="G451" s="10">
        <v>44958</v>
      </c>
      <c r="H451" s="11">
        <v>9</v>
      </c>
      <c r="I451" s="20" t="s">
        <v>259</v>
      </c>
      <c r="J451" s="11" t="s">
        <v>261</v>
      </c>
      <c r="K451" s="11" t="s">
        <v>2205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952</v>
      </c>
      <c r="F452" s="10">
        <v>42036</v>
      </c>
      <c r="G452" s="10">
        <v>44958</v>
      </c>
      <c r="H452" s="11">
        <v>9</v>
      </c>
      <c r="I452" s="20" t="s">
        <v>259</v>
      </c>
      <c r="J452" s="11" t="s">
        <v>261</v>
      </c>
      <c r="K452" s="11" t="s">
        <v>2205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953</v>
      </c>
      <c r="F453" s="10">
        <v>42036</v>
      </c>
      <c r="G453" s="10">
        <v>44958</v>
      </c>
      <c r="H453" s="11">
        <v>9</v>
      </c>
      <c r="I453" s="20" t="s">
        <v>259</v>
      </c>
      <c r="J453" s="11" t="s">
        <v>261</v>
      </c>
      <c r="K453" s="11" t="s">
        <v>2205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954</v>
      </c>
      <c r="F454" s="10">
        <v>42036</v>
      </c>
      <c r="G454" s="10">
        <v>44958</v>
      </c>
      <c r="H454" s="11">
        <v>9</v>
      </c>
      <c r="I454" s="20" t="s">
        <v>259</v>
      </c>
      <c r="J454" s="11" t="s">
        <v>261</v>
      </c>
      <c r="K454" s="11" t="s">
        <v>2205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955</v>
      </c>
      <c r="F455" s="10">
        <v>42036</v>
      </c>
      <c r="G455" s="10">
        <v>44958</v>
      </c>
      <c r="H455" s="11">
        <v>9</v>
      </c>
      <c r="I455" s="20" t="s">
        <v>259</v>
      </c>
      <c r="J455" s="11" t="s">
        <v>261</v>
      </c>
      <c r="K455" s="11" t="s">
        <v>2205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956</v>
      </c>
      <c r="F456" s="10">
        <v>42036</v>
      </c>
      <c r="G456" s="10">
        <v>44958</v>
      </c>
      <c r="H456" s="11">
        <v>9</v>
      </c>
      <c r="I456" s="20" t="s">
        <v>259</v>
      </c>
      <c r="J456" s="11" t="s">
        <v>261</v>
      </c>
      <c r="K456" s="11" t="s">
        <v>2205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957</v>
      </c>
      <c r="F457" s="10">
        <v>42036</v>
      </c>
      <c r="G457" s="10">
        <v>44958</v>
      </c>
      <c r="H457" s="11">
        <v>9</v>
      </c>
      <c r="I457" s="20" t="s">
        <v>259</v>
      </c>
      <c r="J457" s="11" t="s">
        <v>261</v>
      </c>
      <c r="K457" s="11" t="s">
        <v>2205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958</v>
      </c>
      <c r="F458" s="10">
        <v>42036</v>
      </c>
      <c r="G458" s="10">
        <v>44958</v>
      </c>
      <c r="H458" s="11">
        <v>9</v>
      </c>
      <c r="I458" s="20" t="s">
        <v>259</v>
      </c>
      <c r="J458" s="11" t="s">
        <v>261</v>
      </c>
      <c r="K458" s="11" t="s">
        <v>2205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959</v>
      </c>
      <c r="F459" s="10">
        <v>42036</v>
      </c>
      <c r="G459" s="10">
        <v>44958</v>
      </c>
      <c r="H459" s="11">
        <v>9</v>
      </c>
      <c r="I459" s="20" t="s">
        <v>259</v>
      </c>
      <c r="J459" s="11" t="s">
        <v>261</v>
      </c>
      <c r="K459" s="11" t="s">
        <v>2205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960</v>
      </c>
      <c r="F460" s="10">
        <v>42036</v>
      </c>
      <c r="G460" s="10">
        <v>44958</v>
      </c>
      <c r="H460" s="11">
        <v>9</v>
      </c>
      <c r="I460" s="20" t="s">
        <v>259</v>
      </c>
      <c r="J460" s="11" t="s">
        <v>261</v>
      </c>
      <c r="K460" s="11" t="s">
        <v>2205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961</v>
      </c>
      <c r="F461" s="10">
        <v>42036</v>
      </c>
      <c r="G461" s="10">
        <v>44958</v>
      </c>
      <c r="H461" s="11">
        <v>9</v>
      </c>
      <c r="I461" s="20" t="s">
        <v>259</v>
      </c>
      <c r="J461" s="11" t="s">
        <v>261</v>
      </c>
      <c r="K461" s="11" t="s">
        <v>2205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962</v>
      </c>
      <c r="F462" s="10">
        <v>42036</v>
      </c>
      <c r="G462" s="10">
        <v>44958</v>
      </c>
      <c r="H462" s="11">
        <v>9</v>
      </c>
      <c r="I462" s="20" t="s">
        <v>259</v>
      </c>
      <c r="J462" s="11" t="s">
        <v>261</v>
      </c>
      <c r="K462" s="11" t="s">
        <v>2205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963</v>
      </c>
      <c r="F463" s="10">
        <v>42036</v>
      </c>
      <c r="G463" s="10">
        <v>44958</v>
      </c>
      <c r="H463" s="11">
        <v>9</v>
      </c>
      <c r="I463" s="20" t="s">
        <v>259</v>
      </c>
      <c r="J463" s="11" t="s">
        <v>261</v>
      </c>
      <c r="K463" s="11" t="s">
        <v>2205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964</v>
      </c>
      <c r="F464" s="10">
        <v>42036</v>
      </c>
      <c r="G464" s="10">
        <v>44958</v>
      </c>
      <c r="H464" s="11">
        <v>9</v>
      </c>
      <c r="I464" s="20" t="s">
        <v>259</v>
      </c>
      <c r="J464" s="11" t="s">
        <v>261</v>
      </c>
      <c r="K464" s="11" t="s">
        <v>2205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965</v>
      </c>
      <c r="F465" s="10">
        <v>42036</v>
      </c>
      <c r="G465" s="10">
        <v>44958</v>
      </c>
      <c r="H465" s="11">
        <v>9</v>
      </c>
      <c r="I465" s="20" t="s">
        <v>259</v>
      </c>
      <c r="J465" s="11" t="s">
        <v>261</v>
      </c>
      <c r="K465" s="11" t="s">
        <v>2205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966</v>
      </c>
      <c r="F466" s="10">
        <v>42036</v>
      </c>
      <c r="G466" s="10">
        <v>44958</v>
      </c>
      <c r="H466" s="11">
        <v>9</v>
      </c>
      <c r="I466" s="20" t="s">
        <v>259</v>
      </c>
      <c r="J466" s="11" t="s">
        <v>261</v>
      </c>
      <c r="K466" s="11" t="s">
        <v>2205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967</v>
      </c>
      <c r="F467" s="10">
        <v>42036</v>
      </c>
      <c r="G467" s="10">
        <v>44958</v>
      </c>
      <c r="H467" s="11">
        <v>9</v>
      </c>
      <c r="I467" s="20" t="s">
        <v>259</v>
      </c>
      <c r="J467" s="11" t="s">
        <v>261</v>
      </c>
      <c r="K467" s="11" t="s">
        <v>2205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968</v>
      </c>
      <c r="F468" s="10">
        <v>42036</v>
      </c>
      <c r="G468" s="10">
        <v>44958</v>
      </c>
      <c r="H468" s="11">
        <v>9</v>
      </c>
      <c r="I468" s="20" t="s">
        <v>259</v>
      </c>
      <c r="J468" s="11" t="s">
        <v>261</v>
      </c>
      <c r="K468" s="11" t="s">
        <v>2205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969</v>
      </c>
      <c r="F469" s="10">
        <v>42036</v>
      </c>
      <c r="G469" s="10">
        <v>44958</v>
      </c>
      <c r="H469" s="11">
        <v>9</v>
      </c>
      <c r="I469" s="20" t="s">
        <v>259</v>
      </c>
      <c r="J469" s="11" t="s">
        <v>261</v>
      </c>
      <c r="K469" s="11" t="s">
        <v>2205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970</v>
      </c>
      <c r="F470" s="10">
        <v>42036</v>
      </c>
      <c r="G470" s="10">
        <v>44958</v>
      </c>
      <c r="H470" s="11">
        <v>9</v>
      </c>
      <c r="I470" s="20" t="s">
        <v>259</v>
      </c>
      <c r="J470" s="11" t="s">
        <v>261</v>
      </c>
      <c r="K470" s="11" t="s">
        <v>2205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971</v>
      </c>
      <c r="F471" s="10">
        <v>42036</v>
      </c>
      <c r="G471" s="10">
        <v>44958</v>
      </c>
      <c r="H471" s="11">
        <v>9</v>
      </c>
      <c r="I471" s="20" t="s">
        <v>259</v>
      </c>
      <c r="J471" s="11" t="s">
        <v>261</v>
      </c>
      <c r="K471" s="11" t="s">
        <v>2205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972</v>
      </c>
      <c r="F472" s="10">
        <v>42036</v>
      </c>
      <c r="G472" s="10">
        <v>44958</v>
      </c>
      <c r="H472" s="11">
        <v>9</v>
      </c>
      <c r="I472" s="20" t="s">
        <v>259</v>
      </c>
      <c r="J472" s="11" t="s">
        <v>261</v>
      </c>
      <c r="K472" s="11" t="s">
        <v>2205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973</v>
      </c>
      <c r="F473" s="10">
        <v>42036</v>
      </c>
      <c r="G473" s="10">
        <v>44958</v>
      </c>
      <c r="H473" s="11">
        <v>9</v>
      </c>
      <c r="I473" s="20" t="s">
        <v>259</v>
      </c>
      <c r="J473" s="11" t="s">
        <v>261</v>
      </c>
      <c r="K473" s="11" t="s">
        <v>2205</v>
      </c>
      <c r="L473" s="11">
        <v>2</v>
      </c>
    </row>
    <row r="474" spans="1:12">
      <c r="A474" s="11" t="s">
        <v>724</v>
      </c>
      <c r="D474" s="11" t="s">
        <v>260</v>
      </c>
      <c r="E474" s="19" t="s">
        <v>974</v>
      </c>
      <c r="F474" s="10">
        <v>42036</v>
      </c>
      <c r="G474" s="10">
        <v>44958</v>
      </c>
      <c r="H474" s="11">
        <v>9</v>
      </c>
      <c r="I474" s="20" t="s">
        <v>259</v>
      </c>
      <c r="J474" s="11" t="s">
        <v>261</v>
      </c>
      <c r="K474" s="11" t="s">
        <v>2205</v>
      </c>
      <c r="L474" s="11">
        <v>2</v>
      </c>
    </row>
    <row r="475" spans="1:12">
      <c r="A475" s="11" t="s">
        <v>725</v>
      </c>
      <c r="D475" s="11" t="s">
        <v>260</v>
      </c>
      <c r="E475" s="19" t="s">
        <v>975</v>
      </c>
      <c r="F475" s="10">
        <v>42036</v>
      </c>
      <c r="G475" s="10">
        <v>44958</v>
      </c>
      <c r="H475" s="11">
        <v>9</v>
      </c>
      <c r="I475" s="20" t="s">
        <v>259</v>
      </c>
      <c r="J475" s="11" t="s">
        <v>261</v>
      </c>
      <c r="K475" s="11" t="s">
        <v>2205</v>
      </c>
      <c r="L475" s="11">
        <v>2</v>
      </c>
    </row>
    <row r="476" spans="1:12">
      <c r="A476" s="11" t="s">
        <v>726</v>
      </c>
      <c r="D476" s="11" t="s">
        <v>260</v>
      </c>
      <c r="E476" s="19" t="s">
        <v>976</v>
      </c>
      <c r="F476" s="10">
        <v>42036</v>
      </c>
      <c r="G476" s="10">
        <v>44958</v>
      </c>
      <c r="H476" s="11">
        <v>9</v>
      </c>
      <c r="I476" s="20" t="s">
        <v>259</v>
      </c>
      <c r="J476" s="11" t="s">
        <v>261</v>
      </c>
      <c r="K476" s="11" t="s">
        <v>2205</v>
      </c>
      <c r="L476" s="11">
        <v>2</v>
      </c>
    </row>
    <row r="477" spans="1:12">
      <c r="A477" s="11" t="s">
        <v>727</v>
      </c>
      <c r="D477" s="11" t="s">
        <v>260</v>
      </c>
      <c r="E477" s="19" t="s">
        <v>977</v>
      </c>
      <c r="F477" s="10">
        <v>42036</v>
      </c>
      <c r="G477" s="10">
        <v>44958</v>
      </c>
      <c r="H477" s="11">
        <v>9</v>
      </c>
      <c r="I477" s="20" t="s">
        <v>259</v>
      </c>
      <c r="J477" s="11" t="s">
        <v>261</v>
      </c>
      <c r="K477" s="11" t="s">
        <v>2205</v>
      </c>
      <c r="L477" s="11">
        <v>2</v>
      </c>
    </row>
    <row r="478" spans="1:12">
      <c r="A478" s="11" t="s">
        <v>728</v>
      </c>
      <c r="D478" s="11" t="s">
        <v>260</v>
      </c>
      <c r="E478" s="19" t="s">
        <v>978</v>
      </c>
      <c r="F478" s="10">
        <v>42036</v>
      </c>
      <c r="G478" s="10">
        <v>44958</v>
      </c>
      <c r="H478" s="11">
        <v>9</v>
      </c>
      <c r="I478" s="20" t="s">
        <v>259</v>
      </c>
      <c r="J478" s="11" t="s">
        <v>261</v>
      </c>
      <c r="K478" s="11" t="s">
        <v>2205</v>
      </c>
      <c r="L478" s="11">
        <v>2</v>
      </c>
    </row>
    <row r="479" spans="1:12">
      <c r="A479" s="11" t="s">
        <v>729</v>
      </c>
      <c r="D479" s="11" t="s">
        <v>260</v>
      </c>
      <c r="E479" s="19" t="s">
        <v>979</v>
      </c>
      <c r="F479" s="10">
        <v>42036</v>
      </c>
      <c r="G479" s="10">
        <v>44958</v>
      </c>
      <c r="H479" s="11">
        <v>9</v>
      </c>
      <c r="I479" s="20" t="s">
        <v>259</v>
      </c>
      <c r="J479" s="11" t="s">
        <v>261</v>
      </c>
      <c r="K479" s="11" t="s">
        <v>2205</v>
      </c>
      <c r="L479" s="11">
        <v>2</v>
      </c>
    </row>
    <row r="480" spans="1:12">
      <c r="A480" s="11" t="s">
        <v>730</v>
      </c>
      <c r="D480" s="11" t="s">
        <v>260</v>
      </c>
      <c r="E480" s="19" t="s">
        <v>980</v>
      </c>
      <c r="F480" s="10">
        <v>42036</v>
      </c>
      <c r="G480" s="10">
        <v>44958</v>
      </c>
      <c r="H480" s="11">
        <v>9</v>
      </c>
      <c r="I480" s="20" t="s">
        <v>259</v>
      </c>
      <c r="J480" s="11" t="s">
        <v>261</v>
      </c>
      <c r="K480" s="11" t="s">
        <v>2205</v>
      </c>
      <c r="L480" s="11">
        <v>2</v>
      </c>
    </row>
    <row r="481" spans="1:12">
      <c r="A481" s="11" t="s">
        <v>731</v>
      </c>
      <c r="D481" s="11" t="s">
        <v>260</v>
      </c>
      <c r="E481" s="19" t="s">
        <v>981</v>
      </c>
      <c r="F481" s="10">
        <v>42036</v>
      </c>
      <c r="G481" s="10">
        <v>44958</v>
      </c>
      <c r="H481" s="11">
        <v>9</v>
      </c>
      <c r="I481" s="20" t="s">
        <v>259</v>
      </c>
      <c r="J481" s="11" t="s">
        <v>261</v>
      </c>
      <c r="K481" s="11" t="s">
        <v>2205</v>
      </c>
      <c r="L481" s="11">
        <v>2</v>
      </c>
    </row>
    <row r="482" spans="1:12">
      <c r="A482" s="11" t="s">
        <v>732</v>
      </c>
      <c r="D482" s="11" t="s">
        <v>260</v>
      </c>
      <c r="E482" s="19" t="s">
        <v>982</v>
      </c>
      <c r="F482" s="10">
        <v>42036</v>
      </c>
      <c r="G482" s="10">
        <v>44958</v>
      </c>
      <c r="H482" s="11">
        <v>9</v>
      </c>
      <c r="I482" s="20" t="s">
        <v>259</v>
      </c>
      <c r="J482" s="11" t="s">
        <v>261</v>
      </c>
      <c r="K482" s="11" t="s">
        <v>2205</v>
      </c>
      <c r="L482" s="11">
        <v>2</v>
      </c>
    </row>
    <row r="483" spans="1:12">
      <c r="A483" s="11" t="s">
        <v>733</v>
      </c>
      <c r="D483" s="11" t="s">
        <v>260</v>
      </c>
      <c r="E483" s="19" t="s">
        <v>983</v>
      </c>
      <c r="F483" s="10">
        <v>42036</v>
      </c>
      <c r="G483" s="10">
        <v>44958</v>
      </c>
      <c r="H483" s="11">
        <v>9</v>
      </c>
      <c r="I483" s="20" t="s">
        <v>259</v>
      </c>
      <c r="J483" s="11" t="s">
        <v>261</v>
      </c>
      <c r="K483" s="11" t="s">
        <v>2205</v>
      </c>
      <c r="L483" s="11">
        <v>2</v>
      </c>
    </row>
    <row r="484" spans="1:12">
      <c r="A484" s="11" t="s">
        <v>734</v>
      </c>
      <c r="D484" s="11" t="s">
        <v>260</v>
      </c>
      <c r="E484" s="19" t="s">
        <v>984</v>
      </c>
      <c r="F484" s="10">
        <v>42036</v>
      </c>
      <c r="G484" s="10">
        <v>44958</v>
      </c>
      <c r="H484" s="11">
        <v>9</v>
      </c>
      <c r="I484" s="20" t="s">
        <v>259</v>
      </c>
      <c r="J484" s="11" t="s">
        <v>261</v>
      </c>
      <c r="K484" s="11" t="s">
        <v>2205</v>
      </c>
      <c r="L484" s="11">
        <v>2</v>
      </c>
    </row>
    <row r="485" spans="1:12">
      <c r="A485" s="11" t="s">
        <v>735</v>
      </c>
      <c r="D485" s="11" t="s">
        <v>260</v>
      </c>
      <c r="E485" s="19" t="s">
        <v>985</v>
      </c>
      <c r="F485" s="10">
        <v>42036</v>
      </c>
      <c r="G485" s="10">
        <v>44958</v>
      </c>
      <c r="H485" s="11">
        <v>9</v>
      </c>
      <c r="I485" s="20" t="s">
        <v>259</v>
      </c>
      <c r="J485" s="11" t="s">
        <v>261</v>
      </c>
      <c r="K485" s="11" t="s">
        <v>2205</v>
      </c>
      <c r="L485" s="11">
        <v>2</v>
      </c>
    </row>
    <row r="486" spans="1:12">
      <c r="A486" s="11" t="s">
        <v>736</v>
      </c>
      <c r="D486" s="11" t="s">
        <v>260</v>
      </c>
      <c r="E486" s="19" t="s">
        <v>986</v>
      </c>
      <c r="F486" s="10">
        <v>42036</v>
      </c>
      <c r="G486" s="10">
        <v>44958</v>
      </c>
      <c r="H486" s="11">
        <v>9</v>
      </c>
      <c r="I486" s="20" t="s">
        <v>259</v>
      </c>
      <c r="J486" s="11" t="s">
        <v>261</v>
      </c>
      <c r="K486" s="11" t="s">
        <v>2205</v>
      </c>
      <c r="L486" s="11">
        <v>2</v>
      </c>
    </row>
    <row r="487" spans="1:12">
      <c r="A487" s="11" t="s">
        <v>737</v>
      </c>
      <c r="D487" s="11" t="s">
        <v>260</v>
      </c>
      <c r="E487" s="19" t="s">
        <v>987</v>
      </c>
      <c r="F487" s="10">
        <v>42036</v>
      </c>
      <c r="G487" s="10">
        <v>44958</v>
      </c>
      <c r="H487" s="11">
        <v>9</v>
      </c>
      <c r="I487" s="20" t="s">
        <v>259</v>
      </c>
      <c r="J487" s="11" t="s">
        <v>261</v>
      </c>
      <c r="K487" s="11" t="s">
        <v>2205</v>
      </c>
      <c r="L487" s="11">
        <v>2</v>
      </c>
    </row>
    <row r="488" spans="1:12">
      <c r="A488" s="11" t="s">
        <v>738</v>
      </c>
      <c r="D488" s="11" t="s">
        <v>260</v>
      </c>
      <c r="E488" s="19" t="s">
        <v>988</v>
      </c>
      <c r="F488" s="10">
        <v>42036</v>
      </c>
      <c r="G488" s="10">
        <v>44958</v>
      </c>
      <c r="H488" s="11">
        <v>9</v>
      </c>
      <c r="I488" s="20" t="s">
        <v>259</v>
      </c>
      <c r="J488" s="11" t="s">
        <v>261</v>
      </c>
      <c r="K488" s="11" t="s">
        <v>2205</v>
      </c>
      <c r="L488" s="11">
        <v>2</v>
      </c>
    </row>
    <row r="489" spans="1:12">
      <c r="A489" s="11" t="s">
        <v>739</v>
      </c>
      <c r="D489" s="11" t="s">
        <v>260</v>
      </c>
      <c r="E489" s="19" t="s">
        <v>989</v>
      </c>
      <c r="F489" s="10">
        <v>42036</v>
      </c>
      <c r="G489" s="10">
        <v>44958</v>
      </c>
      <c r="H489" s="11">
        <v>9</v>
      </c>
      <c r="I489" s="20" t="s">
        <v>259</v>
      </c>
      <c r="J489" s="11" t="s">
        <v>261</v>
      </c>
      <c r="K489" s="11" t="s">
        <v>2205</v>
      </c>
      <c r="L489" s="11">
        <v>2</v>
      </c>
    </row>
    <row r="490" spans="1:12">
      <c r="A490" s="11" t="s">
        <v>740</v>
      </c>
      <c r="D490" s="11" t="s">
        <v>260</v>
      </c>
      <c r="E490" s="19" t="s">
        <v>990</v>
      </c>
      <c r="F490" s="10">
        <v>42036</v>
      </c>
      <c r="G490" s="10">
        <v>44958</v>
      </c>
      <c r="H490" s="11">
        <v>9</v>
      </c>
      <c r="I490" s="20" t="s">
        <v>259</v>
      </c>
      <c r="J490" s="11" t="s">
        <v>261</v>
      </c>
      <c r="K490" s="11" t="s">
        <v>2205</v>
      </c>
      <c r="L490" s="11">
        <v>2</v>
      </c>
    </row>
    <row r="491" spans="1:12">
      <c r="A491" s="11" t="s">
        <v>741</v>
      </c>
      <c r="D491" s="11" t="s">
        <v>260</v>
      </c>
      <c r="E491" s="19" t="s">
        <v>991</v>
      </c>
      <c r="F491" s="10">
        <v>42036</v>
      </c>
      <c r="G491" s="10">
        <v>44958</v>
      </c>
      <c r="H491" s="11">
        <v>9</v>
      </c>
      <c r="I491" s="20" t="s">
        <v>259</v>
      </c>
      <c r="J491" s="11" t="s">
        <v>261</v>
      </c>
      <c r="K491" s="11" t="s">
        <v>2205</v>
      </c>
      <c r="L491" s="11">
        <v>2</v>
      </c>
    </row>
    <row r="492" spans="1:12">
      <c r="A492" s="11" t="s">
        <v>742</v>
      </c>
      <c r="D492" s="11" t="s">
        <v>260</v>
      </c>
      <c r="E492" s="19" t="s">
        <v>992</v>
      </c>
      <c r="F492" s="10">
        <v>42036</v>
      </c>
      <c r="G492" s="10">
        <v>44958</v>
      </c>
      <c r="H492" s="11">
        <v>9</v>
      </c>
      <c r="I492" s="20" t="s">
        <v>259</v>
      </c>
      <c r="J492" s="11" t="s">
        <v>261</v>
      </c>
      <c r="K492" s="11" t="s">
        <v>2205</v>
      </c>
      <c r="L492" s="11">
        <v>2</v>
      </c>
    </row>
    <row r="493" spans="1:12">
      <c r="A493" s="11" t="s">
        <v>743</v>
      </c>
      <c r="D493" s="11" t="s">
        <v>260</v>
      </c>
      <c r="E493" s="19" t="s">
        <v>993</v>
      </c>
      <c r="F493" s="10">
        <v>42036</v>
      </c>
      <c r="G493" s="10">
        <v>44958</v>
      </c>
      <c r="H493" s="11">
        <v>9</v>
      </c>
      <c r="I493" s="20" t="s">
        <v>259</v>
      </c>
      <c r="J493" s="11" t="s">
        <v>261</v>
      </c>
      <c r="K493" s="11" t="s">
        <v>2205</v>
      </c>
      <c r="L493" s="11">
        <v>2</v>
      </c>
    </row>
    <row r="494" spans="1:12">
      <c r="A494" s="11" t="s">
        <v>744</v>
      </c>
      <c r="D494" s="11" t="s">
        <v>260</v>
      </c>
      <c r="E494" s="19" t="s">
        <v>994</v>
      </c>
      <c r="F494" s="10">
        <v>42036</v>
      </c>
      <c r="G494" s="10">
        <v>44958</v>
      </c>
      <c r="H494" s="11">
        <v>9</v>
      </c>
      <c r="I494" s="20" t="s">
        <v>259</v>
      </c>
      <c r="J494" s="11" t="s">
        <v>261</v>
      </c>
      <c r="K494" s="11" t="s">
        <v>2205</v>
      </c>
      <c r="L494" s="11">
        <v>2</v>
      </c>
    </row>
    <row r="495" spans="1:12">
      <c r="A495" s="11" t="s">
        <v>745</v>
      </c>
      <c r="D495" s="11" t="s">
        <v>260</v>
      </c>
      <c r="E495" s="19" t="s">
        <v>995</v>
      </c>
      <c r="F495" s="10">
        <v>42036</v>
      </c>
      <c r="G495" s="10">
        <v>44958</v>
      </c>
      <c r="H495" s="11">
        <v>9</v>
      </c>
      <c r="I495" s="20" t="s">
        <v>259</v>
      </c>
      <c r="J495" s="11" t="s">
        <v>261</v>
      </c>
      <c r="K495" s="11" t="s">
        <v>2205</v>
      </c>
      <c r="L495" s="11">
        <v>2</v>
      </c>
    </row>
    <row r="496" spans="1:12">
      <c r="A496" s="11" t="s">
        <v>746</v>
      </c>
      <c r="D496" s="11" t="s">
        <v>260</v>
      </c>
      <c r="E496" s="19" t="s">
        <v>996</v>
      </c>
      <c r="F496" s="10">
        <v>42036</v>
      </c>
      <c r="G496" s="10">
        <v>44958</v>
      </c>
      <c r="H496" s="11">
        <v>9</v>
      </c>
      <c r="I496" s="20" t="s">
        <v>259</v>
      </c>
      <c r="J496" s="11" t="s">
        <v>261</v>
      </c>
      <c r="K496" s="11" t="s">
        <v>2205</v>
      </c>
      <c r="L496" s="11">
        <v>2</v>
      </c>
    </row>
    <row r="497" spans="1:12">
      <c r="A497" s="11" t="s">
        <v>747</v>
      </c>
      <c r="D497" s="11" t="s">
        <v>260</v>
      </c>
      <c r="E497" s="19" t="s">
        <v>997</v>
      </c>
      <c r="F497" s="10">
        <v>42036</v>
      </c>
      <c r="G497" s="10">
        <v>44958</v>
      </c>
      <c r="H497" s="11">
        <v>9</v>
      </c>
      <c r="I497" s="20" t="s">
        <v>259</v>
      </c>
      <c r="J497" s="11" t="s">
        <v>261</v>
      </c>
      <c r="K497" s="11" t="s">
        <v>2205</v>
      </c>
      <c r="L497" s="11">
        <v>2</v>
      </c>
    </row>
    <row r="498" spans="1:12">
      <c r="A498" s="11" t="s">
        <v>748</v>
      </c>
      <c r="D498" s="11" t="s">
        <v>260</v>
      </c>
      <c r="E498" s="19" t="s">
        <v>998</v>
      </c>
      <c r="F498" s="10">
        <v>42036</v>
      </c>
      <c r="G498" s="10">
        <v>44958</v>
      </c>
      <c r="H498" s="11">
        <v>9</v>
      </c>
      <c r="I498" s="20" t="s">
        <v>259</v>
      </c>
      <c r="J498" s="11" t="s">
        <v>261</v>
      </c>
      <c r="K498" s="11" t="s">
        <v>2205</v>
      </c>
      <c r="L498" s="11">
        <v>2</v>
      </c>
    </row>
    <row r="499" spans="1:12">
      <c r="A499" s="11" t="s">
        <v>749</v>
      </c>
      <c r="D499" s="11" t="s">
        <v>260</v>
      </c>
      <c r="E499" s="19" t="s">
        <v>999</v>
      </c>
      <c r="F499" s="10">
        <v>42036</v>
      </c>
      <c r="G499" s="10">
        <v>44958</v>
      </c>
      <c r="H499" s="11">
        <v>9</v>
      </c>
      <c r="I499" s="20" t="s">
        <v>259</v>
      </c>
      <c r="J499" s="11" t="s">
        <v>261</v>
      </c>
      <c r="K499" s="11" t="s">
        <v>2205</v>
      </c>
      <c r="L499" s="11">
        <v>2</v>
      </c>
    </row>
    <row r="500" spans="1:12">
      <c r="A500" s="11" t="s">
        <v>750</v>
      </c>
      <c r="D500" s="11" t="s">
        <v>260</v>
      </c>
      <c r="E500" s="19" t="s">
        <v>1000</v>
      </c>
      <c r="F500" s="10">
        <v>42036</v>
      </c>
      <c r="G500" s="10">
        <v>44958</v>
      </c>
      <c r="H500" s="11">
        <v>9</v>
      </c>
      <c r="I500" s="20" t="s">
        <v>259</v>
      </c>
      <c r="J500" s="11" t="s">
        <v>261</v>
      </c>
      <c r="K500" s="11" t="s">
        <v>2205</v>
      </c>
      <c r="L500" s="11">
        <v>2</v>
      </c>
    </row>
    <row r="501" spans="1:12">
      <c r="A501" s="11" t="s">
        <v>751</v>
      </c>
      <c r="D501" s="11" t="s">
        <v>260</v>
      </c>
      <c r="E501" s="19" t="s">
        <v>1001</v>
      </c>
      <c r="F501" s="10">
        <v>42036</v>
      </c>
      <c r="G501" s="10">
        <v>44958</v>
      </c>
      <c r="H501" s="11">
        <v>9</v>
      </c>
      <c r="I501" s="20" t="s">
        <v>259</v>
      </c>
      <c r="J501" s="11" t="s">
        <v>261</v>
      </c>
      <c r="K501" s="11" t="s">
        <v>2205</v>
      </c>
      <c r="L501" s="11">
        <v>2</v>
      </c>
    </row>
    <row r="502" spans="1:12">
      <c r="A502" s="11" t="s">
        <v>752</v>
      </c>
      <c r="D502" s="11" t="s">
        <v>260</v>
      </c>
      <c r="E502" s="19" t="s">
        <v>1002</v>
      </c>
      <c r="F502" s="10">
        <v>42036</v>
      </c>
      <c r="G502" s="10">
        <v>44958</v>
      </c>
      <c r="H502" s="11">
        <v>9</v>
      </c>
      <c r="I502" s="20" t="s">
        <v>259</v>
      </c>
      <c r="J502" s="11" t="s">
        <v>261</v>
      </c>
      <c r="K502" s="11" t="s">
        <v>2205</v>
      </c>
      <c r="L502" s="11">
        <v>2</v>
      </c>
    </row>
    <row r="503" spans="1:12">
      <c r="A503" s="11" t="s">
        <v>753</v>
      </c>
      <c r="D503" s="11" t="s">
        <v>260</v>
      </c>
      <c r="E503" s="19" t="s">
        <v>1003</v>
      </c>
      <c r="F503" s="10">
        <v>42036</v>
      </c>
      <c r="G503" s="10">
        <v>44958</v>
      </c>
      <c r="H503" s="11">
        <v>9</v>
      </c>
      <c r="I503" s="20" t="s">
        <v>259</v>
      </c>
      <c r="J503" s="11" t="s">
        <v>261</v>
      </c>
      <c r="K503" s="11" t="s">
        <v>2205</v>
      </c>
      <c r="L503" s="11">
        <v>2</v>
      </c>
    </row>
    <row r="504" spans="1:12">
      <c r="A504" s="11" t="s">
        <v>754</v>
      </c>
      <c r="D504" s="11" t="s">
        <v>260</v>
      </c>
      <c r="E504" s="19" t="s">
        <v>1004</v>
      </c>
      <c r="F504" s="10">
        <v>42036</v>
      </c>
      <c r="G504" s="10">
        <v>44958</v>
      </c>
      <c r="H504" s="11">
        <v>9</v>
      </c>
      <c r="I504" s="20" t="s">
        <v>259</v>
      </c>
      <c r="J504" s="11" t="s">
        <v>261</v>
      </c>
      <c r="K504" s="11" t="s">
        <v>2205</v>
      </c>
      <c r="L504" s="11">
        <v>2</v>
      </c>
    </row>
    <row r="505" spans="1:12">
      <c r="A505" s="11" t="s">
        <v>755</v>
      </c>
      <c r="D505" s="11" t="s">
        <v>260</v>
      </c>
      <c r="E505" s="19" t="s">
        <v>1005</v>
      </c>
      <c r="F505" s="10">
        <v>42036</v>
      </c>
      <c r="G505" s="10">
        <v>44958</v>
      </c>
      <c r="H505" s="11">
        <v>9</v>
      </c>
      <c r="I505" s="20" t="s">
        <v>259</v>
      </c>
      <c r="J505" s="11" t="s">
        <v>261</v>
      </c>
      <c r="K505" s="11" t="s">
        <v>2205</v>
      </c>
      <c r="L505" s="11">
        <v>2</v>
      </c>
    </row>
    <row r="506" spans="1:12">
      <c r="A506" s="11" t="s">
        <v>756</v>
      </c>
      <c r="D506" s="11" t="s">
        <v>260</v>
      </c>
      <c r="E506" s="19" t="s">
        <v>1006</v>
      </c>
      <c r="F506" s="10">
        <v>42036</v>
      </c>
      <c r="G506" s="10">
        <v>44958</v>
      </c>
      <c r="H506" s="11">
        <v>9</v>
      </c>
      <c r="I506" s="20" t="s">
        <v>259</v>
      </c>
      <c r="J506" s="11" t="s">
        <v>261</v>
      </c>
      <c r="K506" s="11" t="s">
        <v>2205</v>
      </c>
      <c r="L506" s="11">
        <v>2</v>
      </c>
    </row>
    <row r="507" spans="1:12">
      <c r="A507" s="11" t="s">
        <v>757</v>
      </c>
      <c r="D507" s="11" t="s">
        <v>260</v>
      </c>
      <c r="E507" s="19" t="s">
        <v>1007</v>
      </c>
      <c r="F507" s="10">
        <v>42036</v>
      </c>
      <c r="G507" s="10">
        <v>44958</v>
      </c>
      <c r="H507" s="11">
        <v>9</v>
      </c>
      <c r="I507" s="20" t="s">
        <v>259</v>
      </c>
      <c r="J507" s="11" t="s">
        <v>261</v>
      </c>
      <c r="K507" s="11" t="s">
        <v>2205</v>
      </c>
      <c r="L507" s="11">
        <v>2</v>
      </c>
    </row>
    <row r="508" spans="1:12">
      <c r="A508" s="11" t="s">
        <v>758</v>
      </c>
      <c r="D508" s="11" t="s">
        <v>260</v>
      </c>
      <c r="E508" s="19" t="s">
        <v>1008</v>
      </c>
      <c r="F508" s="10">
        <v>42036</v>
      </c>
      <c r="G508" s="10">
        <v>44958</v>
      </c>
      <c r="H508" s="11">
        <v>9</v>
      </c>
      <c r="I508" s="20" t="s">
        <v>259</v>
      </c>
      <c r="J508" s="11" t="s">
        <v>261</v>
      </c>
      <c r="K508" s="11" t="s">
        <v>2205</v>
      </c>
      <c r="L508" s="11">
        <v>2</v>
      </c>
    </row>
    <row r="509" spans="1:12">
      <c r="A509" s="11" t="s">
        <v>759</v>
      </c>
      <c r="D509" s="11" t="s">
        <v>260</v>
      </c>
      <c r="E509" s="19" t="s">
        <v>1009</v>
      </c>
      <c r="F509" s="10">
        <v>42036</v>
      </c>
      <c r="G509" s="10">
        <v>44958</v>
      </c>
      <c r="H509" s="11">
        <v>9</v>
      </c>
      <c r="I509" s="20" t="s">
        <v>259</v>
      </c>
      <c r="J509" s="11" t="s">
        <v>261</v>
      </c>
      <c r="K509" s="11" t="s">
        <v>2205</v>
      </c>
      <c r="L509" s="11">
        <v>2</v>
      </c>
    </row>
    <row r="510" spans="1:12">
      <c r="A510" s="11" t="s">
        <v>760</v>
      </c>
      <c r="D510" s="11" t="s">
        <v>260</v>
      </c>
      <c r="E510" s="19" t="s">
        <v>1010</v>
      </c>
      <c r="F510" s="10">
        <v>42036</v>
      </c>
      <c r="G510" s="10">
        <v>44958</v>
      </c>
      <c r="H510" s="11">
        <v>9</v>
      </c>
      <c r="I510" s="20" t="s">
        <v>259</v>
      </c>
      <c r="J510" s="11" t="s">
        <v>261</v>
      </c>
      <c r="K510" s="11" t="s">
        <v>2205</v>
      </c>
      <c r="L510" s="11">
        <v>2</v>
      </c>
    </row>
    <row r="511" spans="1:12">
      <c r="A511" s="11" t="s">
        <v>761</v>
      </c>
      <c r="D511" s="11" t="s">
        <v>260</v>
      </c>
      <c r="E511" s="19" t="s">
        <v>1011</v>
      </c>
      <c r="F511" s="10">
        <v>42036</v>
      </c>
      <c r="G511" s="10">
        <v>44958</v>
      </c>
      <c r="H511" s="11">
        <v>9</v>
      </c>
      <c r="I511" s="20" t="s">
        <v>259</v>
      </c>
      <c r="J511" s="11" t="s">
        <v>261</v>
      </c>
      <c r="K511" s="11" t="s">
        <v>2205</v>
      </c>
      <c r="L511" s="11">
        <v>2</v>
      </c>
    </row>
    <row r="512" spans="1:12">
      <c r="A512" s="11" t="s">
        <v>1012</v>
      </c>
      <c r="D512" s="11" t="s">
        <v>260</v>
      </c>
      <c r="E512" s="19" t="s">
        <v>1262</v>
      </c>
      <c r="F512" s="10">
        <v>42036</v>
      </c>
      <c r="G512" s="10">
        <v>44958</v>
      </c>
      <c r="H512" s="11">
        <v>9</v>
      </c>
      <c r="I512" s="20" t="s">
        <v>259</v>
      </c>
      <c r="J512" s="11" t="s">
        <v>261</v>
      </c>
      <c r="K512" s="11" t="s">
        <v>2205</v>
      </c>
      <c r="L512" s="11">
        <v>2</v>
      </c>
    </row>
    <row r="513" spans="1:12">
      <c r="A513" s="11" t="s">
        <v>1013</v>
      </c>
      <c r="D513" s="11" t="s">
        <v>260</v>
      </c>
      <c r="E513" s="19" t="s">
        <v>1263</v>
      </c>
      <c r="F513" s="10">
        <v>42036</v>
      </c>
      <c r="G513" s="10">
        <v>44958</v>
      </c>
      <c r="H513" s="11">
        <v>9</v>
      </c>
      <c r="I513" s="20" t="s">
        <v>259</v>
      </c>
      <c r="J513" s="11" t="s">
        <v>261</v>
      </c>
      <c r="K513" s="11" t="s">
        <v>2205</v>
      </c>
      <c r="L513" s="11">
        <v>2</v>
      </c>
    </row>
    <row r="514" spans="1:12">
      <c r="A514" s="11" t="s">
        <v>1014</v>
      </c>
      <c r="D514" s="11" t="s">
        <v>260</v>
      </c>
      <c r="E514" s="19" t="s">
        <v>1264</v>
      </c>
      <c r="F514" s="10">
        <v>42036</v>
      </c>
      <c r="G514" s="10">
        <v>44958</v>
      </c>
      <c r="H514" s="11">
        <v>9</v>
      </c>
      <c r="I514" s="20" t="s">
        <v>259</v>
      </c>
      <c r="J514" s="11" t="s">
        <v>261</v>
      </c>
      <c r="K514" s="11" t="s">
        <v>2205</v>
      </c>
      <c r="L514" s="11">
        <v>2</v>
      </c>
    </row>
    <row r="515" spans="1:12">
      <c r="A515" s="11" t="s">
        <v>1015</v>
      </c>
      <c r="D515" s="11" t="s">
        <v>260</v>
      </c>
      <c r="E515" s="19" t="s">
        <v>1265</v>
      </c>
      <c r="F515" s="10">
        <v>42036</v>
      </c>
      <c r="G515" s="10">
        <v>44958</v>
      </c>
      <c r="H515" s="11">
        <v>9</v>
      </c>
      <c r="I515" s="20" t="s">
        <v>259</v>
      </c>
      <c r="J515" s="11" t="s">
        <v>261</v>
      </c>
      <c r="K515" s="11" t="s">
        <v>2205</v>
      </c>
      <c r="L515" s="11">
        <v>2</v>
      </c>
    </row>
    <row r="516" spans="1:12">
      <c r="A516" s="11" t="s">
        <v>1016</v>
      </c>
      <c r="D516" s="11" t="s">
        <v>260</v>
      </c>
      <c r="E516" s="19" t="s">
        <v>1266</v>
      </c>
      <c r="F516" s="10">
        <v>42036</v>
      </c>
      <c r="G516" s="10">
        <v>44958</v>
      </c>
      <c r="H516" s="11">
        <v>9</v>
      </c>
      <c r="I516" s="20" t="s">
        <v>259</v>
      </c>
      <c r="J516" s="11" t="s">
        <v>261</v>
      </c>
      <c r="K516" s="11" t="s">
        <v>2205</v>
      </c>
      <c r="L516" s="11">
        <v>2</v>
      </c>
    </row>
    <row r="517" spans="1:12">
      <c r="A517" s="11" t="s">
        <v>1017</v>
      </c>
      <c r="D517" s="11" t="s">
        <v>260</v>
      </c>
      <c r="E517" s="19" t="s">
        <v>1267</v>
      </c>
      <c r="F517" s="10">
        <v>42036</v>
      </c>
      <c r="G517" s="10">
        <v>44958</v>
      </c>
      <c r="H517" s="11">
        <v>9</v>
      </c>
      <c r="I517" s="20" t="s">
        <v>259</v>
      </c>
      <c r="J517" s="11" t="s">
        <v>261</v>
      </c>
      <c r="K517" s="11" t="s">
        <v>2205</v>
      </c>
      <c r="L517" s="11">
        <v>2</v>
      </c>
    </row>
    <row r="518" spans="1:12">
      <c r="A518" s="11" t="s">
        <v>1018</v>
      </c>
      <c r="D518" s="11" t="s">
        <v>260</v>
      </c>
      <c r="E518" s="19" t="s">
        <v>1268</v>
      </c>
      <c r="F518" s="10">
        <v>42036</v>
      </c>
      <c r="G518" s="10">
        <v>44958</v>
      </c>
      <c r="H518" s="11">
        <v>9</v>
      </c>
      <c r="I518" s="20" t="s">
        <v>259</v>
      </c>
      <c r="J518" s="11" t="s">
        <v>261</v>
      </c>
      <c r="K518" s="11" t="s">
        <v>2205</v>
      </c>
      <c r="L518" s="11">
        <v>2</v>
      </c>
    </row>
    <row r="519" spans="1:12">
      <c r="A519" s="11" t="s">
        <v>1019</v>
      </c>
      <c r="D519" s="11" t="s">
        <v>260</v>
      </c>
      <c r="E519" s="19" t="s">
        <v>1269</v>
      </c>
      <c r="F519" s="10">
        <v>42036</v>
      </c>
      <c r="G519" s="10">
        <v>44958</v>
      </c>
      <c r="H519" s="11">
        <v>9</v>
      </c>
      <c r="I519" s="20" t="s">
        <v>259</v>
      </c>
      <c r="J519" s="11" t="s">
        <v>261</v>
      </c>
      <c r="K519" s="11" t="s">
        <v>2205</v>
      </c>
      <c r="L519" s="11">
        <v>2</v>
      </c>
    </row>
    <row r="520" spans="1:12">
      <c r="A520" s="11" t="s">
        <v>1020</v>
      </c>
      <c r="D520" s="11" t="s">
        <v>260</v>
      </c>
      <c r="E520" s="19" t="s">
        <v>1270</v>
      </c>
      <c r="F520" s="10">
        <v>42036</v>
      </c>
      <c r="G520" s="10">
        <v>44958</v>
      </c>
      <c r="H520" s="11">
        <v>9</v>
      </c>
      <c r="I520" s="20" t="s">
        <v>259</v>
      </c>
      <c r="J520" s="11" t="s">
        <v>261</v>
      </c>
      <c r="K520" s="11" t="s">
        <v>2205</v>
      </c>
      <c r="L520" s="11">
        <v>2</v>
      </c>
    </row>
    <row r="521" spans="1:12">
      <c r="A521" s="11" t="s">
        <v>1021</v>
      </c>
      <c r="D521" s="11" t="s">
        <v>260</v>
      </c>
      <c r="E521" s="19" t="s">
        <v>1271</v>
      </c>
      <c r="F521" s="10">
        <v>42036</v>
      </c>
      <c r="G521" s="10">
        <v>44958</v>
      </c>
      <c r="H521" s="11">
        <v>9</v>
      </c>
      <c r="I521" s="20" t="s">
        <v>259</v>
      </c>
      <c r="J521" s="11" t="s">
        <v>261</v>
      </c>
      <c r="K521" s="11" t="s">
        <v>2205</v>
      </c>
      <c r="L521" s="11">
        <v>2</v>
      </c>
    </row>
    <row r="522" spans="1:12">
      <c r="A522" s="11" t="s">
        <v>1022</v>
      </c>
      <c r="D522" s="11" t="s">
        <v>260</v>
      </c>
      <c r="E522" s="19" t="s">
        <v>1272</v>
      </c>
      <c r="F522" s="10">
        <v>42036</v>
      </c>
      <c r="G522" s="10">
        <v>44958</v>
      </c>
      <c r="H522" s="11">
        <v>9</v>
      </c>
      <c r="I522" s="20" t="s">
        <v>259</v>
      </c>
      <c r="J522" s="11" t="s">
        <v>261</v>
      </c>
      <c r="K522" s="11" t="s">
        <v>2205</v>
      </c>
      <c r="L522" s="11">
        <v>2</v>
      </c>
    </row>
    <row r="523" spans="1:12">
      <c r="A523" s="11" t="s">
        <v>1023</v>
      </c>
      <c r="D523" s="11" t="s">
        <v>260</v>
      </c>
      <c r="E523" s="19" t="s">
        <v>1273</v>
      </c>
      <c r="F523" s="10">
        <v>42036</v>
      </c>
      <c r="G523" s="10">
        <v>44958</v>
      </c>
      <c r="H523" s="11">
        <v>9</v>
      </c>
      <c r="I523" s="20" t="s">
        <v>259</v>
      </c>
      <c r="J523" s="11" t="s">
        <v>261</v>
      </c>
      <c r="K523" s="11" t="s">
        <v>2205</v>
      </c>
      <c r="L523" s="11">
        <v>2</v>
      </c>
    </row>
    <row r="524" spans="1:12">
      <c r="A524" s="11" t="s">
        <v>1024</v>
      </c>
      <c r="D524" s="11" t="s">
        <v>260</v>
      </c>
      <c r="E524" s="19" t="s">
        <v>1274</v>
      </c>
      <c r="F524" s="10">
        <v>42036</v>
      </c>
      <c r="G524" s="10">
        <v>44958</v>
      </c>
      <c r="H524" s="11">
        <v>9</v>
      </c>
      <c r="I524" s="20" t="s">
        <v>259</v>
      </c>
      <c r="J524" s="11" t="s">
        <v>261</v>
      </c>
      <c r="K524" s="11" t="s">
        <v>2205</v>
      </c>
      <c r="L524" s="11">
        <v>2</v>
      </c>
    </row>
    <row r="525" spans="1:12">
      <c r="A525" s="11" t="s">
        <v>1025</v>
      </c>
      <c r="D525" s="11" t="s">
        <v>260</v>
      </c>
      <c r="E525" s="19" t="s">
        <v>1275</v>
      </c>
      <c r="F525" s="10">
        <v>42036</v>
      </c>
      <c r="G525" s="10">
        <v>44958</v>
      </c>
      <c r="H525" s="11">
        <v>9</v>
      </c>
      <c r="I525" s="20" t="s">
        <v>259</v>
      </c>
      <c r="J525" s="11" t="s">
        <v>261</v>
      </c>
      <c r="K525" s="11" t="s">
        <v>2205</v>
      </c>
      <c r="L525" s="11">
        <v>2</v>
      </c>
    </row>
    <row r="526" spans="1:12">
      <c r="A526" s="11" t="s">
        <v>1026</v>
      </c>
      <c r="D526" s="11" t="s">
        <v>260</v>
      </c>
      <c r="E526" s="19" t="s">
        <v>1276</v>
      </c>
      <c r="F526" s="10">
        <v>42036</v>
      </c>
      <c r="G526" s="10">
        <v>44958</v>
      </c>
      <c r="H526" s="11">
        <v>9</v>
      </c>
      <c r="I526" s="20" t="s">
        <v>259</v>
      </c>
      <c r="J526" s="11" t="s">
        <v>261</v>
      </c>
      <c r="K526" s="11" t="s">
        <v>2205</v>
      </c>
      <c r="L526" s="11">
        <v>2</v>
      </c>
    </row>
    <row r="527" spans="1:12">
      <c r="A527" s="11" t="s">
        <v>1027</v>
      </c>
      <c r="D527" s="11" t="s">
        <v>260</v>
      </c>
      <c r="E527" s="19" t="s">
        <v>1277</v>
      </c>
      <c r="F527" s="10">
        <v>42036</v>
      </c>
      <c r="G527" s="10">
        <v>44958</v>
      </c>
      <c r="H527" s="11">
        <v>9</v>
      </c>
      <c r="I527" s="20" t="s">
        <v>259</v>
      </c>
      <c r="J527" s="11" t="s">
        <v>261</v>
      </c>
      <c r="K527" s="11" t="s">
        <v>2205</v>
      </c>
      <c r="L527" s="11">
        <v>2</v>
      </c>
    </row>
    <row r="528" spans="1:12">
      <c r="A528" s="11" t="s">
        <v>1028</v>
      </c>
      <c r="D528" s="11" t="s">
        <v>260</v>
      </c>
      <c r="E528" s="19" t="s">
        <v>1278</v>
      </c>
      <c r="F528" s="10">
        <v>42036</v>
      </c>
      <c r="G528" s="10">
        <v>44958</v>
      </c>
      <c r="H528" s="11">
        <v>9</v>
      </c>
      <c r="I528" s="20" t="s">
        <v>259</v>
      </c>
      <c r="J528" s="11" t="s">
        <v>261</v>
      </c>
      <c r="K528" s="11" t="s">
        <v>2205</v>
      </c>
      <c r="L528" s="11">
        <v>2</v>
      </c>
    </row>
    <row r="529" spans="1:12">
      <c r="A529" s="11" t="s">
        <v>1029</v>
      </c>
      <c r="D529" s="11" t="s">
        <v>260</v>
      </c>
      <c r="E529" s="19" t="s">
        <v>1279</v>
      </c>
      <c r="F529" s="10">
        <v>42036</v>
      </c>
      <c r="G529" s="10">
        <v>44958</v>
      </c>
      <c r="H529" s="11">
        <v>9</v>
      </c>
      <c r="I529" s="20" t="s">
        <v>259</v>
      </c>
      <c r="J529" s="11" t="s">
        <v>261</v>
      </c>
      <c r="K529" s="11" t="s">
        <v>2205</v>
      </c>
      <c r="L529" s="11">
        <v>2</v>
      </c>
    </row>
    <row r="530" spans="1:12">
      <c r="A530" s="11" t="s">
        <v>1030</v>
      </c>
      <c r="D530" s="11" t="s">
        <v>260</v>
      </c>
      <c r="E530" s="19" t="s">
        <v>1280</v>
      </c>
      <c r="F530" s="10">
        <v>42036</v>
      </c>
      <c r="G530" s="10">
        <v>44958</v>
      </c>
      <c r="H530" s="11">
        <v>9</v>
      </c>
      <c r="I530" s="20" t="s">
        <v>259</v>
      </c>
      <c r="J530" s="11" t="s">
        <v>261</v>
      </c>
      <c r="K530" s="11" t="s">
        <v>2205</v>
      </c>
      <c r="L530" s="11">
        <v>2</v>
      </c>
    </row>
    <row r="531" spans="1:12">
      <c r="A531" s="11" t="s">
        <v>1031</v>
      </c>
      <c r="D531" s="11" t="s">
        <v>260</v>
      </c>
      <c r="E531" s="19" t="s">
        <v>1281</v>
      </c>
      <c r="F531" s="10">
        <v>42036</v>
      </c>
      <c r="G531" s="10">
        <v>44958</v>
      </c>
      <c r="H531" s="11">
        <v>9</v>
      </c>
      <c r="I531" s="20" t="s">
        <v>259</v>
      </c>
      <c r="J531" s="11" t="s">
        <v>261</v>
      </c>
      <c r="K531" s="11" t="s">
        <v>2205</v>
      </c>
      <c r="L531" s="11">
        <v>2</v>
      </c>
    </row>
    <row r="532" spans="1:12">
      <c r="A532" s="11" t="s">
        <v>1032</v>
      </c>
      <c r="D532" s="11" t="s">
        <v>260</v>
      </c>
      <c r="E532" s="19" t="s">
        <v>1282</v>
      </c>
      <c r="F532" s="10">
        <v>42036</v>
      </c>
      <c r="G532" s="10">
        <v>44958</v>
      </c>
      <c r="H532" s="11">
        <v>9</v>
      </c>
      <c r="I532" s="20" t="s">
        <v>259</v>
      </c>
      <c r="J532" s="11" t="s">
        <v>261</v>
      </c>
      <c r="K532" s="11" t="s">
        <v>2205</v>
      </c>
      <c r="L532" s="11">
        <v>2</v>
      </c>
    </row>
    <row r="533" spans="1:12">
      <c r="A533" s="11" t="s">
        <v>1033</v>
      </c>
      <c r="D533" s="11" t="s">
        <v>260</v>
      </c>
      <c r="E533" s="19" t="s">
        <v>1283</v>
      </c>
      <c r="F533" s="10">
        <v>42036</v>
      </c>
      <c r="G533" s="10">
        <v>44958</v>
      </c>
      <c r="H533" s="11">
        <v>9</v>
      </c>
      <c r="I533" s="20" t="s">
        <v>259</v>
      </c>
      <c r="J533" s="11" t="s">
        <v>261</v>
      </c>
      <c r="K533" s="11" t="s">
        <v>2205</v>
      </c>
      <c r="L533" s="11">
        <v>2</v>
      </c>
    </row>
    <row r="534" spans="1:12">
      <c r="A534" s="11" t="s">
        <v>1034</v>
      </c>
      <c r="D534" s="11" t="s">
        <v>260</v>
      </c>
      <c r="E534" s="19" t="s">
        <v>1284</v>
      </c>
      <c r="F534" s="10">
        <v>42036</v>
      </c>
      <c r="G534" s="10">
        <v>44958</v>
      </c>
      <c r="H534" s="11">
        <v>9</v>
      </c>
      <c r="I534" s="20" t="s">
        <v>259</v>
      </c>
      <c r="J534" s="11" t="s">
        <v>261</v>
      </c>
      <c r="K534" s="11" t="s">
        <v>2205</v>
      </c>
      <c r="L534" s="11">
        <v>2</v>
      </c>
    </row>
    <row r="535" spans="1:12">
      <c r="A535" s="11" t="s">
        <v>1035</v>
      </c>
      <c r="D535" s="11" t="s">
        <v>260</v>
      </c>
      <c r="E535" s="19" t="s">
        <v>1285</v>
      </c>
      <c r="F535" s="10">
        <v>42036</v>
      </c>
      <c r="G535" s="10">
        <v>44958</v>
      </c>
      <c r="H535" s="11">
        <v>9</v>
      </c>
      <c r="I535" s="20" t="s">
        <v>259</v>
      </c>
      <c r="J535" s="11" t="s">
        <v>261</v>
      </c>
      <c r="K535" s="11" t="s">
        <v>2205</v>
      </c>
      <c r="L535" s="11">
        <v>2</v>
      </c>
    </row>
    <row r="536" spans="1:12">
      <c r="A536" s="11" t="s">
        <v>1036</v>
      </c>
      <c r="D536" s="11" t="s">
        <v>260</v>
      </c>
      <c r="E536" s="19" t="s">
        <v>1286</v>
      </c>
      <c r="F536" s="10">
        <v>42036</v>
      </c>
      <c r="G536" s="10">
        <v>44958</v>
      </c>
      <c r="H536" s="11">
        <v>9</v>
      </c>
      <c r="I536" s="20" t="s">
        <v>259</v>
      </c>
      <c r="J536" s="11" t="s">
        <v>261</v>
      </c>
      <c r="K536" s="11" t="s">
        <v>2205</v>
      </c>
      <c r="L536" s="11">
        <v>2</v>
      </c>
    </row>
    <row r="537" spans="1:12">
      <c r="A537" s="11" t="s">
        <v>1037</v>
      </c>
      <c r="D537" s="11" t="s">
        <v>260</v>
      </c>
      <c r="E537" s="19" t="s">
        <v>1287</v>
      </c>
      <c r="F537" s="10">
        <v>42036</v>
      </c>
      <c r="G537" s="10">
        <v>44958</v>
      </c>
      <c r="H537" s="11">
        <v>9</v>
      </c>
      <c r="I537" s="20" t="s">
        <v>259</v>
      </c>
      <c r="J537" s="11" t="s">
        <v>261</v>
      </c>
      <c r="K537" s="11" t="s">
        <v>2205</v>
      </c>
      <c r="L537" s="11">
        <v>2</v>
      </c>
    </row>
    <row r="538" spans="1:12">
      <c r="A538" s="11" t="s">
        <v>1038</v>
      </c>
      <c r="D538" s="11" t="s">
        <v>260</v>
      </c>
      <c r="E538" s="19" t="s">
        <v>1288</v>
      </c>
      <c r="F538" s="10">
        <v>42036</v>
      </c>
      <c r="G538" s="10">
        <v>44958</v>
      </c>
      <c r="H538" s="11">
        <v>9</v>
      </c>
      <c r="I538" s="20" t="s">
        <v>259</v>
      </c>
      <c r="J538" s="11" t="s">
        <v>261</v>
      </c>
      <c r="K538" s="11" t="s">
        <v>2205</v>
      </c>
      <c r="L538" s="11">
        <v>2</v>
      </c>
    </row>
    <row r="539" spans="1:12">
      <c r="A539" s="11" t="s">
        <v>1039</v>
      </c>
      <c r="D539" s="11" t="s">
        <v>260</v>
      </c>
      <c r="E539" s="19" t="s">
        <v>1289</v>
      </c>
      <c r="F539" s="10">
        <v>42036</v>
      </c>
      <c r="G539" s="10">
        <v>44958</v>
      </c>
      <c r="H539" s="11">
        <v>9</v>
      </c>
      <c r="I539" s="20" t="s">
        <v>259</v>
      </c>
      <c r="J539" s="11" t="s">
        <v>261</v>
      </c>
      <c r="K539" s="11" t="s">
        <v>2205</v>
      </c>
      <c r="L539" s="11">
        <v>2</v>
      </c>
    </row>
    <row r="540" spans="1:12">
      <c r="A540" s="11" t="s">
        <v>1040</v>
      </c>
      <c r="D540" s="11" t="s">
        <v>260</v>
      </c>
      <c r="E540" s="19" t="s">
        <v>1290</v>
      </c>
      <c r="F540" s="10">
        <v>42036</v>
      </c>
      <c r="G540" s="10">
        <v>44958</v>
      </c>
      <c r="H540" s="11">
        <v>9</v>
      </c>
      <c r="I540" s="20" t="s">
        <v>259</v>
      </c>
      <c r="J540" s="11" t="s">
        <v>261</v>
      </c>
      <c r="K540" s="11" t="s">
        <v>2205</v>
      </c>
      <c r="L540" s="11">
        <v>2</v>
      </c>
    </row>
    <row r="541" spans="1:12">
      <c r="A541" s="11" t="s">
        <v>1041</v>
      </c>
      <c r="D541" s="11" t="s">
        <v>260</v>
      </c>
      <c r="E541" s="19" t="s">
        <v>1291</v>
      </c>
      <c r="F541" s="10">
        <v>42036</v>
      </c>
      <c r="G541" s="10">
        <v>44958</v>
      </c>
      <c r="H541" s="11">
        <v>9</v>
      </c>
      <c r="I541" s="20" t="s">
        <v>259</v>
      </c>
      <c r="J541" s="11" t="s">
        <v>261</v>
      </c>
      <c r="K541" s="11" t="s">
        <v>2205</v>
      </c>
      <c r="L541" s="11">
        <v>2</v>
      </c>
    </row>
    <row r="542" spans="1:12">
      <c r="A542" s="11" t="s">
        <v>1042</v>
      </c>
      <c r="D542" s="11" t="s">
        <v>260</v>
      </c>
      <c r="E542" s="19" t="s">
        <v>1292</v>
      </c>
      <c r="F542" s="10">
        <v>42036</v>
      </c>
      <c r="G542" s="10">
        <v>44958</v>
      </c>
      <c r="H542" s="11">
        <v>9</v>
      </c>
      <c r="I542" s="20" t="s">
        <v>259</v>
      </c>
      <c r="J542" s="11" t="s">
        <v>261</v>
      </c>
      <c r="K542" s="11" t="s">
        <v>2205</v>
      </c>
      <c r="L542" s="11">
        <v>2</v>
      </c>
    </row>
    <row r="543" spans="1:12">
      <c r="A543" s="11" t="s">
        <v>1043</v>
      </c>
      <c r="D543" s="11" t="s">
        <v>260</v>
      </c>
      <c r="E543" s="19" t="s">
        <v>1293</v>
      </c>
      <c r="F543" s="10">
        <v>42036</v>
      </c>
      <c r="G543" s="10">
        <v>44958</v>
      </c>
      <c r="H543" s="11">
        <v>9</v>
      </c>
      <c r="I543" s="20" t="s">
        <v>259</v>
      </c>
      <c r="J543" s="11" t="s">
        <v>261</v>
      </c>
      <c r="K543" s="11" t="s">
        <v>2205</v>
      </c>
      <c r="L543" s="11">
        <v>2</v>
      </c>
    </row>
    <row r="544" spans="1:12">
      <c r="A544" s="11" t="s">
        <v>1044</v>
      </c>
      <c r="D544" s="11" t="s">
        <v>260</v>
      </c>
      <c r="E544" s="19" t="s">
        <v>1294</v>
      </c>
      <c r="F544" s="10">
        <v>42036</v>
      </c>
      <c r="G544" s="10">
        <v>44958</v>
      </c>
      <c r="H544" s="11">
        <v>9</v>
      </c>
      <c r="I544" s="20" t="s">
        <v>259</v>
      </c>
      <c r="J544" s="11" t="s">
        <v>261</v>
      </c>
      <c r="K544" s="11" t="s">
        <v>2205</v>
      </c>
      <c r="L544" s="11">
        <v>2</v>
      </c>
    </row>
    <row r="545" spans="1:12">
      <c r="A545" s="11" t="s">
        <v>1045</v>
      </c>
      <c r="D545" s="11" t="s">
        <v>260</v>
      </c>
      <c r="E545" s="19" t="s">
        <v>1295</v>
      </c>
      <c r="F545" s="10">
        <v>42036</v>
      </c>
      <c r="G545" s="10">
        <v>44958</v>
      </c>
      <c r="H545" s="11">
        <v>9</v>
      </c>
      <c r="I545" s="20" t="s">
        <v>259</v>
      </c>
      <c r="J545" s="11" t="s">
        <v>261</v>
      </c>
      <c r="K545" s="11" t="s">
        <v>2205</v>
      </c>
      <c r="L545" s="11">
        <v>2</v>
      </c>
    </row>
    <row r="546" spans="1:12">
      <c r="A546" s="11" t="s">
        <v>1046</v>
      </c>
      <c r="D546" s="11" t="s">
        <v>260</v>
      </c>
      <c r="E546" s="19" t="s">
        <v>1296</v>
      </c>
      <c r="F546" s="10">
        <v>42036</v>
      </c>
      <c r="G546" s="10">
        <v>44958</v>
      </c>
      <c r="H546" s="11">
        <v>9</v>
      </c>
      <c r="I546" s="20" t="s">
        <v>259</v>
      </c>
      <c r="J546" s="11" t="s">
        <v>261</v>
      </c>
      <c r="K546" s="11" t="s">
        <v>2205</v>
      </c>
      <c r="L546" s="11">
        <v>2</v>
      </c>
    </row>
    <row r="547" spans="1:12">
      <c r="A547" s="11" t="s">
        <v>1047</v>
      </c>
      <c r="D547" s="11" t="s">
        <v>260</v>
      </c>
      <c r="E547" s="19" t="s">
        <v>1297</v>
      </c>
      <c r="F547" s="10">
        <v>42036</v>
      </c>
      <c r="G547" s="10">
        <v>44958</v>
      </c>
      <c r="H547" s="11">
        <v>9</v>
      </c>
      <c r="I547" s="20" t="s">
        <v>259</v>
      </c>
      <c r="J547" s="11" t="s">
        <v>261</v>
      </c>
      <c r="K547" s="11" t="s">
        <v>2205</v>
      </c>
      <c r="L547" s="11">
        <v>2</v>
      </c>
    </row>
    <row r="548" spans="1:12">
      <c r="A548" s="11" t="s">
        <v>1048</v>
      </c>
      <c r="D548" s="11" t="s">
        <v>260</v>
      </c>
      <c r="E548" s="19" t="s">
        <v>1298</v>
      </c>
      <c r="F548" s="10">
        <v>42036</v>
      </c>
      <c r="G548" s="10">
        <v>44958</v>
      </c>
      <c r="H548" s="11">
        <v>9</v>
      </c>
      <c r="I548" s="20" t="s">
        <v>259</v>
      </c>
      <c r="J548" s="11" t="s">
        <v>261</v>
      </c>
      <c r="K548" s="11" t="s">
        <v>2205</v>
      </c>
      <c r="L548" s="11">
        <v>2</v>
      </c>
    </row>
    <row r="549" spans="1:12">
      <c r="A549" s="11" t="s">
        <v>1049</v>
      </c>
      <c r="D549" s="11" t="s">
        <v>260</v>
      </c>
      <c r="E549" s="19" t="s">
        <v>1299</v>
      </c>
      <c r="F549" s="10">
        <v>42036</v>
      </c>
      <c r="G549" s="10">
        <v>44958</v>
      </c>
      <c r="H549" s="11">
        <v>9</v>
      </c>
      <c r="I549" s="20" t="s">
        <v>259</v>
      </c>
      <c r="J549" s="11" t="s">
        <v>261</v>
      </c>
      <c r="K549" s="11" t="s">
        <v>2205</v>
      </c>
      <c r="L549" s="11">
        <v>2</v>
      </c>
    </row>
    <row r="550" spans="1:12">
      <c r="A550" s="11" t="s">
        <v>1050</v>
      </c>
      <c r="D550" s="11" t="s">
        <v>260</v>
      </c>
      <c r="E550" s="19" t="s">
        <v>1300</v>
      </c>
      <c r="F550" s="10">
        <v>42036</v>
      </c>
      <c r="G550" s="10">
        <v>44958</v>
      </c>
      <c r="H550" s="11">
        <v>9</v>
      </c>
      <c r="I550" s="20" t="s">
        <v>259</v>
      </c>
      <c r="J550" s="11" t="s">
        <v>261</v>
      </c>
      <c r="K550" s="11" t="s">
        <v>2205</v>
      </c>
      <c r="L550" s="11">
        <v>2</v>
      </c>
    </row>
    <row r="551" spans="1:12">
      <c r="A551" s="11" t="s">
        <v>1051</v>
      </c>
      <c r="D551" s="11" t="s">
        <v>260</v>
      </c>
      <c r="E551" s="19" t="s">
        <v>1301</v>
      </c>
      <c r="F551" s="10">
        <v>42036</v>
      </c>
      <c r="G551" s="10">
        <v>44958</v>
      </c>
      <c r="H551" s="11">
        <v>9</v>
      </c>
      <c r="I551" s="20" t="s">
        <v>259</v>
      </c>
      <c r="J551" s="11" t="s">
        <v>261</v>
      </c>
      <c r="K551" s="11" t="s">
        <v>2205</v>
      </c>
      <c r="L551" s="11">
        <v>2</v>
      </c>
    </row>
    <row r="552" spans="1:12">
      <c r="A552" s="11" t="s">
        <v>1052</v>
      </c>
      <c r="D552" s="11" t="s">
        <v>260</v>
      </c>
      <c r="E552" s="19" t="s">
        <v>1302</v>
      </c>
      <c r="F552" s="10">
        <v>42036</v>
      </c>
      <c r="G552" s="10">
        <v>44958</v>
      </c>
      <c r="H552" s="11">
        <v>9</v>
      </c>
      <c r="I552" s="20" t="s">
        <v>259</v>
      </c>
      <c r="J552" s="11" t="s">
        <v>261</v>
      </c>
      <c r="K552" s="11" t="s">
        <v>2205</v>
      </c>
      <c r="L552" s="11">
        <v>2</v>
      </c>
    </row>
    <row r="553" spans="1:12">
      <c r="A553" s="11" t="s">
        <v>1053</v>
      </c>
      <c r="D553" s="11" t="s">
        <v>260</v>
      </c>
      <c r="E553" s="19" t="s">
        <v>1303</v>
      </c>
      <c r="F553" s="10">
        <v>42036</v>
      </c>
      <c r="G553" s="10">
        <v>44958</v>
      </c>
      <c r="H553" s="11">
        <v>9</v>
      </c>
      <c r="I553" s="20" t="s">
        <v>259</v>
      </c>
      <c r="J553" s="11" t="s">
        <v>261</v>
      </c>
      <c r="K553" s="11" t="s">
        <v>2205</v>
      </c>
      <c r="L553" s="11">
        <v>2</v>
      </c>
    </row>
    <row r="554" spans="1:12">
      <c r="A554" s="11" t="s">
        <v>1054</v>
      </c>
      <c r="D554" s="11" t="s">
        <v>260</v>
      </c>
      <c r="E554" s="19" t="s">
        <v>1304</v>
      </c>
      <c r="F554" s="10">
        <v>42036</v>
      </c>
      <c r="G554" s="10">
        <v>44958</v>
      </c>
      <c r="H554" s="11">
        <v>9</v>
      </c>
      <c r="I554" s="20" t="s">
        <v>259</v>
      </c>
      <c r="J554" s="11" t="s">
        <v>261</v>
      </c>
      <c r="K554" s="11" t="s">
        <v>2205</v>
      </c>
      <c r="L554" s="11">
        <v>2</v>
      </c>
    </row>
    <row r="555" spans="1:12">
      <c r="A555" s="11" t="s">
        <v>1055</v>
      </c>
      <c r="D555" s="11" t="s">
        <v>260</v>
      </c>
      <c r="E555" s="19" t="s">
        <v>1305</v>
      </c>
      <c r="F555" s="10">
        <v>42036</v>
      </c>
      <c r="G555" s="10">
        <v>44958</v>
      </c>
      <c r="H555" s="11">
        <v>9</v>
      </c>
      <c r="I555" s="20" t="s">
        <v>259</v>
      </c>
      <c r="J555" s="11" t="s">
        <v>261</v>
      </c>
      <c r="K555" s="11" t="s">
        <v>2205</v>
      </c>
      <c r="L555" s="11">
        <v>2</v>
      </c>
    </row>
    <row r="556" spans="1:12">
      <c r="A556" s="11" t="s">
        <v>1056</v>
      </c>
      <c r="D556" s="11" t="s">
        <v>260</v>
      </c>
      <c r="E556" s="19" t="s">
        <v>1306</v>
      </c>
      <c r="F556" s="10">
        <v>42036</v>
      </c>
      <c r="G556" s="10">
        <v>44958</v>
      </c>
      <c r="H556" s="11">
        <v>9</v>
      </c>
      <c r="I556" s="20" t="s">
        <v>259</v>
      </c>
      <c r="J556" s="11" t="s">
        <v>261</v>
      </c>
      <c r="K556" s="11" t="s">
        <v>2205</v>
      </c>
      <c r="L556" s="11">
        <v>2</v>
      </c>
    </row>
    <row r="557" spans="1:12">
      <c r="A557" s="11" t="s">
        <v>1057</v>
      </c>
      <c r="D557" s="11" t="s">
        <v>260</v>
      </c>
      <c r="E557" s="19" t="s">
        <v>1307</v>
      </c>
      <c r="F557" s="10">
        <v>42036</v>
      </c>
      <c r="G557" s="10">
        <v>44958</v>
      </c>
      <c r="H557" s="11">
        <v>9</v>
      </c>
      <c r="I557" s="20" t="s">
        <v>259</v>
      </c>
      <c r="J557" s="11" t="s">
        <v>261</v>
      </c>
      <c r="K557" s="11" t="s">
        <v>2205</v>
      </c>
      <c r="L557" s="11">
        <v>2</v>
      </c>
    </row>
    <row r="558" spans="1:12">
      <c r="A558" s="11" t="s">
        <v>1058</v>
      </c>
      <c r="D558" s="11" t="s">
        <v>260</v>
      </c>
      <c r="E558" s="19" t="s">
        <v>1308</v>
      </c>
      <c r="F558" s="10">
        <v>42036</v>
      </c>
      <c r="G558" s="10">
        <v>44958</v>
      </c>
      <c r="H558" s="11">
        <v>9</v>
      </c>
      <c r="I558" s="20" t="s">
        <v>259</v>
      </c>
      <c r="J558" s="11" t="s">
        <v>261</v>
      </c>
      <c r="K558" s="11" t="s">
        <v>2205</v>
      </c>
      <c r="L558" s="11">
        <v>2</v>
      </c>
    </row>
    <row r="559" spans="1:12">
      <c r="A559" s="11" t="s">
        <v>1059</v>
      </c>
      <c r="D559" s="11" t="s">
        <v>260</v>
      </c>
      <c r="E559" s="19" t="s">
        <v>1309</v>
      </c>
      <c r="F559" s="10">
        <v>42036</v>
      </c>
      <c r="G559" s="10">
        <v>44958</v>
      </c>
      <c r="H559" s="11">
        <v>9</v>
      </c>
      <c r="I559" s="20" t="s">
        <v>259</v>
      </c>
      <c r="J559" s="11" t="s">
        <v>261</v>
      </c>
      <c r="K559" s="11" t="s">
        <v>2205</v>
      </c>
      <c r="L559" s="11">
        <v>2</v>
      </c>
    </row>
    <row r="560" spans="1:12">
      <c r="A560" s="11" t="s">
        <v>1060</v>
      </c>
      <c r="D560" s="11" t="s">
        <v>260</v>
      </c>
      <c r="E560" s="19" t="s">
        <v>1310</v>
      </c>
      <c r="F560" s="10">
        <v>42036</v>
      </c>
      <c r="G560" s="10">
        <v>44958</v>
      </c>
      <c r="H560" s="11">
        <v>9</v>
      </c>
      <c r="I560" s="20" t="s">
        <v>259</v>
      </c>
      <c r="J560" s="11" t="s">
        <v>261</v>
      </c>
      <c r="K560" s="11" t="s">
        <v>2205</v>
      </c>
      <c r="L560" s="11">
        <v>2</v>
      </c>
    </row>
    <row r="561" spans="1:12">
      <c r="A561" s="11" t="s">
        <v>1061</v>
      </c>
      <c r="D561" s="11" t="s">
        <v>260</v>
      </c>
      <c r="E561" s="19" t="s">
        <v>1311</v>
      </c>
      <c r="F561" s="10">
        <v>42036</v>
      </c>
      <c r="G561" s="10">
        <v>44958</v>
      </c>
      <c r="H561" s="11">
        <v>9</v>
      </c>
      <c r="I561" s="20" t="s">
        <v>259</v>
      </c>
      <c r="J561" s="11" t="s">
        <v>261</v>
      </c>
      <c r="K561" s="11" t="s">
        <v>2205</v>
      </c>
      <c r="L561" s="11">
        <v>2</v>
      </c>
    </row>
    <row r="562" spans="1:12">
      <c r="A562" s="11" t="s">
        <v>1062</v>
      </c>
      <c r="D562" s="11" t="s">
        <v>260</v>
      </c>
      <c r="E562" s="19" t="s">
        <v>1312</v>
      </c>
      <c r="F562" s="10">
        <v>42036</v>
      </c>
      <c r="G562" s="10">
        <v>44958</v>
      </c>
      <c r="H562" s="11">
        <v>9</v>
      </c>
      <c r="I562" s="20" t="s">
        <v>259</v>
      </c>
      <c r="J562" s="11" t="s">
        <v>261</v>
      </c>
      <c r="K562" s="11" t="s">
        <v>2205</v>
      </c>
      <c r="L562" s="11">
        <v>2</v>
      </c>
    </row>
    <row r="563" spans="1:12">
      <c r="A563" s="11" t="s">
        <v>1063</v>
      </c>
      <c r="D563" s="11" t="s">
        <v>260</v>
      </c>
      <c r="E563" s="19" t="s">
        <v>1313</v>
      </c>
      <c r="F563" s="10">
        <v>42036</v>
      </c>
      <c r="G563" s="10">
        <v>44958</v>
      </c>
      <c r="H563" s="11">
        <v>9</v>
      </c>
      <c r="I563" s="20" t="s">
        <v>259</v>
      </c>
      <c r="J563" s="11" t="s">
        <v>261</v>
      </c>
      <c r="K563" s="11" t="s">
        <v>2205</v>
      </c>
      <c r="L563" s="11">
        <v>2</v>
      </c>
    </row>
    <row r="564" spans="1:12">
      <c r="A564" s="11" t="s">
        <v>1064</v>
      </c>
      <c r="D564" s="11" t="s">
        <v>260</v>
      </c>
      <c r="E564" s="19" t="s">
        <v>1314</v>
      </c>
      <c r="F564" s="10">
        <v>42036</v>
      </c>
      <c r="G564" s="10">
        <v>44958</v>
      </c>
      <c r="H564" s="11">
        <v>9</v>
      </c>
      <c r="I564" s="20" t="s">
        <v>259</v>
      </c>
      <c r="J564" s="11" t="s">
        <v>261</v>
      </c>
      <c r="K564" s="11" t="s">
        <v>2205</v>
      </c>
      <c r="L564" s="11">
        <v>2</v>
      </c>
    </row>
    <row r="565" spans="1:12">
      <c r="A565" s="11" t="s">
        <v>1065</v>
      </c>
      <c r="D565" s="11" t="s">
        <v>260</v>
      </c>
      <c r="E565" s="19" t="s">
        <v>1315</v>
      </c>
      <c r="F565" s="10">
        <v>42036</v>
      </c>
      <c r="G565" s="10">
        <v>44958</v>
      </c>
      <c r="H565" s="11">
        <v>9</v>
      </c>
      <c r="I565" s="20" t="s">
        <v>259</v>
      </c>
      <c r="J565" s="11" t="s">
        <v>261</v>
      </c>
      <c r="K565" s="11" t="s">
        <v>2205</v>
      </c>
      <c r="L565" s="11">
        <v>2</v>
      </c>
    </row>
    <row r="566" spans="1:12">
      <c r="A566" s="11" t="s">
        <v>1066</v>
      </c>
      <c r="D566" s="11" t="s">
        <v>260</v>
      </c>
      <c r="E566" s="19" t="s">
        <v>1316</v>
      </c>
      <c r="F566" s="10">
        <v>42036</v>
      </c>
      <c r="G566" s="10">
        <v>44958</v>
      </c>
      <c r="H566" s="11">
        <v>9</v>
      </c>
      <c r="I566" s="20" t="s">
        <v>259</v>
      </c>
      <c r="J566" s="11" t="s">
        <v>261</v>
      </c>
      <c r="K566" s="11" t="s">
        <v>2205</v>
      </c>
      <c r="L566" s="11">
        <v>2</v>
      </c>
    </row>
    <row r="567" spans="1:12">
      <c r="A567" s="11" t="s">
        <v>1067</v>
      </c>
      <c r="D567" s="11" t="s">
        <v>260</v>
      </c>
      <c r="E567" s="19" t="s">
        <v>1317</v>
      </c>
      <c r="F567" s="10">
        <v>42036</v>
      </c>
      <c r="G567" s="10">
        <v>44958</v>
      </c>
      <c r="H567" s="11">
        <v>9</v>
      </c>
      <c r="I567" s="20" t="s">
        <v>259</v>
      </c>
      <c r="J567" s="11" t="s">
        <v>261</v>
      </c>
      <c r="K567" s="11" t="s">
        <v>2205</v>
      </c>
      <c r="L567" s="11">
        <v>2</v>
      </c>
    </row>
    <row r="568" spans="1:12">
      <c r="A568" s="11" t="s">
        <v>1068</v>
      </c>
      <c r="D568" s="11" t="s">
        <v>260</v>
      </c>
      <c r="E568" s="19" t="s">
        <v>1318</v>
      </c>
      <c r="F568" s="10">
        <v>42036</v>
      </c>
      <c r="G568" s="10">
        <v>44958</v>
      </c>
      <c r="H568" s="11">
        <v>9</v>
      </c>
      <c r="I568" s="20" t="s">
        <v>259</v>
      </c>
      <c r="J568" s="11" t="s">
        <v>261</v>
      </c>
      <c r="K568" s="11" t="s">
        <v>2205</v>
      </c>
      <c r="L568" s="11">
        <v>2</v>
      </c>
    </row>
    <row r="569" spans="1:12">
      <c r="A569" s="11" t="s">
        <v>1069</v>
      </c>
      <c r="D569" s="11" t="s">
        <v>260</v>
      </c>
      <c r="E569" s="19" t="s">
        <v>1319</v>
      </c>
      <c r="F569" s="10">
        <v>42036</v>
      </c>
      <c r="G569" s="10">
        <v>44958</v>
      </c>
      <c r="H569" s="11">
        <v>9</v>
      </c>
      <c r="I569" s="20" t="s">
        <v>259</v>
      </c>
      <c r="J569" s="11" t="s">
        <v>261</v>
      </c>
      <c r="K569" s="11" t="s">
        <v>2205</v>
      </c>
      <c r="L569" s="11">
        <v>2</v>
      </c>
    </row>
    <row r="570" spans="1:12">
      <c r="A570" s="11" t="s">
        <v>1070</v>
      </c>
      <c r="D570" s="11" t="s">
        <v>260</v>
      </c>
      <c r="E570" s="19" t="s">
        <v>1320</v>
      </c>
      <c r="F570" s="10">
        <v>42036</v>
      </c>
      <c r="G570" s="10">
        <v>44958</v>
      </c>
      <c r="H570" s="11">
        <v>9</v>
      </c>
      <c r="I570" s="20" t="s">
        <v>259</v>
      </c>
      <c r="J570" s="11" t="s">
        <v>261</v>
      </c>
      <c r="K570" s="11" t="s">
        <v>2205</v>
      </c>
      <c r="L570" s="11">
        <v>2</v>
      </c>
    </row>
    <row r="571" spans="1:12">
      <c r="A571" s="11" t="s">
        <v>1071</v>
      </c>
      <c r="D571" s="11" t="s">
        <v>260</v>
      </c>
      <c r="E571" s="19" t="s">
        <v>1321</v>
      </c>
      <c r="F571" s="10">
        <v>42036</v>
      </c>
      <c r="G571" s="10">
        <v>44958</v>
      </c>
      <c r="H571" s="11">
        <v>9</v>
      </c>
      <c r="I571" s="20" t="s">
        <v>259</v>
      </c>
      <c r="J571" s="11" t="s">
        <v>261</v>
      </c>
      <c r="K571" s="11" t="s">
        <v>2205</v>
      </c>
      <c r="L571" s="11">
        <v>2</v>
      </c>
    </row>
    <row r="572" spans="1:12">
      <c r="A572" s="11" t="s">
        <v>1072</v>
      </c>
      <c r="D572" s="11" t="s">
        <v>260</v>
      </c>
      <c r="E572" s="19" t="s">
        <v>1322</v>
      </c>
      <c r="F572" s="10">
        <v>42036</v>
      </c>
      <c r="G572" s="10">
        <v>44958</v>
      </c>
      <c r="H572" s="11">
        <v>9</v>
      </c>
      <c r="I572" s="20" t="s">
        <v>259</v>
      </c>
      <c r="J572" s="11" t="s">
        <v>261</v>
      </c>
      <c r="K572" s="11" t="s">
        <v>2205</v>
      </c>
      <c r="L572" s="11">
        <v>2</v>
      </c>
    </row>
    <row r="573" spans="1:12">
      <c r="A573" s="11" t="s">
        <v>1073</v>
      </c>
      <c r="D573" s="11" t="s">
        <v>260</v>
      </c>
      <c r="E573" s="19" t="s">
        <v>1323</v>
      </c>
      <c r="F573" s="10">
        <v>42036</v>
      </c>
      <c r="G573" s="10">
        <v>44958</v>
      </c>
      <c r="H573" s="11">
        <v>9</v>
      </c>
      <c r="I573" s="20" t="s">
        <v>259</v>
      </c>
      <c r="J573" s="11" t="s">
        <v>261</v>
      </c>
      <c r="K573" s="11" t="s">
        <v>2205</v>
      </c>
      <c r="L573" s="11">
        <v>2</v>
      </c>
    </row>
    <row r="574" spans="1:12">
      <c r="A574" s="11" t="s">
        <v>1074</v>
      </c>
      <c r="D574" s="11" t="s">
        <v>260</v>
      </c>
      <c r="E574" s="19" t="s">
        <v>1324</v>
      </c>
      <c r="F574" s="10">
        <v>42036</v>
      </c>
      <c r="G574" s="10">
        <v>44958</v>
      </c>
      <c r="H574" s="11">
        <v>9</v>
      </c>
      <c r="I574" s="20" t="s">
        <v>259</v>
      </c>
      <c r="J574" s="11" t="s">
        <v>261</v>
      </c>
      <c r="K574" s="11" t="s">
        <v>2205</v>
      </c>
      <c r="L574" s="11">
        <v>2</v>
      </c>
    </row>
    <row r="575" spans="1:12">
      <c r="A575" s="11" t="s">
        <v>1075</v>
      </c>
      <c r="D575" s="11" t="s">
        <v>260</v>
      </c>
      <c r="E575" s="19" t="s">
        <v>1325</v>
      </c>
      <c r="F575" s="10">
        <v>42036</v>
      </c>
      <c r="G575" s="10">
        <v>44958</v>
      </c>
      <c r="H575" s="11">
        <v>9</v>
      </c>
      <c r="I575" s="20" t="s">
        <v>259</v>
      </c>
      <c r="J575" s="11" t="s">
        <v>261</v>
      </c>
      <c r="K575" s="11" t="s">
        <v>2205</v>
      </c>
      <c r="L575" s="11">
        <v>2</v>
      </c>
    </row>
    <row r="576" spans="1:12">
      <c r="A576" s="11" t="s">
        <v>1076</v>
      </c>
      <c r="D576" s="11" t="s">
        <v>260</v>
      </c>
      <c r="E576" s="19" t="s">
        <v>1326</v>
      </c>
      <c r="F576" s="10">
        <v>42036</v>
      </c>
      <c r="G576" s="10">
        <v>44958</v>
      </c>
      <c r="H576" s="11">
        <v>9</v>
      </c>
      <c r="I576" s="20" t="s">
        <v>259</v>
      </c>
      <c r="J576" s="11" t="s">
        <v>261</v>
      </c>
      <c r="K576" s="11" t="s">
        <v>2205</v>
      </c>
      <c r="L576" s="11">
        <v>2</v>
      </c>
    </row>
    <row r="577" spans="1:12">
      <c r="A577" s="11" t="s">
        <v>1077</v>
      </c>
      <c r="D577" s="11" t="s">
        <v>260</v>
      </c>
      <c r="E577" s="19" t="s">
        <v>1327</v>
      </c>
      <c r="F577" s="10">
        <v>42036</v>
      </c>
      <c r="G577" s="10">
        <v>44958</v>
      </c>
      <c r="H577" s="11">
        <v>9</v>
      </c>
      <c r="I577" s="20" t="s">
        <v>259</v>
      </c>
      <c r="J577" s="11" t="s">
        <v>261</v>
      </c>
      <c r="K577" s="11" t="s">
        <v>2205</v>
      </c>
      <c r="L577" s="11">
        <v>2</v>
      </c>
    </row>
    <row r="578" spans="1:12">
      <c r="A578" s="11" t="s">
        <v>1078</v>
      </c>
      <c r="D578" s="11" t="s">
        <v>260</v>
      </c>
      <c r="E578" s="19" t="s">
        <v>1328</v>
      </c>
      <c r="F578" s="10">
        <v>42036</v>
      </c>
      <c r="G578" s="10">
        <v>44958</v>
      </c>
      <c r="H578" s="11">
        <v>9</v>
      </c>
      <c r="I578" s="20" t="s">
        <v>259</v>
      </c>
      <c r="J578" s="11" t="s">
        <v>261</v>
      </c>
      <c r="K578" s="11" t="s">
        <v>2205</v>
      </c>
      <c r="L578" s="11">
        <v>2</v>
      </c>
    </row>
    <row r="579" spans="1:12">
      <c r="A579" s="11" t="s">
        <v>1079</v>
      </c>
      <c r="D579" s="11" t="s">
        <v>260</v>
      </c>
      <c r="E579" s="19" t="s">
        <v>1329</v>
      </c>
      <c r="F579" s="10">
        <v>42036</v>
      </c>
      <c r="G579" s="10">
        <v>44958</v>
      </c>
      <c r="H579" s="11">
        <v>9</v>
      </c>
      <c r="I579" s="20" t="s">
        <v>259</v>
      </c>
      <c r="J579" s="11" t="s">
        <v>261</v>
      </c>
      <c r="K579" s="11" t="s">
        <v>2205</v>
      </c>
      <c r="L579" s="11">
        <v>2</v>
      </c>
    </row>
    <row r="580" spans="1:12">
      <c r="A580" s="11" t="s">
        <v>1080</v>
      </c>
      <c r="D580" s="11" t="s">
        <v>260</v>
      </c>
      <c r="E580" s="19" t="s">
        <v>1330</v>
      </c>
      <c r="F580" s="10">
        <v>42036</v>
      </c>
      <c r="G580" s="10">
        <v>44958</v>
      </c>
      <c r="H580" s="11">
        <v>9</v>
      </c>
      <c r="I580" s="20" t="s">
        <v>259</v>
      </c>
      <c r="J580" s="11" t="s">
        <v>261</v>
      </c>
      <c r="K580" s="11" t="s">
        <v>2205</v>
      </c>
      <c r="L580" s="11">
        <v>2</v>
      </c>
    </row>
    <row r="581" spans="1:12">
      <c r="A581" s="11" t="s">
        <v>1081</v>
      </c>
      <c r="D581" s="11" t="s">
        <v>260</v>
      </c>
      <c r="E581" s="19" t="s">
        <v>1331</v>
      </c>
      <c r="F581" s="10">
        <v>42036</v>
      </c>
      <c r="G581" s="10">
        <v>44958</v>
      </c>
      <c r="H581" s="11">
        <v>9</v>
      </c>
      <c r="I581" s="20" t="s">
        <v>259</v>
      </c>
      <c r="J581" s="11" t="s">
        <v>261</v>
      </c>
      <c r="K581" s="11" t="s">
        <v>2205</v>
      </c>
      <c r="L581" s="11">
        <v>2</v>
      </c>
    </row>
    <row r="582" spans="1:12">
      <c r="A582" s="11" t="s">
        <v>1082</v>
      </c>
      <c r="D582" s="11" t="s">
        <v>260</v>
      </c>
      <c r="E582" s="19" t="s">
        <v>1332</v>
      </c>
      <c r="F582" s="10">
        <v>42036</v>
      </c>
      <c r="G582" s="10">
        <v>44958</v>
      </c>
      <c r="H582" s="11">
        <v>9</v>
      </c>
      <c r="I582" s="20" t="s">
        <v>259</v>
      </c>
      <c r="J582" s="11" t="s">
        <v>261</v>
      </c>
      <c r="K582" s="11" t="s">
        <v>2205</v>
      </c>
      <c r="L582" s="11">
        <v>2</v>
      </c>
    </row>
    <row r="583" spans="1:12">
      <c r="A583" s="11" t="s">
        <v>1083</v>
      </c>
      <c r="D583" s="11" t="s">
        <v>260</v>
      </c>
      <c r="E583" s="19" t="s">
        <v>1333</v>
      </c>
      <c r="F583" s="10">
        <v>42036</v>
      </c>
      <c r="G583" s="10">
        <v>44958</v>
      </c>
      <c r="H583" s="11">
        <v>9</v>
      </c>
      <c r="I583" s="20" t="s">
        <v>259</v>
      </c>
      <c r="J583" s="11" t="s">
        <v>261</v>
      </c>
      <c r="K583" s="11" t="s">
        <v>2205</v>
      </c>
      <c r="L583" s="11">
        <v>2</v>
      </c>
    </row>
    <row r="584" spans="1:12">
      <c r="A584" s="11" t="s">
        <v>1084</v>
      </c>
      <c r="D584" s="11" t="s">
        <v>260</v>
      </c>
      <c r="E584" s="19" t="s">
        <v>1334</v>
      </c>
      <c r="F584" s="10">
        <v>42036</v>
      </c>
      <c r="G584" s="10">
        <v>44958</v>
      </c>
      <c r="H584" s="11">
        <v>9</v>
      </c>
      <c r="I584" s="20" t="s">
        <v>259</v>
      </c>
      <c r="J584" s="11" t="s">
        <v>261</v>
      </c>
      <c r="K584" s="11" t="s">
        <v>2205</v>
      </c>
      <c r="L584" s="11">
        <v>2</v>
      </c>
    </row>
    <row r="585" spans="1:12">
      <c r="A585" s="11" t="s">
        <v>1085</v>
      </c>
      <c r="D585" s="11" t="s">
        <v>260</v>
      </c>
      <c r="E585" s="19" t="s">
        <v>1335</v>
      </c>
      <c r="F585" s="10">
        <v>42036</v>
      </c>
      <c r="G585" s="10">
        <v>44958</v>
      </c>
      <c r="H585" s="11">
        <v>9</v>
      </c>
      <c r="I585" s="20" t="s">
        <v>259</v>
      </c>
      <c r="J585" s="11" t="s">
        <v>261</v>
      </c>
      <c r="K585" s="11" t="s">
        <v>2205</v>
      </c>
      <c r="L585" s="11">
        <v>2</v>
      </c>
    </row>
    <row r="586" spans="1:12">
      <c r="A586" s="11" t="s">
        <v>1086</v>
      </c>
      <c r="D586" s="11" t="s">
        <v>260</v>
      </c>
      <c r="E586" s="19" t="s">
        <v>1336</v>
      </c>
      <c r="F586" s="10">
        <v>42036</v>
      </c>
      <c r="G586" s="10">
        <v>44958</v>
      </c>
      <c r="H586" s="11">
        <v>9</v>
      </c>
      <c r="I586" s="20" t="s">
        <v>259</v>
      </c>
      <c r="J586" s="11" t="s">
        <v>261</v>
      </c>
      <c r="K586" s="11" t="s">
        <v>2205</v>
      </c>
      <c r="L586" s="11">
        <v>2</v>
      </c>
    </row>
    <row r="587" spans="1:12">
      <c r="A587" s="11" t="s">
        <v>1087</v>
      </c>
      <c r="D587" s="11" t="s">
        <v>260</v>
      </c>
      <c r="E587" s="19" t="s">
        <v>1337</v>
      </c>
      <c r="F587" s="10">
        <v>42036</v>
      </c>
      <c r="G587" s="10">
        <v>44958</v>
      </c>
      <c r="H587" s="11">
        <v>9</v>
      </c>
      <c r="I587" s="20" t="s">
        <v>259</v>
      </c>
      <c r="J587" s="11" t="s">
        <v>261</v>
      </c>
      <c r="K587" s="11" t="s">
        <v>2205</v>
      </c>
      <c r="L587" s="11">
        <v>2</v>
      </c>
    </row>
    <row r="588" spans="1:12">
      <c r="A588" s="11" t="s">
        <v>1088</v>
      </c>
      <c r="D588" s="11" t="s">
        <v>260</v>
      </c>
      <c r="E588" s="19" t="s">
        <v>1338</v>
      </c>
      <c r="F588" s="10">
        <v>42036</v>
      </c>
      <c r="G588" s="10">
        <v>44958</v>
      </c>
      <c r="H588" s="11">
        <v>9</v>
      </c>
      <c r="I588" s="20" t="s">
        <v>259</v>
      </c>
      <c r="J588" s="11" t="s">
        <v>261</v>
      </c>
      <c r="K588" s="11" t="s">
        <v>2205</v>
      </c>
      <c r="L588" s="11">
        <v>2</v>
      </c>
    </row>
    <row r="589" spans="1:12">
      <c r="A589" s="11" t="s">
        <v>1089</v>
      </c>
      <c r="D589" s="11" t="s">
        <v>260</v>
      </c>
      <c r="E589" s="19" t="s">
        <v>1339</v>
      </c>
      <c r="F589" s="10">
        <v>42036</v>
      </c>
      <c r="G589" s="10">
        <v>44958</v>
      </c>
      <c r="H589" s="11">
        <v>9</v>
      </c>
      <c r="I589" s="20" t="s">
        <v>259</v>
      </c>
      <c r="J589" s="11" t="s">
        <v>261</v>
      </c>
      <c r="K589" s="11" t="s">
        <v>2205</v>
      </c>
      <c r="L589" s="11">
        <v>2</v>
      </c>
    </row>
    <row r="590" spans="1:12">
      <c r="A590" s="11" t="s">
        <v>1090</v>
      </c>
      <c r="D590" s="11" t="s">
        <v>260</v>
      </c>
      <c r="E590" s="19" t="s">
        <v>1340</v>
      </c>
      <c r="F590" s="10">
        <v>42036</v>
      </c>
      <c r="G590" s="10">
        <v>44958</v>
      </c>
      <c r="H590" s="11">
        <v>9</v>
      </c>
      <c r="I590" s="20" t="s">
        <v>259</v>
      </c>
      <c r="J590" s="11" t="s">
        <v>261</v>
      </c>
      <c r="K590" s="11" t="s">
        <v>2205</v>
      </c>
      <c r="L590" s="11">
        <v>2</v>
      </c>
    </row>
    <row r="591" spans="1:12">
      <c r="A591" s="11" t="s">
        <v>1091</v>
      </c>
      <c r="D591" s="11" t="s">
        <v>260</v>
      </c>
      <c r="E591" s="19" t="s">
        <v>1341</v>
      </c>
      <c r="F591" s="10">
        <v>42036</v>
      </c>
      <c r="G591" s="10">
        <v>44958</v>
      </c>
      <c r="H591" s="11">
        <v>9</v>
      </c>
      <c r="I591" s="20" t="s">
        <v>259</v>
      </c>
      <c r="J591" s="11" t="s">
        <v>261</v>
      </c>
      <c r="K591" s="11" t="s">
        <v>2205</v>
      </c>
      <c r="L591" s="11">
        <v>2</v>
      </c>
    </row>
    <row r="592" spans="1:12">
      <c r="A592" s="11" t="s">
        <v>1092</v>
      </c>
      <c r="D592" s="11" t="s">
        <v>260</v>
      </c>
      <c r="E592" s="19" t="s">
        <v>1342</v>
      </c>
      <c r="F592" s="10">
        <v>42036</v>
      </c>
      <c r="G592" s="10">
        <v>44958</v>
      </c>
      <c r="H592" s="11">
        <v>9</v>
      </c>
      <c r="I592" s="20" t="s">
        <v>259</v>
      </c>
      <c r="J592" s="11" t="s">
        <v>261</v>
      </c>
      <c r="K592" s="11" t="s">
        <v>2205</v>
      </c>
      <c r="L592" s="11">
        <v>2</v>
      </c>
    </row>
    <row r="593" spans="1:12">
      <c r="A593" s="11" t="s">
        <v>1093</v>
      </c>
      <c r="D593" s="11" t="s">
        <v>260</v>
      </c>
      <c r="E593" s="19" t="s">
        <v>1343</v>
      </c>
      <c r="F593" s="10">
        <v>42036</v>
      </c>
      <c r="G593" s="10">
        <v>44958</v>
      </c>
      <c r="H593" s="11">
        <v>9</v>
      </c>
      <c r="I593" s="20" t="s">
        <v>259</v>
      </c>
      <c r="J593" s="11" t="s">
        <v>261</v>
      </c>
      <c r="K593" s="11" t="s">
        <v>2205</v>
      </c>
      <c r="L593" s="11">
        <v>2</v>
      </c>
    </row>
    <row r="594" spans="1:12">
      <c r="A594" s="11" t="s">
        <v>1094</v>
      </c>
      <c r="D594" s="11" t="s">
        <v>260</v>
      </c>
      <c r="E594" s="19" t="s">
        <v>1344</v>
      </c>
      <c r="F594" s="10">
        <v>42036</v>
      </c>
      <c r="G594" s="10">
        <v>44958</v>
      </c>
      <c r="H594" s="11">
        <v>9</v>
      </c>
      <c r="I594" s="20" t="s">
        <v>259</v>
      </c>
      <c r="J594" s="11" t="s">
        <v>261</v>
      </c>
      <c r="K594" s="11" t="s">
        <v>2205</v>
      </c>
      <c r="L594" s="11">
        <v>2</v>
      </c>
    </row>
    <row r="595" spans="1:12">
      <c r="A595" s="11" t="s">
        <v>1095</v>
      </c>
      <c r="D595" s="11" t="s">
        <v>260</v>
      </c>
      <c r="E595" s="19" t="s">
        <v>1345</v>
      </c>
      <c r="F595" s="10">
        <v>42036</v>
      </c>
      <c r="G595" s="10">
        <v>44958</v>
      </c>
      <c r="H595" s="11">
        <v>9</v>
      </c>
      <c r="I595" s="20" t="s">
        <v>259</v>
      </c>
      <c r="J595" s="11" t="s">
        <v>261</v>
      </c>
      <c r="K595" s="11" t="s">
        <v>2205</v>
      </c>
      <c r="L595" s="11">
        <v>2</v>
      </c>
    </row>
    <row r="596" spans="1:12">
      <c r="A596" s="11" t="s">
        <v>1096</v>
      </c>
      <c r="D596" s="11" t="s">
        <v>260</v>
      </c>
      <c r="E596" s="19" t="s">
        <v>1346</v>
      </c>
      <c r="F596" s="10">
        <v>42036</v>
      </c>
      <c r="G596" s="10">
        <v>44958</v>
      </c>
      <c r="H596" s="11">
        <v>9</v>
      </c>
      <c r="I596" s="20" t="s">
        <v>259</v>
      </c>
      <c r="J596" s="11" t="s">
        <v>261</v>
      </c>
      <c r="K596" s="11" t="s">
        <v>2205</v>
      </c>
      <c r="L596" s="11">
        <v>2</v>
      </c>
    </row>
    <row r="597" spans="1:12">
      <c r="A597" s="11" t="s">
        <v>1097</v>
      </c>
      <c r="D597" s="11" t="s">
        <v>260</v>
      </c>
      <c r="E597" s="19" t="s">
        <v>1347</v>
      </c>
      <c r="F597" s="10">
        <v>42036</v>
      </c>
      <c r="G597" s="10">
        <v>44958</v>
      </c>
      <c r="H597" s="11">
        <v>9</v>
      </c>
      <c r="I597" s="20" t="s">
        <v>259</v>
      </c>
      <c r="J597" s="11" t="s">
        <v>261</v>
      </c>
      <c r="K597" s="11" t="s">
        <v>2205</v>
      </c>
      <c r="L597" s="11">
        <v>2</v>
      </c>
    </row>
    <row r="598" spans="1:12">
      <c r="A598" s="11" t="s">
        <v>1098</v>
      </c>
      <c r="D598" s="11" t="s">
        <v>260</v>
      </c>
      <c r="E598" s="19" t="s">
        <v>1348</v>
      </c>
      <c r="F598" s="10">
        <v>42036</v>
      </c>
      <c r="G598" s="10">
        <v>44958</v>
      </c>
      <c r="H598" s="11">
        <v>9</v>
      </c>
      <c r="I598" s="20" t="s">
        <v>259</v>
      </c>
      <c r="J598" s="11" t="s">
        <v>261</v>
      </c>
      <c r="K598" s="11" t="s">
        <v>2205</v>
      </c>
      <c r="L598" s="11">
        <v>2</v>
      </c>
    </row>
    <row r="599" spans="1:12">
      <c r="A599" s="11" t="s">
        <v>1099</v>
      </c>
      <c r="D599" s="11" t="s">
        <v>260</v>
      </c>
      <c r="E599" s="19" t="s">
        <v>1349</v>
      </c>
      <c r="F599" s="10">
        <v>42036</v>
      </c>
      <c r="G599" s="10">
        <v>44958</v>
      </c>
      <c r="H599" s="11">
        <v>9</v>
      </c>
      <c r="I599" s="20" t="s">
        <v>259</v>
      </c>
      <c r="J599" s="11" t="s">
        <v>261</v>
      </c>
      <c r="K599" s="11" t="s">
        <v>2205</v>
      </c>
      <c r="L599" s="11">
        <v>2</v>
      </c>
    </row>
    <row r="600" spans="1:12">
      <c r="A600" s="11" t="s">
        <v>1100</v>
      </c>
      <c r="D600" s="11" t="s">
        <v>260</v>
      </c>
      <c r="E600" s="19" t="s">
        <v>1350</v>
      </c>
      <c r="F600" s="10">
        <v>42036</v>
      </c>
      <c r="G600" s="10">
        <v>44958</v>
      </c>
      <c r="H600" s="11">
        <v>9</v>
      </c>
      <c r="I600" s="20" t="s">
        <v>259</v>
      </c>
      <c r="J600" s="11" t="s">
        <v>261</v>
      </c>
      <c r="K600" s="11" t="s">
        <v>2205</v>
      </c>
      <c r="L600" s="11">
        <v>2</v>
      </c>
    </row>
    <row r="601" spans="1:12">
      <c r="A601" s="11" t="s">
        <v>1101</v>
      </c>
      <c r="D601" s="11" t="s">
        <v>260</v>
      </c>
      <c r="E601" s="19" t="s">
        <v>1351</v>
      </c>
      <c r="F601" s="10">
        <v>42036</v>
      </c>
      <c r="G601" s="10">
        <v>44958</v>
      </c>
      <c r="H601" s="11">
        <v>9</v>
      </c>
      <c r="I601" s="20" t="s">
        <v>259</v>
      </c>
      <c r="J601" s="11" t="s">
        <v>261</v>
      </c>
      <c r="K601" s="11" t="s">
        <v>2205</v>
      </c>
      <c r="L601" s="11">
        <v>2</v>
      </c>
    </row>
    <row r="602" spans="1:12">
      <c r="A602" s="11" t="s">
        <v>1102</v>
      </c>
      <c r="D602" s="11" t="s">
        <v>260</v>
      </c>
      <c r="E602" s="19" t="s">
        <v>1352</v>
      </c>
      <c r="F602" s="10">
        <v>42036</v>
      </c>
      <c r="G602" s="10">
        <v>44958</v>
      </c>
      <c r="H602" s="11">
        <v>9</v>
      </c>
      <c r="I602" s="20" t="s">
        <v>259</v>
      </c>
      <c r="J602" s="11" t="s">
        <v>261</v>
      </c>
      <c r="K602" s="11" t="s">
        <v>2205</v>
      </c>
      <c r="L602" s="11">
        <v>2</v>
      </c>
    </row>
    <row r="603" spans="1:12">
      <c r="A603" s="11" t="s">
        <v>1103</v>
      </c>
      <c r="D603" s="11" t="s">
        <v>260</v>
      </c>
      <c r="E603" s="19" t="s">
        <v>1353</v>
      </c>
      <c r="F603" s="10">
        <v>42036</v>
      </c>
      <c r="G603" s="10">
        <v>44958</v>
      </c>
      <c r="H603" s="11">
        <v>9</v>
      </c>
      <c r="I603" s="20" t="s">
        <v>259</v>
      </c>
      <c r="J603" s="11" t="s">
        <v>261</v>
      </c>
      <c r="K603" s="11" t="s">
        <v>2205</v>
      </c>
      <c r="L603" s="11">
        <v>2</v>
      </c>
    </row>
    <row r="604" spans="1:12">
      <c r="A604" s="11" t="s">
        <v>1104</v>
      </c>
      <c r="D604" s="11" t="s">
        <v>260</v>
      </c>
      <c r="E604" s="19" t="s">
        <v>1354</v>
      </c>
      <c r="F604" s="10">
        <v>42036</v>
      </c>
      <c r="G604" s="10">
        <v>44958</v>
      </c>
      <c r="H604" s="11">
        <v>9</v>
      </c>
      <c r="I604" s="20" t="s">
        <v>259</v>
      </c>
      <c r="J604" s="11" t="s">
        <v>261</v>
      </c>
      <c r="K604" s="11" t="s">
        <v>2205</v>
      </c>
      <c r="L604" s="11">
        <v>2</v>
      </c>
    </row>
    <row r="605" spans="1:12">
      <c r="A605" s="11" t="s">
        <v>1105</v>
      </c>
      <c r="D605" s="11" t="s">
        <v>260</v>
      </c>
      <c r="E605" s="19" t="s">
        <v>1355</v>
      </c>
      <c r="F605" s="10">
        <v>42036</v>
      </c>
      <c r="G605" s="10">
        <v>44958</v>
      </c>
      <c r="H605" s="11">
        <v>9</v>
      </c>
      <c r="I605" s="20" t="s">
        <v>259</v>
      </c>
      <c r="J605" s="11" t="s">
        <v>261</v>
      </c>
      <c r="K605" s="11" t="s">
        <v>2205</v>
      </c>
      <c r="L605" s="11">
        <v>2</v>
      </c>
    </row>
    <row r="606" spans="1:12">
      <c r="A606" s="11" t="s">
        <v>1106</v>
      </c>
      <c r="D606" s="11" t="s">
        <v>260</v>
      </c>
      <c r="E606" s="19" t="s">
        <v>1356</v>
      </c>
      <c r="F606" s="10">
        <v>42036</v>
      </c>
      <c r="G606" s="10">
        <v>44958</v>
      </c>
      <c r="H606" s="11">
        <v>9</v>
      </c>
      <c r="I606" s="20" t="s">
        <v>259</v>
      </c>
      <c r="J606" s="11" t="s">
        <v>261</v>
      </c>
      <c r="K606" s="11" t="s">
        <v>2205</v>
      </c>
      <c r="L606" s="11">
        <v>2</v>
      </c>
    </row>
    <row r="607" spans="1:12">
      <c r="A607" s="11" t="s">
        <v>1107</v>
      </c>
      <c r="D607" s="11" t="s">
        <v>260</v>
      </c>
      <c r="E607" s="19" t="s">
        <v>1357</v>
      </c>
      <c r="F607" s="10">
        <v>42036</v>
      </c>
      <c r="G607" s="10">
        <v>44958</v>
      </c>
      <c r="H607" s="11">
        <v>9</v>
      </c>
      <c r="I607" s="20" t="s">
        <v>259</v>
      </c>
      <c r="J607" s="11" t="s">
        <v>261</v>
      </c>
      <c r="K607" s="11" t="s">
        <v>2205</v>
      </c>
      <c r="L607" s="11">
        <v>2</v>
      </c>
    </row>
    <row r="608" spans="1:12">
      <c r="A608" s="11" t="s">
        <v>1108</v>
      </c>
      <c r="D608" s="11" t="s">
        <v>260</v>
      </c>
      <c r="E608" s="19" t="s">
        <v>1358</v>
      </c>
      <c r="F608" s="10">
        <v>42036</v>
      </c>
      <c r="G608" s="10">
        <v>44958</v>
      </c>
      <c r="H608" s="11">
        <v>9</v>
      </c>
      <c r="I608" s="20" t="s">
        <v>259</v>
      </c>
      <c r="J608" s="11" t="s">
        <v>261</v>
      </c>
      <c r="K608" s="11" t="s">
        <v>2205</v>
      </c>
      <c r="L608" s="11">
        <v>2</v>
      </c>
    </row>
    <row r="609" spans="1:12">
      <c r="A609" s="11" t="s">
        <v>1109</v>
      </c>
      <c r="D609" s="11" t="s">
        <v>260</v>
      </c>
      <c r="E609" s="19" t="s">
        <v>1359</v>
      </c>
      <c r="F609" s="10">
        <v>42036</v>
      </c>
      <c r="G609" s="10">
        <v>44958</v>
      </c>
      <c r="H609" s="11">
        <v>9</v>
      </c>
      <c r="I609" s="20" t="s">
        <v>259</v>
      </c>
      <c r="J609" s="11" t="s">
        <v>261</v>
      </c>
      <c r="K609" s="11" t="s">
        <v>2205</v>
      </c>
      <c r="L609" s="11">
        <v>2</v>
      </c>
    </row>
    <row r="610" spans="1:12">
      <c r="A610" s="11" t="s">
        <v>1110</v>
      </c>
      <c r="D610" s="11" t="s">
        <v>260</v>
      </c>
      <c r="E610" s="19" t="s">
        <v>1360</v>
      </c>
      <c r="F610" s="10">
        <v>42036</v>
      </c>
      <c r="G610" s="10">
        <v>44958</v>
      </c>
      <c r="H610" s="11">
        <v>9</v>
      </c>
      <c r="I610" s="20" t="s">
        <v>259</v>
      </c>
      <c r="J610" s="11" t="s">
        <v>261</v>
      </c>
      <c r="K610" s="11" t="s">
        <v>2205</v>
      </c>
      <c r="L610" s="11">
        <v>2</v>
      </c>
    </row>
    <row r="611" spans="1:12">
      <c r="A611" s="11" t="s">
        <v>1111</v>
      </c>
      <c r="D611" s="11" t="s">
        <v>260</v>
      </c>
      <c r="E611" s="19" t="s">
        <v>1361</v>
      </c>
      <c r="F611" s="10">
        <v>42036</v>
      </c>
      <c r="G611" s="10">
        <v>44958</v>
      </c>
      <c r="H611" s="11">
        <v>9</v>
      </c>
      <c r="I611" s="20" t="s">
        <v>259</v>
      </c>
      <c r="J611" s="11" t="s">
        <v>261</v>
      </c>
      <c r="K611" s="11" t="s">
        <v>2205</v>
      </c>
      <c r="L611" s="11">
        <v>2</v>
      </c>
    </row>
    <row r="612" spans="1:12">
      <c r="A612" s="11" t="s">
        <v>1112</v>
      </c>
      <c r="D612" s="11" t="s">
        <v>260</v>
      </c>
      <c r="E612" s="19" t="s">
        <v>1362</v>
      </c>
      <c r="F612" s="10">
        <v>42036</v>
      </c>
      <c r="G612" s="10">
        <v>44958</v>
      </c>
      <c r="H612" s="11">
        <v>9</v>
      </c>
      <c r="I612" s="20" t="s">
        <v>259</v>
      </c>
      <c r="J612" s="11" t="s">
        <v>261</v>
      </c>
      <c r="K612" s="11" t="s">
        <v>2205</v>
      </c>
      <c r="L612" s="11">
        <v>2</v>
      </c>
    </row>
    <row r="613" spans="1:12">
      <c r="A613" s="11" t="s">
        <v>1113</v>
      </c>
      <c r="D613" s="11" t="s">
        <v>260</v>
      </c>
      <c r="E613" s="19" t="s">
        <v>1363</v>
      </c>
      <c r="F613" s="10">
        <v>42036</v>
      </c>
      <c r="G613" s="10">
        <v>44958</v>
      </c>
      <c r="H613" s="11">
        <v>9</v>
      </c>
      <c r="I613" s="20" t="s">
        <v>259</v>
      </c>
      <c r="J613" s="11" t="s">
        <v>261</v>
      </c>
      <c r="K613" s="11" t="s">
        <v>2205</v>
      </c>
      <c r="L613" s="11">
        <v>2</v>
      </c>
    </row>
    <row r="614" spans="1:12">
      <c r="A614" s="11" t="s">
        <v>1114</v>
      </c>
      <c r="D614" s="11" t="s">
        <v>260</v>
      </c>
      <c r="E614" s="19" t="s">
        <v>1364</v>
      </c>
      <c r="F614" s="10">
        <v>42036</v>
      </c>
      <c r="G614" s="10">
        <v>44958</v>
      </c>
      <c r="H614" s="11">
        <v>9</v>
      </c>
      <c r="I614" s="20" t="s">
        <v>259</v>
      </c>
      <c r="J614" s="11" t="s">
        <v>261</v>
      </c>
      <c r="K614" s="11" t="s">
        <v>2205</v>
      </c>
      <c r="L614" s="11">
        <v>2</v>
      </c>
    </row>
    <row r="615" spans="1:12">
      <c r="A615" s="11" t="s">
        <v>1115</v>
      </c>
      <c r="D615" s="11" t="s">
        <v>260</v>
      </c>
      <c r="E615" s="19" t="s">
        <v>1365</v>
      </c>
      <c r="F615" s="10">
        <v>42036</v>
      </c>
      <c r="G615" s="10">
        <v>44958</v>
      </c>
      <c r="H615" s="11">
        <v>9</v>
      </c>
      <c r="I615" s="20" t="s">
        <v>259</v>
      </c>
      <c r="J615" s="11" t="s">
        <v>261</v>
      </c>
      <c r="K615" s="11" t="s">
        <v>2205</v>
      </c>
      <c r="L615" s="11">
        <v>2</v>
      </c>
    </row>
    <row r="616" spans="1:12">
      <c r="A616" s="11" t="s">
        <v>1116</v>
      </c>
      <c r="D616" s="11" t="s">
        <v>260</v>
      </c>
      <c r="E616" s="19" t="s">
        <v>1366</v>
      </c>
      <c r="F616" s="10">
        <v>42036</v>
      </c>
      <c r="G616" s="10">
        <v>44958</v>
      </c>
      <c r="H616" s="11">
        <v>9</v>
      </c>
      <c r="I616" s="20" t="s">
        <v>259</v>
      </c>
      <c r="J616" s="11" t="s">
        <v>261</v>
      </c>
      <c r="K616" s="11" t="s">
        <v>2205</v>
      </c>
      <c r="L616" s="11">
        <v>2</v>
      </c>
    </row>
    <row r="617" spans="1:12">
      <c r="A617" s="11" t="s">
        <v>1117</v>
      </c>
      <c r="D617" s="11" t="s">
        <v>260</v>
      </c>
      <c r="E617" s="19" t="s">
        <v>1367</v>
      </c>
      <c r="F617" s="10">
        <v>42036</v>
      </c>
      <c r="G617" s="10">
        <v>44958</v>
      </c>
      <c r="H617" s="11">
        <v>9</v>
      </c>
      <c r="I617" s="20" t="s">
        <v>259</v>
      </c>
      <c r="J617" s="11" t="s">
        <v>261</v>
      </c>
      <c r="K617" s="11" t="s">
        <v>2205</v>
      </c>
      <c r="L617" s="11">
        <v>2</v>
      </c>
    </row>
    <row r="618" spans="1:12">
      <c r="A618" s="11" t="s">
        <v>1118</v>
      </c>
      <c r="D618" s="11" t="s">
        <v>260</v>
      </c>
      <c r="E618" s="19" t="s">
        <v>1368</v>
      </c>
      <c r="F618" s="10">
        <v>42036</v>
      </c>
      <c r="G618" s="10">
        <v>44958</v>
      </c>
      <c r="H618" s="11">
        <v>9</v>
      </c>
      <c r="I618" s="20" t="s">
        <v>259</v>
      </c>
      <c r="J618" s="11" t="s">
        <v>261</v>
      </c>
      <c r="K618" s="11" t="s">
        <v>2205</v>
      </c>
      <c r="L618" s="11">
        <v>2</v>
      </c>
    </row>
    <row r="619" spans="1:12">
      <c r="A619" s="11" t="s">
        <v>1119</v>
      </c>
      <c r="D619" s="11" t="s">
        <v>260</v>
      </c>
      <c r="E619" s="19" t="s">
        <v>1369</v>
      </c>
      <c r="F619" s="10">
        <v>42036</v>
      </c>
      <c r="G619" s="10">
        <v>44958</v>
      </c>
      <c r="H619" s="11">
        <v>9</v>
      </c>
      <c r="I619" s="20" t="s">
        <v>259</v>
      </c>
      <c r="J619" s="11" t="s">
        <v>261</v>
      </c>
      <c r="K619" s="11" t="s">
        <v>2205</v>
      </c>
      <c r="L619" s="11">
        <v>2</v>
      </c>
    </row>
    <row r="620" spans="1:12">
      <c r="A620" s="11" t="s">
        <v>1120</v>
      </c>
      <c r="D620" s="11" t="s">
        <v>260</v>
      </c>
      <c r="E620" s="19" t="s">
        <v>1370</v>
      </c>
      <c r="F620" s="10">
        <v>42036</v>
      </c>
      <c r="G620" s="10">
        <v>44958</v>
      </c>
      <c r="H620" s="11">
        <v>9</v>
      </c>
      <c r="I620" s="20" t="s">
        <v>259</v>
      </c>
      <c r="J620" s="11" t="s">
        <v>261</v>
      </c>
      <c r="K620" s="11" t="s">
        <v>2205</v>
      </c>
      <c r="L620" s="11">
        <v>2</v>
      </c>
    </row>
    <row r="621" spans="1:12">
      <c r="A621" s="11" t="s">
        <v>1121</v>
      </c>
      <c r="D621" s="11" t="s">
        <v>260</v>
      </c>
      <c r="E621" s="19" t="s">
        <v>1371</v>
      </c>
      <c r="F621" s="10">
        <v>42036</v>
      </c>
      <c r="G621" s="10">
        <v>44958</v>
      </c>
      <c r="H621" s="11">
        <v>9</v>
      </c>
      <c r="I621" s="20" t="s">
        <v>259</v>
      </c>
      <c r="J621" s="11" t="s">
        <v>261</v>
      </c>
      <c r="K621" s="11" t="s">
        <v>2205</v>
      </c>
      <c r="L621" s="11">
        <v>2</v>
      </c>
    </row>
    <row r="622" spans="1:12">
      <c r="A622" s="11" t="s">
        <v>1122</v>
      </c>
      <c r="D622" s="11" t="s">
        <v>260</v>
      </c>
      <c r="E622" s="19" t="s">
        <v>1372</v>
      </c>
      <c r="F622" s="10">
        <v>42036</v>
      </c>
      <c r="G622" s="10">
        <v>44958</v>
      </c>
      <c r="H622" s="11">
        <v>9</v>
      </c>
      <c r="I622" s="20" t="s">
        <v>259</v>
      </c>
      <c r="J622" s="11" t="s">
        <v>261</v>
      </c>
      <c r="K622" s="11" t="s">
        <v>2205</v>
      </c>
      <c r="L622" s="11">
        <v>2</v>
      </c>
    </row>
    <row r="623" spans="1:12">
      <c r="A623" s="11" t="s">
        <v>1123</v>
      </c>
      <c r="D623" s="11" t="s">
        <v>260</v>
      </c>
      <c r="E623" s="19" t="s">
        <v>1373</v>
      </c>
      <c r="F623" s="10">
        <v>42036</v>
      </c>
      <c r="G623" s="10">
        <v>44958</v>
      </c>
      <c r="H623" s="11">
        <v>9</v>
      </c>
      <c r="I623" s="20" t="s">
        <v>259</v>
      </c>
      <c r="J623" s="11" t="s">
        <v>261</v>
      </c>
      <c r="K623" s="11" t="s">
        <v>2205</v>
      </c>
      <c r="L623" s="11">
        <v>2</v>
      </c>
    </row>
    <row r="624" spans="1:12">
      <c r="A624" s="11" t="s">
        <v>1124</v>
      </c>
      <c r="D624" s="11" t="s">
        <v>260</v>
      </c>
      <c r="E624" s="19" t="s">
        <v>1374</v>
      </c>
      <c r="F624" s="10">
        <v>42036</v>
      </c>
      <c r="G624" s="10">
        <v>44958</v>
      </c>
      <c r="H624" s="11">
        <v>9</v>
      </c>
      <c r="I624" s="20" t="s">
        <v>259</v>
      </c>
      <c r="J624" s="11" t="s">
        <v>261</v>
      </c>
      <c r="K624" s="11" t="s">
        <v>2205</v>
      </c>
      <c r="L624" s="11">
        <v>2</v>
      </c>
    </row>
    <row r="625" spans="1:12">
      <c r="A625" s="11" t="s">
        <v>1125</v>
      </c>
      <c r="D625" s="11" t="s">
        <v>260</v>
      </c>
      <c r="E625" s="19" t="s">
        <v>1375</v>
      </c>
      <c r="F625" s="10">
        <v>42036</v>
      </c>
      <c r="G625" s="10">
        <v>44958</v>
      </c>
      <c r="H625" s="11">
        <v>9</v>
      </c>
      <c r="I625" s="20" t="s">
        <v>259</v>
      </c>
      <c r="J625" s="11" t="s">
        <v>261</v>
      </c>
      <c r="K625" s="11" t="s">
        <v>2205</v>
      </c>
      <c r="L625" s="11">
        <v>2</v>
      </c>
    </row>
    <row r="626" spans="1:12">
      <c r="A626" s="11" t="s">
        <v>1126</v>
      </c>
      <c r="D626" s="11" t="s">
        <v>260</v>
      </c>
      <c r="E626" s="19" t="s">
        <v>1376</v>
      </c>
      <c r="F626" s="10">
        <v>42036</v>
      </c>
      <c r="G626" s="10">
        <v>44958</v>
      </c>
      <c r="H626" s="11">
        <v>9</v>
      </c>
      <c r="I626" s="20" t="s">
        <v>259</v>
      </c>
      <c r="J626" s="11" t="s">
        <v>261</v>
      </c>
      <c r="K626" s="11" t="s">
        <v>2205</v>
      </c>
      <c r="L626" s="11">
        <v>2</v>
      </c>
    </row>
    <row r="627" spans="1:12">
      <c r="A627" s="11" t="s">
        <v>1127</v>
      </c>
      <c r="D627" s="11" t="s">
        <v>260</v>
      </c>
      <c r="E627" s="19" t="s">
        <v>1377</v>
      </c>
      <c r="F627" s="10">
        <v>42036</v>
      </c>
      <c r="G627" s="10">
        <v>44958</v>
      </c>
      <c r="H627" s="11">
        <v>9</v>
      </c>
      <c r="I627" s="20" t="s">
        <v>259</v>
      </c>
      <c r="J627" s="11" t="s">
        <v>261</v>
      </c>
      <c r="K627" s="11" t="s">
        <v>2205</v>
      </c>
      <c r="L627" s="11">
        <v>2</v>
      </c>
    </row>
    <row r="628" spans="1:12">
      <c r="A628" s="11" t="s">
        <v>1128</v>
      </c>
      <c r="D628" s="11" t="s">
        <v>260</v>
      </c>
      <c r="E628" s="19" t="s">
        <v>1378</v>
      </c>
      <c r="F628" s="10">
        <v>42036</v>
      </c>
      <c r="G628" s="10">
        <v>44958</v>
      </c>
      <c r="H628" s="11">
        <v>9</v>
      </c>
      <c r="I628" s="20" t="s">
        <v>259</v>
      </c>
      <c r="J628" s="11" t="s">
        <v>261</v>
      </c>
      <c r="K628" s="11" t="s">
        <v>2205</v>
      </c>
      <c r="L628" s="11">
        <v>2</v>
      </c>
    </row>
    <row r="629" spans="1:12">
      <c r="A629" s="11" t="s">
        <v>1129</v>
      </c>
      <c r="D629" s="11" t="s">
        <v>260</v>
      </c>
      <c r="E629" s="19" t="s">
        <v>1379</v>
      </c>
      <c r="F629" s="10">
        <v>42036</v>
      </c>
      <c r="G629" s="10">
        <v>44958</v>
      </c>
      <c r="H629" s="11">
        <v>9</v>
      </c>
      <c r="I629" s="20" t="s">
        <v>259</v>
      </c>
      <c r="J629" s="11" t="s">
        <v>261</v>
      </c>
      <c r="K629" s="11" t="s">
        <v>2205</v>
      </c>
      <c r="L629" s="11">
        <v>2</v>
      </c>
    </row>
    <row r="630" spans="1:12">
      <c r="A630" s="11" t="s">
        <v>1130</v>
      </c>
      <c r="D630" s="11" t="s">
        <v>260</v>
      </c>
      <c r="E630" s="19" t="s">
        <v>1380</v>
      </c>
      <c r="F630" s="10">
        <v>42036</v>
      </c>
      <c r="G630" s="10">
        <v>44958</v>
      </c>
      <c r="H630" s="11">
        <v>9</v>
      </c>
      <c r="I630" s="20" t="s">
        <v>259</v>
      </c>
      <c r="J630" s="11" t="s">
        <v>261</v>
      </c>
      <c r="K630" s="11" t="s">
        <v>2205</v>
      </c>
      <c r="L630" s="11">
        <v>2</v>
      </c>
    </row>
    <row r="631" spans="1:12">
      <c r="A631" s="11" t="s">
        <v>1131</v>
      </c>
      <c r="D631" s="11" t="s">
        <v>260</v>
      </c>
      <c r="E631" s="19" t="s">
        <v>1381</v>
      </c>
      <c r="F631" s="10">
        <v>42036</v>
      </c>
      <c r="G631" s="10">
        <v>44958</v>
      </c>
      <c r="H631" s="11">
        <v>9</v>
      </c>
      <c r="I631" s="20" t="s">
        <v>259</v>
      </c>
      <c r="J631" s="11" t="s">
        <v>261</v>
      </c>
      <c r="K631" s="11" t="s">
        <v>2205</v>
      </c>
      <c r="L631" s="11">
        <v>2</v>
      </c>
    </row>
    <row r="632" spans="1:12">
      <c r="A632" s="11" t="s">
        <v>1132</v>
      </c>
      <c r="D632" s="11" t="s">
        <v>260</v>
      </c>
      <c r="E632" s="19" t="s">
        <v>1382</v>
      </c>
      <c r="F632" s="10">
        <v>42036</v>
      </c>
      <c r="G632" s="10">
        <v>44958</v>
      </c>
      <c r="H632" s="11">
        <v>9</v>
      </c>
      <c r="I632" s="20" t="s">
        <v>259</v>
      </c>
      <c r="J632" s="11" t="s">
        <v>261</v>
      </c>
      <c r="K632" s="11" t="s">
        <v>2205</v>
      </c>
      <c r="L632" s="11">
        <v>2</v>
      </c>
    </row>
    <row r="633" spans="1:12">
      <c r="A633" s="11" t="s">
        <v>1133</v>
      </c>
      <c r="D633" s="11" t="s">
        <v>260</v>
      </c>
      <c r="E633" s="19" t="s">
        <v>1383</v>
      </c>
      <c r="F633" s="10">
        <v>42036</v>
      </c>
      <c r="G633" s="10">
        <v>44958</v>
      </c>
      <c r="H633" s="11">
        <v>9</v>
      </c>
      <c r="I633" s="20" t="s">
        <v>259</v>
      </c>
      <c r="J633" s="11" t="s">
        <v>261</v>
      </c>
      <c r="K633" s="11" t="s">
        <v>2205</v>
      </c>
      <c r="L633" s="11">
        <v>2</v>
      </c>
    </row>
    <row r="634" spans="1:12">
      <c r="A634" s="11" t="s">
        <v>1134</v>
      </c>
      <c r="D634" s="11" t="s">
        <v>260</v>
      </c>
      <c r="E634" s="19" t="s">
        <v>1384</v>
      </c>
      <c r="F634" s="10">
        <v>42036</v>
      </c>
      <c r="G634" s="10">
        <v>44958</v>
      </c>
      <c r="H634" s="11">
        <v>9</v>
      </c>
      <c r="I634" s="20" t="s">
        <v>259</v>
      </c>
      <c r="J634" s="11" t="s">
        <v>261</v>
      </c>
      <c r="K634" s="11" t="s">
        <v>2205</v>
      </c>
      <c r="L634" s="11">
        <v>2</v>
      </c>
    </row>
    <row r="635" spans="1:12">
      <c r="A635" s="11" t="s">
        <v>1135</v>
      </c>
      <c r="D635" s="11" t="s">
        <v>260</v>
      </c>
      <c r="E635" s="19" t="s">
        <v>1385</v>
      </c>
      <c r="F635" s="10">
        <v>42036</v>
      </c>
      <c r="G635" s="10">
        <v>44958</v>
      </c>
      <c r="H635" s="11">
        <v>9</v>
      </c>
      <c r="I635" s="20" t="s">
        <v>259</v>
      </c>
      <c r="J635" s="11" t="s">
        <v>261</v>
      </c>
      <c r="K635" s="11" t="s">
        <v>2205</v>
      </c>
      <c r="L635" s="11">
        <v>2</v>
      </c>
    </row>
    <row r="636" spans="1:12">
      <c r="A636" s="11" t="s">
        <v>1136</v>
      </c>
      <c r="D636" s="11" t="s">
        <v>260</v>
      </c>
      <c r="E636" s="19" t="s">
        <v>1386</v>
      </c>
      <c r="F636" s="10">
        <v>42036</v>
      </c>
      <c r="G636" s="10">
        <v>44958</v>
      </c>
      <c r="H636" s="11">
        <v>9</v>
      </c>
      <c r="I636" s="20" t="s">
        <v>259</v>
      </c>
      <c r="J636" s="11" t="s">
        <v>261</v>
      </c>
      <c r="K636" s="11" t="s">
        <v>2205</v>
      </c>
      <c r="L636" s="11">
        <v>2</v>
      </c>
    </row>
    <row r="637" spans="1:12">
      <c r="A637" s="11" t="s">
        <v>1137</v>
      </c>
      <c r="D637" s="11" t="s">
        <v>260</v>
      </c>
      <c r="E637" s="19" t="s">
        <v>1387</v>
      </c>
      <c r="F637" s="10">
        <v>42036</v>
      </c>
      <c r="G637" s="10">
        <v>44958</v>
      </c>
      <c r="H637" s="11">
        <v>9</v>
      </c>
      <c r="I637" s="20" t="s">
        <v>259</v>
      </c>
      <c r="J637" s="11" t="s">
        <v>261</v>
      </c>
      <c r="K637" s="11" t="s">
        <v>2205</v>
      </c>
      <c r="L637" s="11">
        <v>2</v>
      </c>
    </row>
    <row r="638" spans="1:12">
      <c r="A638" s="11" t="s">
        <v>1138</v>
      </c>
      <c r="D638" s="11" t="s">
        <v>260</v>
      </c>
      <c r="E638" s="19" t="s">
        <v>1388</v>
      </c>
      <c r="F638" s="10">
        <v>42036</v>
      </c>
      <c r="G638" s="10">
        <v>44958</v>
      </c>
      <c r="H638" s="11">
        <v>9</v>
      </c>
      <c r="I638" s="20" t="s">
        <v>259</v>
      </c>
      <c r="J638" s="11" t="s">
        <v>261</v>
      </c>
      <c r="K638" s="11" t="s">
        <v>2205</v>
      </c>
      <c r="L638" s="11">
        <v>2</v>
      </c>
    </row>
    <row r="639" spans="1:12">
      <c r="A639" s="11" t="s">
        <v>1139</v>
      </c>
      <c r="D639" s="11" t="s">
        <v>260</v>
      </c>
      <c r="E639" s="19" t="s">
        <v>1389</v>
      </c>
      <c r="F639" s="10">
        <v>42036</v>
      </c>
      <c r="G639" s="10">
        <v>44958</v>
      </c>
      <c r="H639" s="11">
        <v>9</v>
      </c>
      <c r="I639" s="20" t="s">
        <v>259</v>
      </c>
      <c r="J639" s="11" t="s">
        <v>261</v>
      </c>
      <c r="K639" s="11" t="s">
        <v>2205</v>
      </c>
      <c r="L639" s="11">
        <v>2</v>
      </c>
    </row>
    <row r="640" spans="1:12">
      <c r="A640" s="11" t="s">
        <v>1140</v>
      </c>
      <c r="D640" s="11" t="s">
        <v>260</v>
      </c>
      <c r="E640" s="19" t="s">
        <v>1390</v>
      </c>
      <c r="F640" s="10">
        <v>42036</v>
      </c>
      <c r="G640" s="10">
        <v>44958</v>
      </c>
      <c r="H640" s="11">
        <v>9</v>
      </c>
      <c r="I640" s="20" t="s">
        <v>259</v>
      </c>
      <c r="J640" s="11" t="s">
        <v>261</v>
      </c>
      <c r="K640" s="11" t="s">
        <v>2205</v>
      </c>
      <c r="L640" s="11">
        <v>2</v>
      </c>
    </row>
    <row r="641" spans="1:12">
      <c r="A641" s="11" t="s">
        <v>1141</v>
      </c>
      <c r="D641" s="11" t="s">
        <v>260</v>
      </c>
      <c r="E641" s="19" t="s">
        <v>1391</v>
      </c>
      <c r="F641" s="10">
        <v>42036</v>
      </c>
      <c r="G641" s="10">
        <v>44958</v>
      </c>
      <c r="H641" s="11">
        <v>9</v>
      </c>
      <c r="I641" s="20" t="s">
        <v>259</v>
      </c>
      <c r="J641" s="11" t="s">
        <v>261</v>
      </c>
      <c r="K641" s="11" t="s">
        <v>2205</v>
      </c>
      <c r="L641" s="11">
        <v>2</v>
      </c>
    </row>
    <row r="642" spans="1:12">
      <c r="A642" s="11" t="s">
        <v>1142</v>
      </c>
      <c r="D642" s="11" t="s">
        <v>260</v>
      </c>
      <c r="E642" s="19" t="s">
        <v>1392</v>
      </c>
      <c r="F642" s="10">
        <v>42036</v>
      </c>
      <c r="G642" s="10">
        <v>44958</v>
      </c>
      <c r="H642" s="11">
        <v>9</v>
      </c>
      <c r="I642" s="20" t="s">
        <v>259</v>
      </c>
      <c r="J642" s="11" t="s">
        <v>261</v>
      </c>
      <c r="K642" s="11" t="s">
        <v>2205</v>
      </c>
      <c r="L642" s="11">
        <v>2</v>
      </c>
    </row>
    <row r="643" spans="1:12">
      <c r="A643" s="11" t="s">
        <v>1143</v>
      </c>
      <c r="D643" s="11" t="s">
        <v>260</v>
      </c>
      <c r="E643" s="19" t="s">
        <v>1393</v>
      </c>
      <c r="F643" s="10">
        <v>42036</v>
      </c>
      <c r="G643" s="10">
        <v>44958</v>
      </c>
      <c r="H643" s="11">
        <v>9</v>
      </c>
      <c r="I643" s="20" t="s">
        <v>259</v>
      </c>
      <c r="J643" s="11" t="s">
        <v>261</v>
      </c>
      <c r="K643" s="11" t="s">
        <v>2205</v>
      </c>
      <c r="L643" s="11">
        <v>2</v>
      </c>
    </row>
    <row r="644" spans="1:12">
      <c r="A644" s="11" t="s">
        <v>1144</v>
      </c>
      <c r="D644" s="11" t="s">
        <v>260</v>
      </c>
      <c r="E644" s="19" t="s">
        <v>1394</v>
      </c>
      <c r="F644" s="10">
        <v>42036</v>
      </c>
      <c r="G644" s="10">
        <v>44958</v>
      </c>
      <c r="H644" s="11">
        <v>9</v>
      </c>
      <c r="I644" s="20" t="s">
        <v>259</v>
      </c>
      <c r="J644" s="11" t="s">
        <v>261</v>
      </c>
      <c r="K644" s="11" t="s">
        <v>2205</v>
      </c>
      <c r="L644" s="11">
        <v>2</v>
      </c>
    </row>
    <row r="645" spans="1:12">
      <c r="A645" s="11" t="s">
        <v>1145</v>
      </c>
      <c r="D645" s="11" t="s">
        <v>260</v>
      </c>
      <c r="E645" s="19" t="s">
        <v>1395</v>
      </c>
      <c r="F645" s="10">
        <v>42036</v>
      </c>
      <c r="G645" s="10">
        <v>44958</v>
      </c>
      <c r="H645" s="11">
        <v>9</v>
      </c>
      <c r="I645" s="20" t="s">
        <v>259</v>
      </c>
      <c r="J645" s="11" t="s">
        <v>261</v>
      </c>
      <c r="K645" s="11" t="s">
        <v>2205</v>
      </c>
      <c r="L645" s="11">
        <v>2</v>
      </c>
    </row>
    <row r="646" spans="1:12">
      <c r="A646" s="11" t="s">
        <v>1146</v>
      </c>
      <c r="D646" s="11" t="s">
        <v>260</v>
      </c>
      <c r="E646" s="19" t="s">
        <v>1396</v>
      </c>
      <c r="F646" s="10">
        <v>42036</v>
      </c>
      <c r="G646" s="10">
        <v>44958</v>
      </c>
      <c r="H646" s="11">
        <v>9</v>
      </c>
      <c r="I646" s="20" t="s">
        <v>259</v>
      </c>
      <c r="J646" s="11" t="s">
        <v>261</v>
      </c>
      <c r="K646" s="11" t="s">
        <v>2205</v>
      </c>
      <c r="L646" s="11">
        <v>2</v>
      </c>
    </row>
    <row r="647" spans="1:12">
      <c r="A647" s="11" t="s">
        <v>1147</v>
      </c>
      <c r="D647" s="11" t="s">
        <v>260</v>
      </c>
      <c r="E647" s="19" t="s">
        <v>1397</v>
      </c>
      <c r="F647" s="10">
        <v>42036</v>
      </c>
      <c r="G647" s="10">
        <v>44958</v>
      </c>
      <c r="H647" s="11">
        <v>9</v>
      </c>
      <c r="I647" s="20" t="s">
        <v>259</v>
      </c>
      <c r="J647" s="11" t="s">
        <v>261</v>
      </c>
      <c r="K647" s="11" t="s">
        <v>2205</v>
      </c>
      <c r="L647" s="11">
        <v>2</v>
      </c>
    </row>
    <row r="648" spans="1:12">
      <c r="A648" s="11" t="s">
        <v>1148</v>
      </c>
      <c r="D648" s="11" t="s">
        <v>260</v>
      </c>
      <c r="E648" s="19" t="s">
        <v>1398</v>
      </c>
      <c r="F648" s="10">
        <v>42036</v>
      </c>
      <c r="G648" s="10">
        <v>44958</v>
      </c>
      <c r="H648" s="11">
        <v>9</v>
      </c>
      <c r="I648" s="20" t="s">
        <v>259</v>
      </c>
      <c r="J648" s="11" t="s">
        <v>261</v>
      </c>
      <c r="K648" s="11" t="s">
        <v>2205</v>
      </c>
      <c r="L648" s="11">
        <v>2</v>
      </c>
    </row>
    <row r="649" spans="1:12">
      <c r="A649" s="11" t="s">
        <v>1149</v>
      </c>
      <c r="D649" s="11" t="s">
        <v>260</v>
      </c>
      <c r="E649" s="19" t="s">
        <v>1399</v>
      </c>
      <c r="F649" s="10">
        <v>42036</v>
      </c>
      <c r="G649" s="10">
        <v>44958</v>
      </c>
      <c r="H649" s="11">
        <v>9</v>
      </c>
      <c r="I649" s="20" t="s">
        <v>259</v>
      </c>
      <c r="J649" s="11" t="s">
        <v>261</v>
      </c>
      <c r="K649" s="11" t="s">
        <v>2205</v>
      </c>
      <c r="L649" s="11">
        <v>2</v>
      </c>
    </row>
    <row r="650" spans="1:12">
      <c r="A650" s="11" t="s">
        <v>1150</v>
      </c>
      <c r="D650" s="11" t="s">
        <v>260</v>
      </c>
      <c r="E650" s="19" t="s">
        <v>1400</v>
      </c>
      <c r="F650" s="10">
        <v>42036</v>
      </c>
      <c r="G650" s="10">
        <v>44958</v>
      </c>
      <c r="H650" s="11">
        <v>9</v>
      </c>
      <c r="I650" s="20" t="s">
        <v>259</v>
      </c>
      <c r="J650" s="11" t="s">
        <v>261</v>
      </c>
      <c r="K650" s="11" t="s">
        <v>2205</v>
      </c>
      <c r="L650" s="11">
        <v>2</v>
      </c>
    </row>
    <row r="651" spans="1:12">
      <c r="A651" s="11" t="s">
        <v>1151</v>
      </c>
      <c r="D651" s="11" t="s">
        <v>260</v>
      </c>
      <c r="E651" s="19" t="s">
        <v>1401</v>
      </c>
      <c r="F651" s="10">
        <v>42036</v>
      </c>
      <c r="G651" s="10">
        <v>44958</v>
      </c>
      <c r="H651" s="11">
        <v>9</v>
      </c>
      <c r="I651" s="20" t="s">
        <v>259</v>
      </c>
      <c r="J651" s="11" t="s">
        <v>261</v>
      </c>
      <c r="K651" s="11" t="s">
        <v>2205</v>
      </c>
      <c r="L651" s="11">
        <v>2</v>
      </c>
    </row>
    <row r="652" spans="1:12">
      <c r="A652" s="11" t="s">
        <v>1152</v>
      </c>
      <c r="D652" s="11" t="s">
        <v>260</v>
      </c>
      <c r="E652" s="19" t="s">
        <v>1402</v>
      </c>
      <c r="F652" s="10">
        <v>42036</v>
      </c>
      <c r="G652" s="10">
        <v>44958</v>
      </c>
      <c r="H652" s="11">
        <v>9</v>
      </c>
      <c r="I652" s="20" t="s">
        <v>259</v>
      </c>
      <c r="J652" s="11" t="s">
        <v>261</v>
      </c>
      <c r="K652" s="11" t="s">
        <v>2205</v>
      </c>
      <c r="L652" s="11">
        <v>2</v>
      </c>
    </row>
    <row r="653" spans="1:12">
      <c r="A653" s="11" t="s">
        <v>1153</v>
      </c>
      <c r="D653" s="11" t="s">
        <v>260</v>
      </c>
      <c r="E653" s="19" t="s">
        <v>1403</v>
      </c>
      <c r="F653" s="10">
        <v>42036</v>
      </c>
      <c r="G653" s="10">
        <v>44958</v>
      </c>
      <c r="H653" s="11">
        <v>9</v>
      </c>
      <c r="I653" s="20" t="s">
        <v>259</v>
      </c>
      <c r="J653" s="11" t="s">
        <v>261</v>
      </c>
      <c r="K653" s="11" t="s">
        <v>2205</v>
      </c>
      <c r="L653" s="11">
        <v>2</v>
      </c>
    </row>
    <row r="654" spans="1:12">
      <c r="A654" s="11" t="s">
        <v>1154</v>
      </c>
      <c r="D654" s="11" t="s">
        <v>260</v>
      </c>
      <c r="E654" s="19" t="s">
        <v>1404</v>
      </c>
      <c r="F654" s="10">
        <v>42036</v>
      </c>
      <c r="G654" s="10">
        <v>44958</v>
      </c>
      <c r="H654" s="11">
        <v>9</v>
      </c>
      <c r="I654" s="20" t="s">
        <v>259</v>
      </c>
      <c r="J654" s="11" t="s">
        <v>261</v>
      </c>
      <c r="K654" s="11" t="s">
        <v>2205</v>
      </c>
      <c r="L654" s="11">
        <v>2</v>
      </c>
    </row>
    <row r="655" spans="1:12">
      <c r="A655" s="11" t="s">
        <v>1155</v>
      </c>
      <c r="D655" s="11" t="s">
        <v>260</v>
      </c>
      <c r="E655" s="19" t="s">
        <v>1405</v>
      </c>
      <c r="F655" s="10">
        <v>42036</v>
      </c>
      <c r="G655" s="10">
        <v>44958</v>
      </c>
      <c r="H655" s="11">
        <v>9</v>
      </c>
      <c r="I655" s="20" t="s">
        <v>259</v>
      </c>
      <c r="J655" s="11" t="s">
        <v>261</v>
      </c>
      <c r="K655" s="11" t="s">
        <v>2205</v>
      </c>
      <c r="L655" s="11">
        <v>2</v>
      </c>
    </row>
    <row r="656" spans="1:12">
      <c r="A656" s="11" t="s">
        <v>1156</v>
      </c>
      <c r="D656" s="11" t="s">
        <v>260</v>
      </c>
      <c r="E656" s="19" t="s">
        <v>1406</v>
      </c>
      <c r="F656" s="10">
        <v>42036</v>
      </c>
      <c r="G656" s="10">
        <v>44958</v>
      </c>
      <c r="H656" s="11">
        <v>9</v>
      </c>
      <c r="I656" s="20" t="s">
        <v>259</v>
      </c>
      <c r="J656" s="11" t="s">
        <v>261</v>
      </c>
      <c r="K656" s="11" t="s">
        <v>2205</v>
      </c>
      <c r="L656" s="11">
        <v>2</v>
      </c>
    </row>
    <row r="657" spans="1:12">
      <c r="A657" s="11" t="s">
        <v>1157</v>
      </c>
      <c r="D657" s="11" t="s">
        <v>260</v>
      </c>
      <c r="E657" s="19" t="s">
        <v>1407</v>
      </c>
      <c r="F657" s="10">
        <v>42036</v>
      </c>
      <c r="G657" s="10">
        <v>44958</v>
      </c>
      <c r="H657" s="11">
        <v>9</v>
      </c>
      <c r="I657" s="20" t="s">
        <v>259</v>
      </c>
      <c r="J657" s="11" t="s">
        <v>261</v>
      </c>
      <c r="K657" s="11" t="s">
        <v>2205</v>
      </c>
      <c r="L657" s="11">
        <v>2</v>
      </c>
    </row>
    <row r="658" spans="1:12">
      <c r="A658" s="11" t="s">
        <v>1158</v>
      </c>
      <c r="D658" s="11" t="s">
        <v>260</v>
      </c>
      <c r="E658" s="19" t="s">
        <v>1408</v>
      </c>
      <c r="F658" s="10">
        <v>42036</v>
      </c>
      <c r="G658" s="10">
        <v>44958</v>
      </c>
      <c r="H658" s="11">
        <v>9</v>
      </c>
      <c r="I658" s="20" t="s">
        <v>259</v>
      </c>
      <c r="J658" s="11" t="s">
        <v>261</v>
      </c>
      <c r="K658" s="11" t="s">
        <v>2205</v>
      </c>
      <c r="L658" s="11">
        <v>2</v>
      </c>
    </row>
    <row r="659" spans="1:12">
      <c r="A659" s="11" t="s">
        <v>1159</v>
      </c>
      <c r="D659" s="11" t="s">
        <v>260</v>
      </c>
      <c r="E659" s="19" t="s">
        <v>1409</v>
      </c>
      <c r="F659" s="10">
        <v>42036</v>
      </c>
      <c r="G659" s="10">
        <v>44958</v>
      </c>
      <c r="H659" s="11">
        <v>9</v>
      </c>
      <c r="I659" s="20" t="s">
        <v>259</v>
      </c>
      <c r="J659" s="11" t="s">
        <v>261</v>
      </c>
      <c r="K659" s="11" t="s">
        <v>2205</v>
      </c>
      <c r="L659" s="11">
        <v>2</v>
      </c>
    </row>
    <row r="660" spans="1:12">
      <c r="A660" s="11" t="s">
        <v>1160</v>
      </c>
      <c r="D660" s="11" t="s">
        <v>260</v>
      </c>
      <c r="E660" s="19" t="s">
        <v>1410</v>
      </c>
      <c r="F660" s="10">
        <v>42036</v>
      </c>
      <c r="G660" s="10">
        <v>44958</v>
      </c>
      <c r="H660" s="11">
        <v>9</v>
      </c>
      <c r="I660" s="20" t="s">
        <v>259</v>
      </c>
      <c r="J660" s="11" t="s">
        <v>261</v>
      </c>
      <c r="K660" s="11" t="s">
        <v>2205</v>
      </c>
      <c r="L660" s="11">
        <v>2</v>
      </c>
    </row>
    <row r="661" spans="1:12">
      <c r="A661" s="11" t="s">
        <v>1161</v>
      </c>
      <c r="D661" s="11" t="s">
        <v>260</v>
      </c>
      <c r="E661" s="19" t="s">
        <v>1411</v>
      </c>
      <c r="F661" s="10">
        <v>42036</v>
      </c>
      <c r="G661" s="10">
        <v>44958</v>
      </c>
      <c r="H661" s="11">
        <v>9</v>
      </c>
      <c r="I661" s="20" t="s">
        <v>259</v>
      </c>
      <c r="J661" s="11" t="s">
        <v>261</v>
      </c>
      <c r="K661" s="11" t="s">
        <v>2205</v>
      </c>
      <c r="L661" s="11">
        <v>2</v>
      </c>
    </row>
    <row r="662" spans="1:12">
      <c r="A662" s="11" t="s">
        <v>1162</v>
      </c>
      <c r="D662" s="11" t="s">
        <v>260</v>
      </c>
      <c r="E662" s="19" t="s">
        <v>1412</v>
      </c>
      <c r="F662" s="10">
        <v>42036</v>
      </c>
      <c r="G662" s="10">
        <v>44958</v>
      </c>
      <c r="H662" s="11">
        <v>9</v>
      </c>
      <c r="I662" s="20" t="s">
        <v>259</v>
      </c>
      <c r="J662" s="11" t="s">
        <v>261</v>
      </c>
      <c r="K662" s="11" t="s">
        <v>2205</v>
      </c>
      <c r="L662" s="11">
        <v>2</v>
      </c>
    </row>
    <row r="663" spans="1:12">
      <c r="A663" s="11" t="s">
        <v>1163</v>
      </c>
      <c r="D663" s="11" t="s">
        <v>260</v>
      </c>
      <c r="E663" s="19" t="s">
        <v>1413</v>
      </c>
      <c r="F663" s="10">
        <v>42036</v>
      </c>
      <c r="G663" s="10">
        <v>44958</v>
      </c>
      <c r="H663" s="11">
        <v>9</v>
      </c>
      <c r="I663" s="20" t="s">
        <v>259</v>
      </c>
      <c r="J663" s="11" t="s">
        <v>261</v>
      </c>
      <c r="K663" s="11" t="s">
        <v>2205</v>
      </c>
      <c r="L663" s="11">
        <v>2</v>
      </c>
    </row>
    <row r="664" spans="1:12">
      <c r="A664" s="11" t="s">
        <v>1164</v>
      </c>
      <c r="D664" s="11" t="s">
        <v>260</v>
      </c>
      <c r="E664" s="19" t="s">
        <v>1414</v>
      </c>
      <c r="F664" s="10">
        <v>42036</v>
      </c>
      <c r="G664" s="10">
        <v>44958</v>
      </c>
      <c r="H664" s="11">
        <v>9</v>
      </c>
      <c r="I664" s="20" t="s">
        <v>259</v>
      </c>
      <c r="J664" s="11" t="s">
        <v>261</v>
      </c>
      <c r="K664" s="11" t="s">
        <v>2205</v>
      </c>
      <c r="L664" s="11">
        <v>2</v>
      </c>
    </row>
    <row r="665" spans="1:12">
      <c r="A665" s="11" t="s">
        <v>1165</v>
      </c>
      <c r="D665" s="11" t="s">
        <v>260</v>
      </c>
      <c r="E665" s="19" t="s">
        <v>1415</v>
      </c>
      <c r="F665" s="10">
        <v>42036</v>
      </c>
      <c r="G665" s="10">
        <v>44958</v>
      </c>
      <c r="H665" s="11">
        <v>9</v>
      </c>
      <c r="I665" s="20" t="s">
        <v>259</v>
      </c>
      <c r="J665" s="11" t="s">
        <v>261</v>
      </c>
      <c r="K665" s="11" t="s">
        <v>2205</v>
      </c>
      <c r="L665" s="11">
        <v>2</v>
      </c>
    </row>
    <row r="666" spans="1:12">
      <c r="A666" s="11" t="s">
        <v>1166</v>
      </c>
      <c r="D666" s="11" t="s">
        <v>260</v>
      </c>
      <c r="E666" s="19" t="s">
        <v>1416</v>
      </c>
      <c r="F666" s="10">
        <v>42036</v>
      </c>
      <c r="G666" s="10">
        <v>44958</v>
      </c>
      <c r="H666" s="11">
        <v>9</v>
      </c>
      <c r="I666" s="20" t="s">
        <v>259</v>
      </c>
      <c r="J666" s="11" t="s">
        <v>261</v>
      </c>
      <c r="K666" s="11" t="s">
        <v>2205</v>
      </c>
      <c r="L666" s="11">
        <v>2</v>
      </c>
    </row>
    <row r="667" spans="1:12">
      <c r="A667" s="11" t="s">
        <v>1167</v>
      </c>
      <c r="D667" s="11" t="s">
        <v>260</v>
      </c>
      <c r="E667" s="19" t="s">
        <v>1417</v>
      </c>
      <c r="F667" s="10">
        <v>42036</v>
      </c>
      <c r="G667" s="10">
        <v>44958</v>
      </c>
      <c r="H667" s="11">
        <v>9</v>
      </c>
      <c r="I667" s="20" t="s">
        <v>259</v>
      </c>
      <c r="J667" s="11" t="s">
        <v>261</v>
      </c>
      <c r="K667" s="11" t="s">
        <v>2205</v>
      </c>
      <c r="L667" s="11">
        <v>2</v>
      </c>
    </row>
    <row r="668" spans="1:12">
      <c r="A668" s="11" t="s">
        <v>1168</v>
      </c>
      <c r="D668" s="11" t="s">
        <v>260</v>
      </c>
      <c r="E668" s="19" t="s">
        <v>1418</v>
      </c>
      <c r="F668" s="10">
        <v>42036</v>
      </c>
      <c r="G668" s="10">
        <v>44958</v>
      </c>
      <c r="H668" s="11">
        <v>9</v>
      </c>
      <c r="I668" s="20" t="s">
        <v>259</v>
      </c>
      <c r="J668" s="11" t="s">
        <v>261</v>
      </c>
      <c r="K668" s="11" t="s">
        <v>2205</v>
      </c>
      <c r="L668" s="11">
        <v>2</v>
      </c>
    </row>
    <row r="669" spans="1:12">
      <c r="A669" s="11" t="s">
        <v>1169</v>
      </c>
      <c r="D669" s="11" t="s">
        <v>260</v>
      </c>
      <c r="E669" s="19" t="s">
        <v>1419</v>
      </c>
      <c r="F669" s="10">
        <v>42036</v>
      </c>
      <c r="G669" s="10">
        <v>44958</v>
      </c>
      <c r="H669" s="11">
        <v>9</v>
      </c>
      <c r="I669" s="20" t="s">
        <v>259</v>
      </c>
      <c r="J669" s="11" t="s">
        <v>261</v>
      </c>
      <c r="K669" s="11" t="s">
        <v>2205</v>
      </c>
      <c r="L669" s="11">
        <v>2</v>
      </c>
    </row>
    <row r="670" spans="1:12">
      <c r="A670" s="11" t="s">
        <v>1170</v>
      </c>
      <c r="D670" s="11" t="s">
        <v>260</v>
      </c>
      <c r="E670" s="19" t="s">
        <v>1420</v>
      </c>
      <c r="F670" s="10">
        <v>42036</v>
      </c>
      <c r="G670" s="10">
        <v>44958</v>
      </c>
      <c r="H670" s="11">
        <v>9</v>
      </c>
      <c r="I670" s="20" t="s">
        <v>259</v>
      </c>
      <c r="J670" s="11" t="s">
        <v>261</v>
      </c>
      <c r="K670" s="11" t="s">
        <v>2205</v>
      </c>
      <c r="L670" s="11">
        <v>2</v>
      </c>
    </row>
    <row r="671" spans="1:12">
      <c r="A671" s="11" t="s">
        <v>1171</v>
      </c>
      <c r="D671" s="11" t="s">
        <v>260</v>
      </c>
      <c r="E671" s="19" t="s">
        <v>1421</v>
      </c>
      <c r="F671" s="10">
        <v>42036</v>
      </c>
      <c r="G671" s="10">
        <v>44958</v>
      </c>
      <c r="H671" s="11">
        <v>9</v>
      </c>
      <c r="I671" s="20" t="s">
        <v>259</v>
      </c>
      <c r="J671" s="11" t="s">
        <v>261</v>
      </c>
      <c r="K671" s="11" t="s">
        <v>2205</v>
      </c>
      <c r="L671" s="11">
        <v>2</v>
      </c>
    </row>
    <row r="672" spans="1:12">
      <c r="A672" s="11" t="s">
        <v>1172</v>
      </c>
      <c r="D672" s="11" t="s">
        <v>260</v>
      </c>
      <c r="E672" s="19" t="s">
        <v>1422</v>
      </c>
      <c r="F672" s="10">
        <v>42036</v>
      </c>
      <c r="G672" s="10">
        <v>44958</v>
      </c>
      <c r="H672" s="11">
        <v>9</v>
      </c>
      <c r="I672" s="20" t="s">
        <v>259</v>
      </c>
      <c r="J672" s="11" t="s">
        <v>261</v>
      </c>
      <c r="K672" s="11" t="s">
        <v>2205</v>
      </c>
      <c r="L672" s="11">
        <v>2</v>
      </c>
    </row>
    <row r="673" spans="1:12">
      <c r="A673" s="11" t="s">
        <v>1173</v>
      </c>
      <c r="D673" s="11" t="s">
        <v>260</v>
      </c>
      <c r="E673" s="19" t="s">
        <v>1423</v>
      </c>
      <c r="F673" s="10">
        <v>42036</v>
      </c>
      <c r="G673" s="10">
        <v>44958</v>
      </c>
      <c r="H673" s="11">
        <v>9</v>
      </c>
      <c r="I673" s="20" t="s">
        <v>259</v>
      </c>
      <c r="J673" s="11" t="s">
        <v>261</v>
      </c>
      <c r="K673" s="11" t="s">
        <v>2205</v>
      </c>
      <c r="L673" s="11">
        <v>2</v>
      </c>
    </row>
    <row r="674" spans="1:12">
      <c r="A674" s="11" t="s">
        <v>1174</v>
      </c>
      <c r="D674" s="11" t="s">
        <v>260</v>
      </c>
      <c r="E674" s="19" t="s">
        <v>1424</v>
      </c>
      <c r="F674" s="10">
        <v>42036</v>
      </c>
      <c r="G674" s="10">
        <v>44958</v>
      </c>
      <c r="H674" s="11">
        <v>9</v>
      </c>
      <c r="I674" s="20" t="s">
        <v>259</v>
      </c>
      <c r="J674" s="11" t="s">
        <v>261</v>
      </c>
      <c r="K674" s="11" t="s">
        <v>2205</v>
      </c>
      <c r="L674" s="11">
        <v>2</v>
      </c>
    </row>
    <row r="675" spans="1:12">
      <c r="A675" s="11" t="s">
        <v>1175</v>
      </c>
      <c r="D675" s="11" t="s">
        <v>260</v>
      </c>
      <c r="E675" s="19" t="s">
        <v>1425</v>
      </c>
      <c r="F675" s="10">
        <v>42036</v>
      </c>
      <c r="G675" s="10">
        <v>44958</v>
      </c>
      <c r="H675" s="11">
        <v>9</v>
      </c>
      <c r="I675" s="20" t="s">
        <v>259</v>
      </c>
      <c r="J675" s="11" t="s">
        <v>261</v>
      </c>
      <c r="K675" s="11" t="s">
        <v>2205</v>
      </c>
      <c r="L675" s="11">
        <v>2</v>
      </c>
    </row>
    <row r="676" spans="1:12">
      <c r="A676" s="11" t="s">
        <v>1176</v>
      </c>
      <c r="D676" s="11" t="s">
        <v>260</v>
      </c>
      <c r="E676" s="19" t="s">
        <v>1426</v>
      </c>
      <c r="F676" s="10">
        <v>42036</v>
      </c>
      <c r="G676" s="10">
        <v>44958</v>
      </c>
      <c r="H676" s="11">
        <v>9</v>
      </c>
      <c r="I676" s="20" t="s">
        <v>259</v>
      </c>
      <c r="J676" s="11" t="s">
        <v>261</v>
      </c>
      <c r="K676" s="11" t="s">
        <v>2205</v>
      </c>
      <c r="L676" s="11">
        <v>2</v>
      </c>
    </row>
    <row r="677" spans="1:12">
      <c r="A677" s="11" t="s">
        <v>1177</v>
      </c>
      <c r="D677" s="11" t="s">
        <v>260</v>
      </c>
      <c r="E677" s="19" t="s">
        <v>1427</v>
      </c>
      <c r="F677" s="10">
        <v>42036</v>
      </c>
      <c r="G677" s="10">
        <v>44958</v>
      </c>
      <c r="H677" s="11">
        <v>9</v>
      </c>
      <c r="I677" s="20" t="s">
        <v>259</v>
      </c>
      <c r="J677" s="11" t="s">
        <v>261</v>
      </c>
      <c r="K677" s="11" t="s">
        <v>2205</v>
      </c>
      <c r="L677" s="11">
        <v>2</v>
      </c>
    </row>
    <row r="678" spans="1:12">
      <c r="A678" s="11" t="s">
        <v>1178</v>
      </c>
      <c r="D678" s="11" t="s">
        <v>260</v>
      </c>
      <c r="E678" s="19" t="s">
        <v>1428</v>
      </c>
      <c r="F678" s="10">
        <v>42036</v>
      </c>
      <c r="G678" s="10">
        <v>44958</v>
      </c>
      <c r="H678" s="11">
        <v>9</v>
      </c>
      <c r="I678" s="20" t="s">
        <v>259</v>
      </c>
      <c r="J678" s="11" t="s">
        <v>261</v>
      </c>
      <c r="K678" s="11" t="s">
        <v>2205</v>
      </c>
      <c r="L678" s="11">
        <v>2</v>
      </c>
    </row>
    <row r="679" spans="1:12">
      <c r="A679" s="11" t="s">
        <v>1179</v>
      </c>
      <c r="D679" s="11" t="s">
        <v>260</v>
      </c>
      <c r="E679" s="19" t="s">
        <v>1429</v>
      </c>
      <c r="F679" s="10">
        <v>42036</v>
      </c>
      <c r="G679" s="10">
        <v>44958</v>
      </c>
      <c r="H679" s="11">
        <v>9</v>
      </c>
      <c r="I679" s="20" t="s">
        <v>259</v>
      </c>
      <c r="J679" s="11" t="s">
        <v>261</v>
      </c>
      <c r="K679" s="11" t="s">
        <v>2205</v>
      </c>
      <c r="L679" s="11">
        <v>2</v>
      </c>
    </row>
    <row r="680" spans="1:12">
      <c r="A680" s="11" t="s">
        <v>1180</v>
      </c>
      <c r="D680" s="11" t="s">
        <v>260</v>
      </c>
      <c r="E680" s="19" t="s">
        <v>1430</v>
      </c>
      <c r="F680" s="10">
        <v>42036</v>
      </c>
      <c r="G680" s="10">
        <v>44958</v>
      </c>
      <c r="H680" s="11">
        <v>9</v>
      </c>
      <c r="I680" s="20" t="s">
        <v>259</v>
      </c>
      <c r="J680" s="11" t="s">
        <v>261</v>
      </c>
      <c r="K680" s="11" t="s">
        <v>2205</v>
      </c>
      <c r="L680" s="11">
        <v>2</v>
      </c>
    </row>
    <row r="681" spans="1:12">
      <c r="A681" s="11" t="s">
        <v>1181</v>
      </c>
      <c r="D681" s="11" t="s">
        <v>260</v>
      </c>
      <c r="E681" s="19" t="s">
        <v>1431</v>
      </c>
      <c r="F681" s="10">
        <v>42036</v>
      </c>
      <c r="G681" s="10">
        <v>44958</v>
      </c>
      <c r="H681" s="11">
        <v>9</v>
      </c>
      <c r="I681" s="20" t="s">
        <v>259</v>
      </c>
      <c r="J681" s="11" t="s">
        <v>261</v>
      </c>
      <c r="K681" s="11" t="s">
        <v>2205</v>
      </c>
      <c r="L681" s="11">
        <v>2</v>
      </c>
    </row>
    <row r="682" spans="1:12">
      <c r="A682" s="11" t="s">
        <v>1182</v>
      </c>
      <c r="D682" s="11" t="s">
        <v>260</v>
      </c>
      <c r="E682" s="19" t="s">
        <v>1432</v>
      </c>
      <c r="F682" s="10">
        <v>42036</v>
      </c>
      <c r="G682" s="10">
        <v>44958</v>
      </c>
      <c r="H682" s="11">
        <v>9</v>
      </c>
      <c r="I682" s="20" t="s">
        <v>259</v>
      </c>
      <c r="J682" s="11" t="s">
        <v>261</v>
      </c>
      <c r="K682" s="11" t="s">
        <v>2205</v>
      </c>
      <c r="L682" s="11">
        <v>2</v>
      </c>
    </row>
    <row r="683" spans="1:12">
      <c r="A683" s="11" t="s">
        <v>1183</v>
      </c>
      <c r="D683" s="11" t="s">
        <v>260</v>
      </c>
      <c r="E683" s="19" t="s">
        <v>1433</v>
      </c>
      <c r="F683" s="10">
        <v>42036</v>
      </c>
      <c r="G683" s="10">
        <v>44958</v>
      </c>
      <c r="H683" s="11">
        <v>9</v>
      </c>
      <c r="I683" s="20" t="s">
        <v>259</v>
      </c>
      <c r="J683" s="11" t="s">
        <v>261</v>
      </c>
      <c r="K683" s="11" t="s">
        <v>2205</v>
      </c>
      <c r="L683" s="11">
        <v>2</v>
      </c>
    </row>
    <row r="684" spans="1:12">
      <c r="A684" s="11" t="s">
        <v>1184</v>
      </c>
      <c r="D684" s="11" t="s">
        <v>260</v>
      </c>
      <c r="E684" s="19" t="s">
        <v>1434</v>
      </c>
      <c r="F684" s="10">
        <v>42036</v>
      </c>
      <c r="G684" s="10">
        <v>44958</v>
      </c>
      <c r="H684" s="11">
        <v>9</v>
      </c>
      <c r="I684" s="20" t="s">
        <v>259</v>
      </c>
      <c r="J684" s="11" t="s">
        <v>261</v>
      </c>
      <c r="K684" s="11" t="s">
        <v>2205</v>
      </c>
      <c r="L684" s="11">
        <v>2</v>
      </c>
    </row>
    <row r="685" spans="1:12">
      <c r="A685" s="11" t="s">
        <v>1185</v>
      </c>
      <c r="D685" s="11" t="s">
        <v>260</v>
      </c>
      <c r="E685" s="19" t="s">
        <v>1435</v>
      </c>
      <c r="F685" s="10">
        <v>42036</v>
      </c>
      <c r="G685" s="10">
        <v>44958</v>
      </c>
      <c r="H685" s="11">
        <v>9</v>
      </c>
      <c r="I685" s="20" t="s">
        <v>259</v>
      </c>
      <c r="J685" s="11" t="s">
        <v>261</v>
      </c>
      <c r="K685" s="11" t="s">
        <v>2205</v>
      </c>
      <c r="L685" s="11">
        <v>2</v>
      </c>
    </row>
    <row r="686" spans="1:12">
      <c r="A686" s="11" t="s">
        <v>1186</v>
      </c>
      <c r="D686" s="11" t="s">
        <v>260</v>
      </c>
      <c r="E686" s="19" t="s">
        <v>1436</v>
      </c>
      <c r="F686" s="10">
        <v>42036</v>
      </c>
      <c r="G686" s="10">
        <v>44958</v>
      </c>
      <c r="H686" s="11">
        <v>9</v>
      </c>
      <c r="I686" s="20" t="s">
        <v>259</v>
      </c>
      <c r="J686" s="11" t="s">
        <v>261</v>
      </c>
      <c r="K686" s="11" t="s">
        <v>2205</v>
      </c>
      <c r="L686" s="11">
        <v>2</v>
      </c>
    </row>
    <row r="687" spans="1:12">
      <c r="A687" s="11" t="s">
        <v>1187</v>
      </c>
      <c r="D687" s="11" t="s">
        <v>260</v>
      </c>
      <c r="E687" s="19" t="s">
        <v>1437</v>
      </c>
      <c r="F687" s="10">
        <v>42036</v>
      </c>
      <c r="G687" s="10">
        <v>44958</v>
      </c>
      <c r="H687" s="11">
        <v>9</v>
      </c>
      <c r="I687" s="20" t="s">
        <v>259</v>
      </c>
      <c r="J687" s="11" t="s">
        <v>261</v>
      </c>
      <c r="K687" s="11" t="s">
        <v>2205</v>
      </c>
      <c r="L687" s="11">
        <v>2</v>
      </c>
    </row>
    <row r="688" spans="1:12">
      <c r="A688" s="11" t="s">
        <v>1188</v>
      </c>
      <c r="D688" s="11" t="s">
        <v>260</v>
      </c>
      <c r="E688" s="19" t="s">
        <v>1438</v>
      </c>
      <c r="F688" s="10">
        <v>42036</v>
      </c>
      <c r="G688" s="10">
        <v>44958</v>
      </c>
      <c r="H688" s="11">
        <v>9</v>
      </c>
      <c r="I688" s="20" t="s">
        <v>259</v>
      </c>
      <c r="J688" s="11" t="s">
        <v>261</v>
      </c>
      <c r="K688" s="11" t="s">
        <v>2205</v>
      </c>
      <c r="L688" s="11">
        <v>2</v>
      </c>
    </row>
    <row r="689" spans="1:12">
      <c r="A689" s="11" t="s">
        <v>1189</v>
      </c>
      <c r="D689" s="11" t="s">
        <v>260</v>
      </c>
      <c r="E689" s="19" t="s">
        <v>1439</v>
      </c>
      <c r="F689" s="10">
        <v>42036</v>
      </c>
      <c r="G689" s="10">
        <v>44958</v>
      </c>
      <c r="H689" s="11">
        <v>9</v>
      </c>
      <c r="I689" s="20" t="s">
        <v>259</v>
      </c>
      <c r="J689" s="11" t="s">
        <v>261</v>
      </c>
      <c r="K689" s="11" t="s">
        <v>2205</v>
      </c>
      <c r="L689" s="11">
        <v>2</v>
      </c>
    </row>
    <row r="690" spans="1:12">
      <c r="A690" s="11" t="s">
        <v>1190</v>
      </c>
      <c r="D690" s="11" t="s">
        <v>260</v>
      </c>
      <c r="E690" s="19" t="s">
        <v>1440</v>
      </c>
      <c r="F690" s="10">
        <v>42036</v>
      </c>
      <c r="G690" s="10">
        <v>44958</v>
      </c>
      <c r="H690" s="11">
        <v>9</v>
      </c>
      <c r="I690" s="20" t="s">
        <v>259</v>
      </c>
      <c r="J690" s="11" t="s">
        <v>261</v>
      </c>
      <c r="K690" s="11" t="s">
        <v>2205</v>
      </c>
      <c r="L690" s="11">
        <v>2</v>
      </c>
    </row>
    <row r="691" spans="1:12">
      <c r="A691" s="11" t="s">
        <v>1191</v>
      </c>
      <c r="D691" s="11" t="s">
        <v>260</v>
      </c>
      <c r="E691" s="19" t="s">
        <v>1441</v>
      </c>
      <c r="F691" s="10">
        <v>42036</v>
      </c>
      <c r="G691" s="10">
        <v>44958</v>
      </c>
      <c r="H691" s="11">
        <v>9</v>
      </c>
      <c r="I691" s="20" t="s">
        <v>259</v>
      </c>
      <c r="J691" s="11" t="s">
        <v>261</v>
      </c>
      <c r="K691" s="11" t="s">
        <v>2205</v>
      </c>
      <c r="L691" s="11">
        <v>2</v>
      </c>
    </row>
    <row r="692" spans="1:12">
      <c r="A692" s="11" t="s">
        <v>1192</v>
      </c>
      <c r="D692" s="11" t="s">
        <v>260</v>
      </c>
      <c r="E692" s="19" t="s">
        <v>1442</v>
      </c>
      <c r="F692" s="10">
        <v>42036</v>
      </c>
      <c r="G692" s="10">
        <v>44958</v>
      </c>
      <c r="H692" s="11">
        <v>9</v>
      </c>
      <c r="I692" s="20" t="s">
        <v>259</v>
      </c>
      <c r="J692" s="11" t="s">
        <v>261</v>
      </c>
      <c r="K692" s="11" t="s">
        <v>2205</v>
      </c>
      <c r="L692" s="11">
        <v>2</v>
      </c>
    </row>
    <row r="693" spans="1:12">
      <c r="A693" s="11" t="s">
        <v>1193</v>
      </c>
      <c r="D693" s="11" t="s">
        <v>260</v>
      </c>
      <c r="E693" s="19" t="s">
        <v>1443</v>
      </c>
      <c r="F693" s="10">
        <v>42036</v>
      </c>
      <c r="G693" s="10">
        <v>44958</v>
      </c>
      <c r="H693" s="11">
        <v>9</v>
      </c>
      <c r="I693" s="20" t="s">
        <v>259</v>
      </c>
      <c r="J693" s="11" t="s">
        <v>261</v>
      </c>
      <c r="K693" s="11" t="s">
        <v>2205</v>
      </c>
      <c r="L693" s="11">
        <v>2</v>
      </c>
    </row>
    <row r="694" spans="1:12">
      <c r="A694" s="11" t="s">
        <v>1194</v>
      </c>
      <c r="D694" s="11" t="s">
        <v>260</v>
      </c>
      <c r="E694" s="19" t="s">
        <v>1444</v>
      </c>
      <c r="F694" s="10">
        <v>42036</v>
      </c>
      <c r="G694" s="10">
        <v>44958</v>
      </c>
      <c r="H694" s="11">
        <v>9</v>
      </c>
      <c r="I694" s="20" t="s">
        <v>259</v>
      </c>
      <c r="J694" s="11" t="s">
        <v>261</v>
      </c>
      <c r="K694" s="11" t="s">
        <v>2205</v>
      </c>
      <c r="L694" s="11">
        <v>2</v>
      </c>
    </row>
    <row r="695" spans="1:12">
      <c r="A695" s="11" t="s">
        <v>1195</v>
      </c>
      <c r="D695" s="11" t="s">
        <v>260</v>
      </c>
      <c r="E695" s="19" t="s">
        <v>1445</v>
      </c>
      <c r="F695" s="10">
        <v>42036</v>
      </c>
      <c r="G695" s="10">
        <v>44958</v>
      </c>
      <c r="H695" s="11">
        <v>9</v>
      </c>
      <c r="I695" s="20" t="s">
        <v>259</v>
      </c>
      <c r="J695" s="11" t="s">
        <v>261</v>
      </c>
      <c r="K695" s="11" t="s">
        <v>2205</v>
      </c>
      <c r="L695" s="11">
        <v>2</v>
      </c>
    </row>
    <row r="696" spans="1:12">
      <c r="A696" s="11" t="s">
        <v>1196</v>
      </c>
      <c r="D696" s="11" t="s">
        <v>260</v>
      </c>
      <c r="E696" s="19" t="s">
        <v>1446</v>
      </c>
      <c r="F696" s="10">
        <v>42036</v>
      </c>
      <c r="G696" s="10">
        <v>44958</v>
      </c>
      <c r="H696" s="11">
        <v>9</v>
      </c>
      <c r="I696" s="20" t="s">
        <v>259</v>
      </c>
      <c r="J696" s="11" t="s">
        <v>261</v>
      </c>
      <c r="K696" s="11" t="s">
        <v>2205</v>
      </c>
      <c r="L696" s="11">
        <v>2</v>
      </c>
    </row>
    <row r="697" spans="1:12">
      <c r="A697" s="11" t="s">
        <v>1197</v>
      </c>
      <c r="D697" s="11" t="s">
        <v>260</v>
      </c>
      <c r="E697" s="19" t="s">
        <v>1447</v>
      </c>
      <c r="F697" s="10">
        <v>42036</v>
      </c>
      <c r="G697" s="10">
        <v>44958</v>
      </c>
      <c r="H697" s="11">
        <v>9</v>
      </c>
      <c r="I697" s="20" t="s">
        <v>259</v>
      </c>
      <c r="J697" s="11" t="s">
        <v>261</v>
      </c>
      <c r="K697" s="11" t="s">
        <v>2205</v>
      </c>
      <c r="L697" s="11">
        <v>2</v>
      </c>
    </row>
    <row r="698" spans="1:12">
      <c r="A698" s="11" t="s">
        <v>1198</v>
      </c>
      <c r="D698" s="11" t="s">
        <v>260</v>
      </c>
      <c r="E698" s="19" t="s">
        <v>1448</v>
      </c>
      <c r="F698" s="10">
        <v>42036</v>
      </c>
      <c r="G698" s="10">
        <v>44958</v>
      </c>
      <c r="H698" s="11">
        <v>9</v>
      </c>
      <c r="I698" s="20" t="s">
        <v>259</v>
      </c>
      <c r="J698" s="11" t="s">
        <v>261</v>
      </c>
      <c r="K698" s="11" t="s">
        <v>2205</v>
      </c>
      <c r="L698" s="11">
        <v>2</v>
      </c>
    </row>
    <row r="699" spans="1:12">
      <c r="A699" s="11" t="s">
        <v>1199</v>
      </c>
      <c r="D699" s="11" t="s">
        <v>260</v>
      </c>
      <c r="E699" s="19" t="s">
        <v>1449</v>
      </c>
      <c r="F699" s="10">
        <v>42036</v>
      </c>
      <c r="G699" s="10">
        <v>44958</v>
      </c>
      <c r="H699" s="11">
        <v>9</v>
      </c>
      <c r="I699" s="20" t="s">
        <v>259</v>
      </c>
      <c r="J699" s="11" t="s">
        <v>261</v>
      </c>
      <c r="K699" s="11" t="s">
        <v>2205</v>
      </c>
      <c r="L699" s="11">
        <v>2</v>
      </c>
    </row>
    <row r="700" spans="1:12">
      <c r="A700" s="11" t="s">
        <v>1200</v>
      </c>
      <c r="D700" s="11" t="s">
        <v>260</v>
      </c>
      <c r="E700" s="19" t="s">
        <v>1450</v>
      </c>
      <c r="F700" s="10">
        <v>42036</v>
      </c>
      <c r="G700" s="10">
        <v>44958</v>
      </c>
      <c r="H700" s="11">
        <v>9</v>
      </c>
      <c r="I700" s="20" t="s">
        <v>259</v>
      </c>
      <c r="J700" s="11" t="s">
        <v>261</v>
      </c>
      <c r="K700" s="11" t="s">
        <v>2205</v>
      </c>
      <c r="L700" s="11">
        <v>2</v>
      </c>
    </row>
    <row r="701" spans="1:12">
      <c r="A701" s="11" t="s">
        <v>1201</v>
      </c>
      <c r="D701" s="11" t="s">
        <v>260</v>
      </c>
      <c r="E701" s="19" t="s">
        <v>1451</v>
      </c>
      <c r="F701" s="10">
        <v>42036</v>
      </c>
      <c r="G701" s="10">
        <v>44958</v>
      </c>
      <c r="H701" s="11">
        <v>9</v>
      </c>
      <c r="I701" s="20" t="s">
        <v>259</v>
      </c>
      <c r="J701" s="11" t="s">
        <v>261</v>
      </c>
      <c r="K701" s="11" t="s">
        <v>2205</v>
      </c>
      <c r="L701" s="11">
        <v>2</v>
      </c>
    </row>
    <row r="702" spans="1:12">
      <c r="A702" s="11" t="s">
        <v>1202</v>
      </c>
      <c r="D702" s="11" t="s">
        <v>260</v>
      </c>
      <c r="E702" s="19" t="s">
        <v>1452</v>
      </c>
      <c r="F702" s="10">
        <v>42036</v>
      </c>
      <c r="G702" s="10">
        <v>44958</v>
      </c>
      <c r="H702" s="11">
        <v>9</v>
      </c>
      <c r="I702" s="20" t="s">
        <v>259</v>
      </c>
      <c r="J702" s="11" t="s">
        <v>261</v>
      </c>
      <c r="K702" s="11" t="s">
        <v>2205</v>
      </c>
      <c r="L702" s="11">
        <v>2</v>
      </c>
    </row>
    <row r="703" spans="1:12">
      <c r="A703" s="11" t="s">
        <v>1203</v>
      </c>
      <c r="D703" s="11" t="s">
        <v>260</v>
      </c>
      <c r="E703" s="19" t="s">
        <v>1453</v>
      </c>
      <c r="F703" s="10">
        <v>42036</v>
      </c>
      <c r="G703" s="10">
        <v>44958</v>
      </c>
      <c r="H703" s="11">
        <v>9</v>
      </c>
      <c r="I703" s="20" t="s">
        <v>259</v>
      </c>
      <c r="J703" s="11" t="s">
        <v>261</v>
      </c>
      <c r="K703" s="11" t="s">
        <v>2205</v>
      </c>
      <c r="L703" s="11">
        <v>2</v>
      </c>
    </row>
    <row r="704" spans="1:12">
      <c r="A704" s="11" t="s">
        <v>1204</v>
      </c>
      <c r="D704" s="11" t="s">
        <v>260</v>
      </c>
      <c r="E704" s="19" t="s">
        <v>1454</v>
      </c>
      <c r="F704" s="10">
        <v>42036</v>
      </c>
      <c r="G704" s="10">
        <v>44958</v>
      </c>
      <c r="H704" s="11">
        <v>9</v>
      </c>
      <c r="I704" s="20" t="s">
        <v>259</v>
      </c>
      <c r="J704" s="11" t="s">
        <v>261</v>
      </c>
      <c r="K704" s="11" t="s">
        <v>2205</v>
      </c>
      <c r="L704" s="11">
        <v>2</v>
      </c>
    </row>
    <row r="705" spans="1:12">
      <c r="A705" s="11" t="s">
        <v>1205</v>
      </c>
      <c r="D705" s="11" t="s">
        <v>260</v>
      </c>
      <c r="E705" s="19" t="s">
        <v>1455</v>
      </c>
      <c r="F705" s="10">
        <v>42036</v>
      </c>
      <c r="G705" s="10">
        <v>44958</v>
      </c>
      <c r="H705" s="11">
        <v>9</v>
      </c>
      <c r="I705" s="20" t="s">
        <v>259</v>
      </c>
      <c r="J705" s="11" t="s">
        <v>261</v>
      </c>
      <c r="K705" s="11" t="s">
        <v>2205</v>
      </c>
      <c r="L705" s="11">
        <v>2</v>
      </c>
    </row>
    <row r="706" spans="1:12">
      <c r="A706" s="11" t="s">
        <v>1206</v>
      </c>
      <c r="D706" s="11" t="s">
        <v>260</v>
      </c>
      <c r="E706" s="19" t="s">
        <v>1456</v>
      </c>
      <c r="F706" s="10">
        <v>42036</v>
      </c>
      <c r="G706" s="10">
        <v>44958</v>
      </c>
      <c r="H706" s="11">
        <v>9</v>
      </c>
      <c r="I706" s="20" t="s">
        <v>259</v>
      </c>
      <c r="J706" s="11" t="s">
        <v>261</v>
      </c>
      <c r="K706" s="11" t="s">
        <v>2205</v>
      </c>
      <c r="L706" s="11">
        <v>2</v>
      </c>
    </row>
    <row r="707" spans="1:12">
      <c r="A707" s="11" t="s">
        <v>1207</v>
      </c>
      <c r="D707" s="11" t="s">
        <v>260</v>
      </c>
      <c r="E707" s="19" t="s">
        <v>1457</v>
      </c>
      <c r="F707" s="10">
        <v>42036</v>
      </c>
      <c r="G707" s="10">
        <v>44958</v>
      </c>
      <c r="H707" s="11">
        <v>9</v>
      </c>
      <c r="I707" s="20" t="s">
        <v>259</v>
      </c>
      <c r="J707" s="11" t="s">
        <v>261</v>
      </c>
      <c r="K707" s="11" t="s">
        <v>2205</v>
      </c>
      <c r="L707" s="11">
        <v>2</v>
      </c>
    </row>
    <row r="708" spans="1:12">
      <c r="A708" s="11" t="s">
        <v>1208</v>
      </c>
      <c r="D708" s="11" t="s">
        <v>260</v>
      </c>
      <c r="E708" s="19" t="s">
        <v>1458</v>
      </c>
      <c r="F708" s="10">
        <v>42036</v>
      </c>
      <c r="G708" s="10">
        <v>44958</v>
      </c>
      <c r="H708" s="11">
        <v>9</v>
      </c>
      <c r="I708" s="20" t="s">
        <v>259</v>
      </c>
      <c r="J708" s="11" t="s">
        <v>261</v>
      </c>
      <c r="K708" s="11" t="s">
        <v>2205</v>
      </c>
      <c r="L708" s="11">
        <v>2</v>
      </c>
    </row>
    <row r="709" spans="1:12">
      <c r="A709" s="11" t="s">
        <v>1209</v>
      </c>
      <c r="D709" s="11" t="s">
        <v>260</v>
      </c>
      <c r="E709" s="19" t="s">
        <v>1459</v>
      </c>
      <c r="F709" s="10">
        <v>42036</v>
      </c>
      <c r="G709" s="10">
        <v>44958</v>
      </c>
      <c r="H709" s="11">
        <v>9</v>
      </c>
      <c r="I709" s="20" t="s">
        <v>259</v>
      </c>
      <c r="J709" s="11" t="s">
        <v>261</v>
      </c>
      <c r="K709" s="11" t="s">
        <v>2205</v>
      </c>
      <c r="L709" s="11">
        <v>2</v>
      </c>
    </row>
    <row r="710" spans="1:12">
      <c r="A710" s="11" t="s">
        <v>1210</v>
      </c>
      <c r="D710" s="11" t="s">
        <v>260</v>
      </c>
      <c r="E710" s="19" t="s">
        <v>1460</v>
      </c>
      <c r="F710" s="10">
        <v>42036</v>
      </c>
      <c r="G710" s="10">
        <v>44958</v>
      </c>
      <c r="H710" s="11">
        <v>9</v>
      </c>
      <c r="I710" s="20" t="s">
        <v>259</v>
      </c>
      <c r="J710" s="11" t="s">
        <v>261</v>
      </c>
      <c r="K710" s="11" t="s">
        <v>2205</v>
      </c>
      <c r="L710" s="11">
        <v>2</v>
      </c>
    </row>
    <row r="711" spans="1:12">
      <c r="A711" s="11" t="s">
        <v>1211</v>
      </c>
      <c r="D711" s="11" t="s">
        <v>260</v>
      </c>
      <c r="E711" s="19" t="s">
        <v>1461</v>
      </c>
      <c r="F711" s="10">
        <v>42036</v>
      </c>
      <c r="G711" s="10">
        <v>44958</v>
      </c>
      <c r="H711" s="11">
        <v>9</v>
      </c>
      <c r="I711" s="20" t="s">
        <v>259</v>
      </c>
      <c r="J711" s="11" t="s">
        <v>261</v>
      </c>
      <c r="K711" s="11" t="s">
        <v>2205</v>
      </c>
      <c r="L711" s="11">
        <v>2</v>
      </c>
    </row>
    <row r="712" spans="1:12">
      <c r="A712" s="11" t="s">
        <v>1212</v>
      </c>
      <c r="D712" s="11" t="s">
        <v>260</v>
      </c>
      <c r="E712" s="19" t="s">
        <v>1462</v>
      </c>
      <c r="F712" s="10">
        <v>42036</v>
      </c>
      <c r="G712" s="10">
        <v>44958</v>
      </c>
      <c r="H712" s="11">
        <v>9</v>
      </c>
      <c r="I712" s="20" t="s">
        <v>259</v>
      </c>
      <c r="J712" s="11" t="s">
        <v>261</v>
      </c>
      <c r="K712" s="11" t="s">
        <v>2205</v>
      </c>
      <c r="L712" s="11">
        <v>2</v>
      </c>
    </row>
    <row r="713" spans="1:12">
      <c r="A713" s="11" t="s">
        <v>1213</v>
      </c>
      <c r="D713" s="11" t="s">
        <v>260</v>
      </c>
      <c r="E713" s="19" t="s">
        <v>1463</v>
      </c>
      <c r="F713" s="10">
        <v>42036</v>
      </c>
      <c r="G713" s="10">
        <v>44958</v>
      </c>
      <c r="H713" s="11">
        <v>9</v>
      </c>
      <c r="I713" s="20" t="s">
        <v>259</v>
      </c>
      <c r="J713" s="11" t="s">
        <v>261</v>
      </c>
      <c r="K713" s="11" t="s">
        <v>2205</v>
      </c>
      <c r="L713" s="11">
        <v>2</v>
      </c>
    </row>
    <row r="714" spans="1:12">
      <c r="A714" s="11" t="s">
        <v>1214</v>
      </c>
      <c r="D714" s="11" t="s">
        <v>260</v>
      </c>
      <c r="E714" s="19" t="s">
        <v>1464</v>
      </c>
      <c r="F714" s="10">
        <v>42036</v>
      </c>
      <c r="G714" s="10">
        <v>44958</v>
      </c>
      <c r="H714" s="11">
        <v>9</v>
      </c>
      <c r="I714" s="20" t="s">
        <v>259</v>
      </c>
      <c r="J714" s="11" t="s">
        <v>261</v>
      </c>
      <c r="K714" s="11" t="s">
        <v>2205</v>
      </c>
      <c r="L714" s="11">
        <v>2</v>
      </c>
    </row>
    <row r="715" spans="1:12">
      <c r="A715" s="11" t="s">
        <v>1215</v>
      </c>
      <c r="D715" s="11" t="s">
        <v>260</v>
      </c>
      <c r="E715" s="19" t="s">
        <v>1465</v>
      </c>
      <c r="F715" s="10">
        <v>42036</v>
      </c>
      <c r="G715" s="10">
        <v>44958</v>
      </c>
      <c r="H715" s="11">
        <v>9</v>
      </c>
      <c r="I715" s="20" t="s">
        <v>259</v>
      </c>
      <c r="J715" s="11" t="s">
        <v>261</v>
      </c>
      <c r="K715" s="11" t="s">
        <v>2205</v>
      </c>
      <c r="L715" s="11">
        <v>2</v>
      </c>
    </row>
    <row r="716" spans="1:12">
      <c r="A716" s="11" t="s">
        <v>1216</v>
      </c>
      <c r="D716" s="11" t="s">
        <v>260</v>
      </c>
      <c r="E716" s="19" t="s">
        <v>1466</v>
      </c>
      <c r="F716" s="10">
        <v>42036</v>
      </c>
      <c r="G716" s="10">
        <v>44958</v>
      </c>
      <c r="H716" s="11">
        <v>9</v>
      </c>
      <c r="I716" s="20" t="s">
        <v>259</v>
      </c>
      <c r="J716" s="11" t="s">
        <v>261</v>
      </c>
      <c r="K716" s="11" t="s">
        <v>2205</v>
      </c>
      <c r="L716" s="11">
        <v>2</v>
      </c>
    </row>
    <row r="717" spans="1:12">
      <c r="A717" s="11" t="s">
        <v>1217</v>
      </c>
      <c r="D717" s="11" t="s">
        <v>260</v>
      </c>
      <c r="E717" s="19" t="s">
        <v>1467</v>
      </c>
      <c r="F717" s="10">
        <v>42036</v>
      </c>
      <c r="G717" s="10">
        <v>44958</v>
      </c>
      <c r="H717" s="11">
        <v>9</v>
      </c>
      <c r="I717" s="20" t="s">
        <v>259</v>
      </c>
      <c r="J717" s="11" t="s">
        <v>261</v>
      </c>
      <c r="K717" s="11" t="s">
        <v>2205</v>
      </c>
      <c r="L717" s="11">
        <v>2</v>
      </c>
    </row>
    <row r="718" spans="1:12">
      <c r="A718" s="11" t="s">
        <v>1218</v>
      </c>
      <c r="D718" s="11" t="s">
        <v>260</v>
      </c>
      <c r="E718" s="19" t="s">
        <v>1468</v>
      </c>
      <c r="F718" s="10">
        <v>42036</v>
      </c>
      <c r="G718" s="10">
        <v>44958</v>
      </c>
      <c r="H718" s="11">
        <v>9</v>
      </c>
      <c r="I718" s="20" t="s">
        <v>259</v>
      </c>
      <c r="J718" s="11" t="s">
        <v>261</v>
      </c>
      <c r="K718" s="11" t="s">
        <v>2205</v>
      </c>
      <c r="L718" s="11">
        <v>2</v>
      </c>
    </row>
    <row r="719" spans="1:12">
      <c r="A719" s="11" t="s">
        <v>1219</v>
      </c>
      <c r="D719" s="11" t="s">
        <v>260</v>
      </c>
      <c r="E719" s="19" t="s">
        <v>1469</v>
      </c>
      <c r="F719" s="10">
        <v>42036</v>
      </c>
      <c r="G719" s="10">
        <v>44958</v>
      </c>
      <c r="H719" s="11">
        <v>9</v>
      </c>
      <c r="I719" s="20" t="s">
        <v>259</v>
      </c>
      <c r="J719" s="11" t="s">
        <v>261</v>
      </c>
      <c r="K719" s="11" t="s">
        <v>2205</v>
      </c>
      <c r="L719" s="11">
        <v>2</v>
      </c>
    </row>
    <row r="720" spans="1:12">
      <c r="A720" s="11" t="s">
        <v>1220</v>
      </c>
      <c r="D720" s="11" t="s">
        <v>260</v>
      </c>
      <c r="E720" s="19" t="s">
        <v>1470</v>
      </c>
      <c r="F720" s="10">
        <v>42036</v>
      </c>
      <c r="G720" s="10">
        <v>44958</v>
      </c>
      <c r="H720" s="11">
        <v>9</v>
      </c>
      <c r="I720" s="20" t="s">
        <v>259</v>
      </c>
      <c r="J720" s="11" t="s">
        <v>261</v>
      </c>
      <c r="K720" s="11" t="s">
        <v>2205</v>
      </c>
      <c r="L720" s="11">
        <v>2</v>
      </c>
    </row>
    <row r="721" spans="1:12">
      <c r="A721" s="11" t="s">
        <v>1221</v>
      </c>
      <c r="D721" s="11" t="s">
        <v>260</v>
      </c>
      <c r="E721" s="19" t="s">
        <v>1471</v>
      </c>
      <c r="F721" s="10">
        <v>42036</v>
      </c>
      <c r="G721" s="10">
        <v>44958</v>
      </c>
      <c r="H721" s="11">
        <v>9</v>
      </c>
      <c r="I721" s="20" t="s">
        <v>259</v>
      </c>
      <c r="J721" s="11" t="s">
        <v>261</v>
      </c>
      <c r="K721" s="11" t="s">
        <v>2205</v>
      </c>
      <c r="L721" s="11">
        <v>2</v>
      </c>
    </row>
    <row r="722" spans="1:12">
      <c r="A722" s="11" t="s">
        <v>1222</v>
      </c>
      <c r="D722" s="11" t="s">
        <v>260</v>
      </c>
      <c r="E722" s="19" t="s">
        <v>1472</v>
      </c>
      <c r="F722" s="10">
        <v>42036</v>
      </c>
      <c r="G722" s="10">
        <v>44958</v>
      </c>
      <c r="H722" s="11">
        <v>9</v>
      </c>
      <c r="I722" s="20" t="s">
        <v>259</v>
      </c>
      <c r="J722" s="11" t="s">
        <v>261</v>
      </c>
      <c r="K722" s="11" t="s">
        <v>2205</v>
      </c>
      <c r="L722" s="11">
        <v>2</v>
      </c>
    </row>
    <row r="723" spans="1:12">
      <c r="A723" s="11" t="s">
        <v>1223</v>
      </c>
      <c r="D723" s="11" t="s">
        <v>260</v>
      </c>
      <c r="E723" s="19" t="s">
        <v>1473</v>
      </c>
      <c r="F723" s="10">
        <v>42036</v>
      </c>
      <c r="G723" s="10">
        <v>44958</v>
      </c>
      <c r="H723" s="11">
        <v>9</v>
      </c>
      <c r="I723" s="20" t="s">
        <v>259</v>
      </c>
      <c r="J723" s="11" t="s">
        <v>261</v>
      </c>
      <c r="K723" s="11" t="s">
        <v>2205</v>
      </c>
      <c r="L723" s="11">
        <v>2</v>
      </c>
    </row>
    <row r="724" spans="1:12">
      <c r="A724" s="11" t="s">
        <v>1224</v>
      </c>
      <c r="D724" s="11" t="s">
        <v>260</v>
      </c>
      <c r="E724" s="19" t="s">
        <v>1474</v>
      </c>
      <c r="F724" s="10">
        <v>42036</v>
      </c>
      <c r="G724" s="10">
        <v>44958</v>
      </c>
      <c r="H724" s="11">
        <v>9</v>
      </c>
      <c r="I724" s="20" t="s">
        <v>259</v>
      </c>
      <c r="J724" s="11" t="s">
        <v>261</v>
      </c>
      <c r="K724" s="11" t="s">
        <v>2205</v>
      </c>
      <c r="L724" s="11">
        <v>2</v>
      </c>
    </row>
    <row r="725" spans="1:12">
      <c r="A725" s="11" t="s">
        <v>1225</v>
      </c>
      <c r="D725" s="11" t="s">
        <v>260</v>
      </c>
      <c r="E725" s="19" t="s">
        <v>1475</v>
      </c>
      <c r="F725" s="10">
        <v>42036</v>
      </c>
      <c r="G725" s="10">
        <v>44958</v>
      </c>
      <c r="H725" s="11">
        <v>9</v>
      </c>
      <c r="I725" s="20" t="s">
        <v>259</v>
      </c>
      <c r="J725" s="11" t="s">
        <v>261</v>
      </c>
      <c r="K725" s="11" t="s">
        <v>2205</v>
      </c>
      <c r="L725" s="11">
        <v>2</v>
      </c>
    </row>
    <row r="726" spans="1:12">
      <c r="A726" s="11" t="s">
        <v>1226</v>
      </c>
      <c r="D726" s="11" t="s">
        <v>260</v>
      </c>
      <c r="E726" s="19" t="s">
        <v>1476</v>
      </c>
      <c r="F726" s="10">
        <v>42036</v>
      </c>
      <c r="G726" s="10">
        <v>44958</v>
      </c>
      <c r="H726" s="11">
        <v>9</v>
      </c>
      <c r="I726" s="20" t="s">
        <v>259</v>
      </c>
      <c r="J726" s="11" t="s">
        <v>261</v>
      </c>
      <c r="K726" s="11" t="s">
        <v>2205</v>
      </c>
      <c r="L726" s="11">
        <v>2</v>
      </c>
    </row>
    <row r="727" spans="1:12">
      <c r="A727" s="11" t="s">
        <v>1227</v>
      </c>
      <c r="D727" s="11" t="s">
        <v>260</v>
      </c>
      <c r="E727" s="19" t="s">
        <v>1477</v>
      </c>
      <c r="F727" s="10">
        <v>42036</v>
      </c>
      <c r="G727" s="10">
        <v>44958</v>
      </c>
      <c r="H727" s="11">
        <v>9</v>
      </c>
      <c r="I727" s="20" t="s">
        <v>259</v>
      </c>
      <c r="J727" s="11" t="s">
        <v>261</v>
      </c>
      <c r="K727" s="11" t="s">
        <v>2205</v>
      </c>
      <c r="L727" s="11">
        <v>2</v>
      </c>
    </row>
    <row r="728" spans="1:12">
      <c r="A728" s="11" t="s">
        <v>1228</v>
      </c>
      <c r="D728" s="11" t="s">
        <v>260</v>
      </c>
      <c r="E728" s="19" t="s">
        <v>1478</v>
      </c>
      <c r="F728" s="10">
        <v>42036</v>
      </c>
      <c r="G728" s="10">
        <v>44958</v>
      </c>
      <c r="H728" s="11">
        <v>9</v>
      </c>
      <c r="I728" s="20" t="s">
        <v>259</v>
      </c>
      <c r="J728" s="11" t="s">
        <v>261</v>
      </c>
      <c r="K728" s="11" t="s">
        <v>2205</v>
      </c>
      <c r="L728" s="11">
        <v>2</v>
      </c>
    </row>
    <row r="729" spans="1:12">
      <c r="A729" s="11" t="s">
        <v>1229</v>
      </c>
      <c r="D729" s="11" t="s">
        <v>260</v>
      </c>
      <c r="E729" s="19" t="s">
        <v>1479</v>
      </c>
      <c r="F729" s="10">
        <v>42036</v>
      </c>
      <c r="G729" s="10">
        <v>44958</v>
      </c>
      <c r="H729" s="11">
        <v>9</v>
      </c>
      <c r="I729" s="20" t="s">
        <v>259</v>
      </c>
      <c r="J729" s="11" t="s">
        <v>261</v>
      </c>
      <c r="K729" s="11" t="s">
        <v>2205</v>
      </c>
      <c r="L729" s="11">
        <v>2</v>
      </c>
    </row>
    <row r="730" spans="1:12">
      <c r="A730" s="11" t="s">
        <v>1230</v>
      </c>
      <c r="D730" s="11" t="s">
        <v>260</v>
      </c>
      <c r="E730" s="19" t="s">
        <v>1480</v>
      </c>
      <c r="F730" s="10">
        <v>42036</v>
      </c>
      <c r="G730" s="10">
        <v>44958</v>
      </c>
      <c r="H730" s="11">
        <v>9</v>
      </c>
      <c r="I730" s="20" t="s">
        <v>259</v>
      </c>
      <c r="J730" s="11" t="s">
        <v>261</v>
      </c>
      <c r="K730" s="11" t="s">
        <v>2205</v>
      </c>
      <c r="L730" s="11">
        <v>2</v>
      </c>
    </row>
    <row r="731" spans="1:12">
      <c r="A731" s="11" t="s">
        <v>1231</v>
      </c>
      <c r="D731" s="11" t="s">
        <v>260</v>
      </c>
      <c r="E731" s="19" t="s">
        <v>1481</v>
      </c>
      <c r="F731" s="10">
        <v>42036</v>
      </c>
      <c r="G731" s="10">
        <v>44958</v>
      </c>
      <c r="H731" s="11">
        <v>9</v>
      </c>
      <c r="I731" s="20" t="s">
        <v>259</v>
      </c>
      <c r="J731" s="11" t="s">
        <v>261</v>
      </c>
      <c r="K731" s="11" t="s">
        <v>2205</v>
      </c>
      <c r="L731" s="11">
        <v>2</v>
      </c>
    </row>
    <row r="732" spans="1:12">
      <c r="A732" s="11" t="s">
        <v>1232</v>
      </c>
      <c r="D732" s="11" t="s">
        <v>260</v>
      </c>
      <c r="E732" s="19" t="s">
        <v>1482</v>
      </c>
      <c r="F732" s="10">
        <v>42036</v>
      </c>
      <c r="G732" s="10">
        <v>44958</v>
      </c>
      <c r="H732" s="11">
        <v>9</v>
      </c>
      <c r="I732" s="20" t="s">
        <v>259</v>
      </c>
      <c r="J732" s="11" t="s">
        <v>261</v>
      </c>
      <c r="K732" s="11" t="s">
        <v>2205</v>
      </c>
      <c r="L732" s="11">
        <v>2</v>
      </c>
    </row>
    <row r="733" spans="1:12">
      <c r="A733" s="11" t="s">
        <v>1233</v>
      </c>
      <c r="D733" s="11" t="s">
        <v>260</v>
      </c>
      <c r="E733" s="19" t="s">
        <v>1483</v>
      </c>
      <c r="F733" s="10">
        <v>42036</v>
      </c>
      <c r="G733" s="10">
        <v>44958</v>
      </c>
      <c r="H733" s="11">
        <v>9</v>
      </c>
      <c r="I733" s="20" t="s">
        <v>259</v>
      </c>
      <c r="J733" s="11" t="s">
        <v>261</v>
      </c>
      <c r="K733" s="11" t="s">
        <v>2205</v>
      </c>
      <c r="L733" s="11">
        <v>2</v>
      </c>
    </row>
    <row r="734" spans="1:12">
      <c r="A734" s="11" t="s">
        <v>1234</v>
      </c>
      <c r="D734" s="11" t="s">
        <v>260</v>
      </c>
      <c r="E734" s="19" t="s">
        <v>1484</v>
      </c>
      <c r="F734" s="10">
        <v>42036</v>
      </c>
      <c r="G734" s="10">
        <v>44958</v>
      </c>
      <c r="H734" s="11">
        <v>9</v>
      </c>
      <c r="I734" s="20" t="s">
        <v>259</v>
      </c>
      <c r="J734" s="11" t="s">
        <v>261</v>
      </c>
      <c r="K734" s="11" t="s">
        <v>2205</v>
      </c>
      <c r="L734" s="11">
        <v>2</v>
      </c>
    </row>
    <row r="735" spans="1:12">
      <c r="A735" s="11" t="s">
        <v>1235</v>
      </c>
      <c r="D735" s="11" t="s">
        <v>260</v>
      </c>
      <c r="E735" s="19" t="s">
        <v>1485</v>
      </c>
      <c r="F735" s="10">
        <v>42036</v>
      </c>
      <c r="G735" s="10">
        <v>44958</v>
      </c>
      <c r="H735" s="11">
        <v>9</v>
      </c>
      <c r="I735" s="20" t="s">
        <v>259</v>
      </c>
      <c r="J735" s="11" t="s">
        <v>261</v>
      </c>
      <c r="K735" s="11" t="s">
        <v>2205</v>
      </c>
      <c r="L735" s="11">
        <v>2</v>
      </c>
    </row>
    <row r="736" spans="1:12">
      <c r="A736" s="11" t="s">
        <v>1236</v>
      </c>
      <c r="D736" s="11" t="s">
        <v>260</v>
      </c>
      <c r="E736" s="19" t="s">
        <v>1486</v>
      </c>
      <c r="F736" s="10">
        <v>42036</v>
      </c>
      <c r="G736" s="10">
        <v>44958</v>
      </c>
      <c r="H736" s="11">
        <v>9</v>
      </c>
      <c r="I736" s="20" t="s">
        <v>259</v>
      </c>
      <c r="J736" s="11" t="s">
        <v>261</v>
      </c>
      <c r="K736" s="11" t="s">
        <v>2205</v>
      </c>
      <c r="L736" s="11">
        <v>2</v>
      </c>
    </row>
    <row r="737" spans="1:12">
      <c r="A737" s="11" t="s">
        <v>1237</v>
      </c>
      <c r="D737" s="11" t="s">
        <v>260</v>
      </c>
      <c r="E737" s="19" t="s">
        <v>1487</v>
      </c>
      <c r="F737" s="10">
        <v>42036</v>
      </c>
      <c r="G737" s="10">
        <v>44958</v>
      </c>
      <c r="H737" s="11">
        <v>9</v>
      </c>
      <c r="I737" s="20" t="s">
        <v>259</v>
      </c>
      <c r="J737" s="11" t="s">
        <v>261</v>
      </c>
      <c r="K737" s="11" t="s">
        <v>2205</v>
      </c>
      <c r="L737" s="11">
        <v>2</v>
      </c>
    </row>
    <row r="738" spans="1:12">
      <c r="A738" s="11" t="s">
        <v>1238</v>
      </c>
      <c r="D738" s="11" t="s">
        <v>260</v>
      </c>
      <c r="E738" s="19" t="s">
        <v>1488</v>
      </c>
      <c r="F738" s="10">
        <v>42036</v>
      </c>
      <c r="G738" s="10">
        <v>44958</v>
      </c>
      <c r="H738" s="11">
        <v>9</v>
      </c>
      <c r="I738" s="20" t="s">
        <v>259</v>
      </c>
      <c r="J738" s="11" t="s">
        <v>261</v>
      </c>
      <c r="K738" s="11" t="s">
        <v>2205</v>
      </c>
      <c r="L738" s="11">
        <v>2</v>
      </c>
    </row>
    <row r="739" spans="1:12">
      <c r="A739" s="11" t="s">
        <v>1239</v>
      </c>
      <c r="D739" s="11" t="s">
        <v>260</v>
      </c>
      <c r="E739" s="19" t="s">
        <v>1489</v>
      </c>
      <c r="F739" s="10">
        <v>42036</v>
      </c>
      <c r="G739" s="10">
        <v>44958</v>
      </c>
      <c r="H739" s="11">
        <v>9</v>
      </c>
      <c r="I739" s="20" t="s">
        <v>259</v>
      </c>
      <c r="J739" s="11" t="s">
        <v>261</v>
      </c>
      <c r="K739" s="11" t="s">
        <v>2205</v>
      </c>
      <c r="L739" s="11">
        <v>2</v>
      </c>
    </row>
    <row r="740" spans="1:12">
      <c r="A740" s="11" t="s">
        <v>1240</v>
      </c>
      <c r="D740" s="11" t="s">
        <v>260</v>
      </c>
      <c r="E740" s="19" t="s">
        <v>1490</v>
      </c>
      <c r="F740" s="10">
        <v>42036</v>
      </c>
      <c r="G740" s="10">
        <v>44958</v>
      </c>
      <c r="H740" s="11">
        <v>9</v>
      </c>
      <c r="I740" s="20" t="s">
        <v>259</v>
      </c>
      <c r="J740" s="11" t="s">
        <v>261</v>
      </c>
      <c r="K740" s="11" t="s">
        <v>2205</v>
      </c>
      <c r="L740" s="11">
        <v>2</v>
      </c>
    </row>
    <row r="741" spans="1:12">
      <c r="A741" s="11" t="s">
        <v>1241</v>
      </c>
      <c r="D741" s="11" t="s">
        <v>260</v>
      </c>
      <c r="E741" s="19" t="s">
        <v>1491</v>
      </c>
      <c r="F741" s="10">
        <v>42036</v>
      </c>
      <c r="G741" s="10">
        <v>44958</v>
      </c>
      <c r="H741" s="11">
        <v>9</v>
      </c>
      <c r="I741" s="20" t="s">
        <v>259</v>
      </c>
      <c r="J741" s="11" t="s">
        <v>261</v>
      </c>
      <c r="K741" s="11" t="s">
        <v>2205</v>
      </c>
      <c r="L741" s="11">
        <v>2</v>
      </c>
    </row>
    <row r="742" spans="1:12">
      <c r="A742" s="11" t="s">
        <v>1242</v>
      </c>
      <c r="D742" s="11" t="s">
        <v>260</v>
      </c>
      <c r="E742" s="19" t="s">
        <v>1492</v>
      </c>
      <c r="F742" s="10">
        <v>42036</v>
      </c>
      <c r="G742" s="10">
        <v>44958</v>
      </c>
      <c r="H742" s="11">
        <v>9</v>
      </c>
      <c r="I742" s="20" t="s">
        <v>259</v>
      </c>
      <c r="J742" s="11" t="s">
        <v>261</v>
      </c>
      <c r="K742" s="11" t="s">
        <v>2205</v>
      </c>
      <c r="L742" s="11">
        <v>2</v>
      </c>
    </row>
    <row r="743" spans="1:12">
      <c r="A743" s="11" t="s">
        <v>1243</v>
      </c>
      <c r="D743" s="11" t="s">
        <v>260</v>
      </c>
      <c r="E743" s="19" t="s">
        <v>1493</v>
      </c>
      <c r="F743" s="10">
        <v>42036</v>
      </c>
      <c r="G743" s="10">
        <v>44958</v>
      </c>
      <c r="H743" s="11">
        <v>9</v>
      </c>
      <c r="I743" s="20" t="s">
        <v>259</v>
      </c>
      <c r="J743" s="11" t="s">
        <v>261</v>
      </c>
      <c r="K743" s="11" t="s">
        <v>2205</v>
      </c>
      <c r="L743" s="11">
        <v>2</v>
      </c>
    </row>
    <row r="744" spans="1:12">
      <c r="A744" s="11" t="s">
        <v>1244</v>
      </c>
      <c r="D744" s="11" t="s">
        <v>260</v>
      </c>
      <c r="E744" s="19" t="s">
        <v>1494</v>
      </c>
      <c r="F744" s="10">
        <v>42036</v>
      </c>
      <c r="G744" s="10">
        <v>44958</v>
      </c>
      <c r="H744" s="11">
        <v>9</v>
      </c>
      <c r="I744" s="20" t="s">
        <v>259</v>
      </c>
      <c r="J744" s="11" t="s">
        <v>261</v>
      </c>
      <c r="K744" s="11" t="s">
        <v>2205</v>
      </c>
      <c r="L744" s="11">
        <v>2</v>
      </c>
    </row>
    <row r="745" spans="1:12">
      <c r="A745" s="11" t="s">
        <v>1245</v>
      </c>
      <c r="D745" s="11" t="s">
        <v>260</v>
      </c>
      <c r="E745" s="19" t="s">
        <v>1495</v>
      </c>
      <c r="F745" s="10">
        <v>42036</v>
      </c>
      <c r="G745" s="10">
        <v>44958</v>
      </c>
      <c r="H745" s="11">
        <v>9</v>
      </c>
      <c r="I745" s="20" t="s">
        <v>259</v>
      </c>
      <c r="J745" s="11" t="s">
        <v>261</v>
      </c>
      <c r="K745" s="11" t="s">
        <v>2205</v>
      </c>
      <c r="L745" s="11">
        <v>2</v>
      </c>
    </row>
    <row r="746" spans="1:12">
      <c r="A746" s="11" t="s">
        <v>1246</v>
      </c>
      <c r="D746" s="11" t="s">
        <v>260</v>
      </c>
      <c r="E746" s="19" t="s">
        <v>1496</v>
      </c>
      <c r="F746" s="10">
        <v>42036</v>
      </c>
      <c r="G746" s="10">
        <v>44958</v>
      </c>
      <c r="H746" s="11">
        <v>9</v>
      </c>
      <c r="I746" s="20" t="s">
        <v>259</v>
      </c>
      <c r="J746" s="11" t="s">
        <v>261</v>
      </c>
      <c r="K746" s="11" t="s">
        <v>2205</v>
      </c>
      <c r="L746" s="11">
        <v>2</v>
      </c>
    </row>
    <row r="747" spans="1:12">
      <c r="A747" s="11" t="s">
        <v>1247</v>
      </c>
      <c r="D747" s="11" t="s">
        <v>260</v>
      </c>
      <c r="E747" s="19" t="s">
        <v>1497</v>
      </c>
      <c r="F747" s="10">
        <v>42036</v>
      </c>
      <c r="G747" s="10">
        <v>44958</v>
      </c>
      <c r="H747" s="11">
        <v>9</v>
      </c>
      <c r="I747" s="20" t="s">
        <v>259</v>
      </c>
      <c r="J747" s="11" t="s">
        <v>261</v>
      </c>
      <c r="K747" s="11" t="s">
        <v>2205</v>
      </c>
      <c r="L747" s="11">
        <v>2</v>
      </c>
    </row>
    <row r="748" spans="1:12">
      <c r="A748" s="11" t="s">
        <v>1248</v>
      </c>
      <c r="D748" s="11" t="s">
        <v>260</v>
      </c>
      <c r="E748" s="19" t="s">
        <v>1498</v>
      </c>
      <c r="F748" s="10">
        <v>42036</v>
      </c>
      <c r="G748" s="10">
        <v>44958</v>
      </c>
      <c r="H748" s="11">
        <v>9</v>
      </c>
      <c r="I748" s="20" t="s">
        <v>259</v>
      </c>
      <c r="J748" s="11" t="s">
        <v>261</v>
      </c>
      <c r="K748" s="11" t="s">
        <v>2205</v>
      </c>
      <c r="L748" s="11">
        <v>2</v>
      </c>
    </row>
    <row r="749" spans="1:12">
      <c r="A749" s="11" t="s">
        <v>1249</v>
      </c>
      <c r="D749" s="11" t="s">
        <v>260</v>
      </c>
      <c r="E749" s="19" t="s">
        <v>1499</v>
      </c>
      <c r="F749" s="10">
        <v>42036</v>
      </c>
      <c r="G749" s="10">
        <v>44958</v>
      </c>
      <c r="H749" s="11">
        <v>9</v>
      </c>
      <c r="I749" s="20" t="s">
        <v>259</v>
      </c>
      <c r="J749" s="11" t="s">
        <v>261</v>
      </c>
      <c r="K749" s="11" t="s">
        <v>2205</v>
      </c>
      <c r="L749" s="11">
        <v>2</v>
      </c>
    </row>
    <row r="750" spans="1:12">
      <c r="A750" s="11" t="s">
        <v>1250</v>
      </c>
      <c r="D750" s="11" t="s">
        <v>260</v>
      </c>
      <c r="E750" s="19" t="s">
        <v>1500</v>
      </c>
      <c r="F750" s="10">
        <v>42036</v>
      </c>
      <c r="G750" s="10">
        <v>44958</v>
      </c>
      <c r="H750" s="11">
        <v>9</v>
      </c>
      <c r="I750" s="20" t="s">
        <v>259</v>
      </c>
      <c r="J750" s="11" t="s">
        <v>261</v>
      </c>
      <c r="K750" s="11" t="s">
        <v>2205</v>
      </c>
      <c r="L750" s="11">
        <v>2</v>
      </c>
    </row>
    <row r="751" spans="1:12">
      <c r="A751" s="11" t="s">
        <v>1251</v>
      </c>
      <c r="D751" s="11" t="s">
        <v>260</v>
      </c>
      <c r="E751" s="19" t="s">
        <v>1501</v>
      </c>
      <c r="F751" s="10">
        <v>42036</v>
      </c>
      <c r="G751" s="10">
        <v>44958</v>
      </c>
      <c r="H751" s="11">
        <v>9</v>
      </c>
      <c r="I751" s="20" t="s">
        <v>259</v>
      </c>
      <c r="J751" s="11" t="s">
        <v>261</v>
      </c>
      <c r="K751" s="11" t="s">
        <v>2205</v>
      </c>
      <c r="L751" s="11">
        <v>2</v>
      </c>
    </row>
    <row r="752" spans="1:12">
      <c r="A752" s="11" t="s">
        <v>1252</v>
      </c>
      <c r="D752" s="11" t="s">
        <v>260</v>
      </c>
      <c r="E752" s="19" t="s">
        <v>1502</v>
      </c>
      <c r="F752" s="10">
        <v>42036</v>
      </c>
      <c r="G752" s="10">
        <v>44958</v>
      </c>
      <c r="H752" s="11">
        <v>9</v>
      </c>
      <c r="I752" s="20" t="s">
        <v>259</v>
      </c>
      <c r="J752" s="11" t="s">
        <v>261</v>
      </c>
      <c r="K752" s="11" t="s">
        <v>2205</v>
      </c>
      <c r="L752" s="11">
        <v>2</v>
      </c>
    </row>
    <row r="753" spans="1:12">
      <c r="A753" s="11" t="s">
        <v>1253</v>
      </c>
      <c r="D753" s="11" t="s">
        <v>260</v>
      </c>
      <c r="E753" s="19" t="s">
        <v>1503</v>
      </c>
      <c r="F753" s="10">
        <v>42036</v>
      </c>
      <c r="G753" s="10">
        <v>44958</v>
      </c>
      <c r="H753" s="11">
        <v>9</v>
      </c>
      <c r="I753" s="20" t="s">
        <v>259</v>
      </c>
      <c r="J753" s="11" t="s">
        <v>261</v>
      </c>
      <c r="K753" s="11" t="s">
        <v>2205</v>
      </c>
      <c r="L753" s="11">
        <v>2</v>
      </c>
    </row>
    <row r="754" spans="1:12">
      <c r="A754" s="11" t="s">
        <v>1254</v>
      </c>
      <c r="D754" s="11" t="s">
        <v>260</v>
      </c>
      <c r="E754" s="19" t="s">
        <v>1504</v>
      </c>
      <c r="F754" s="10">
        <v>42036</v>
      </c>
      <c r="G754" s="10">
        <v>44958</v>
      </c>
      <c r="H754" s="11">
        <v>9</v>
      </c>
      <c r="I754" s="20" t="s">
        <v>259</v>
      </c>
      <c r="J754" s="11" t="s">
        <v>261</v>
      </c>
      <c r="K754" s="11" t="s">
        <v>2205</v>
      </c>
      <c r="L754" s="11">
        <v>2</v>
      </c>
    </row>
    <row r="755" spans="1:12">
      <c r="A755" s="11" t="s">
        <v>1255</v>
      </c>
      <c r="D755" s="11" t="s">
        <v>260</v>
      </c>
      <c r="E755" s="19" t="s">
        <v>1505</v>
      </c>
      <c r="F755" s="10">
        <v>42036</v>
      </c>
      <c r="G755" s="10">
        <v>44958</v>
      </c>
      <c r="H755" s="11">
        <v>9</v>
      </c>
      <c r="I755" s="20" t="s">
        <v>259</v>
      </c>
      <c r="J755" s="11" t="s">
        <v>261</v>
      </c>
      <c r="K755" s="11" t="s">
        <v>2205</v>
      </c>
      <c r="L755" s="11">
        <v>2</v>
      </c>
    </row>
    <row r="756" spans="1:12">
      <c r="A756" s="11" t="s">
        <v>1256</v>
      </c>
      <c r="D756" s="11" t="s">
        <v>260</v>
      </c>
      <c r="E756" s="19" t="s">
        <v>1506</v>
      </c>
      <c r="F756" s="10">
        <v>42036</v>
      </c>
      <c r="G756" s="10">
        <v>44958</v>
      </c>
      <c r="H756" s="11">
        <v>9</v>
      </c>
      <c r="I756" s="20" t="s">
        <v>259</v>
      </c>
      <c r="J756" s="11" t="s">
        <v>261</v>
      </c>
      <c r="K756" s="11" t="s">
        <v>2205</v>
      </c>
      <c r="L756" s="11">
        <v>2</v>
      </c>
    </row>
    <row r="757" spans="1:12">
      <c r="A757" s="11" t="s">
        <v>1257</v>
      </c>
      <c r="D757" s="11" t="s">
        <v>260</v>
      </c>
      <c r="E757" s="19" t="s">
        <v>1507</v>
      </c>
      <c r="F757" s="10">
        <v>42036</v>
      </c>
      <c r="G757" s="10">
        <v>44958</v>
      </c>
      <c r="H757" s="11">
        <v>9</v>
      </c>
      <c r="I757" s="20" t="s">
        <v>259</v>
      </c>
      <c r="J757" s="11" t="s">
        <v>261</v>
      </c>
      <c r="K757" s="11" t="s">
        <v>2205</v>
      </c>
      <c r="L757" s="11">
        <v>2</v>
      </c>
    </row>
    <row r="758" spans="1:12">
      <c r="A758" s="11" t="s">
        <v>1258</v>
      </c>
      <c r="D758" s="11" t="s">
        <v>260</v>
      </c>
      <c r="E758" s="19" t="s">
        <v>1508</v>
      </c>
      <c r="F758" s="10">
        <v>42036</v>
      </c>
      <c r="G758" s="10">
        <v>44958</v>
      </c>
      <c r="H758" s="11">
        <v>9</v>
      </c>
      <c r="I758" s="20" t="s">
        <v>259</v>
      </c>
      <c r="J758" s="11" t="s">
        <v>261</v>
      </c>
      <c r="K758" s="11" t="s">
        <v>2205</v>
      </c>
      <c r="L758" s="11">
        <v>2</v>
      </c>
    </row>
    <row r="759" spans="1:12">
      <c r="A759" s="11" t="s">
        <v>1259</v>
      </c>
      <c r="D759" s="11" t="s">
        <v>260</v>
      </c>
      <c r="E759" s="19" t="s">
        <v>1509</v>
      </c>
      <c r="F759" s="10">
        <v>42036</v>
      </c>
      <c r="G759" s="10">
        <v>44958</v>
      </c>
      <c r="H759" s="11">
        <v>9</v>
      </c>
      <c r="I759" s="20" t="s">
        <v>259</v>
      </c>
      <c r="J759" s="11" t="s">
        <v>261</v>
      </c>
      <c r="K759" s="11" t="s">
        <v>2205</v>
      </c>
      <c r="L759" s="11">
        <v>2</v>
      </c>
    </row>
    <row r="760" spans="1:12">
      <c r="A760" s="11" t="s">
        <v>1260</v>
      </c>
      <c r="D760" s="11" t="s">
        <v>260</v>
      </c>
      <c r="E760" s="19" t="s">
        <v>1510</v>
      </c>
      <c r="F760" s="10">
        <v>42036</v>
      </c>
      <c r="G760" s="10">
        <v>44958</v>
      </c>
      <c r="H760" s="11">
        <v>9</v>
      </c>
      <c r="I760" s="20" t="s">
        <v>259</v>
      </c>
      <c r="J760" s="11" t="s">
        <v>261</v>
      </c>
      <c r="K760" s="11" t="s">
        <v>2205</v>
      </c>
      <c r="L760" s="11">
        <v>2</v>
      </c>
    </row>
    <row r="761" spans="1:12">
      <c r="A761" s="11" t="s">
        <v>1261</v>
      </c>
      <c r="D761" s="11" t="s">
        <v>260</v>
      </c>
      <c r="E761" s="19" t="s">
        <v>1511</v>
      </c>
      <c r="F761" s="10">
        <v>42036</v>
      </c>
      <c r="G761" s="10">
        <v>44958</v>
      </c>
      <c r="H761" s="11">
        <v>9</v>
      </c>
      <c r="I761" s="20" t="s">
        <v>259</v>
      </c>
      <c r="J761" s="11" t="s">
        <v>261</v>
      </c>
      <c r="K761" s="11" t="s">
        <v>2205</v>
      </c>
      <c r="L761" s="11">
        <v>2</v>
      </c>
    </row>
    <row r="762" spans="1:12">
      <c r="A762" s="11" t="s">
        <v>1512</v>
      </c>
      <c r="D762" s="11" t="s">
        <v>260</v>
      </c>
      <c r="E762" s="19" t="s">
        <v>1762</v>
      </c>
      <c r="F762" s="10">
        <v>42036</v>
      </c>
      <c r="G762" s="10">
        <v>44958</v>
      </c>
      <c r="H762" s="11">
        <v>9</v>
      </c>
      <c r="I762" s="20" t="s">
        <v>259</v>
      </c>
      <c r="J762" s="11" t="s">
        <v>261</v>
      </c>
      <c r="K762" s="11" t="s">
        <v>2205</v>
      </c>
      <c r="L762" s="11">
        <v>2</v>
      </c>
    </row>
    <row r="763" spans="1:12">
      <c r="A763" s="11" t="s">
        <v>1513</v>
      </c>
      <c r="D763" s="11" t="s">
        <v>260</v>
      </c>
      <c r="E763" s="19" t="s">
        <v>1763</v>
      </c>
      <c r="F763" s="10">
        <v>42036</v>
      </c>
      <c r="G763" s="10">
        <v>44958</v>
      </c>
      <c r="H763" s="11">
        <v>9</v>
      </c>
      <c r="I763" s="20" t="s">
        <v>259</v>
      </c>
      <c r="J763" s="11" t="s">
        <v>261</v>
      </c>
      <c r="K763" s="11" t="s">
        <v>2205</v>
      </c>
      <c r="L763" s="11">
        <v>2</v>
      </c>
    </row>
    <row r="764" spans="1:12">
      <c r="A764" s="11" t="s">
        <v>1514</v>
      </c>
      <c r="D764" s="11" t="s">
        <v>260</v>
      </c>
      <c r="E764" s="19" t="s">
        <v>1764</v>
      </c>
      <c r="F764" s="10">
        <v>42036</v>
      </c>
      <c r="G764" s="10">
        <v>44958</v>
      </c>
      <c r="H764" s="11">
        <v>9</v>
      </c>
      <c r="I764" s="20" t="s">
        <v>259</v>
      </c>
      <c r="J764" s="11" t="s">
        <v>261</v>
      </c>
      <c r="K764" s="11" t="s">
        <v>2205</v>
      </c>
      <c r="L764" s="11">
        <v>2</v>
      </c>
    </row>
    <row r="765" spans="1:12">
      <c r="A765" s="11" t="s">
        <v>1515</v>
      </c>
      <c r="D765" s="11" t="s">
        <v>260</v>
      </c>
      <c r="E765" s="19" t="s">
        <v>1765</v>
      </c>
      <c r="F765" s="10">
        <v>42036</v>
      </c>
      <c r="G765" s="10">
        <v>44958</v>
      </c>
      <c r="H765" s="11">
        <v>9</v>
      </c>
      <c r="I765" s="20" t="s">
        <v>259</v>
      </c>
      <c r="J765" s="11" t="s">
        <v>261</v>
      </c>
      <c r="K765" s="11" t="s">
        <v>2205</v>
      </c>
      <c r="L765" s="11">
        <v>2</v>
      </c>
    </row>
    <row r="766" spans="1:12">
      <c r="A766" s="11" t="s">
        <v>1516</v>
      </c>
      <c r="D766" s="11" t="s">
        <v>260</v>
      </c>
      <c r="E766" s="19" t="s">
        <v>1766</v>
      </c>
      <c r="F766" s="10">
        <v>42036</v>
      </c>
      <c r="G766" s="10">
        <v>44958</v>
      </c>
      <c r="H766" s="11">
        <v>9</v>
      </c>
      <c r="I766" s="20" t="s">
        <v>259</v>
      </c>
      <c r="J766" s="11" t="s">
        <v>261</v>
      </c>
      <c r="K766" s="11" t="s">
        <v>2205</v>
      </c>
      <c r="L766" s="11">
        <v>2</v>
      </c>
    </row>
    <row r="767" spans="1:12">
      <c r="A767" s="11" t="s">
        <v>1517</v>
      </c>
      <c r="D767" s="11" t="s">
        <v>260</v>
      </c>
      <c r="E767" s="19" t="s">
        <v>1767</v>
      </c>
      <c r="F767" s="10">
        <v>42036</v>
      </c>
      <c r="G767" s="10">
        <v>44958</v>
      </c>
      <c r="H767" s="11">
        <v>9</v>
      </c>
      <c r="I767" s="20" t="s">
        <v>259</v>
      </c>
      <c r="J767" s="11" t="s">
        <v>261</v>
      </c>
      <c r="K767" s="11" t="s">
        <v>2205</v>
      </c>
      <c r="L767" s="11">
        <v>2</v>
      </c>
    </row>
    <row r="768" spans="1:12">
      <c r="A768" s="11" t="s">
        <v>1518</v>
      </c>
      <c r="D768" s="11" t="s">
        <v>260</v>
      </c>
      <c r="E768" s="19" t="s">
        <v>1768</v>
      </c>
      <c r="F768" s="10">
        <v>42036</v>
      </c>
      <c r="G768" s="10">
        <v>44958</v>
      </c>
      <c r="H768" s="11">
        <v>9</v>
      </c>
      <c r="I768" s="20" t="s">
        <v>259</v>
      </c>
      <c r="J768" s="11" t="s">
        <v>261</v>
      </c>
      <c r="K768" s="11" t="s">
        <v>2205</v>
      </c>
      <c r="L768" s="11">
        <v>2</v>
      </c>
    </row>
    <row r="769" spans="1:12">
      <c r="A769" s="11" t="s">
        <v>1519</v>
      </c>
      <c r="D769" s="11" t="s">
        <v>260</v>
      </c>
      <c r="E769" s="19" t="s">
        <v>1769</v>
      </c>
      <c r="F769" s="10">
        <v>42036</v>
      </c>
      <c r="G769" s="10">
        <v>44958</v>
      </c>
      <c r="H769" s="11">
        <v>9</v>
      </c>
      <c r="I769" s="20" t="s">
        <v>259</v>
      </c>
      <c r="J769" s="11" t="s">
        <v>261</v>
      </c>
      <c r="K769" s="11" t="s">
        <v>2205</v>
      </c>
      <c r="L769" s="11">
        <v>2</v>
      </c>
    </row>
    <row r="770" spans="1:12">
      <c r="A770" s="11" t="s">
        <v>1520</v>
      </c>
      <c r="D770" s="11" t="s">
        <v>260</v>
      </c>
      <c r="E770" s="19" t="s">
        <v>1770</v>
      </c>
      <c r="F770" s="10">
        <v>42036</v>
      </c>
      <c r="G770" s="10">
        <v>44958</v>
      </c>
      <c r="H770" s="11">
        <v>9</v>
      </c>
      <c r="I770" s="20" t="s">
        <v>259</v>
      </c>
      <c r="J770" s="11" t="s">
        <v>261</v>
      </c>
      <c r="K770" s="11" t="s">
        <v>2205</v>
      </c>
      <c r="L770" s="11">
        <v>2</v>
      </c>
    </row>
    <row r="771" spans="1:12">
      <c r="A771" s="11" t="s">
        <v>1521</v>
      </c>
      <c r="D771" s="11" t="s">
        <v>260</v>
      </c>
      <c r="E771" s="19" t="s">
        <v>1771</v>
      </c>
      <c r="F771" s="10">
        <v>42036</v>
      </c>
      <c r="G771" s="10">
        <v>44958</v>
      </c>
      <c r="H771" s="11">
        <v>9</v>
      </c>
      <c r="I771" s="20" t="s">
        <v>259</v>
      </c>
      <c r="J771" s="11" t="s">
        <v>261</v>
      </c>
      <c r="K771" s="11" t="s">
        <v>2205</v>
      </c>
      <c r="L771" s="11">
        <v>2</v>
      </c>
    </row>
    <row r="772" spans="1:12">
      <c r="A772" s="11" t="s">
        <v>1522</v>
      </c>
      <c r="D772" s="11" t="s">
        <v>260</v>
      </c>
      <c r="E772" s="19" t="s">
        <v>1772</v>
      </c>
      <c r="F772" s="10">
        <v>42036</v>
      </c>
      <c r="G772" s="10">
        <v>44958</v>
      </c>
      <c r="H772" s="11">
        <v>9</v>
      </c>
      <c r="I772" s="20" t="s">
        <v>259</v>
      </c>
      <c r="J772" s="11" t="s">
        <v>261</v>
      </c>
      <c r="K772" s="11" t="s">
        <v>2205</v>
      </c>
      <c r="L772" s="11">
        <v>2</v>
      </c>
    </row>
    <row r="773" spans="1:12">
      <c r="A773" s="11" t="s">
        <v>1523</v>
      </c>
      <c r="D773" s="11" t="s">
        <v>260</v>
      </c>
      <c r="E773" s="19" t="s">
        <v>1773</v>
      </c>
      <c r="F773" s="10">
        <v>42036</v>
      </c>
      <c r="G773" s="10">
        <v>44958</v>
      </c>
      <c r="H773" s="11">
        <v>9</v>
      </c>
      <c r="I773" s="20" t="s">
        <v>259</v>
      </c>
      <c r="J773" s="11" t="s">
        <v>261</v>
      </c>
      <c r="K773" s="11" t="s">
        <v>2205</v>
      </c>
      <c r="L773" s="11">
        <v>2</v>
      </c>
    </row>
    <row r="774" spans="1:12">
      <c r="A774" s="11" t="s">
        <v>1524</v>
      </c>
      <c r="D774" s="11" t="s">
        <v>260</v>
      </c>
      <c r="E774" s="19" t="s">
        <v>1774</v>
      </c>
      <c r="F774" s="10">
        <v>42036</v>
      </c>
      <c r="G774" s="10">
        <v>44958</v>
      </c>
      <c r="H774" s="11">
        <v>9</v>
      </c>
      <c r="I774" s="20" t="s">
        <v>259</v>
      </c>
      <c r="J774" s="11" t="s">
        <v>261</v>
      </c>
      <c r="K774" s="11" t="s">
        <v>2205</v>
      </c>
      <c r="L774" s="11">
        <v>2</v>
      </c>
    </row>
    <row r="775" spans="1:12">
      <c r="A775" s="11" t="s">
        <v>1525</v>
      </c>
      <c r="D775" s="11" t="s">
        <v>260</v>
      </c>
      <c r="E775" s="19" t="s">
        <v>1775</v>
      </c>
      <c r="F775" s="10">
        <v>42036</v>
      </c>
      <c r="G775" s="10">
        <v>44958</v>
      </c>
      <c r="H775" s="11">
        <v>9</v>
      </c>
      <c r="I775" s="20" t="s">
        <v>259</v>
      </c>
      <c r="J775" s="11" t="s">
        <v>261</v>
      </c>
      <c r="K775" s="11" t="s">
        <v>2205</v>
      </c>
      <c r="L775" s="11">
        <v>2</v>
      </c>
    </row>
    <row r="776" spans="1:12">
      <c r="A776" s="11" t="s">
        <v>1526</v>
      </c>
      <c r="D776" s="11" t="s">
        <v>260</v>
      </c>
      <c r="E776" s="19" t="s">
        <v>1776</v>
      </c>
      <c r="F776" s="10">
        <v>42036</v>
      </c>
      <c r="G776" s="10">
        <v>44958</v>
      </c>
      <c r="H776" s="11">
        <v>9</v>
      </c>
      <c r="I776" s="20" t="s">
        <v>259</v>
      </c>
      <c r="J776" s="11" t="s">
        <v>261</v>
      </c>
      <c r="K776" s="11" t="s">
        <v>2205</v>
      </c>
      <c r="L776" s="11">
        <v>2</v>
      </c>
    </row>
    <row r="777" spans="1:12">
      <c r="A777" s="11" t="s">
        <v>1527</v>
      </c>
      <c r="D777" s="11" t="s">
        <v>260</v>
      </c>
      <c r="E777" s="19" t="s">
        <v>1777</v>
      </c>
      <c r="F777" s="10">
        <v>42036</v>
      </c>
      <c r="G777" s="10">
        <v>44958</v>
      </c>
      <c r="H777" s="11">
        <v>9</v>
      </c>
      <c r="I777" s="20" t="s">
        <v>259</v>
      </c>
      <c r="J777" s="11" t="s">
        <v>261</v>
      </c>
      <c r="K777" s="11" t="s">
        <v>2205</v>
      </c>
      <c r="L777" s="11">
        <v>2</v>
      </c>
    </row>
    <row r="778" spans="1:12">
      <c r="A778" s="11" t="s">
        <v>1528</v>
      </c>
      <c r="D778" s="11" t="s">
        <v>260</v>
      </c>
      <c r="E778" s="19" t="s">
        <v>1778</v>
      </c>
      <c r="F778" s="10">
        <v>42036</v>
      </c>
      <c r="G778" s="10">
        <v>44958</v>
      </c>
      <c r="H778" s="11">
        <v>9</v>
      </c>
      <c r="I778" s="20" t="s">
        <v>259</v>
      </c>
      <c r="J778" s="11" t="s">
        <v>261</v>
      </c>
      <c r="K778" s="11" t="s">
        <v>2205</v>
      </c>
      <c r="L778" s="11">
        <v>2</v>
      </c>
    </row>
    <row r="779" spans="1:12">
      <c r="A779" s="11" t="s">
        <v>1529</v>
      </c>
      <c r="D779" s="11" t="s">
        <v>260</v>
      </c>
      <c r="E779" s="19" t="s">
        <v>1779</v>
      </c>
      <c r="F779" s="10">
        <v>42036</v>
      </c>
      <c r="G779" s="10">
        <v>44958</v>
      </c>
      <c r="H779" s="11">
        <v>9</v>
      </c>
      <c r="I779" s="20" t="s">
        <v>259</v>
      </c>
      <c r="J779" s="11" t="s">
        <v>261</v>
      </c>
      <c r="K779" s="11" t="s">
        <v>2205</v>
      </c>
      <c r="L779" s="11">
        <v>2</v>
      </c>
    </row>
    <row r="780" spans="1:12">
      <c r="A780" s="11" t="s">
        <v>1530</v>
      </c>
      <c r="D780" s="11" t="s">
        <v>260</v>
      </c>
      <c r="E780" s="19" t="s">
        <v>1780</v>
      </c>
      <c r="F780" s="10">
        <v>42036</v>
      </c>
      <c r="G780" s="10">
        <v>44958</v>
      </c>
      <c r="H780" s="11">
        <v>9</v>
      </c>
      <c r="I780" s="20" t="s">
        <v>259</v>
      </c>
      <c r="J780" s="11" t="s">
        <v>261</v>
      </c>
      <c r="K780" s="11" t="s">
        <v>2205</v>
      </c>
      <c r="L780" s="11">
        <v>2</v>
      </c>
    </row>
    <row r="781" spans="1:12">
      <c r="A781" s="11" t="s">
        <v>1531</v>
      </c>
      <c r="D781" s="11" t="s">
        <v>260</v>
      </c>
      <c r="E781" s="19" t="s">
        <v>1781</v>
      </c>
      <c r="F781" s="10">
        <v>42036</v>
      </c>
      <c r="G781" s="10">
        <v>44958</v>
      </c>
      <c r="H781" s="11">
        <v>9</v>
      </c>
      <c r="I781" s="20" t="s">
        <v>259</v>
      </c>
      <c r="J781" s="11" t="s">
        <v>261</v>
      </c>
      <c r="K781" s="11" t="s">
        <v>2205</v>
      </c>
      <c r="L781" s="11">
        <v>2</v>
      </c>
    </row>
    <row r="782" spans="1:12">
      <c r="A782" s="11" t="s">
        <v>1532</v>
      </c>
      <c r="D782" s="11" t="s">
        <v>260</v>
      </c>
      <c r="E782" s="19" t="s">
        <v>1782</v>
      </c>
      <c r="F782" s="10">
        <v>42036</v>
      </c>
      <c r="G782" s="10">
        <v>44958</v>
      </c>
      <c r="H782" s="11">
        <v>9</v>
      </c>
      <c r="I782" s="20" t="s">
        <v>259</v>
      </c>
      <c r="J782" s="11" t="s">
        <v>261</v>
      </c>
      <c r="K782" s="11" t="s">
        <v>2205</v>
      </c>
      <c r="L782" s="11">
        <v>2</v>
      </c>
    </row>
    <row r="783" spans="1:12">
      <c r="A783" s="11" t="s">
        <v>1533</v>
      </c>
      <c r="D783" s="11" t="s">
        <v>260</v>
      </c>
      <c r="E783" s="19" t="s">
        <v>1783</v>
      </c>
      <c r="F783" s="10">
        <v>42036</v>
      </c>
      <c r="G783" s="10">
        <v>44958</v>
      </c>
      <c r="H783" s="11">
        <v>9</v>
      </c>
      <c r="I783" s="20" t="s">
        <v>259</v>
      </c>
      <c r="J783" s="11" t="s">
        <v>261</v>
      </c>
      <c r="K783" s="11" t="s">
        <v>2205</v>
      </c>
      <c r="L783" s="11">
        <v>2</v>
      </c>
    </row>
    <row r="784" spans="1:12">
      <c r="A784" s="11" t="s">
        <v>1534</v>
      </c>
      <c r="D784" s="11" t="s">
        <v>260</v>
      </c>
      <c r="E784" s="19" t="s">
        <v>1784</v>
      </c>
      <c r="F784" s="10">
        <v>42036</v>
      </c>
      <c r="G784" s="10">
        <v>44958</v>
      </c>
      <c r="H784" s="11">
        <v>9</v>
      </c>
      <c r="I784" s="20" t="s">
        <v>259</v>
      </c>
      <c r="J784" s="11" t="s">
        <v>261</v>
      </c>
      <c r="K784" s="11" t="s">
        <v>2205</v>
      </c>
      <c r="L784" s="11">
        <v>2</v>
      </c>
    </row>
    <row r="785" spans="1:12">
      <c r="A785" s="11" t="s">
        <v>1535</v>
      </c>
      <c r="D785" s="11" t="s">
        <v>260</v>
      </c>
      <c r="E785" s="19" t="s">
        <v>1785</v>
      </c>
      <c r="F785" s="10">
        <v>42036</v>
      </c>
      <c r="G785" s="10">
        <v>44958</v>
      </c>
      <c r="H785" s="11">
        <v>9</v>
      </c>
      <c r="I785" s="20" t="s">
        <v>259</v>
      </c>
      <c r="J785" s="11" t="s">
        <v>261</v>
      </c>
      <c r="K785" s="11" t="s">
        <v>2205</v>
      </c>
      <c r="L785" s="11">
        <v>2</v>
      </c>
    </row>
    <row r="786" spans="1:12">
      <c r="A786" s="11" t="s">
        <v>1536</v>
      </c>
      <c r="D786" s="11" t="s">
        <v>260</v>
      </c>
      <c r="E786" s="19" t="s">
        <v>1786</v>
      </c>
      <c r="F786" s="10">
        <v>42036</v>
      </c>
      <c r="G786" s="10">
        <v>44958</v>
      </c>
      <c r="H786" s="11">
        <v>9</v>
      </c>
      <c r="I786" s="20" t="s">
        <v>259</v>
      </c>
      <c r="J786" s="11" t="s">
        <v>261</v>
      </c>
      <c r="K786" s="11" t="s">
        <v>2205</v>
      </c>
      <c r="L786" s="11">
        <v>2</v>
      </c>
    </row>
    <row r="787" spans="1:12">
      <c r="A787" s="11" t="s">
        <v>1537</v>
      </c>
      <c r="D787" s="11" t="s">
        <v>260</v>
      </c>
      <c r="E787" s="19" t="s">
        <v>1787</v>
      </c>
      <c r="F787" s="10">
        <v>42036</v>
      </c>
      <c r="G787" s="10">
        <v>44958</v>
      </c>
      <c r="H787" s="11">
        <v>9</v>
      </c>
      <c r="I787" s="20" t="s">
        <v>259</v>
      </c>
      <c r="J787" s="11" t="s">
        <v>261</v>
      </c>
      <c r="K787" s="11" t="s">
        <v>2205</v>
      </c>
      <c r="L787" s="11">
        <v>2</v>
      </c>
    </row>
    <row r="788" spans="1:12">
      <c r="A788" s="11" t="s">
        <v>1538</v>
      </c>
      <c r="D788" s="11" t="s">
        <v>260</v>
      </c>
      <c r="E788" s="19" t="s">
        <v>1788</v>
      </c>
      <c r="F788" s="10">
        <v>42036</v>
      </c>
      <c r="G788" s="10">
        <v>44958</v>
      </c>
      <c r="H788" s="11">
        <v>9</v>
      </c>
      <c r="I788" s="20" t="s">
        <v>259</v>
      </c>
      <c r="J788" s="11" t="s">
        <v>261</v>
      </c>
      <c r="K788" s="11" t="s">
        <v>2205</v>
      </c>
      <c r="L788" s="11">
        <v>2</v>
      </c>
    </row>
    <row r="789" spans="1:12">
      <c r="A789" s="11" t="s">
        <v>1539</v>
      </c>
      <c r="D789" s="11" t="s">
        <v>260</v>
      </c>
      <c r="E789" s="19" t="s">
        <v>1789</v>
      </c>
      <c r="F789" s="10">
        <v>42036</v>
      </c>
      <c r="G789" s="10">
        <v>44958</v>
      </c>
      <c r="H789" s="11">
        <v>9</v>
      </c>
      <c r="I789" s="20" t="s">
        <v>259</v>
      </c>
      <c r="J789" s="11" t="s">
        <v>261</v>
      </c>
      <c r="K789" s="11" t="s">
        <v>2205</v>
      </c>
      <c r="L789" s="11">
        <v>2</v>
      </c>
    </row>
    <row r="790" spans="1:12">
      <c r="A790" s="11" t="s">
        <v>1540</v>
      </c>
      <c r="D790" s="11" t="s">
        <v>260</v>
      </c>
      <c r="E790" s="19" t="s">
        <v>1790</v>
      </c>
      <c r="F790" s="10">
        <v>42036</v>
      </c>
      <c r="G790" s="10">
        <v>44958</v>
      </c>
      <c r="H790" s="11">
        <v>9</v>
      </c>
      <c r="I790" s="20" t="s">
        <v>259</v>
      </c>
      <c r="J790" s="11" t="s">
        <v>261</v>
      </c>
      <c r="K790" s="11" t="s">
        <v>2205</v>
      </c>
      <c r="L790" s="11">
        <v>2</v>
      </c>
    </row>
    <row r="791" spans="1:12">
      <c r="A791" s="11" t="s">
        <v>1541</v>
      </c>
      <c r="D791" s="11" t="s">
        <v>260</v>
      </c>
      <c r="E791" s="19" t="s">
        <v>1791</v>
      </c>
      <c r="F791" s="10">
        <v>42036</v>
      </c>
      <c r="G791" s="10">
        <v>44958</v>
      </c>
      <c r="H791" s="11">
        <v>9</v>
      </c>
      <c r="I791" s="20" t="s">
        <v>259</v>
      </c>
      <c r="J791" s="11" t="s">
        <v>261</v>
      </c>
      <c r="K791" s="11" t="s">
        <v>2205</v>
      </c>
      <c r="L791" s="11">
        <v>2</v>
      </c>
    </row>
    <row r="792" spans="1:12">
      <c r="A792" s="11" t="s">
        <v>1542</v>
      </c>
      <c r="D792" s="11" t="s">
        <v>260</v>
      </c>
      <c r="E792" s="19" t="s">
        <v>1792</v>
      </c>
      <c r="F792" s="10">
        <v>42036</v>
      </c>
      <c r="G792" s="10">
        <v>44958</v>
      </c>
      <c r="H792" s="11">
        <v>9</v>
      </c>
      <c r="I792" s="20" t="s">
        <v>259</v>
      </c>
      <c r="J792" s="11" t="s">
        <v>261</v>
      </c>
      <c r="K792" s="11" t="s">
        <v>2205</v>
      </c>
      <c r="L792" s="11">
        <v>2</v>
      </c>
    </row>
    <row r="793" spans="1:12">
      <c r="A793" s="11" t="s">
        <v>1543</v>
      </c>
      <c r="D793" s="11" t="s">
        <v>260</v>
      </c>
      <c r="E793" s="19" t="s">
        <v>1793</v>
      </c>
      <c r="F793" s="10">
        <v>42036</v>
      </c>
      <c r="G793" s="10">
        <v>44958</v>
      </c>
      <c r="H793" s="11">
        <v>9</v>
      </c>
      <c r="I793" s="20" t="s">
        <v>259</v>
      </c>
      <c r="J793" s="11" t="s">
        <v>261</v>
      </c>
      <c r="K793" s="11" t="s">
        <v>2205</v>
      </c>
      <c r="L793" s="11">
        <v>2</v>
      </c>
    </row>
    <row r="794" spans="1:12">
      <c r="A794" s="11" t="s">
        <v>1544</v>
      </c>
      <c r="D794" s="11" t="s">
        <v>260</v>
      </c>
      <c r="E794" s="19" t="s">
        <v>1794</v>
      </c>
      <c r="F794" s="10">
        <v>42036</v>
      </c>
      <c r="G794" s="10">
        <v>44958</v>
      </c>
      <c r="H794" s="11">
        <v>9</v>
      </c>
      <c r="I794" s="20" t="s">
        <v>259</v>
      </c>
      <c r="J794" s="11" t="s">
        <v>261</v>
      </c>
      <c r="K794" s="11" t="s">
        <v>2205</v>
      </c>
      <c r="L794" s="11">
        <v>2</v>
      </c>
    </row>
    <row r="795" spans="1:12">
      <c r="A795" s="11" t="s">
        <v>1545</v>
      </c>
      <c r="D795" s="11" t="s">
        <v>260</v>
      </c>
      <c r="E795" s="19" t="s">
        <v>1795</v>
      </c>
      <c r="F795" s="10">
        <v>42036</v>
      </c>
      <c r="G795" s="10">
        <v>44958</v>
      </c>
      <c r="H795" s="11">
        <v>9</v>
      </c>
      <c r="I795" s="20" t="s">
        <v>259</v>
      </c>
      <c r="J795" s="11" t="s">
        <v>261</v>
      </c>
      <c r="K795" s="11" t="s">
        <v>2205</v>
      </c>
      <c r="L795" s="11">
        <v>2</v>
      </c>
    </row>
    <row r="796" spans="1:12">
      <c r="A796" s="11" t="s">
        <v>1546</v>
      </c>
      <c r="D796" s="11" t="s">
        <v>260</v>
      </c>
      <c r="E796" s="19" t="s">
        <v>1796</v>
      </c>
      <c r="F796" s="10">
        <v>42036</v>
      </c>
      <c r="G796" s="10">
        <v>44958</v>
      </c>
      <c r="H796" s="11">
        <v>9</v>
      </c>
      <c r="I796" s="20" t="s">
        <v>259</v>
      </c>
      <c r="J796" s="11" t="s">
        <v>261</v>
      </c>
      <c r="K796" s="11" t="s">
        <v>2205</v>
      </c>
      <c r="L796" s="11">
        <v>2</v>
      </c>
    </row>
    <row r="797" spans="1:12">
      <c r="A797" s="11" t="s">
        <v>1547</v>
      </c>
      <c r="D797" s="11" t="s">
        <v>260</v>
      </c>
      <c r="E797" s="19" t="s">
        <v>1797</v>
      </c>
      <c r="F797" s="10">
        <v>42036</v>
      </c>
      <c r="G797" s="10">
        <v>44958</v>
      </c>
      <c r="H797" s="11">
        <v>9</v>
      </c>
      <c r="I797" s="20" t="s">
        <v>259</v>
      </c>
      <c r="J797" s="11" t="s">
        <v>261</v>
      </c>
      <c r="K797" s="11" t="s">
        <v>2205</v>
      </c>
      <c r="L797" s="11">
        <v>2</v>
      </c>
    </row>
    <row r="798" spans="1:12">
      <c r="A798" s="11" t="s">
        <v>1548</v>
      </c>
      <c r="D798" s="11" t="s">
        <v>260</v>
      </c>
      <c r="E798" s="19" t="s">
        <v>1798</v>
      </c>
      <c r="F798" s="10">
        <v>42036</v>
      </c>
      <c r="G798" s="10">
        <v>44958</v>
      </c>
      <c r="H798" s="11">
        <v>9</v>
      </c>
      <c r="I798" s="20" t="s">
        <v>259</v>
      </c>
      <c r="J798" s="11" t="s">
        <v>261</v>
      </c>
      <c r="K798" s="11" t="s">
        <v>2205</v>
      </c>
      <c r="L798" s="11">
        <v>2</v>
      </c>
    </row>
    <row r="799" spans="1:12">
      <c r="A799" s="11" t="s">
        <v>1549</v>
      </c>
      <c r="D799" s="11" t="s">
        <v>260</v>
      </c>
      <c r="E799" s="19" t="s">
        <v>1799</v>
      </c>
      <c r="F799" s="10">
        <v>42036</v>
      </c>
      <c r="G799" s="10">
        <v>44958</v>
      </c>
      <c r="H799" s="11">
        <v>9</v>
      </c>
      <c r="I799" s="20" t="s">
        <v>259</v>
      </c>
      <c r="J799" s="11" t="s">
        <v>261</v>
      </c>
      <c r="K799" s="11" t="s">
        <v>2205</v>
      </c>
      <c r="L799" s="11">
        <v>2</v>
      </c>
    </row>
    <row r="800" spans="1:12">
      <c r="A800" s="11" t="s">
        <v>1550</v>
      </c>
      <c r="D800" s="11" t="s">
        <v>260</v>
      </c>
      <c r="E800" s="19" t="s">
        <v>1800</v>
      </c>
      <c r="F800" s="10">
        <v>42036</v>
      </c>
      <c r="G800" s="10">
        <v>44958</v>
      </c>
      <c r="H800" s="11">
        <v>9</v>
      </c>
      <c r="I800" s="20" t="s">
        <v>259</v>
      </c>
      <c r="J800" s="11" t="s">
        <v>261</v>
      </c>
      <c r="K800" s="11" t="s">
        <v>2205</v>
      </c>
      <c r="L800" s="11">
        <v>2</v>
      </c>
    </row>
    <row r="801" spans="1:12">
      <c r="A801" s="11" t="s">
        <v>1551</v>
      </c>
      <c r="D801" s="11" t="s">
        <v>260</v>
      </c>
      <c r="E801" s="19" t="s">
        <v>1801</v>
      </c>
      <c r="F801" s="10">
        <v>42036</v>
      </c>
      <c r="G801" s="10">
        <v>44958</v>
      </c>
      <c r="H801" s="11">
        <v>9</v>
      </c>
      <c r="I801" s="20" t="s">
        <v>259</v>
      </c>
      <c r="J801" s="11" t="s">
        <v>261</v>
      </c>
      <c r="K801" s="11" t="s">
        <v>2205</v>
      </c>
      <c r="L801" s="11">
        <v>2</v>
      </c>
    </row>
    <row r="802" spans="1:12">
      <c r="A802" s="11" t="s">
        <v>1552</v>
      </c>
      <c r="D802" s="11" t="s">
        <v>260</v>
      </c>
      <c r="E802" s="19" t="s">
        <v>1802</v>
      </c>
      <c r="F802" s="10">
        <v>42036</v>
      </c>
      <c r="G802" s="10">
        <v>44958</v>
      </c>
      <c r="H802" s="11">
        <v>9</v>
      </c>
      <c r="I802" s="20" t="s">
        <v>259</v>
      </c>
      <c r="J802" s="11" t="s">
        <v>261</v>
      </c>
      <c r="K802" s="11" t="s">
        <v>2205</v>
      </c>
      <c r="L802" s="11">
        <v>2</v>
      </c>
    </row>
    <row r="803" spans="1:12">
      <c r="A803" s="11" t="s">
        <v>1553</v>
      </c>
      <c r="D803" s="11" t="s">
        <v>260</v>
      </c>
      <c r="E803" s="19" t="s">
        <v>1803</v>
      </c>
      <c r="F803" s="10">
        <v>42036</v>
      </c>
      <c r="G803" s="10">
        <v>44958</v>
      </c>
      <c r="H803" s="11">
        <v>9</v>
      </c>
      <c r="I803" s="20" t="s">
        <v>259</v>
      </c>
      <c r="J803" s="11" t="s">
        <v>261</v>
      </c>
      <c r="K803" s="11" t="s">
        <v>2205</v>
      </c>
      <c r="L803" s="11">
        <v>2</v>
      </c>
    </row>
    <row r="804" spans="1:12">
      <c r="A804" s="11" t="s">
        <v>1554</v>
      </c>
      <c r="D804" s="11" t="s">
        <v>260</v>
      </c>
      <c r="E804" s="19" t="s">
        <v>1804</v>
      </c>
      <c r="F804" s="10">
        <v>42036</v>
      </c>
      <c r="G804" s="10">
        <v>44958</v>
      </c>
      <c r="H804" s="11">
        <v>9</v>
      </c>
      <c r="I804" s="20" t="s">
        <v>259</v>
      </c>
      <c r="J804" s="11" t="s">
        <v>261</v>
      </c>
      <c r="K804" s="11" t="s">
        <v>2205</v>
      </c>
      <c r="L804" s="11">
        <v>2</v>
      </c>
    </row>
    <row r="805" spans="1:12">
      <c r="A805" s="11" t="s">
        <v>1555</v>
      </c>
      <c r="D805" s="11" t="s">
        <v>260</v>
      </c>
      <c r="E805" s="19" t="s">
        <v>1805</v>
      </c>
      <c r="F805" s="10">
        <v>42036</v>
      </c>
      <c r="G805" s="10">
        <v>44958</v>
      </c>
      <c r="H805" s="11">
        <v>9</v>
      </c>
      <c r="I805" s="20" t="s">
        <v>259</v>
      </c>
      <c r="J805" s="11" t="s">
        <v>261</v>
      </c>
      <c r="K805" s="11" t="s">
        <v>2205</v>
      </c>
      <c r="L805" s="11">
        <v>2</v>
      </c>
    </row>
    <row r="806" spans="1:12">
      <c r="A806" s="11" t="s">
        <v>1556</v>
      </c>
      <c r="D806" s="11" t="s">
        <v>260</v>
      </c>
      <c r="E806" s="19" t="s">
        <v>1806</v>
      </c>
      <c r="F806" s="10">
        <v>42036</v>
      </c>
      <c r="G806" s="10">
        <v>44958</v>
      </c>
      <c r="H806" s="11">
        <v>9</v>
      </c>
      <c r="I806" s="20" t="s">
        <v>259</v>
      </c>
      <c r="J806" s="11" t="s">
        <v>261</v>
      </c>
      <c r="K806" s="11" t="s">
        <v>2205</v>
      </c>
      <c r="L806" s="11">
        <v>2</v>
      </c>
    </row>
    <row r="807" spans="1:12">
      <c r="A807" s="11" t="s">
        <v>1557</v>
      </c>
      <c r="D807" s="11" t="s">
        <v>260</v>
      </c>
      <c r="E807" s="19" t="s">
        <v>1807</v>
      </c>
      <c r="F807" s="10">
        <v>42036</v>
      </c>
      <c r="G807" s="10">
        <v>44958</v>
      </c>
      <c r="H807" s="11">
        <v>9</v>
      </c>
      <c r="I807" s="20" t="s">
        <v>259</v>
      </c>
      <c r="J807" s="11" t="s">
        <v>261</v>
      </c>
      <c r="K807" s="11" t="s">
        <v>2205</v>
      </c>
      <c r="L807" s="11">
        <v>2</v>
      </c>
    </row>
    <row r="808" spans="1:12">
      <c r="A808" s="11" t="s">
        <v>1558</v>
      </c>
      <c r="D808" s="11" t="s">
        <v>260</v>
      </c>
      <c r="E808" s="19" t="s">
        <v>1808</v>
      </c>
      <c r="F808" s="10">
        <v>42036</v>
      </c>
      <c r="G808" s="10">
        <v>44958</v>
      </c>
      <c r="H808" s="11">
        <v>9</v>
      </c>
      <c r="I808" s="20" t="s">
        <v>259</v>
      </c>
      <c r="J808" s="11" t="s">
        <v>261</v>
      </c>
      <c r="K808" s="11" t="s">
        <v>2205</v>
      </c>
      <c r="L808" s="11">
        <v>2</v>
      </c>
    </row>
    <row r="809" spans="1:12">
      <c r="A809" s="11" t="s">
        <v>1559</v>
      </c>
      <c r="D809" s="11" t="s">
        <v>260</v>
      </c>
      <c r="E809" s="19" t="s">
        <v>1809</v>
      </c>
      <c r="F809" s="10">
        <v>42036</v>
      </c>
      <c r="G809" s="10">
        <v>44958</v>
      </c>
      <c r="H809" s="11">
        <v>9</v>
      </c>
      <c r="I809" s="20" t="s">
        <v>259</v>
      </c>
      <c r="J809" s="11" t="s">
        <v>261</v>
      </c>
      <c r="K809" s="11" t="s">
        <v>2205</v>
      </c>
      <c r="L809" s="11">
        <v>2</v>
      </c>
    </row>
    <row r="810" spans="1:12">
      <c r="A810" s="11" t="s">
        <v>1560</v>
      </c>
      <c r="D810" s="11" t="s">
        <v>260</v>
      </c>
      <c r="E810" s="19" t="s">
        <v>1810</v>
      </c>
      <c r="F810" s="10">
        <v>42036</v>
      </c>
      <c r="G810" s="10">
        <v>44958</v>
      </c>
      <c r="H810" s="11">
        <v>9</v>
      </c>
      <c r="I810" s="20" t="s">
        <v>259</v>
      </c>
      <c r="J810" s="11" t="s">
        <v>261</v>
      </c>
      <c r="K810" s="11" t="s">
        <v>2205</v>
      </c>
      <c r="L810" s="11">
        <v>2</v>
      </c>
    </row>
    <row r="811" spans="1:12">
      <c r="A811" s="11" t="s">
        <v>1561</v>
      </c>
      <c r="D811" s="11" t="s">
        <v>260</v>
      </c>
      <c r="E811" s="19" t="s">
        <v>1811</v>
      </c>
      <c r="F811" s="10">
        <v>42036</v>
      </c>
      <c r="G811" s="10">
        <v>44958</v>
      </c>
      <c r="H811" s="11">
        <v>9</v>
      </c>
      <c r="I811" s="20" t="s">
        <v>259</v>
      </c>
      <c r="J811" s="11" t="s">
        <v>261</v>
      </c>
      <c r="K811" s="11" t="s">
        <v>2205</v>
      </c>
      <c r="L811" s="11">
        <v>2</v>
      </c>
    </row>
    <row r="812" spans="1:12">
      <c r="A812" s="11" t="s">
        <v>1562</v>
      </c>
      <c r="D812" s="11" t="s">
        <v>260</v>
      </c>
      <c r="E812" s="19" t="s">
        <v>1812</v>
      </c>
      <c r="F812" s="10">
        <v>42036</v>
      </c>
      <c r="G812" s="10">
        <v>44958</v>
      </c>
      <c r="H812" s="11">
        <v>9</v>
      </c>
      <c r="I812" s="20" t="s">
        <v>259</v>
      </c>
      <c r="J812" s="11" t="s">
        <v>261</v>
      </c>
      <c r="K812" s="11" t="s">
        <v>2205</v>
      </c>
      <c r="L812" s="11">
        <v>2</v>
      </c>
    </row>
    <row r="813" spans="1:12">
      <c r="A813" s="11" t="s">
        <v>1563</v>
      </c>
      <c r="D813" s="11" t="s">
        <v>260</v>
      </c>
      <c r="E813" s="19" t="s">
        <v>1813</v>
      </c>
      <c r="F813" s="10">
        <v>42036</v>
      </c>
      <c r="G813" s="10">
        <v>44958</v>
      </c>
      <c r="H813" s="11">
        <v>9</v>
      </c>
      <c r="I813" s="20" t="s">
        <v>259</v>
      </c>
      <c r="J813" s="11" t="s">
        <v>261</v>
      </c>
      <c r="K813" s="11" t="s">
        <v>2205</v>
      </c>
      <c r="L813" s="11">
        <v>2</v>
      </c>
    </row>
    <row r="814" spans="1:12">
      <c r="A814" s="11" t="s">
        <v>1564</v>
      </c>
      <c r="D814" s="11" t="s">
        <v>260</v>
      </c>
      <c r="E814" s="19" t="s">
        <v>1814</v>
      </c>
      <c r="F814" s="10">
        <v>42036</v>
      </c>
      <c r="G814" s="10">
        <v>44958</v>
      </c>
      <c r="H814" s="11">
        <v>9</v>
      </c>
      <c r="I814" s="20" t="s">
        <v>259</v>
      </c>
      <c r="J814" s="11" t="s">
        <v>261</v>
      </c>
      <c r="K814" s="11" t="s">
        <v>2205</v>
      </c>
      <c r="L814" s="11">
        <v>2</v>
      </c>
    </row>
    <row r="815" spans="1:12">
      <c r="A815" s="11" t="s">
        <v>1565</v>
      </c>
      <c r="D815" s="11" t="s">
        <v>260</v>
      </c>
      <c r="E815" s="19" t="s">
        <v>1815</v>
      </c>
      <c r="F815" s="10">
        <v>42036</v>
      </c>
      <c r="G815" s="10">
        <v>44958</v>
      </c>
      <c r="H815" s="11">
        <v>9</v>
      </c>
      <c r="I815" s="20" t="s">
        <v>259</v>
      </c>
      <c r="J815" s="11" t="s">
        <v>261</v>
      </c>
      <c r="K815" s="11" t="s">
        <v>2205</v>
      </c>
      <c r="L815" s="11">
        <v>2</v>
      </c>
    </row>
    <row r="816" spans="1:12">
      <c r="A816" s="11" t="s">
        <v>1566</v>
      </c>
      <c r="D816" s="11" t="s">
        <v>260</v>
      </c>
      <c r="E816" s="19" t="s">
        <v>1816</v>
      </c>
      <c r="F816" s="10">
        <v>42036</v>
      </c>
      <c r="G816" s="10">
        <v>44958</v>
      </c>
      <c r="H816" s="11">
        <v>9</v>
      </c>
      <c r="I816" s="20" t="s">
        <v>259</v>
      </c>
      <c r="J816" s="11" t="s">
        <v>261</v>
      </c>
      <c r="K816" s="11" t="s">
        <v>2205</v>
      </c>
      <c r="L816" s="11">
        <v>2</v>
      </c>
    </row>
    <row r="817" spans="1:12">
      <c r="A817" s="11" t="s">
        <v>1567</v>
      </c>
      <c r="D817" s="11" t="s">
        <v>260</v>
      </c>
      <c r="E817" s="19" t="s">
        <v>1817</v>
      </c>
      <c r="F817" s="10">
        <v>42036</v>
      </c>
      <c r="G817" s="10">
        <v>44958</v>
      </c>
      <c r="H817" s="11">
        <v>9</v>
      </c>
      <c r="I817" s="20" t="s">
        <v>259</v>
      </c>
      <c r="J817" s="11" t="s">
        <v>261</v>
      </c>
      <c r="K817" s="11" t="s">
        <v>2205</v>
      </c>
      <c r="L817" s="11">
        <v>2</v>
      </c>
    </row>
    <row r="818" spans="1:12">
      <c r="A818" s="11" t="s">
        <v>1568</v>
      </c>
      <c r="D818" s="11" t="s">
        <v>260</v>
      </c>
      <c r="E818" s="19" t="s">
        <v>1818</v>
      </c>
      <c r="F818" s="10">
        <v>42036</v>
      </c>
      <c r="G818" s="10">
        <v>44958</v>
      </c>
      <c r="H818" s="11">
        <v>9</v>
      </c>
      <c r="I818" s="20" t="s">
        <v>259</v>
      </c>
      <c r="J818" s="11" t="s">
        <v>261</v>
      </c>
      <c r="K818" s="11" t="s">
        <v>2205</v>
      </c>
      <c r="L818" s="11">
        <v>2</v>
      </c>
    </row>
    <row r="819" spans="1:12">
      <c r="A819" s="11" t="s">
        <v>1569</v>
      </c>
      <c r="D819" s="11" t="s">
        <v>260</v>
      </c>
      <c r="E819" s="19" t="s">
        <v>1819</v>
      </c>
      <c r="F819" s="10">
        <v>42036</v>
      </c>
      <c r="G819" s="10">
        <v>44958</v>
      </c>
      <c r="H819" s="11">
        <v>9</v>
      </c>
      <c r="I819" s="20" t="s">
        <v>259</v>
      </c>
      <c r="J819" s="11" t="s">
        <v>261</v>
      </c>
      <c r="K819" s="11" t="s">
        <v>2205</v>
      </c>
      <c r="L819" s="11">
        <v>2</v>
      </c>
    </row>
    <row r="820" spans="1:12">
      <c r="A820" s="11" t="s">
        <v>1570</v>
      </c>
      <c r="D820" s="11" t="s">
        <v>260</v>
      </c>
      <c r="E820" s="19" t="s">
        <v>1820</v>
      </c>
      <c r="F820" s="10">
        <v>42036</v>
      </c>
      <c r="G820" s="10">
        <v>44958</v>
      </c>
      <c r="H820" s="11">
        <v>9</v>
      </c>
      <c r="I820" s="20" t="s">
        <v>259</v>
      </c>
      <c r="J820" s="11" t="s">
        <v>261</v>
      </c>
      <c r="K820" s="11" t="s">
        <v>2205</v>
      </c>
      <c r="L820" s="11">
        <v>2</v>
      </c>
    </row>
    <row r="821" spans="1:12">
      <c r="A821" s="11" t="s">
        <v>1571</v>
      </c>
      <c r="D821" s="11" t="s">
        <v>260</v>
      </c>
      <c r="E821" s="19" t="s">
        <v>1821</v>
      </c>
      <c r="F821" s="10">
        <v>42036</v>
      </c>
      <c r="G821" s="10">
        <v>44958</v>
      </c>
      <c r="H821" s="11">
        <v>9</v>
      </c>
      <c r="I821" s="20" t="s">
        <v>259</v>
      </c>
      <c r="J821" s="11" t="s">
        <v>261</v>
      </c>
      <c r="K821" s="11" t="s">
        <v>2205</v>
      </c>
      <c r="L821" s="11">
        <v>2</v>
      </c>
    </row>
    <row r="822" spans="1:12">
      <c r="A822" s="11" t="s">
        <v>1572</v>
      </c>
      <c r="D822" s="11" t="s">
        <v>260</v>
      </c>
      <c r="E822" s="19" t="s">
        <v>1822</v>
      </c>
      <c r="F822" s="10">
        <v>42036</v>
      </c>
      <c r="G822" s="10">
        <v>44958</v>
      </c>
      <c r="H822" s="11">
        <v>9</v>
      </c>
      <c r="I822" s="20" t="s">
        <v>259</v>
      </c>
      <c r="J822" s="11" t="s">
        <v>261</v>
      </c>
      <c r="K822" s="11" t="s">
        <v>2205</v>
      </c>
      <c r="L822" s="11">
        <v>2</v>
      </c>
    </row>
    <row r="823" spans="1:12">
      <c r="A823" s="11" t="s">
        <v>1573</v>
      </c>
      <c r="D823" s="11" t="s">
        <v>260</v>
      </c>
      <c r="E823" s="19" t="s">
        <v>1823</v>
      </c>
      <c r="F823" s="10">
        <v>42036</v>
      </c>
      <c r="G823" s="10">
        <v>44958</v>
      </c>
      <c r="H823" s="11">
        <v>9</v>
      </c>
      <c r="I823" s="20" t="s">
        <v>259</v>
      </c>
      <c r="J823" s="11" t="s">
        <v>261</v>
      </c>
      <c r="K823" s="11" t="s">
        <v>2205</v>
      </c>
      <c r="L823" s="11">
        <v>2</v>
      </c>
    </row>
    <row r="824" spans="1:12">
      <c r="A824" s="11" t="s">
        <v>1574</v>
      </c>
      <c r="D824" s="11" t="s">
        <v>260</v>
      </c>
      <c r="E824" s="19" t="s">
        <v>1824</v>
      </c>
      <c r="F824" s="10">
        <v>42036</v>
      </c>
      <c r="G824" s="10">
        <v>44958</v>
      </c>
      <c r="H824" s="11">
        <v>9</v>
      </c>
      <c r="I824" s="20" t="s">
        <v>259</v>
      </c>
      <c r="J824" s="11" t="s">
        <v>261</v>
      </c>
      <c r="K824" s="11" t="s">
        <v>2205</v>
      </c>
      <c r="L824" s="11">
        <v>2</v>
      </c>
    </row>
    <row r="825" spans="1:12">
      <c r="A825" s="11" t="s">
        <v>1575</v>
      </c>
      <c r="D825" s="11" t="s">
        <v>260</v>
      </c>
      <c r="E825" s="19" t="s">
        <v>1825</v>
      </c>
      <c r="F825" s="10">
        <v>42036</v>
      </c>
      <c r="G825" s="10">
        <v>44958</v>
      </c>
      <c r="H825" s="11">
        <v>9</v>
      </c>
      <c r="I825" s="20" t="s">
        <v>259</v>
      </c>
      <c r="J825" s="11" t="s">
        <v>261</v>
      </c>
      <c r="K825" s="11" t="s">
        <v>2205</v>
      </c>
      <c r="L825" s="11">
        <v>2</v>
      </c>
    </row>
    <row r="826" spans="1:12">
      <c r="A826" s="11" t="s">
        <v>1576</v>
      </c>
      <c r="D826" s="11" t="s">
        <v>260</v>
      </c>
      <c r="E826" s="19" t="s">
        <v>1826</v>
      </c>
      <c r="F826" s="10">
        <v>42036</v>
      </c>
      <c r="G826" s="10">
        <v>44958</v>
      </c>
      <c r="H826" s="11">
        <v>9</v>
      </c>
      <c r="I826" s="20" t="s">
        <v>259</v>
      </c>
      <c r="J826" s="11" t="s">
        <v>261</v>
      </c>
      <c r="K826" s="11" t="s">
        <v>2205</v>
      </c>
      <c r="L826" s="11">
        <v>2</v>
      </c>
    </row>
    <row r="827" spans="1:12">
      <c r="A827" s="11" t="s">
        <v>1577</v>
      </c>
      <c r="D827" s="11" t="s">
        <v>260</v>
      </c>
      <c r="E827" s="19" t="s">
        <v>1827</v>
      </c>
      <c r="F827" s="10">
        <v>42036</v>
      </c>
      <c r="G827" s="10">
        <v>44958</v>
      </c>
      <c r="H827" s="11">
        <v>9</v>
      </c>
      <c r="I827" s="20" t="s">
        <v>259</v>
      </c>
      <c r="J827" s="11" t="s">
        <v>261</v>
      </c>
      <c r="K827" s="11" t="s">
        <v>2205</v>
      </c>
      <c r="L827" s="11">
        <v>2</v>
      </c>
    </row>
    <row r="828" spans="1:12">
      <c r="A828" s="11" t="s">
        <v>1578</v>
      </c>
      <c r="D828" s="11" t="s">
        <v>260</v>
      </c>
      <c r="E828" s="19" t="s">
        <v>1828</v>
      </c>
      <c r="F828" s="10">
        <v>42036</v>
      </c>
      <c r="G828" s="10">
        <v>44958</v>
      </c>
      <c r="H828" s="11">
        <v>9</v>
      </c>
      <c r="I828" s="20" t="s">
        <v>259</v>
      </c>
      <c r="J828" s="11" t="s">
        <v>261</v>
      </c>
      <c r="K828" s="11" t="s">
        <v>2205</v>
      </c>
      <c r="L828" s="11">
        <v>2</v>
      </c>
    </row>
    <row r="829" spans="1:12">
      <c r="A829" s="11" t="s">
        <v>1579</v>
      </c>
      <c r="D829" s="11" t="s">
        <v>260</v>
      </c>
      <c r="E829" s="19" t="s">
        <v>1829</v>
      </c>
      <c r="F829" s="10">
        <v>42036</v>
      </c>
      <c r="G829" s="10">
        <v>44958</v>
      </c>
      <c r="H829" s="11">
        <v>9</v>
      </c>
      <c r="I829" s="20" t="s">
        <v>259</v>
      </c>
      <c r="J829" s="11" t="s">
        <v>261</v>
      </c>
      <c r="K829" s="11" t="s">
        <v>2205</v>
      </c>
      <c r="L829" s="11">
        <v>2</v>
      </c>
    </row>
    <row r="830" spans="1:12">
      <c r="A830" s="11" t="s">
        <v>1580</v>
      </c>
      <c r="D830" s="11" t="s">
        <v>260</v>
      </c>
      <c r="E830" s="19" t="s">
        <v>1830</v>
      </c>
      <c r="F830" s="10">
        <v>42036</v>
      </c>
      <c r="G830" s="10">
        <v>44958</v>
      </c>
      <c r="H830" s="11">
        <v>9</v>
      </c>
      <c r="I830" s="20" t="s">
        <v>259</v>
      </c>
      <c r="J830" s="11" t="s">
        <v>261</v>
      </c>
      <c r="K830" s="11" t="s">
        <v>2205</v>
      </c>
      <c r="L830" s="11">
        <v>2</v>
      </c>
    </row>
    <row r="831" spans="1:12">
      <c r="A831" s="11" t="s">
        <v>1581</v>
      </c>
      <c r="D831" s="11" t="s">
        <v>260</v>
      </c>
      <c r="E831" s="19" t="s">
        <v>1831</v>
      </c>
      <c r="F831" s="10">
        <v>42036</v>
      </c>
      <c r="G831" s="10">
        <v>44958</v>
      </c>
      <c r="H831" s="11">
        <v>9</v>
      </c>
      <c r="I831" s="20" t="s">
        <v>259</v>
      </c>
      <c r="J831" s="11" t="s">
        <v>261</v>
      </c>
      <c r="K831" s="11" t="s">
        <v>2205</v>
      </c>
      <c r="L831" s="11">
        <v>2</v>
      </c>
    </row>
    <row r="832" spans="1:12">
      <c r="A832" s="11" t="s">
        <v>1582</v>
      </c>
      <c r="D832" s="11" t="s">
        <v>260</v>
      </c>
      <c r="E832" s="19" t="s">
        <v>1832</v>
      </c>
      <c r="F832" s="10">
        <v>42036</v>
      </c>
      <c r="G832" s="10">
        <v>44958</v>
      </c>
      <c r="H832" s="11">
        <v>9</v>
      </c>
      <c r="I832" s="20" t="s">
        <v>259</v>
      </c>
      <c r="J832" s="11" t="s">
        <v>261</v>
      </c>
      <c r="K832" s="11" t="s">
        <v>2205</v>
      </c>
      <c r="L832" s="11">
        <v>2</v>
      </c>
    </row>
    <row r="833" spans="1:12">
      <c r="A833" s="11" t="s">
        <v>1583</v>
      </c>
      <c r="D833" s="11" t="s">
        <v>260</v>
      </c>
      <c r="E833" s="19" t="s">
        <v>1833</v>
      </c>
      <c r="F833" s="10">
        <v>42036</v>
      </c>
      <c r="G833" s="10">
        <v>44958</v>
      </c>
      <c r="H833" s="11">
        <v>9</v>
      </c>
      <c r="I833" s="20" t="s">
        <v>259</v>
      </c>
      <c r="J833" s="11" t="s">
        <v>261</v>
      </c>
      <c r="K833" s="11" t="s">
        <v>2205</v>
      </c>
      <c r="L833" s="11">
        <v>2</v>
      </c>
    </row>
    <row r="834" spans="1:12">
      <c r="A834" s="11" t="s">
        <v>1584</v>
      </c>
      <c r="D834" s="11" t="s">
        <v>260</v>
      </c>
      <c r="E834" s="19" t="s">
        <v>1834</v>
      </c>
      <c r="F834" s="10">
        <v>42036</v>
      </c>
      <c r="G834" s="10">
        <v>44958</v>
      </c>
      <c r="H834" s="11">
        <v>9</v>
      </c>
      <c r="I834" s="20" t="s">
        <v>259</v>
      </c>
      <c r="J834" s="11" t="s">
        <v>261</v>
      </c>
      <c r="K834" s="11" t="s">
        <v>2205</v>
      </c>
      <c r="L834" s="11">
        <v>2</v>
      </c>
    </row>
    <row r="835" spans="1:12">
      <c r="A835" s="11" t="s">
        <v>1585</v>
      </c>
      <c r="D835" s="11" t="s">
        <v>260</v>
      </c>
      <c r="E835" s="19" t="s">
        <v>1835</v>
      </c>
      <c r="F835" s="10">
        <v>42036</v>
      </c>
      <c r="G835" s="10">
        <v>44958</v>
      </c>
      <c r="H835" s="11">
        <v>9</v>
      </c>
      <c r="I835" s="20" t="s">
        <v>259</v>
      </c>
      <c r="J835" s="11" t="s">
        <v>261</v>
      </c>
      <c r="K835" s="11" t="s">
        <v>2205</v>
      </c>
      <c r="L835" s="11">
        <v>2</v>
      </c>
    </row>
    <row r="836" spans="1:12">
      <c r="A836" s="11" t="s">
        <v>1586</v>
      </c>
      <c r="D836" s="11" t="s">
        <v>260</v>
      </c>
      <c r="E836" s="19" t="s">
        <v>1836</v>
      </c>
      <c r="F836" s="10">
        <v>42036</v>
      </c>
      <c r="G836" s="10">
        <v>44958</v>
      </c>
      <c r="H836" s="11">
        <v>9</v>
      </c>
      <c r="I836" s="20" t="s">
        <v>259</v>
      </c>
      <c r="J836" s="11" t="s">
        <v>261</v>
      </c>
      <c r="K836" s="11" t="s">
        <v>2205</v>
      </c>
      <c r="L836" s="11">
        <v>2</v>
      </c>
    </row>
    <row r="837" spans="1:12">
      <c r="A837" s="11" t="s">
        <v>1587</v>
      </c>
      <c r="D837" s="11" t="s">
        <v>260</v>
      </c>
      <c r="E837" s="19" t="s">
        <v>1837</v>
      </c>
      <c r="F837" s="10">
        <v>42036</v>
      </c>
      <c r="G837" s="10">
        <v>44958</v>
      </c>
      <c r="H837" s="11">
        <v>9</v>
      </c>
      <c r="I837" s="20" t="s">
        <v>259</v>
      </c>
      <c r="J837" s="11" t="s">
        <v>261</v>
      </c>
      <c r="K837" s="11" t="s">
        <v>2205</v>
      </c>
      <c r="L837" s="11">
        <v>2</v>
      </c>
    </row>
    <row r="838" spans="1:12">
      <c r="A838" s="11" t="s">
        <v>1588</v>
      </c>
      <c r="D838" s="11" t="s">
        <v>260</v>
      </c>
      <c r="E838" s="19" t="s">
        <v>1838</v>
      </c>
      <c r="F838" s="10">
        <v>42036</v>
      </c>
      <c r="G838" s="10">
        <v>44958</v>
      </c>
      <c r="H838" s="11">
        <v>9</v>
      </c>
      <c r="I838" s="20" t="s">
        <v>259</v>
      </c>
      <c r="J838" s="11" t="s">
        <v>261</v>
      </c>
      <c r="K838" s="11" t="s">
        <v>2205</v>
      </c>
      <c r="L838" s="11">
        <v>2</v>
      </c>
    </row>
    <row r="839" spans="1:12">
      <c r="A839" s="11" t="s">
        <v>1589</v>
      </c>
      <c r="D839" s="11" t="s">
        <v>260</v>
      </c>
      <c r="E839" s="19" t="s">
        <v>1839</v>
      </c>
      <c r="F839" s="10">
        <v>42036</v>
      </c>
      <c r="G839" s="10">
        <v>44958</v>
      </c>
      <c r="H839" s="11">
        <v>9</v>
      </c>
      <c r="I839" s="20" t="s">
        <v>259</v>
      </c>
      <c r="J839" s="11" t="s">
        <v>261</v>
      </c>
      <c r="K839" s="11" t="s">
        <v>2205</v>
      </c>
      <c r="L839" s="11">
        <v>2</v>
      </c>
    </row>
    <row r="840" spans="1:12">
      <c r="A840" s="11" t="s">
        <v>1590</v>
      </c>
      <c r="D840" s="11" t="s">
        <v>260</v>
      </c>
      <c r="E840" s="19" t="s">
        <v>1840</v>
      </c>
      <c r="F840" s="10">
        <v>42036</v>
      </c>
      <c r="G840" s="10">
        <v>44958</v>
      </c>
      <c r="H840" s="11">
        <v>9</v>
      </c>
      <c r="I840" s="20" t="s">
        <v>259</v>
      </c>
      <c r="J840" s="11" t="s">
        <v>261</v>
      </c>
      <c r="K840" s="11" t="s">
        <v>2205</v>
      </c>
      <c r="L840" s="11">
        <v>2</v>
      </c>
    </row>
    <row r="841" spans="1:12">
      <c r="A841" s="11" t="s">
        <v>1591</v>
      </c>
      <c r="D841" s="11" t="s">
        <v>260</v>
      </c>
      <c r="E841" s="19" t="s">
        <v>1841</v>
      </c>
      <c r="F841" s="10">
        <v>42036</v>
      </c>
      <c r="G841" s="10">
        <v>44958</v>
      </c>
      <c r="H841" s="11">
        <v>9</v>
      </c>
      <c r="I841" s="20" t="s">
        <v>259</v>
      </c>
      <c r="J841" s="11" t="s">
        <v>261</v>
      </c>
      <c r="K841" s="11" t="s">
        <v>2205</v>
      </c>
      <c r="L841" s="11">
        <v>2</v>
      </c>
    </row>
    <row r="842" spans="1:12">
      <c r="A842" s="11" t="s">
        <v>1592</v>
      </c>
      <c r="D842" s="11" t="s">
        <v>260</v>
      </c>
      <c r="E842" s="19" t="s">
        <v>1842</v>
      </c>
      <c r="F842" s="10">
        <v>42036</v>
      </c>
      <c r="G842" s="10">
        <v>44958</v>
      </c>
      <c r="H842" s="11">
        <v>9</v>
      </c>
      <c r="I842" s="20" t="s">
        <v>259</v>
      </c>
      <c r="J842" s="11" t="s">
        <v>261</v>
      </c>
      <c r="K842" s="11" t="s">
        <v>2205</v>
      </c>
      <c r="L842" s="11">
        <v>2</v>
      </c>
    </row>
    <row r="843" spans="1:12">
      <c r="A843" s="11" t="s">
        <v>1593</v>
      </c>
      <c r="D843" s="11" t="s">
        <v>260</v>
      </c>
      <c r="E843" s="19" t="s">
        <v>1843</v>
      </c>
      <c r="F843" s="10">
        <v>42036</v>
      </c>
      <c r="G843" s="10">
        <v>44958</v>
      </c>
      <c r="H843" s="11">
        <v>9</v>
      </c>
      <c r="I843" s="20" t="s">
        <v>259</v>
      </c>
      <c r="J843" s="11" t="s">
        <v>261</v>
      </c>
      <c r="K843" s="11" t="s">
        <v>2205</v>
      </c>
      <c r="L843" s="11">
        <v>2</v>
      </c>
    </row>
    <row r="844" spans="1:12">
      <c r="A844" s="11" t="s">
        <v>1594</v>
      </c>
      <c r="D844" s="11" t="s">
        <v>260</v>
      </c>
      <c r="E844" s="19" t="s">
        <v>1844</v>
      </c>
      <c r="F844" s="10">
        <v>42036</v>
      </c>
      <c r="G844" s="10">
        <v>44958</v>
      </c>
      <c r="H844" s="11">
        <v>9</v>
      </c>
      <c r="I844" s="20" t="s">
        <v>259</v>
      </c>
      <c r="J844" s="11" t="s">
        <v>261</v>
      </c>
      <c r="K844" s="11" t="s">
        <v>2205</v>
      </c>
      <c r="L844" s="11">
        <v>2</v>
      </c>
    </row>
    <row r="845" spans="1:12">
      <c r="A845" s="11" t="s">
        <v>1595</v>
      </c>
      <c r="D845" s="11" t="s">
        <v>260</v>
      </c>
      <c r="E845" s="19" t="s">
        <v>1845</v>
      </c>
      <c r="F845" s="10">
        <v>42036</v>
      </c>
      <c r="G845" s="10">
        <v>44958</v>
      </c>
      <c r="H845" s="11">
        <v>9</v>
      </c>
      <c r="I845" s="20" t="s">
        <v>259</v>
      </c>
      <c r="J845" s="11" t="s">
        <v>261</v>
      </c>
      <c r="K845" s="11" t="s">
        <v>2205</v>
      </c>
      <c r="L845" s="11">
        <v>2</v>
      </c>
    </row>
    <row r="846" spans="1:12">
      <c r="A846" s="11" t="s">
        <v>1596</v>
      </c>
      <c r="D846" s="11" t="s">
        <v>260</v>
      </c>
      <c r="E846" s="19" t="s">
        <v>1846</v>
      </c>
      <c r="F846" s="10">
        <v>42036</v>
      </c>
      <c r="G846" s="10">
        <v>44958</v>
      </c>
      <c r="H846" s="11">
        <v>9</v>
      </c>
      <c r="I846" s="20" t="s">
        <v>259</v>
      </c>
      <c r="J846" s="11" t="s">
        <v>261</v>
      </c>
      <c r="K846" s="11" t="s">
        <v>2205</v>
      </c>
      <c r="L846" s="11">
        <v>2</v>
      </c>
    </row>
    <row r="847" spans="1:12">
      <c r="A847" s="11" t="s">
        <v>1597</v>
      </c>
      <c r="D847" s="11" t="s">
        <v>260</v>
      </c>
      <c r="E847" s="19" t="s">
        <v>1847</v>
      </c>
      <c r="F847" s="10">
        <v>42036</v>
      </c>
      <c r="G847" s="10">
        <v>44958</v>
      </c>
      <c r="H847" s="11">
        <v>9</v>
      </c>
      <c r="I847" s="20" t="s">
        <v>259</v>
      </c>
      <c r="J847" s="11" t="s">
        <v>261</v>
      </c>
      <c r="K847" s="11" t="s">
        <v>2205</v>
      </c>
      <c r="L847" s="11">
        <v>2</v>
      </c>
    </row>
    <row r="848" spans="1:12">
      <c r="A848" s="11" t="s">
        <v>1598</v>
      </c>
      <c r="D848" s="11" t="s">
        <v>260</v>
      </c>
      <c r="E848" s="19" t="s">
        <v>1848</v>
      </c>
      <c r="F848" s="10">
        <v>42036</v>
      </c>
      <c r="G848" s="10">
        <v>44958</v>
      </c>
      <c r="H848" s="11">
        <v>9</v>
      </c>
      <c r="I848" s="20" t="s">
        <v>259</v>
      </c>
      <c r="J848" s="11" t="s">
        <v>261</v>
      </c>
      <c r="K848" s="11" t="s">
        <v>2205</v>
      </c>
      <c r="L848" s="11">
        <v>2</v>
      </c>
    </row>
    <row r="849" spans="1:12">
      <c r="A849" s="11" t="s">
        <v>1599</v>
      </c>
      <c r="D849" s="11" t="s">
        <v>260</v>
      </c>
      <c r="E849" s="19" t="s">
        <v>1849</v>
      </c>
      <c r="F849" s="10">
        <v>42036</v>
      </c>
      <c r="G849" s="10">
        <v>44958</v>
      </c>
      <c r="H849" s="11">
        <v>9</v>
      </c>
      <c r="I849" s="20" t="s">
        <v>259</v>
      </c>
      <c r="J849" s="11" t="s">
        <v>261</v>
      </c>
      <c r="K849" s="11" t="s">
        <v>2205</v>
      </c>
      <c r="L849" s="11">
        <v>2</v>
      </c>
    </row>
    <row r="850" spans="1:12">
      <c r="A850" s="11" t="s">
        <v>1600</v>
      </c>
      <c r="D850" s="11" t="s">
        <v>260</v>
      </c>
      <c r="E850" s="19" t="s">
        <v>1850</v>
      </c>
      <c r="F850" s="10">
        <v>42036</v>
      </c>
      <c r="G850" s="10">
        <v>44958</v>
      </c>
      <c r="H850" s="11">
        <v>9</v>
      </c>
      <c r="I850" s="20" t="s">
        <v>259</v>
      </c>
      <c r="J850" s="11" t="s">
        <v>261</v>
      </c>
      <c r="K850" s="11" t="s">
        <v>2205</v>
      </c>
      <c r="L850" s="11">
        <v>2</v>
      </c>
    </row>
    <row r="851" spans="1:12">
      <c r="A851" s="11" t="s">
        <v>1601</v>
      </c>
      <c r="D851" s="11" t="s">
        <v>260</v>
      </c>
      <c r="E851" s="19" t="s">
        <v>1851</v>
      </c>
      <c r="F851" s="10">
        <v>42036</v>
      </c>
      <c r="G851" s="10">
        <v>44958</v>
      </c>
      <c r="H851" s="11">
        <v>9</v>
      </c>
      <c r="I851" s="20" t="s">
        <v>259</v>
      </c>
      <c r="J851" s="11" t="s">
        <v>261</v>
      </c>
      <c r="K851" s="11" t="s">
        <v>2205</v>
      </c>
      <c r="L851" s="11">
        <v>2</v>
      </c>
    </row>
    <row r="852" spans="1:12">
      <c r="A852" s="11" t="s">
        <v>1602</v>
      </c>
      <c r="D852" s="11" t="s">
        <v>260</v>
      </c>
      <c r="E852" s="19" t="s">
        <v>1852</v>
      </c>
      <c r="F852" s="10">
        <v>42036</v>
      </c>
      <c r="G852" s="10">
        <v>44958</v>
      </c>
      <c r="H852" s="11">
        <v>9</v>
      </c>
      <c r="I852" s="20" t="s">
        <v>259</v>
      </c>
      <c r="J852" s="11" t="s">
        <v>261</v>
      </c>
      <c r="K852" s="11" t="s">
        <v>2205</v>
      </c>
      <c r="L852" s="11">
        <v>2</v>
      </c>
    </row>
    <row r="853" spans="1:12">
      <c r="A853" s="11" t="s">
        <v>1603</v>
      </c>
      <c r="D853" s="11" t="s">
        <v>260</v>
      </c>
      <c r="E853" s="19" t="s">
        <v>1853</v>
      </c>
      <c r="F853" s="10">
        <v>42036</v>
      </c>
      <c r="G853" s="10">
        <v>44958</v>
      </c>
      <c r="H853" s="11">
        <v>9</v>
      </c>
      <c r="I853" s="20" t="s">
        <v>259</v>
      </c>
      <c r="J853" s="11" t="s">
        <v>261</v>
      </c>
      <c r="K853" s="11" t="s">
        <v>2205</v>
      </c>
      <c r="L853" s="11">
        <v>2</v>
      </c>
    </row>
    <row r="854" spans="1:12">
      <c r="A854" s="11" t="s">
        <v>1604</v>
      </c>
      <c r="D854" s="11" t="s">
        <v>260</v>
      </c>
      <c r="E854" s="19" t="s">
        <v>1854</v>
      </c>
      <c r="F854" s="10">
        <v>42036</v>
      </c>
      <c r="G854" s="10">
        <v>44958</v>
      </c>
      <c r="H854" s="11">
        <v>9</v>
      </c>
      <c r="I854" s="20" t="s">
        <v>259</v>
      </c>
      <c r="J854" s="11" t="s">
        <v>261</v>
      </c>
      <c r="K854" s="11" t="s">
        <v>2205</v>
      </c>
      <c r="L854" s="11">
        <v>2</v>
      </c>
    </row>
    <row r="855" spans="1:12">
      <c r="A855" s="11" t="s">
        <v>1605</v>
      </c>
      <c r="D855" s="11" t="s">
        <v>260</v>
      </c>
      <c r="E855" s="19" t="s">
        <v>1855</v>
      </c>
      <c r="F855" s="10">
        <v>42036</v>
      </c>
      <c r="G855" s="10">
        <v>44958</v>
      </c>
      <c r="H855" s="11">
        <v>9</v>
      </c>
      <c r="I855" s="20" t="s">
        <v>259</v>
      </c>
      <c r="J855" s="11" t="s">
        <v>261</v>
      </c>
      <c r="K855" s="11" t="s">
        <v>2205</v>
      </c>
      <c r="L855" s="11">
        <v>2</v>
      </c>
    </row>
    <row r="856" spans="1:12">
      <c r="A856" s="11" t="s">
        <v>1606</v>
      </c>
      <c r="D856" s="11" t="s">
        <v>260</v>
      </c>
      <c r="E856" s="19" t="s">
        <v>1856</v>
      </c>
      <c r="F856" s="10">
        <v>42036</v>
      </c>
      <c r="G856" s="10">
        <v>44958</v>
      </c>
      <c r="H856" s="11">
        <v>9</v>
      </c>
      <c r="I856" s="20" t="s">
        <v>259</v>
      </c>
      <c r="J856" s="11" t="s">
        <v>261</v>
      </c>
      <c r="K856" s="11" t="s">
        <v>2205</v>
      </c>
      <c r="L856" s="11">
        <v>2</v>
      </c>
    </row>
    <row r="857" spans="1:12">
      <c r="A857" s="11" t="s">
        <v>1607</v>
      </c>
      <c r="D857" s="11" t="s">
        <v>260</v>
      </c>
      <c r="E857" s="19" t="s">
        <v>1857</v>
      </c>
      <c r="F857" s="10">
        <v>42036</v>
      </c>
      <c r="G857" s="10">
        <v>44958</v>
      </c>
      <c r="H857" s="11">
        <v>9</v>
      </c>
      <c r="I857" s="20" t="s">
        <v>259</v>
      </c>
      <c r="J857" s="11" t="s">
        <v>261</v>
      </c>
      <c r="K857" s="11" t="s">
        <v>2205</v>
      </c>
      <c r="L857" s="11">
        <v>2</v>
      </c>
    </row>
    <row r="858" spans="1:12">
      <c r="A858" s="11" t="s">
        <v>1608</v>
      </c>
      <c r="D858" s="11" t="s">
        <v>260</v>
      </c>
      <c r="E858" s="19" t="s">
        <v>1858</v>
      </c>
      <c r="F858" s="10">
        <v>42036</v>
      </c>
      <c r="G858" s="10">
        <v>44958</v>
      </c>
      <c r="H858" s="11">
        <v>9</v>
      </c>
      <c r="I858" s="20" t="s">
        <v>259</v>
      </c>
      <c r="J858" s="11" t="s">
        <v>261</v>
      </c>
      <c r="K858" s="11" t="s">
        <v>2205</v>
      </c>
      <c r="L858" s="11">
        <v>2</v>
      </c>
    </row>
    <row r="859" spans="1:12">
      <c r="A859" s="11" t="s">
        <v>1609</v>
      </c>
      <c r="D859" s="11" t="s">
        <v>260</v>
      </c>
      <c r="E859" s="19" t="s">
        <v>1859</v>
      </c>
      <c r="F859" s="10">
        <v>42036</v>
      </c>
      <c r="G859" s="10">
        <v>44958</v>
      </c>
      <c r="H859" s="11">
        <v>9</v>
      </c>
      <c r="I859" s="20" t="s">
        <v>259</v>
      </c>
      <c r="J859" s="11" t="s">
        <v>261</v>
      </c>
      <c r="K859" s="11" t="s">
        <v>2205</v>
      </c>
      <c r="L859" s="11">
        <v>2</v>
      </c>
    </row>
    <row r="860" spans="1:12">
      <c r="A860" s="11" t="s">
        <v>1610</v>
      </c>
      <c r="D860" s="11" t="s">
        <v>260</v>
      </c>
      <c r="E860" s="19" t="s">
        <v>1860</v>
      </c>
      <c r="F860" s="10">
        <v>42036</v>
      </c>
      <c r="G860" s="10">
        <v>44958</v>
      </c>
      <c r="H860" s="11">
        <v>9</v>
      </c>
      <c r="I860" s="20" t="s">
        <v>259</v>
      </c>
      <c r="J860" s="11" t="s">
        <v>261</v>
      </c>
      <c r="K860" s="11" t="s">
        <v>2205</v>
      </c>
      <c r="L860" s="11">
        <v>2</v>
      </c>
    </row>
    <row r="861" spans="1:12">
      <c r="A861" s="11" t="s">
        <v>1611</v>
      </c>
      <c r="D861" s="11" t="s">
        <v>260</v>
      </c>
      <c r="E861" s="19" t="s">
        <v>1861</v>
      </c>
      <c r="F861" s="10">
        <v>42036</v>
      </c>
      <c r="G861" s="10">
        <v>44958</v>
      </c>
      <c r="H861" s="11">
        <v>9</v>
      </c>
      <c r="I861" s="20" t="s">
        <v>259</v>
      </c>
      <c r="J861" s="11" t="s">
        <v>261</v>
      </c>
      <c r="K861" s="11" t="s">
        <v>2205</v>
      </c>
      <c r="L861" s="11">
        <v>2</v>
      </c>
    </row>
    <row r="862" spans="1:12">
      <c r="A862" s="11" t="s">
        <v>1612</v>
      </c>
      <c r="D862" s="11" t="s">
        <v>260</v>
      </c>
      <c r="E862" s="19" t="s">
        <v>1862</v>
      </c>
      <c r="F862" s="10">
        <v>42036</v>
      </c>
      <c r="G862" s="10">
        <v>44958</v>
      </c>
      <c r="H862" s="11">
        <v>9</v>
      </c>
      <c r="I862" s="20" t="s">
        <v>259</v>
      </c>
      <c r="J862" s="11" t="s">
        <v>261</v>
      </c>
      <c r="K862" s="11" t="s">
        <v>2205</v>
      </c>
      <c r="L862" s="11">
        <v>2</v>
      </c>
    </row>
    <row r="863" spans="1:12">
      <c r="A863" s="11" t="s">
        <v>1613</v>
      </c>
      <c r="D863" s="11" t="s">
        <v>260</v>
      </c>
      <c r="E863" s="19" t="s">
        <v>1863</v>
      </c>
      <c r="F863" s="10">
        <v>42036</v>
      </c>
      <c r="G863" s="10">
        <v>44958</v>
      </c>
      <c r="H863" s="11">
        <v>9</v>
      </c>
      <c r="I863" s="20" t="s">
        <v>259</v>
      </c>
      <c r="J863" s="11" t="s">
        <v>261</v>
      </c>
      <c r="K863" s="11" t="s">
        <v>2205</v>
      </c>
      <c r="L863" s="11">
        <v>2</v>
      </c>
    </row>
    <row r="864" spans="1:12">
      <c r="A864" s="11" t="s">
        <v>1614</v>
      </c>
      <c r="D864" s="11" t="s">
        <v>260</v>
      </c>
      <c r="E864" s="19" t="s">
        <v>1864</v>
      </c>
      <c r="F864" s="10">
        <v>42036</v>
      </c>
      <c r="G864" s="10">
        <v>44958</v>
      </c>
      <c r="H864" s="11">
        <v>9</v>
      </c>
      <c r="I864" s="20" t="s">
        <v>259</v>
      </c>
      <c r="J864" s="11" t="s">
        <v>261</v>
      </c>
      <c r="K864" s="11" t="s">
        <v>2205</v>
      </c>
      <c r="L864" s="11">
        <v>2</v>
      </c>
    </row>
    <row r="865" spans="1:12">
      <c r="A865" s="11" t="s">
        <v>1615</v>
      </c>
      <c r="D865" s="11" t="s">
        <v>260</v>
      </c>
      <c r="E865" s="19" t="s">
        <v>1865</v>
      </c>
      <c r="F865" s="10">
        <v>42036</v>
      </c>
      <c r="G865" s="10">
        <v>44958</v>
      </c>
      <c r="H865" s="11">
        <v>9</v>
      </c>
      <c r="I865" s="20" t="s">
        <v>259</v>
      </c>
      <c r="J865" s="11" t="s">
        <v>261</v>
      </c>
      <c r="K865" s="11" t="s">
        <v>2205</v>
      </c>
      <c r="L865" s="11">
        <v>2</v>
      </c>
    </row>
    <row r="866" spans="1:12">
      <c r="A866" s="11" t="s">
        <v>1616</v>
      </c>
      <c r="D866" s="11" t="s">
        <v>260</v>
      </c>
      <c r="E866" s="19" t="s">
        <v>1866</v>
      </c>
      <c r="F866" s="10">
        <v>42036</v>
      </c>
      <c r="G866" s="10">
        <v>44958</v>
      </c>
      <c r="H866" s="11">
        <v>9</v>
      </c>
      <c r="I866" s="20" t="s">
        <v>259</v>
      </c>
      <c r="J866" s="11" t="s">
        <v>261</v>
      </c>
      <c r="K866" s="11" t="s">
        <v>2205</v>
      </c>
      <c r="L866" s="11">
        <v>2</v>
      </c>
    </row>
    <row r="867" spans="1:12">
      <c r="A867" s="11" t="s">
        <v>1617</v>
      </c>
      <c r="D867" s="11" t="s">
        <v>260</v>
      </c>
      <c r="E867" s="19" t="s">
        <v>1867</v>
      </c>
      <c r="F867" s="10">
        <v>42036</v>
      </c>
      <c r="G867" s="10">
        <v>44958</v>
      </c>
      <c r="H867" s="11">
        <v>9</v>
      </c>
      <c r="I867" s="20" t="s">
        <v>259</v>
      </c>
      <c r="J867" s="11" t="s">
        <v>261</v>
      </c>
      <c r="K867" s="11" t="s">
        <v>2205</v>
      </c>
      <c r="L867" s="11">
        <v>2</v>
      </c>
    </row>
    <row r="868" spans="1:12">
      <c r="A868" s="11" t="s">
        <v>1618</v>
      </c>
      <c r="D868" s="11" t="s">
        <v>260</v>
      </c>
      <c r="E868" s="19" t="s">
        <v>1868</v>
      </c>
      <c r="F868" s="10">
        <v>42036</v>
      </c>
      <c r="G868" s="10">
        <v>44958</v>
      </c>
      <c r="H868" s="11">
        <v>9</v>
      </c>
      <c r="I868" s="20" t="s">
        <v>259</v>
      </c>
      <c r="J868" s="11" t="s">
        <v>261</v>
      </c>
      <c r="K868" s="11" t="s">
        <v>2205</v>
      </c>
      <c r="L868" s="11">
        <v>2</v>
      </c>
    </row>
    <row r="869" spans="1:12">
      <c r="A869" s="11" t="s">
        <v>1619</v>
      </c>
      <c r="D869" s="11" t="s">
        <v>260</v>
      </c>
      <c r="E869" s="19" t="s">
        <v>1869</v>
      </c>
      <c r="F869" s="10">
        <v>42036</v>
      </c>
      <c r="G869" s="10">
        <v>44958</v>
      </c>
      <c r="H869" s="11">
        <v>9</v>
      </c>
      <c r="I869" s="20" t="s">
        <v>259</v>
      </c>
      <c r="J869" s="11" t="s">
        <v>261</v>
      </c>
      <c r="K869" s="11" t="s">
        <v>2205</v>
      </c>
      <c r="L869" s="11">
        <v>2</v>
      </c>
    </row>
    <row r="870" spans="1:12">
      <c r="A870" s="11" t="s">
        <v>1620</v>
      </c>
      <c r="D870" s="11" t="s">
        <v>260</v>
      </c>
      <c r="E870" s="19" t="s">
        <v>1870</v>
      </c>
      <c r="F870" s="10">
        <v>42036</v>
      </c>
      <c r="G870" s="10">
        <v>44958</v>
      </c>
      <c r="H870" s="11">
        <v>9</v>
      </c>
      <c r="I870" s="20" t="s">
        <v>259</v>
      </c>
      <c r="J870" s="11" t="s">
        <v>261</v>
      </c>
      <c r="K870" s="11" t="s">
        <v>2205</v>
      </c>
      <c r="L870" s="11">
        <v>2</v>
      </c>
    </row>
    <row r="871" spans="1:12">
      <c r="A871" s="11" t="s">
        <v>1621</v>
      </c>
      <c r="D871" s="11" t="s">
        <v>260</v>
      </c>
      <c r="E871" s="19" t="s">
        <v>1871</v>
      </c>
      <c r="F871" s="10">
        <v>42036</v>
      </c>
      <c r="G871" s="10">
        <v>44958</v>
      </c>
      <c r="H871" s="11">
        <v>9</v>
      </c>
      <c r="I871" s="20" t="s">
        <v>259</v>
      </c>
      <c r="J871" s="11" t="s">
        <v>261</v>
      </c>
      <c r="K871" s="11" t="s">
        <v>2205</v>
      </c>
      <c r="L871" s="11">
        <v>2</v>
      </c>
    </row>
    <row r="872" spans="1:12">
      <c r="A872" s="11" t="s">
        <v>1622</v>
      </c>
      <c r="D872" s="11" t="s">
        <v>260</v>
      </c>
      <c r="E872" s="19" t="s">
        <v>1872</v>
      </c>
      <c r="F872" s="10">
        <v>42036</v>
      </c>
      <c r="G872" s="10">
        <v>44958</v>
      </c>
      <c r="H872" s="11">
        <v>9</v>
      </c>
      <c r="I872" s="20" t="s">
        <v>259</v>
      </c>
      <c r="J872" s="11" t="s">
        <v>261</v>
      </c>
      <c r="K872" s="11" t="s">
        <v>2205</v>
      </c>
      <c r="L872" s="11">
        <v>2</v>
      </c>
    </row>
    <row r="873" spans="1:12">
      <c r="A873" s="11" t="s">
        <v>1623</v>
      </c>
      <c r="D873" s="11" t="s">
        <v>260</v>
      </c>
      <c r="E873" s="19" t="s">
        <v>1873</v>
      </c>
      <c r="F873" s="10">
        <v>42036</v>
      </c>
      <c r="G873" s="10">
        <v>44958</v>
      </c>
      <c r="H873" s="11">
        <v>9</v>
      </c>
      <c r="I873" s="20" t="s">
        <v>259</v>
      </c>
      <c r="J873" s="11" t="s">
        <v>261</v>
      </c>
      <c r="K873" s="11" t="s">
        <v>2205</v>
      </c>
      <c r="L873" s="11">
        <v>2</v>
      </c>
    </row>
    <row r="874" spans="1:12">
      <c r="A874" s="11" t="s">
        <v>1624</v>
      </c>
      <c r="D874" s="11" t="s">
        <v>260</v>
      </c>
      <c r="E874" s="19" t="s">
        <v>1874</v>
      </c>
      <c r="F874" s="10">
        <v>42036</v>
      </c>
      <c r="G874" s="10">
        <v>44958</v>
      </c>
      <c r="H874" s="11">
        <v>9</v>
      </c>
      <c r="I874" s="20" t="s">
        <v>259</v>
      </c>
      <c r="J874" s="11" t="s">
        <v>261</v>
      </c>
      <c r="K874" s="11" t="s">
        <v>2205</v>
      </c>
      <c r="L874" s="11">
        <v>2</v>
      </c>
    </row>
    <row r="875" spans="1:12">
      <c r="A875" s="11" t="s">
        <v>1625</v>
      </c>
      <c r="D875" s="11" t="s">
        <v>260</v>
      </c>
      <c r="E875" s="19" t="s">
        <v>1875</v>
      </c>
      <c r="F875" s="10">
        <v>42036</v>
      </c>
      <c r="G875" s="10">
        <v>44958</v>
      </c>
      <c r="H875" s="11">
        <v>9</v>
      </c>
      <c r="I875" s="20" t="s">
        <v>259</v>
      </c>
      <c r="J875" s="11" t="s">
        <v>261</v>
      </c>
      <c r="K875" s="11" t="s">
        <v>2205</v>
      </c>
      <c r="L875" s="11">
        <v>2</v>
      </c>
    </row>
    <row r="876" spans="1:12">
      <c r="A876" s="11" t="s">
        <v>1626</v>
      </c>
      <c r="D876" s="11" t="s">
        <v>260</v>
      </c>
      <c r="E876" s="19" t="s">
        <v>1876</v>
      </c>
      <c r="F876" s="10">
        <v>42036</v>
      </c>
      <c r="G876" s="10">
        <v>44958</v>
      </c>
      <c r="H876" s="11">
        <v>9</v>
      </c>
      <c r="I876" s="20" t="s">
        <v>259</v>
      </c>
      <c r="J876" s="11" t="s">
        <v>261</v>
      </c>
      <c r="K876" s="11" t="s">
        <v>2205</v>
      </c>
      <c r="L876" s="11">
        <v>2</v>
      </c>
    </row>
    <row r="877" spans="1:12">
      <c r="A877" s="11" t="s">
        <v>1627</v>
      </c>
      <c r="D877" s="11" t="s">
        <v>260</v>
      </c>
      <c r="E877" s="19" t="s">
        <v>1877</v>
      </c>
      <c r="F877" s="10">
        <v>42036</v>
      </c>
      <c r="G877" s="10">
        <v>44958</v>
      </c>
      <c r="H877" s="11">
        <v>9</v>
      </c>
      <c r="I877" s="20" t="s">
        <v>259</v>
      </c>
      <c r="J877" s="11" t="s">
        <v>261</v>
      </c>
      <c r="K877" s="11" t="s">
        <v>2205</v>
      </c>
      <c r="L877" s="11">
        <v>2</v>
      </c>
    </row>
    <row r="878" spans="1:12">
      <c r="A878" s="11" t="s">
        <v>1628</v>
      </c>
      <c r="D878" s="11" t="s">
        <v>260</v>
      </c>
      <c r="E878" s="19" t="s">
        <v>1878</v>
      </c>
      <c r="F878" s="10">
        <v>42036</v>
      </c>
      <c r="G878" s="10">
        <v>44958</v>
      </c>
      <c r="H878" s="11">
        <v>9</v>
      </c>
      <c r="I878" s="20" t="s">
        <v>259</v>
      </c>
      <c r="J878" s="11" t="s">
        <v>261</v>
      </c>
      <c r="K878" s="11" t="s">
        <v>2205</v>
      </c>
      <c r="L878" s="11">
        <v>2</v>
      </c>
    </row>
    <row r="879" spans="1:12">
      <c r="A879" s="11" t="s">
        <v>1629</v>
      </c>
      <c r="D879" s="11" t="s">
        <v>260</v>
      </c>
      <c r="E879" s="19" t="s">
        <v>1879</v>
      </c>
      <c r="F879" s="10">
        <v>42036</v>
      </c>
      <c r="G879" s="10">
        <v>44958</v>
      </c>
      <c r="H879" s="11">
        <v>9</v>
      </c>
      <c r="I879" s="20" t="s">
        <v>259</v>
      </c>
      <c r="J879" s="11" t="s">
        <v>261</v>
      </c>
      <c r="K879" s="11" t="s">
        <v>2205</v>
      </c>
      <c r="L879" s="11">
        <v>2</v>
      </c>
    </row>
    <row r="880" spans="1:12">
      <c r="A880" s="11" t="s">
        <v>1630</v>
      </c>
      <c r="D880" s="11" t="s">
        <v>260</v>
      </c>
      <c r="E880" s="19" t="s">
        <v>1880</v>
      </c>
      <c r="F880" s="10">
        <v>42036</v>
      </c>
      <c r="G880" s="10">
        <v>44958</v>
      </c>
      <c r="H880" s="11">
        <v>9</v>
      </c>
      <c r="I880" s="20" t="s">
        <v>259</v>
      </c>
      <c r="J880" s="11" t="s">
        <v>261</v>
      </c>
      <c r="K880" s="11" t="s">
        <v>2205</v>
      </c>
      <c r="L880" s="11">
        <v>2</v>
      </c>
    </row>
    <row r="881" spans="1:12">
      <c r="A881" s="11" t="s">
        <v>1631</v>
      </c>
      <c r="D881" s="11" t="s">
        <v>260</v>
      </c>
      <c r="E881" s="19" t="s">
        <v>1881</v>
      </c>
      <c r="F881" s="10">
        <v>42036</v>
      </c>
      <c r="G881" s="10">
        <v>44958</v>
      </c>
      <c r="H881" s="11">
        <v>9</v>
      </c>
      <c r="I881" s="20" t="s">
        <v>259</v>
      </c>
      <c r="J881" s="11" t="s">
        <v>261</v>
      </c>
      <c r="K881" s="11" t="s">
        <v>2205</v>
      </c>
      <c r="L881" s="11">
        <v>2</v>
      </c>
    </row>
    <row r="882" spans="1:12">
      <c r="A882" s="11" t="s">
        <v>1632</v>
      </c>
      <c r="D882" s="11" t="s">
        <v>260</v>
      </c>
      <c r="E882" s="19" t="s">
        <v>1882</v>
      </c>
      <c r="F882" s="10">
        <v>42036</v>
      </c>
      <c r="G882" s="10">
        <v>44958</v>
      </c>
      <c r="H882" s="11">
        <v>9</v>
      </c>
      <c r="I882" s="20" t="s">
        <v>259</v>
      </c>
      <c r="J882" s="11" t="s">
        <v>261</v>
      </c>
      <c r="K882" s="11" t="s">
        <v>2205</v>
      </c>
      <c r="L882" s="11">
        <v>2</v>
      </c>
    </row>
    <row r="883" spans="1:12">
      <c r="A883" s="11" t="s">
        <v>1633</v>
      </c>
      <c r="D883" s="11" t="s">
        <v>260</v>
      </c>
      <c r="E883" s="19" t="s">
        <v>1883</v>
      </c>
      <c r="F883" s="10">
        <v>42036</v>
      </c>
      <c r="G883" s="10">
        <v>44958</v>
      </c>
      <c r="H883" s="11">
        <v>9</v>
      </c>
      <c r="I883" s="20" t="s">
        <v>259</v>
      </c>
      <c r="J883" s="11" t="s">
        <v>261</v>
      </c>
      <c r="K883" s="11" t="s">
        <v>2205</v>
      </c>
      <c r="L883" s="11">
        <v>2</v>
      </c>
    </row>
    <row r="884" spans="1:12">
      <c r="A884" s="11" t="s">
        <v>1634</v>
      </c>
      <c r="D884" s="11" t="s">
        <v>260</v>
      </c>
      <c r="E884" s="19" t="s">
        <v>1884</v>
      </c>
      <c r="F884" s="10">
        <v>42036</v>
      </c>
      <c r="G884" s="10">
        <v>44958</v>
      </c>
      <c r="H884" s="11">
        <v>9</v>
      </c>
      <c r="I884" s="20" t="s">
        <v>259</v>
      </c>
      <c r="J884" s="11" t="s">
        <v>261</v>
      </c>
      <c r="K884" s="11" t="s">
        <v>2205</v>
      </c>
      <c r="L884" s="11">
        <v>2</v>
      </c>
    </row>
    <row r="885" spans="1:12">
      <c r="A885" s="11" t="s">
        <v>1635</v>
      </c>
      <c r="D885" s="11" t="s">
        <v>260</v>
      </c>
      <c r="E885" s="19" t="s">
        <v>1885</v>
      </c>
      <c r="F885" s="10">
        <v>42036</v>
      </c>
      <c r="G885" s="10">
        <v>44958</v>
      </c>
      <c r="H885" s="11">
        <v>9</v>
      </c>
      <c r="I885" s="20" t="s">
        <v>259</v>
      </c>
      <c r="J885" s="11" t="s">
        <v>261</v>
      </c>
      <c r="K885" s="11" t="s">
        <v>2205</v>
      </c>
      <c r="L885" s="11">
        <v>2</v>
      </c>
    </row>
    <row r="886" spans="1:12">
      <c r="A886" s="11" t="s">
        <v>1636</v>
      </c>
      <c r="D886" s="11" t="s">
        <v>260</v>
      </c>
      <c r="E886" s="19" t="s">
        <v>1886</v>
      </c>
      <c r="F886" s="10">
        <v>42036</v>
      </c>
      <c r="G886" s="10">
        <v>44958</v>
      </c>
      <c r="H886" s="11">
        <v>9</v>
      </c>
      <c r="I886" s="20" t="s">
        <v>259</v>
      </c>
      <c r="J886" s="11" t="s">
        <v>261</v>
      </c>
      <c r="K886" s="11" t="s">
        <v>2205</v>
      </c>
      <c r="L886" s="11">
        <v>2</v>
      </c>
    </row>
    <row r="887" spans="1:12">
      <c r="A887" s="11" t="s">
        <v>1637</v>
      </c>
      <c r="D887" s="11" t="s">
        <v>260</v>
      </c>
      <c r="E887" s="19" t="s">
        <v>1887</v>
      </c>
      <c r="F887" s="10">
        <v>42036</v>
      </c>
      <c r="G887" s="10">
        <v>44958</v>
      </c>
      <c r="H887" s="11">
        <v>9</v>
      </c>
      <c r="I887" s="20" t="s">
        <v>259</v>
      </c>
      <c r="J887" s="11" t="s">
        <v>261</v>
      </c>
      <c r="K887" s="11" t="s">
        <v>2205</v>
      </c>
      <c r="L887" s="11">
        <v>2</v>
      </c>
    </row>
    <row r="888" spans="1:12">
      <c r="A888" s="11" t="s">
        <v>1638</v>
      </c>
      <c r="D888" s="11" t="s">
        <v>260</v>
      </c>
      <c r="E888" s="19" t="s">
        <v>1888</v>
      </c>
      <c r="F888" s="10">
        <v>42036</v>
      </c>
      <c r="G888" s="10">
        <v>44958</v>
      </c>
      <c r="H888" s="11">
        <v>9</v>
      </c>
      <c r="I888" s="20" t="s">
        <v>259</v>
      </c>
      <c r="J888" s="11" t="s">
        <v>261</v>
      </c>
      <c r="K888" s="11" t="s">
        <v>2205</v>
      </c>
      <c r="L888" s="11">
        <v>2</v>
      </c>
    </row>
    <row r="889" spans="1:12">
      <c r="A889" s="11" t="s">
        <v>1639</v>
      </c>
      <c r="D889" s="11" t="s">
        <v>260</v>
      </c>
      <c r="E889" s="19" t="s">
        <v>1889</v>
      </c>
      <c r="F889" s="10">
        <v>42036</v>
      </c>
      <c r="G889" s="10">
        <v>44958</v>
      </c>
      <c r="H889" s="11">
        <v>9</v>
      </c>
      <c r="I889" s="20" t="s">
        <v>259</v>
      </c>
      <c r="J889" s="11" t="s">
        <v>261</v>
      </c>
      <c r="K889" s="11" t="s">
        <v>2205</v>
      </c>
      <c r="L889" s="11">
        <v>2</v>
      </c>
    </row>
    <row r="890" spans="1:12">
      <c r="A890" s="11" t="s">
        <v>1640</v>
      </c>
      <c r="D890" s="11" t="s">
        <v>260</v>
      </c>
      <c r="E890" s="19" t="s">
        <v>1890</v>
      </c>
      <c r="F890" s="10">
        <v>42036</v>
      </c>
      <c r="G890" s="10">
        <v>44958</v>
      </c>
      <c r="H890" s="11">
        <v>9</v>
      </c>
      <c r="I890" s="20" t="s">
        <v>259</v>
      </c>
      <c r="J890" s="11" t="s">
        <v>261</v>
      </c>
      <c r="K890" s="11" t="s">
        <v>2205</v>
      </c>
      <c r="L890" s="11">
        <v>2</v>
      </c>
    </row>
    <row r="891" spans="1:12">
      <c r="A891" s="11" t="s">
        <v>1641</v>
      </c>
      <c r="D891" s="11" t="s">
        <v>260</v>
      </c>
      <c r="E891" s="19" t="s">
        <v>1891</v>
      </c>
      <c r="F891" s="10">
        <v>42036</v>
      </c>
      <c r="G891" s="10">
        <v>44958</v>
      </c>
      <c r="H891" s="11">
        <v>9</v>
      </c>
      <c r="I891" s="20" t="s">
        <v>259</v>
      </c>
      <c r="J891" s="11" t="s">
        <v>261</v>
      </c>
      <c r="K891" s="11" t="s">
        <v>2205</v>
      </c>
      <c r="L891" s="11">
        <v>2</v>
      </c>
    </row>
    <row r="892" spans="1:12">
      <c r="A892" s="11" t="s">
        <v>1642</v>
      </c>
      <c r="D892" s="11" t="s">
        <v>260</v>
      </c>
      <c r="E892" s="19" t="s">
        <v>1892</v>
      </c>
      <c r="F892" s="10">
        <v>42036</v>
      </c>
      <c r="G892" s="10">
        <v>44958</v>
      </c>
      <c r="H892" s="11">
        <v>9</v>
      </c>
      <c r="I892" s="20" t="s">
        <v>259</v>
      </c>
      <c r="J892" s="11" t="s">
        <v>261</v>
      </c>
      <c r="K892" s="11" t="s">
        <v>2205</v>
      </c>
      <c r="L892" s="11">
        <v>2</v>
      </c>
    </row>
    <row r="893" spans="1:12">
      <c r="A893" s="11" t="s">
        <v>1643</v>
      </c>
      <c r="D893" s="11" t="s">
        <v>260</v>
      </c>
      <c r="E893" s="19" t="s">
        <v>1893</v>
      </c>
      <c r="F893" s="10">
        <v>42036</v>
      </c>
      <c r="G893" s="10">
        <v>44958</v>
      </c>
      <c r="H893" s="11">
        <v>9</v>
      </c>
      <c r="I893" s="20" t="s">
        <v>259</v>
      </c>
      <c r="J893" s="11" t="s">
        <v>261</v>
      </c>
      <c r="K893" s="11" t="s">
        <v>2205</v>
      </c>
      <c r="L893" s="11">
        <v>2</v>
      </c>
    </row>
    <row r="894" spans="1:12">
      <c r="A894" s="11" t="s">
        <v>1644</v>
      </c>
      <c r="D894" s="11" t="s">
        <v>260</v>
      </c>
      <c r="E894" s="19" t="s">
        <v>1894</v>
      </c>
      <c r="F894" s="10">
        <v>42036</v>
      </c>
      <c r="G894" s="10">
        <v>44958</v>
      </c>
      <c r="H894" s="11">
        <v>9</v>
      </c>
      <c r="I894" s="20" t="s">
        <v>259</v>
      </c>
      <c r="J894" s="11" t="s">
        <v>261</v>
      </c>
      <c r="K894" s="11" t="s">
        <v>2205</v>
      </c>
      <c r="L894" s="11">
        <v>2</v>
      </c>
    </row>
    <row r="895" spans="1:12">
      <c r="A895" s="11" t="s">
        <v>1645</v>
      </c>
      <c r="D895" s="11" t="s">
        <v>260</v>
      </c>
      <c r="E895" s="19" t="s">
        <v>1895</v>
      </c>
      <c r="F895" s="10">
        <v>42036</v>
      </c>
      <c r="G895" s="10">
        <v>44958</v>
      </c>
      <c r="H895" s="11">
        <v>9</v>
      </c>
      <c r="I895" s="20" t="s">
        <v>259</v>
      </c>
      <c r="J895" s="11" t="s">
        <v>261</v>
      </c>
      <c r="K895" s="11" t="s">
        <v>2205</v>
      </c>
      <c r="L895" s="11">
        <v>2</v>
      </c>
    </row>
    <row r="896" spans="1:12">
      <c r="A896" s="11" t="s">
        <v>1646</v>
      </c>
      <c r="D896" s="11" t="s">
        <v>260</v>
      </c>
      <c r="E896" s="19" t="s">
        <v>1896</v>
      </c>
      <c r="F896" s="10">
        <v>42036</v>
      </c>
      <c r="G896" s="10">
        <v>44958</v>
      </c>
      <c r="H896" s="11">
        <v>9</v>
      </c>
      <c r="I896" s="20" t="s">
        <v>259</v>
      </c>
      <c r="J896" s="11" t="s">
        <v>261</v>
      </c>
      <c r="K896" s="11" t="s">
        <v>2205</v>
      </c>
      <c r="L896" s="11">
        <v>2</v>
      </c>
    </row>
    <row r="897" spans="1:12">
      <c r="A897" s="11" t="s">
        <v>1647</v>
      </c>
      <c r="D897" s="11" t="s">
        <v>260</v>
      </c>
      <c r="E897" s="19" t="s">
        <v>1897</v>
      </c>
      <c r="F897" s="10">
        <v>42036</v>
      </c>
      <c r="G897" s="10">
        <v>44958</v>
      </c>
      <c r="H897" s="11">
        <v>9</v>
      </c>
      <c r="I897" s="20" t="s">
        <v>259</v>
      </c>
      <c r="J897" s="11" t="s">
        <v>261</v>
      </c>
      <c r="K897" s="11" t="s">
        <v>2205</v>
      </c>
      <c r="L897" s="11">
        <v>2</v>
      </c>
    </row>
    <row r="898" spans="1:12">
      <c r="A898" s="11" t="s">
        <v>1648</v>
      </c>
      <c r="D898" s="11" t="s">
        <v>260</v>
      </c>
      <c r="E898" s="19" t="s">
        <v>1898</v>
      </c>
      <c r="F898" s="10">
        <v>42036</v>
      </c>
      <c r="G898" s="10">
        <v>44958</v>
      </c>
      <c r="H898" s="11">
        <v>9</v>
      </c>
      <c r="I898" s="20" t="s">
        <v>259</v>
      </c>
      <c r="J898" s="11" t="s">
        <v>261</v>
      </c>
      <c r="K898" s="11" t="s">
        <v>2205</v>
      </c>
      <c r="L898" s="11">
        <v>2</v>
      </c>
    </row>
    <row r="899" spans="1:12">
      <c r="A899" s="11" t="s">
        <v>1649</v>
      </c>
      <c r="D899" s="11" t="s">
        <v>260</v>
      </c>
      <c r="E899" s="19" t="s">
        <v>1899</v>
      </c>
      <c r="F899" s="10">
        <v>42036</v>
      </c>
      <c r="G899" s="10">
        <v>44958</v>
      </c>
      <c r="H899" s="11">
        <v>9</v>
      </c>
      <c r="I899" s="20" t="s">
        <v>259</v>
      </c>
      <c r="J899" s="11" t="s">
        <v>261</v>
      </c>
      <c r="K899" s="11" t="s">
        <v>2205</v>
      </c>
      <c r="L899" s="11">
        <v>2</v>
      </c>
    </row>
    <row r="900" spans="1:12">
      <c r="A900" s="11" t="s">
        <v>1650</v>
      </c>
      <c r="D900" s="11" t="s">
        <v>260</v>
      </c>
      <c r="E900" s="19" t="s">
        <v>1900</v>
      </c>
      <c r="F900" s="10">
        <v>42036</v>
      </c>
      <c r="G900" s="10">
        <v>44958</v>
      </c>
      <c r="H900" s="11">
        <v>9</v>
      </c>
      <c r="I900" s="20" t="s">
        <v>259</v>
      </c>
      <c r="J900" s="11" t="s">
        <v>261</v>
      </c>
      <c r="K900" s="11" t="s">
        <v>2205</v>
      </c>
      <c r="L900" s="11">
        <v>2</v>
      </c>
    </row>
    <row r="901" spans="1:12">
      <c r="A901" s="11" t="s">
        <v>1651</v>
      </c>
      <c r="D901" s="11" t="s">
        <v>260</v>
      </c>
      <c r="E901" s="19" t="s">
        <v>1901</v>
      </c>
      <c r="F901" s="10">
        <v>42036</v>
      </c>
      <c r="G901" s="10">
        <v>44958</v>
      </c>
      <c r="H901" s="11">
        <v>9</v>
      </c>
      <c r="I901" s="20" t="s">
        <v>259</v>
      </c>
      <c r="J901" s="11" t="s">
        <v>261</v>
      </c>
      <c r="K901" s="11" t="s">
        <v>2205</v>
      </c>
      <c r="L901" s="11">
        <v>2</v>
      </c>
    </row>
    <row r="902" spans="1:12">
      <c r="A902" s="11" t="s">
        <v>1652</v>
      </c>
      <c r="D902" s="11" t="s">
        <v>260</v>
      </c>
      <c r="E902" s="19" t="s">
        <v>1902</v>
      </c>
      <c r="F902" s="10">
        <v>42036</v>
      </c>
      <c r="G902" s="10">
        <v>44958</v>
      </c>
      <c r="H902" s="11">
        <v>9</v>
      </c>
      <c r="I902" s="20" t="s">
        <v>259</v>
      </c>
      <c r="J902" s="11" t="s">
        <v>261</v>
      </c>
      <c r="K902" s="11" t="s">
        <v>2205</v>
      </c>
      <c r="L902" s="11">
        <v>2</v>
      </c>
    </row>
    <row r="903" spans="1:12">
      <c r="A903" s="11" t="s">
        <v>1653</v>
      </c>
      <c r="D903" s="11" t="s">
        <v>260</v>
      </c>
      <c r="E903" s="19" t="s">
        <v>1903</v>
      </c>
      <c r="F903" s="10">
        <v>42036</v>
      </c>
      <c r="G903" s="10">
        <v>44958</v>
      </c>
      <c r="H903" s="11">
        <v>9</v>
      </c>
      <c r="I903" s="20" t="s">
        <v>259</v>
      </c>
      <c r="J903" s="11" t="s">
        <v>261</v>
      </c>
      <c r="K903" s="11" t="s">
        <v>2205</v>
      </c>
      <c r="L903" s="11">
        <v>2</v>
      </c>
    </row>
    <row r="904" spans="1:12">
      <c r="A904" s="11" t="s">
        <v>1654</v>
      </c>
      <c r="D904" s="11" t="s">
        <v>260</v>
      </c>
      <c r="E904" s="19" t="s">
        <v>1904</v>
      </c>
      <c r="F904" s="10">
        <v>42036</v>
      </c>
      <c r="G904" s="10">
        <v>44958</v>
      </c>
      <c r="H904" s="11">
        <v>9</v>
      </c>
      <c r="I904" s="20" t="s">
        <v>259</v>
      </c>
      <c r="J904" s="11" t="s">
        <v>261</v>
      </c>
      <c r="K904" s="11" t="s">
        <v>2205</v>
      </c>
      <c r="L904" s="11">
        <v>2</v>
      </c>
    </row>
    <row r="905" spans="1:12">
      <c r="A905" s="11" t="s">
        <v>1655</v>
      </c>
      <c r="D905" s="11" t="s">
        <v>260</v>
      </c>
      <c r="E905" s="19" t="s">
        <v>1905</v>
      </c>
      <c r="F905" s="10">
        <v>42036</v>
      </c>
      <c r="G905" s="10">
        <v>44958</v>
      </c>
      <c r="H905" s="11">
        <v>9</v>
      </c>
      <c r="I905" s="20" t="s">
        <v>259</v>
      </c>
      <c r="J905" s="11" t="s">
        <v>261</v>
      </c>
      <c r="K905" s="11" t="s">
        <v>2205</v>
      </c>
      <c r="L905" s="11">
        <v>2</v>
      </c>
    </row>
    <row r="906" spans="1:12">
      <c r="A906" s="11" t="s">
        <v>1656</v>
      </c>
      <c r="D906" s="11" t="s">
        <v>260</v>
      </c>
      <c r="E906" s="19" t="s">
        <v>1906</v>
      </c>
      <c r="F906" s="10">
        <v>42036</v>
      </c>
      <c r="G906" s="10">
        <v>44958</v>
      </c>
      <c r="H906" s="11">
        <v>9</v>
      </c>
      <c r="I906" s="20" t="s">
        <v>259</v>
      </c>
      <c r="J906" s="11" t="s">
        <v>261</v>
      </c>
      <c r="K906" s="11" t="s">
        <v>2205</v>
      </c>
      <c r="L906" s="11">
        <v>2</v>
      </c>
    </row>
    <row r="907" spans="1:12">
      <c r="A907" s="11" t="s">
        <v>1657</v>
      </c>
      <c r="D907" s="11" t="s">
        <v>260</v>
      </c>
      <c r="E907" s="19" t="s">
        <v>1907</v>
      </c>
      <c r="F907" s="10">
        <v>42036</v>
      </c>
      <c r="G907" s="10">
        <v>44958</v>
      </c>
      <c r="H907" s="11">
        <v>9</v>
      </c>
      <c r="I907" s="20" t="s">
        <v>259</v>
      </c>
      <c r="J907" s="11" t="s">
        <v>261</v>
      </c>
      <c r="K907" s="11" t="s">
        <v>2205</v>
      </c>
      <c r="L907" s="11">
        <v>2</v>
      </c>
    </row>
    <row r="908" spans="1:12">
      <c r="A908" s="11" t="s">
        <v>1658</v>
      </c>
      <c r="D908" s="11" t="s">
        <v>260</v>
      </c>
      <c r="E908" s="19" t="s">
        <v>1908</v>
      </c>
      <c r="F908" s="10">
        <v>42036</v>
      </c>
      <c r="G908" s="10">
        <v>44958</v>
      </c>
      <c r="H908" s="11">
        <v>9</v>
      </c>
      <c r="I908" s="20" t="s">
        <v>259</v>
      </c>
      <c r="J908" s="11" t="s">
        <v>261</v>
      </c>
      <c r="K908" s="11" t="s">
        <v>2205</v>
      </c>
      <c r="L908" s="11">
        <v>2</v>
      </c>
    </row>
    <row r="909" spans="1:12">
      <c r="A909" s="11" t="s">
        <v>1659</v>
      </c>
      <c r="D909" s="11" t="s">
        <v>260</v>
      </c>
      <c r="E909" s="19" t="s">
        <v>1909</v>
      </c>
      <c r="F909" s="10">
        <v>42036</v>
      </c>
      <c r="G909" s="10">
        <v>44958</v>
      </c>
      <c r="H909" s="11">
        <v>9</v>
      </c>
      <c r="I909" s="20" t="s">
        <v>259</v>
      </c>
      <c r="J909" s="11" t="s">
        <v>261</v>
      </c>
      <c r="K909" s="11" t="s">
        <v>2205</v>
      </c>
      <c r="L909" s="11">
        <v>2</v>
      </c>
    </row>
    <row r="910" spans="1:12">
      <c r="A910" s="11" t="s">
        <v>1660</v>
      </c>
      <c r="D910" s="11" t="s">
        <v>260</v>
      </c>
      <c r="E910" s="19" t="s">
        <v>1910</v>
      </c>
      <c r="F910" s="10">
        <v>42036</v>
      </c>
      <c r="G910" s="10">
        <v>44958</v>
      </c>
      <c r="H910" s="11">
        <v>9</v>
      </c>
      <c r="I910" s="20" t="s">
        <v>259</v>
      </c>
      <c r="J910" s="11" t="s">
        <v>261</v>
      </c>
      <c r="K910" s="11" t="s">
        <v>2205</v>
      </c>
      <c r="L910" s="11">
        <v>2</v>
      </c>
    </row>
    <row r="911" spans="1:12">
      <c r="A911" s="11" t="s">
        <v>1661</v>
      </c>
      <c r="D911" s="11" t="s">
        <v>260</v>
      </c>
      <c r="E911" s="19" t="s">
        <v>1911</v>
      </c>
      <c r="F911" s="10">
        <v>42036</v>
      </c>
      <c r="G911" s="10">
        <v>44958</v>
      </c>
      <c r="H911" s="11">
        <v>9</v>
      </c>
      <c r="I911" s="20" t="s">
        <v>259</v>
      </c>
      <c r="J911" s="11" t="s">
        <v>261</v>
      </c>
      <c r="K911" s="11" t="s">
        <v>2205</v>
      </c>
      <c r="L911" s="11">
        <v>2</v>
      </c>
    </row>
    <row r="912" spans="1:12">
      <c r="A912" s="11" t="s">
        <v>1662</v>
      </c>
      <c r="D912" s="11" t="s">
        <v>260</v>
      </c>
      <c r="E912" s="19" t="s">
        <v>1912</v>
      </c>
      <c r="F912" s="10">
        <v>42036</v>
      </c>
      <c r="G912" s="10">
        <v>44958</v>
      </c>
      <c r="H912" s="11">
        <v>9</v>
      </c>
      <c r="I912" s="20" t="s">
        <v>259</v>
      </c>
      <c r="J912" s="11" t="s">
        <v>261</v>
      </c>
      <c r="K912" s="11" t="s">
        <v>2205</v>
      </c>
      <c r="L912" s="11">
        <v>2</v>
      </c>
    </row>
    <row r="913" spans="1:12">
      <c r="A913" s="11" t="s">
        <v>1663</v>
      </c>
      <c r="D913" s="11" t="s">
        <v>260</v>
      </c>
      <c r="E913" s="19" t="s">
        <v>1913</v>
      </c>
      <c r="F913" s="10">
        <v>42036</v>
      </c>
      <c r="G913" s="10">
        <v>44958</v>
      </c>
      <c r="H913" s="11">
        <v>9</v>
      </c>
      <c r="I913" s="20" t="s">
        <v>259</v>
      </c>
      <c r="J913" s="11" t="s">
        <v>261</v>
      </c>
      <c r="K913" s="11" t="s">
        <v>2205</v>
      </c>
      <c r="L913" s="11">
        <v>2</v>
      </c>
    </row>
    <row r="914" spans="1:12">
      <c r="A914" s="11" t="s">
        <v>1664</v>
      </c>
      <c r="D914" s="11" t="s">
        <v>260</v>
      </c>
      <c r="E914" s="19" t="s">
        <v>1914</v>
      </c>
      <c r="F914" s="10">
        <v>42036</v>
      </c>
      <c r="G914" s="10">
        <v>44958</v>
      </c>
      <c r="H914" s="11">
        <v>9</v>
      </c>
      <c r="I914" s="20" t="s">
        <v>259</v>
      </c>
      <c r="J914" s="11" t="s">
        <v>261</v>
      </c>
      <c r="K914" s="11" t="s">
        <v>2205</v>
      </c>
      <c r="L914" s="11">
        <v>2</v>
      </c>
    </row>
    <row r="915" spans="1:12">
      <c r="A915" s="11" t="s">
        <v>1665</v>
      </c>
      <c r="D915" s="11" t="s">
        <v>260</v>
      </c>
      <c r="E915" s="19" t="s">
        <v>1915</v>
      </c>
      <c r="F915" s="10">
        <v>42036</v>
      </c>
      <c r="G915" s="10">
        <v>44958</v>
      </c>
      <c r="H915" s="11">
        <v>9</v>
      </c>
      <c r="I915" s="20" t="s">
        <v>259</v>
      </c>
      <c r="J915" s="11" t="s">
        <v>261</v>
      </c>
      <c r="K915" s="11" t="s">
        <v>2205</v>
      </c>
      <c r="L915" s="11">
        <v>2</v>
      </c>
    </row>
    <row r="916" spans="1:12">
      <c r="A916" s="11" t="s">
        <v>1666</v>
      </c>
      <c r="D916" s="11" t="s">
        <v>260</v>
      </c>
      <c r="E916" s="19" t="s">
        <v>1916</v>
      </c>
      <c r="F916" s="10">
        <v>42036</v>
      </c>
      <c r="G916" s="10">
        <v>44958</v>
      </c>
      <c r="H916" s="11">
        <v>9</v>
      </c>
      <c r="I916" s="20" t="s">
        <v>259</v>
      </c>
      <c r="J916" s="11" t="s">
        <v>261</v>
      </c>
      <c r="K916" s="11" t="s">
        <v>2205</v>
      </c>
      <c r="L916" s="11">
        <v>2</v>
      </c>
    </row>
    <row r="917" spans="1:12">
      <c r="A917" s="11" t="s">
        <v>1667</v>
      </c>
      <c r="D917" s="11" t="s">
        <v>260</v>
      </c>
      <c r="E917" s="19" t="s">
        <v>1917</v>
      </c>
      <c r="F917" s="10">
        <v>42036</v>
      </c>
      <c r="G917" s="10">
        <v>44958</v>
      </c>
      <c r="H917" s="11">
        <v>9</v>
      </c>
      <c r="I917" s="20" t="s">
        <v>259</v>
      </c>
      <c r="J917" s="11" t="s">
        <v>261</v>
      </c>
      <c r="K917" s="11" t="s">
        <v>2205</v>
      </c>
      <c r="L917" s="11">
        <v>2</v>
      </c>
    </row>
    <row r="918" spans="1:12">
      <c r="A918" s="11" t="s">
        <v>1668</v>
      </c>
      <c r="D918" s="11" t="s">
        <v>260</v>
      </c>
      <c r="E918" s="19" t="s">
        <v>1918</v>
      </c>
      <c r="F918" s="10">
        <v>42036</v>
      </c>
      <c r="G918" s="10">
        <v>44958</v>
      </c>
      <c r="H918" s="11">
        <v>9</v>
      </c>
      <c r="I918" s="20" t="s">
        <v>259</v>
      </c>
      <c r="J918" s="11" t="s">
        <v>261</v>
      </c>
      <c r="K918" s="11" t="s">
        <v>2205</v>
      </c>
      <c r="L918" s="11">
        <v>2</v>
      </c>
    </row>
    <row r="919" spans="1:12">
      <c r="A919" s="11" t="s">
        <v>1669</v>
      </c>
      <c r="D919" s="11" t="s">
        <v>260</v>
      </c>
      <c r="E919" s="19" t="s">
        <v>1919</v>
      </c>
      <c r="F919" s="10">
        <v>42036</v>
      </c>
      <c r="G919" s="10">
        <v>44958</v>
      </c>
      <c r="H919" s="11">
        <v>9</v>
      </c>
      <c r="I919" s="20" t="s">
        <v>259</v>
      </c>
      <c r="J919" s="11" t="s">
        <v>261</v>
      </c>
      <c r="K919" s="11" t="s">
        <v>2205</v>
      </c>
      <c r="L919" s="11">
        <v>2</v>
      </c>
    </row>
    <row r="920" spans="1:12">
      <c r="A920" s="11" t="s">
        <v>1670</v>
      </c>
      <c r="D920" s="11" t="s">
        <v>260</v>
      </c>
      <c r="E920" s="19" t="s">
        <v>1920</v>
      </c>
      <c r="F920" s="10">
        <v>42036</v>
      </c>
      <c r="G920" s="10">
        <v>44958</v>
      </c>
      <c r="H920" s="11">
        <v>9</v>
      </c>
      <c r="I920" s="20" t="s">
        <v>259</v>
      </c>
      <c r="J920" s="11" t="s">
        <v>261</v>
      </c>
      <c r="K920" s="11" t="s">
        <v>2205</v>
      </c>
      <c r="L920" s="11">
        <v>2</v>
      </c>
    </row>
    <row r="921" spans="1:12">
      <c r="A921" s="11" t="s">
        <v>1671</v>
      </c>
      <c r="D921" s="11" t="s">
        <v>260</v>
      </c>
      <c r="E921" s="19" t="s">
        <v>1921</v>
      </c>
      <c r="F921" s="10">
        <v>42036</v>
      </c>
      <c r="G921" s="10">
        <v>44958</v>
      </c>
      <c r="H921" s="11">
        <v>9</v>
      </c>
      <c r="I921" s="20" t="s">
        <v>259</v>
      </c>
      <c r="J921" s="11" t="s">
        <v>261</v>
      </c>
      <c r="K921" s="11" t="s">
        <v>2205</v>
      </c>
      <c r="L921" s="11">
        <v>2</v>
      </c>
    </row>
    <row r="922" spans="1:12">
      <c r="A922" s="11" t="s">
        <v>1672</v>
      </c>
      <c r="D922" s="11" t="s">
        <v>260</v>
      </c>
      <c r="E922" s="19" t="s">
        <v>1922</v>
      </c>
      <c r="F922" s="10">
        <v>42036</v>
      </c>
      <c r="G922" s="10">
        <v>44958</v>
      </c>
      <c r="H922" s="11">
        <v>9</v>
      </c>
      <c r="I922" s="20" t="s">
        <v>259</v>
      </c>
      <c r="J922" s="11" t="s">
        <v>261</v>
      </c>
      <c r="K922" s="11" t="s">
        <v>2205</v>
      </c>
      <c r="L922" s="11">
        <v>2</v>
      </c>
    </row>
    <row r="923" spans="1:12">
      <c r="A923" s="11" t="s">
        <v>1673</v>
      </c>
      <c r="D923" s="11" t="s">
        <v>260</v>
      </c>
      <c r="E923" s="19" t="s">
        <v>1923</v>
      </c>
      <c r="F923" s="10">
        <v>42036</v>
      </c>
      <c r="G923" s="10">
        <v>44958</v>
      </c>
      <c r="H923" s="11">
        <v>9</v>
      </c>
      <c r="I923" s="20" t="s">
        <v>259</v>
      </c>
      <c r="J923" s="11" t="s">
        <v>261</v>
      </c>
      <c r="K923" s="11" t="s">
        <v>2205</v>
      </c>
      <c r="L923" s="11">
        <v>2</v>
      </c>
    </row>
    <row r="924" spans="1:12">
      <c r="A924" s="11" t="s">
        <v>1674</v>
      </c>
      <c r="D924" s="11" t="s">
        <v>260</v>
      </c>
      <c r="E924" s="19" t="s">
        <v>1924</v>
      </c>
      <c r="F924" s="10">
        <v>42036</v>
      </c>
      <c r="G924" s="10">
        <v>44958</v>
      </c>
      <c r="H924" s="11">
        <v>9</v>
      </c>
      <c r="I924" s="20" t="s">
        <v>259</v>
      </c>
      <c r="J924" s="11" t="s">
        <v>261</v>
      </c>
      <c r="K924" s="11" t="s">
        <v>2205</v>
      </c>
      <c r="L924" s="11">
        <v>2</v>
      </c>
    </row>
    <row r="925" spans="1:12">
      <c r="A925" s="11" t="s">
        <v>1675</v>
      </c>
      <c r="D925" s="11" t="s">
        <v>260</v>
      </c>
      <c r="E925" s="19" t="s">
        <v>1925</v>
      </c>
      <c r="F925" s="10">
        <v>42036</v>
      </c>
      <c r="G925" s="10">
        <v>44958</v>
      </c>
      <c r="H925" s="11">
        <v>9</v>
      </c>
      <c r="I925" s="20" t="s">
        <v>259</v>
      </c>
      <c r="J925" s="11" t="s">
        <v>261</v>
      </c>
      <c r="K925" s="11" t="s">
        <v>2205</v>
      </c>
      <c r="L925" s="11">
        <v>2</v>
      </c>
    </row>
    <row r="926" spans="1:12">
      <c r="A926" s="11" t="s">
        <v>1676</v>
      </c>
      <c r="D926" s="11" t="s">
        <v>260</v>
      </c>
      <c r="E926" s="19" t="s">
        <v>1926</v>
      </c>
      <c r="F926" s="10">
        <v>42036</v>
      </c>
      <c r="G926" s="10">
        <v>44958</v>
      </c>
      <c r="H926" s="11">
        <v>9</v>
      </c>
      <c r="I926" s="20" t="s">
        <v>259</v>
      </c>
      <c r="J926" s="11" t="s">
        <v>261</v>
      </c>
      <c r="K926" s="11" t="s">
        <v>2205</v>
      </c>
      <c r="L926" s="11">
        <v>2</v>
      </c>
    </row>
    <row r="927" spans="1:12">
      <c r="A927" s="11" t="s">
        <v>1677</v>
      </c>
      <c r="D927" s="11" t="s">
        <v>260</v>
      </c>
      <c r="E927" s="19" t="s">
        <v>1927</v>
      </c>
      <c r="F927" s="10">
        <v>42036</v>
      </c>
      <c r="G927" s="10">
        <v>44958</v>
      </c>
      <c r="H927" s="11">
        <v>9</v>
      </c>
      <c r="I927" s="20" t="s">
        <v>259</v>
      </c>
      <c r="J927" s="11" t="s">
        <v>261</v>
      </c>
      <c r="K927" s="11" t="s">
        <v>2205</v>
      </c>
      <c r="L927" s="11">
        <v>2</v>
      </c>
    </row>
    <row r="928" spans="1:12">
      <c r="A928" s="11" t="s">
        <v>1678</v>
      </c>
      <c r="D928" s="11" t="s">
        <v>260</v>
      </c>
      <c r="E928" s="19" t="s">
        <v>1928</v>
      </c>
      <c r="F928" s="10">
        <v>42036</v>
      </c>
      <c r="G928" s="10">
        <v>44958</v>
      </c>
      <c r="H928" s="11">
        <v>9</v>
      </c>
      <c r="I928" s="20" t="s">
        <v>259</v>
      </c>
      <c r="J928" s="11" t="s">
        <v>261</v>
      </c>
      <c r="K928" s="11" t="s">
        <v>2205</v>
      </c>
      <c r="L928" s="11">
        <v>2</v>
      </c>
    </row>
    <row r="929" spans="1:12">
      <c r="A929" s="11" t="s">
        <v>1679</v>
      </c>
      <c r="D929" s="11" t="s">
        <v>260</v>
      </c>
      <c r="E929" s="19" t="s">
        <v>1929</v>
      </c>
      <c r="F929" s="10">
        <v>42036</v>
      </c>
      <c r="G929" s="10">
        <v>44958</v>
      </c>
      <c r="H929" s="11">
        <v>9</v>
      </c>
      <c r="I929" s="20" t="s">
        <v>259</v>
      </c>
      <c r="J929" s="11" t="s">
        <v>261</v>
      </c>
      <c r="K929" s="11" t="s">
        <v>2205</v>
      </c>
      <c r="L929" s="11">
        <v>2</v>
      </c>
    </row>
    <row r="930" spans="1:12">
      <c r="A930" s="11" t="s">
        <v>1680</v>
      </c>
      <c r="D930" s="11" t="s">
        <v>260</v>
      </c>
      <c r="E930" s="19" t="s">
        <v>1930</v>
      </c>
      <c r="F930" s="10">
        <v>42036</v>
      </c>
      <c r="G930" s="10">
        <v>44958</v>
      </c>
      <c r="H930" s="11">
        <v>9</v>
      </c>
      <c r="I930" s="20" t="s">
        <v>259</v>
      </c>
      <c r="J930" s="11" t="s">
        <v>261</v>
      </c>
      <c r="K930" s="11" t="s">
        <v>2205</v>
      </c>
      <c r="L930" s="11">
        <v>2</v>
      </c>
    </row>
    <row r="931" spans="1:12">
      <c r="A931" s="11" t="s">
        <v>1681</v>
      </c>
      <c r="D931" s="11" t="s">
        <v>260</v>
      </c>
      <c r="E931" s="19" t="s">
        <v>1931</v>
      </c>
      <c r="F931" s="10">
        <v>42036</v>
      </c>
      <c r="G931" s="10">
        <v>44958</v>
      </c>
      <c r="H931" s="11">
        <v>9</v>
      </c>
      <c r="I931" s="20" t="s">
        <v>259</v>
      </c>
      <c r="J931" s="11" t="s">
        <v>261</v>
      </c>
      <c r="K931" s="11" t="s">
        <v>2205</v>
      </c>
      <c r="L931" s="11">
        <v>2</v>
      </c>
    </row>
    <row r="932" spans="1:12">
      <c r="A932" s="11" t="s">
        <v>1682</v>
      </c>
      <c r="D932" s="11" t="s">
        <v>260</v>
      </c>
      <c r="E932" s="19" t="s">
        <v>1932</v>
      </c>
      <c r="F932" s="10">
        <v>42036</v>
      </c>
      <c r="G932" s="10">
        <v>44958</v>
      </c>
      <c r="H932" s="11">
        <v>9</v>
      </c>
      <c r="I932" s="20" t="s">
        <v>259</v>
      </c>
      <c r="J932" s="11" t="s">
        <v>261</v>
      </c>
      <c r="K932" s="11" t="s">
        <v>2205</v>
      </c>
      <c r="L932" s="11">
        <v>2</v>
      </c>
    </row>
    <row r="933" spans="1:12">
      <c r="A933" s="11" t="s">
        <v>1683</v>
      </c>
      <c r="D933" s="11" t="s">
        <v>260</v>
      </c>
      <c r="E933" s="19" t="s">
        <v>1933</v>
      </c>
      <c r="F933" s="10">
        <v>42036</v>
      </c>
      <c r="G933" s="10">
        <v>44958</v>
      </c>
      <c r="H933" s="11">
        <v>9</v>
      </c>
      <c r="I933" s="20" t="s">
        <v>259</v>
      </c>
      <c r="J933" s="11" t="s">
        <v>261</v>
      </c>
      <c r="K933" s="11" t="s">
        <v>2205</v>
      </c>
      <c r="L933" s="11">
        <v>2</v>
      </c>
    </row>
    <row r="934" spans="1:12">
      <c r="A934" s="11" t="s">
        <v>1684</v>
      </c>
      <c r="D934" s="11" t="s">
        <v>260</v>
      </c>
      <c r="E934" s="19" t="s">
        <v>1934</v>
      </c>
      <c r="F934" s="10">
        <v>42036</v>
      </c>
      <c r="G934" s="10">
        <v>44958</v>
      </c>
      <c r="H934" s="11">
        <v>9</v>
      </c>
      <c r="I934" s="20" t="s">
        <v>259</v>
      </c>
      <c r="J934" s="11" t="s">
        <v>261</v>
      </c>
      <c r="K934" s="11" t="s">
        <v>2205</v>
      </c>
      <c r="L934" s="11">
        <v>2</v>
      </c>
    </row>
    <row r="935" spans="1:12">
      <c r="A935" s="11" t="s">
        <v>1685</v>
      </c>
      <c r="D935" s="11" t="s">
        <v>260</v>
      </c>
      <c r="E935" s="19" t="s">
        <v>1935</v>
      </c>
      <c r="F935" s="10">
        <v>42036</v>
      </c>
      <c r="G935" s="10">
        <v>44958</v>
      </c>
      <c r="H935" s="11">
        <v>9</v>
      </c>
      <c r="I935" s="20" t="s">
        <v>259</v>
      </c>
      <c r="J935" s="11" t="s">
        <v>261</v>
      </c>
      <c r="K935" s="11" t="s">
        <v>2205</v>
      </c>
      <c r="L935" s="11">
        <v>2</v>
      </c>
    </row>
    <row r="936" spans="1:12">
      <c r="A936" s="11" t="s">
        <v>1686</v>
      </c>
      <c r="D936" s="11" t="s">
        <v>260</v>
      </c>
      <c r="E936" s="19" t="s">
        <v>1936</v>
      </c>
      <c r="F936" s="10">
        <v>42036</v>
      </c>
      <c r="G936" s="10">
        <v>44958</v>
      </c>
      <c r="H936" s="11">
        <v>9</v>
      </c>
      <c r="I936" s="20" t="s">
        <v>259</v>
      </c>
      <c r="J936" s="11" t="s">
        <v>261</v>
      </c>
      <c r="K936" s="11" t="s">
        <v>2205</v>
      </c>
      <c r="L936" s="11">
        <v>2</v>
      </c>
    </row>
    <row r="937" spans="1:12">
      <c r="A937" s="11" t="s">
        <v>1687</v>
      </c>
      <c r="D937" s="11" t="s">
        <v>260</v>
      </c>
      <c r="E937" s="19" t="s">
        <v>1937</v>
      </c>
      <c r="F937" s="10">
        <v>42036</v>
      </c>
      <c r="G937" s="10">
        <v>44958</v>
      </c>
      <c r="H937" s="11">
        <v>9</v>
      </c>
      <c r="I937" s="20" t="s">
        <v>259</v>
      </c>
      <c r="J937" s="11" t="s">
        <v>261</v>
      </c>
      <c r="K937" s="11" t="s">
        <v>2205</v>
      </c>
      <c r="L937" s="11">
        <v>2</v>
      </c>
    </row>
    <row r="938" spans="1:12">
      <c r="A938" s="11" t="s">
        <v>1688</v>
      </c>
      <c r="D938" s="11" t="s">
        <v>260</v>
      </c>
      <c r="E938" s="19" t="s">
        <v>1938</v>
      </c>
      <c r="F938" s="10">
        <v>42036</v>
      </c>
      <c r="G938" s="10">
        <v>44958</v>
      </c>
      <c r="H938" s="11">
        <v>9</v>
      </c>
      <c r="I938" s="20" t="s">
        <v>259</v>
      </c>
      <c r="J938" s="11" t="s">
        <v>261</v>
      </c>
      <c r="K938" s="11" t="s">
        <v>2205</v>
      </c>
      <c r="L938" s="11">
        <v>2</v>
      </c>
    </row>
    <row r="939" spans="1:12">
      <c r="A939" s="11" t="s">
        <v>1689</v>
      </c>
      <c r="D939" s="11" t="s">
        <v>260</v>
      </c>
      <c r="E939" s="19" t="s">
        <v>1939</v>
      </c>
      <c r="F939" s="10">
        <v>42036</v>
      </c>
      <c r="G939" s="10">
        <v>44958</v>
      </c>
      <c r="H939" s="11">
        <v>9</v>
      </c>
      <c r="I939" s="20" t="s">
        <v>259</v>
      </c>
      <c r="J939" s="11" t="s">
        <v>261</v>
      </c>
      <c r="K939" s="11" t="s">
        <v>2205</v>
      </c>
      <c r="L939" s="11">
        <v>2</v>
      </c>
    </row>
    <row r="940" spans="1:12">
      <c r="A940" s="11" t="s">
        <v>1690</v>
      </c>
      <c r="D940" s="11" t="s">
        <v>260</v>
      </c>
      <c r="E940" s="19" t="s">
        <v>1940</v>
      </c>
      <c r="F940" s="10">
        <v>42036</v>
      </c>
      <c r="G940" s="10">
        <v>44958</v>
      </c>
      <c r="H940" s="11">
        <v>9</v>
      </c>
      <c r="I940" s="20" t="s">
        <v>259</v>
      </c>
      <c r="J940" s="11" t="s">
        <v>261</v>
      </c>
      <c r="K940" s="11" t="s">
        <v>2205</v>
      </c>
      <c r="L940" s="11">
        <v>2</v>
      </c>
    </row>
    <row r="941" spans="1:12">
      <c r="A941" s="11" t="s">
        <v>1691</v>
      </c>
      <c r="D941" s="11" t="s">
        <v>260</v>
      </c>
      <c r="E941" s="19" t="s">
        <v>1941</v>
      </c>
      <c r="F941" s="10">
        <v>42036</v>
      </c>
      <c r="G941" s="10">
        <v>44958</v>
      </c>
      <c r="H941" s="11">
        <v>9</v>
      </c>
      <c r="I941" s="20" t="s">
        <v>259</v>
      </c>
      <c r="J941" s="11" t="s">
        <v>261</v>
      </c>
      <c r="K941" s="11" t="s">
        <v>2205</v>
      </c>
      <c r="L941" s="11">
        <v>2</v>
      </c>
    </row>
    <row r="942" spans="1:12">
      <c r="A942" s="11" t="s">
        <v>1692</v>
      </c>
      <c r="D942" s="11" t="s">
        <v>260</v>
      </c>
      <c r="E942" s="19" t="s">
        <v>1942</v>
      </c>
      <c r="F942" s="10">
        <v>42036</v>
      </c>
      <c r="G942" s="10">
        <v>44958</v>
      </c>
      <c r="H942" s="11">
        <v>9</v>
      </c>
      <c r="I942" s="20" t="s">
        <v>259</v>
      </c>
      <c r="J942" s="11" t="s">
        <v>261</v>
      </c>
      <c r="K942" s="11" t="s">
        <v>2205</v>
      </c>
      <c r="L942" s="11">
        <v>2</v>
      </c>
    </row>
    <row r="943" spans="1:12">
      <c r="A943" s="11" t="s">
        <v>1693</v>
      </c>
      <c r="D943" s="11" t="s">
        <v>260</v>
      </c>
      <c r="E943" s="19" t="s">
        <v>1943</v>
      </c>
      <c r="F943" s="10">
        <v>42036</v>
      </c>
      <c r="G943" s="10">
        <v>44958</v>
      </c>
      <c r="H943" s="11">
        <v>9</v>
      </c>
      <c r="I943" s="20" t="s">
        <v>259</v>
      </c>
      <c r="J943" s="11" t="s">
        <v>261</v>
      </c>
      <c r="K943" s="11" t="s">
        <v>2205</v>
      </c>
      <c r="L943" s="11">
        <v>2</v>
      </c>
    </row>
    <row r="944" spans="1:12">
      <c r="A944" s="11" t="s">
        <v>1694</v>
      </c>
      <c r="D944" s="11" t="s">
        <v>260</v>
      </c>
      <c r="E944" s="19" t="s">
        <v>1944</v>
      </c>
      <c r="F944" s="10">
        <v>42036</v>
      </c>
      <c r="G944" s="10">
        <v>44958</v>
      </c>
      <c r="H944" s="11">
        <v>9</v>
      </c>
      <c r="I944" s="20" t="s">
        <v>259</v>
      </c>
      <c r="J944" s="11" t="s">
        <v>261</v>
      </c>
      <c r="K944" s="11" t="s">
        <v>2205</v>
      </c>
      <c r="L944" s="11">
        <v>2</v>
      </c>
    </row>
    <row r="945" spans="1:12">
      <c r="A945" s="11" t="s">
        <v>1695</v>
      </c>
      <c r="D945" s="11" t="s">
        <v>260</v>
      </c>
      <c r="E945" s="19" t="s">
        <v>1945</v>
      </c>
      <c r="F945" s="10">
        <v>42036</v>
      </c>
      <c r="G945" s="10">
        <v>44958</v>
      </c>
      <c r="H945" s="11">
        <v>9</v>
      </c>
      <c r="I945" s="20" t="s">
        <v>259</v>
      </c>
      <c r="J945" s="11" t="s">
        <v>261</v>
      </c>
      <c r="K945" s="11" t="s">
        <v>2205</v>
      </c>
      <c r="L945" s="11">
        <v>2</v>
      </c>
    </row>
    <row r="946" spans="1:12">
      <c r="A946" s="11" t="s">
        <v>1696</v>
      </c>
      <c r="D946" s="11" t="s">
        <v>260</v>
      </c>
      <c r="E946" s="19" t="s">
        <v>1946</v>
      </c>
      <c r="F946" s="10">
        <v>42036</v>
      </c>
      <c r="G946" s="10">
        <v>44958</v>
      </c>
      <c r="H946" s="11">
        <v>9</v>
      </c>
      <c r="I946" s="20" t="s">
        <v>259</v>
      </c>
      <c r="J946" s="11" t="s">
        <v>261</v>
      </c>
      <c r="K946" s="11" t="s">
        <v>2205</v>
      </c>
      <c r="L946" s="11">
        <v>2</v>
      </c>
    </row>
    <row r="947" spans="1:12">
      <c r="A947" s="11" t="s">
        <v>1697</v>
      </c>
      <c r="D947" s="11" t="s">
        <v>260</v>
      </c>
      <c r="E947" s="19" t="s">
        <v>1947</v>
      </c>
      <c r="F947" s="10">
        <v>42036</v>
      </c>
      <c r="G947" s="10">
        <v>44958</v>
      </c>
      <c r="H947" s="11">
        <v>9</v>
      </c>
      <c r="I947" s="20" t="s">
        <v>259</v>
      </c>
      <c r="J947" s="11" t="s">
        <v>261</v>
      </c>
      <c r="K947" s="11" t="s">
        <v>2205</v>
      </c>
      <c r="L947" s="11">
        <v>2</v>
      </c>
    </row>
    <row r="948" spans="1:12">
      <c r="A948" s="11" t="s">
        <v>1698</v>
      </c>
      <c r="D948" s="11" t="s">
        <v>260</v>
      </c>
      <c r="E948" s="19" t="s">
        <v>1948</v>
      </c>
      <c r="F948" s="10">
        <v>42036</v>
      </c>
      <c r="G948" s="10">
        <v>44958</v>
      </c>
      <c r="H948" s="11">
        <v>9</v>
      </c>
      <c r="I948" s="20" t="s">
        <v>259</v>
      </c>
      <c r="J948" s="11" t="s">
        <v>261</v>
      </c>
      <c r="K948" s="11" t="s">
        <v>2205</v>
      </c>
      <c r="L948" s="11">
        <v>2</v>
      </c>
    </row>
    <row r="949" spans="1:12">
      <c r="A949" s="11" t="s">
        <v>1699</v>
      </c>
      <c r="D949" s="11" t="s">
        <v>260</v>
      </c>
      <c r="E949" s="19" t="s">
        <v>1949</v>
      </c>
      <c r="F949" s="10">
        <v>42036</v>
      </c>
      <c r="G949" s="10">
        <v>44958</v>
      </c>
      <c r="H949" s="11">
        <v>9</v>
      </c>
      <c r="I949" s="20" t="s">
        <v>259</v>
      </c>
      <c r="J949" s="11" t="s">
        <v>261</v>
      </c>
      <c r="K949" s="11" t="s">
        <v>2205</v>
      </c>
      <c r="L949" s="11">
        <v>2</v>
      </c>
    </row>
    <row r="950" spans="1:12">
      <c r="A950" s="11" t="s">
        <v>1700</v>
      </c>
      <c r="D950" s="11" t="s">
        <v>260</v>
      </c>
      <c r="E950" s="19" t="s">
        <v>1950</v>
      </c>
      <c r="F950" s="10">
        <v>42036</v>
      </c>
      <c r="G950" s="10">
        <v>44958</v>
      </c>
      <c r="H950" s="11">
        <v>9</v>
      </c>
      <c r="I950" s="20" t="s">
        <v>259</v>
      </c>
      <c r="J950" s="11" t="s">
        <v>261</v>
      </c>
      <c r="K950" s="11" t="s">
        <v>2205</v>
      </c>
      <c r="L950" s="11">
        <v>2</v>
      </c>
    </row>
    <row r="951" spans="1:12">
      <c r="A951" s="11" t="s">
        <v>1701</v>
      </c>
      <c r="D951" s="11" t="s">
        <v>260</v>
      </c>
      <c r="E951" s="19" t="s">
        <v>1951</v>
      </c>
      <c r="F951" s="10">
        <v>42036</v>
      </c>
      <c r="G951" s="10">
        <v>44958</v>
      </c>
      <c r="H951" s="11">
        <v>9</v>
      </c>
      <c r="I951" s="20" t="s">
        <v>259</v>
      </c>
      <c r="J951" s="11" t="s">
        <v>261</v>
      </c>
      <c r="K951" s="11" t="s">
        <v>2205</v>
      </c>
      <c r="L951" s="11">
        <v>2</v>
      </c>
    </row>
    <row r="952" spans="1:12">
      <c r="A952" s="11" t="s">
        <v>1702</v>
      </c>
      <c r="D952" s="11" t="s">
        <v>260</v>
      </c>
      <c r="E952" s="19" t="s">
        <v>1952</v>
      </c>
      <c r="F952" s="10">
        <v>42036</v>
      </c>
      <c r="G952" s="10">
        <v>44958</v>
      </c>
      <c r="H952" s="11">
        <v>9</v>
      </c>
      <c r="I952" s="20" t="s">
        <v>259</v>
      </c>
      <c r="J952" s="11" t="s">
        <v>261</v>
      </c>
      <c r="K952" s="11" t="s">
        <v>2205</v>
      </c>
      <c r="L952" s="11">
        <v>2</v>
      </c>
    </row>
    <row r="953" spans="1:12">
      <c r="A953" s="11" t="s">
        <v>1703</v>
      </c>
      <c r="D953" s="11" t="s">
        <v>260</v>
      </c>
      <c r="E953" s="19" t="s">
        <v>1953</v>
      </c>
      <c r="F953" s="10">
        <v>42036</v>
      </c>
      <c r="G953" s="10">
        <v>44958</v>
      </c>
      <c r="H953" s="11">
        <v>9</v>
      </c>
      <c r="I953" s="20" t="s">
        <v>259</v>
      </c>
      <c r="J953" s="11" t="s">
        <v>261</v>
      </c>
      <c r="K953" s="11" t="s">
        <v>2205</v>
      </c>
      <c r="L953" s="11">
        <v>2</v>
      </c>
    </row>
    <row r="954" spans="1:12">
      <c r="A954" s="11" t="s">
        <v>1704</v>
      </c>
      <c r="D954" s="11" t="s">
        <v>260</v>
      </c>
      <c r="E954" s="19" t="s">
        <v>1954</v>
      </c>
      <c r="F954" s="10">
        <v>42036</v>
      </c>
      <c r="G954" s="10">
        <v>44958</v>
      </c>
      <c r="H954" s="11">
        <v>9</v>
      </c>
      <c r="I954" s="20" t="s">
        <v>259</v>
      </c>
      <c r="J954" s="11" t="s">
        <v>261</v>
      </c>
      <c r="K954" s="11" t="s">
        <v>2205</v>
      </c>
      <c r="L954" s="11">
        <v>2</v>
      </c>
    </row>
    <row r="955" spans="1:12">
      <c r="A955" s="11" t="s">
        <v>1705</v>
      </c>
      <c r="D955" s="11" t="s">
        <v>260</v>
      </c>
      <c r="E955" s="19" t="s">
        <v>1955</v>
      </c>
      <c r="F955" s="10">
        <v>42036</v>
      </c>
      <c r="G955" s="10">
        <v>44958</v>
      </c>
      <c r="H955" s="11">
        <v>9</v>
      </c>
      <c r="I955" s="20" t="s">
        <v>259</v>
      </c>
      <c r="J955" s="11" t="s">
        <v>261</v>
      </c>
      <c r="K955" s="11" t="s">
        <v>2205</v>
      </c>
      <c r="L955" s="11">
        <v>2</v>
      </c>
    </row>
    <row r="956" spans="1:12">
      <c r="A956" s="11" t="s">
        <v>1706</v>
      </c>
      <c r="D956" s="11" t="s">
        <v>260</v>
      </c>
      <c r="E956" s="19" t="s">
        <v>1956</v>
      </c>
      <c r="F956" s="10">
        <v>42036</v>
      </c>
      <c r="G956" s="10">
        <v>44958</v>
      </c>
      <c r="H956" s="11">
        <v>9</v>
      </c>
      <c r="I956" s="20" t="s">
        <v>259</v>
      </c>
      <c r="J956" s="11" t="s">
        <v>261</v>
      </c>
      <c r="K956" s="11" t="s">
        <v>2205</v>
      </c>
      <c r="L956" s="11">
        <v>2</v>
      </c>
    </row>
    <row r="957" spans="1:12">
      <c r="A957" s="11" t="s">
        <v>1707</v>
      </c>
      <c r="D957" s="11" t="s">
        <v>260</v>
      </c>
      <c r="E957" s="19" t="s">
        <v>1957</v>
      </c>
      <c r="F957" s="10">
        <v>42036</v>
      </c>
      <c r="G957" s="10">
        <v>44958</v>
      </c>
      <c r="H957" s="11">
        <v>9</v>
      </c>
      <c r="I957" s="20" t="s">
        <v>259</v>
      </c>
      <c r="J957" s="11" t="s">
        <v>261</v>
      </c>
      <c r="K957" s="11" t="s">
        <v>2205</v>
      </c>
      <c r="L957" s="11">
        <v>2</v>
      </c>
    </row>
    <row r="958" spans="1:12">
      <c r="A958" s="11" t="s">
        <v>1708</v>
      </c>
      <c r="D958" s="11" t="s">
        <v>260</v>
      </c>
      <c r="E958" s="19" t="s">
        <v>1958</v>
      </c>
      <c r="F958" s="10">
        <v>42036</v>
      </c>
      <c r="G958" s="10">
        <v>44958</v>
      </c>
      <c r="H958" s="11">
        <v>9</v>
      </c>
      <c r="I958" s="20" t="s">
        <v>259</v>
      </c>
      <c r="J958" s="11" t="s">
        <v>261</v>
      </c>
      <c r="K958" s="11" t="s">
        <v>2205</v>
      </c>
      <c r="L958" s="11">
        <v>2</v>
      </c>
    </row>
    <row r="959" spans="1:12">
      <c r="A959" s="11" t="s">
        <v>1709</v>
      </c>
      <c r="D959" s="11" t="s">
        <v>260</v>
      </c>
      <c r="E959" s="19" t="s">
        <v>1959</v>
      </c>
      <c r="F959" s="10">
        <v>42036</v>
      </c>
      <c r="G959" s="10">
        <v>44958</v>
      </c>
      <c r="H959" s="11">
        <v>9</v>
      </c>
      <c r="I959" s="20" t="s">
        <v>259</v>
      </c>
      <c r="J959" s="11" t="s">
        <v>261</v>
      </c>
      <c r="K959" s="11" t="s">
        <v>2205</v>
      </c>
      <c r="L959" s="11">
        <v>2</v>
      </c>
    </row>
    <row r="960" spans="1:12">
      <c r="A960" s="11" t="s">
        <v>1710</v>
      </c>
      <c r="D960" s="11" t="s">
        <v>260</v>
      </c>
      <c r="E960" s="19" t="s">
        <v>1960</v>
      </c>
      <c r="F960" s="10">
        <v>42036</v>
      </c>
      <c r="G960" s="10">
        <v>44958</v>
      </c>
      <c r="H960" s="11">
        <v>9</v>
      </c>
      <c r="I960" s="20" t="s">
        <v>259</v>
      </c>
      <c r="J960" s="11" t="s">
        <v>261</v>
      </c>
      <c r="K960" s="11" t="s">
        <v>2205</v>
      </c>
      <c r="L960" s="11">
        <v>2</v>
      </c>
    </row>
    <row r="961" spans="1:12">
      <c r="A961" s="11" t="s">
        <v>1711</v>
      </c>
      <c r="D961" s="11" t="s">
        <v>260</v>
      </c>
      <c r="E961" s="19" t="s">
        <v>1961</v>
      </c>
      <c r="F961" s="10">
        <v>42036</v>
      </c>
      <c r="G961" s="10">
        <v>44958</v>
      </c>
      <c r="H961" s="11">
        <v>9</v>
      </c>
      <c r="I961" s="20" t="s">
        <v>259</v>
      </c>
      <c r="J961" s="11" t="s">
        <v>261</v>
      </c>
      <c r="K961" s="11" t="s">
        <v>2205</v>
      </c>
      <c r="L961" s="11">
        <v>2</v>
      </c>
    </row>
    <row r="962" spans="1:12">
      <c r="A962" s="11" t="s">
        <v>1712</v>
      </c>
      <c r="D962" s="11" t="s">
        <v>260</v>
      </c>
      <c r="E962" s="19" t="s">
        <v>1962</v>
      </c>
      <c r="F962" s="10">
        <v>42036</v>
      </c>
      <c r="G962" s="10">
        <v>44958</v>
      </c>
      <c r="H962" s="11">
        <v>9</v>
      </c>
      <c r="I962" s="20" t="s">
        <v>259</v>
      </c>
      <c r="J962" s="11" t="s">
        <v>261</v>
      </c>
      <c r="K962" s="11" t="s">
        <v>2205</v>
      </c>
      <c r="L962" s="11">
        <v>2</v>
      </c>
    </row>
    <row r="963" spans="1:12">
      <c r="A963" s="11" t="s">
        <v>1713</v>
      </c>
      <c r="D963" s="11" t="s">
        <v>260</v>
      </c>
      <c r="E963" s="19" t="s">
        <v>1963</v>
      </c>
      <c r="F963" s="10">
        <v>42036</v>
      </c>
      <c r="G963" s="10">
        <v>44958</v>
      </c>
      <c r="H963" s="11">
        <v>9</v>
      </c>
      <c r="I963" s="20" t="s">
        <v>259</v>
      </c>
      <c r="J963" s="11" t="s">
        <v>261</v>
      </c>
      <c r="K963" s="11" t="s">
        <v>2205</v>
      </c>
      <c r="L963" s="11">
        <v>2</v>
      </c>
    </row>
    <row r="964" spans="1:12">
      <c r="A964" s="11" t="s">
        <v>1714</v>
      </c>
      <c r="D964" s="11" t="s">
        <v>260</v>
      </c>
      <c r="E964" s="19" t="s">
        <v>1964</v>
      </c>
      <c r="F964" s="10">
        <v>42036</v>
      </c>
      <c r="G964" s="10">
        <v>44958</v>
      </c>
      <c r="H964" s="11">
        <v>9</v>
      </c>
      <c r="I964" s="20" t="s">
        <v>259</v>
      </c>
      <c r="J964" s="11" t="s">
        <v>261</v>
      </c>
      <c r="K964" s="11" t="s">
        <v>2205</v>
      </c>
      <c r="L964" s="11">
        <v>2</v>
      </c>
    </row>
    <row r="965" spans="1:12">
      <c r="A965" s="11" t="s">
        <v>1715</v>
      </c>
      <c r="D965" s="11" t="s">
        <v>260</v>
      </c>
      <c r="E965" s="19" t="s">
        <v>1965</v>
      </c>
      <c r="F965" s="10">
        <v>42036</v>
      </c>
      <c r="G965" s="10">
        <v>44958</v>
      </c>
      <c r="H965" s="11">
        <v>9</v>
      </c>
      <c r="I965" s="20" t="s">
        <v>259</v>
      </c>
      <c r="J965" s="11" t="s">
        <v>261</v>
      </c>
      <c r="K965" s="11" t="s">
        <v>2205</v>
      </c>
      <c r="L965" s="11">
        <v>2</v>
      </c>
    </row>
    <row r="966" spans="1:12">
      <c r="A966" s="11" t="s">
        <v>1716</v>
      </c>
      <c r="D966" s="11" t="s">
        <v>260</v>
      </c>
      <c r="E966" s="19" t="s">
        <v>1966</v>
      </c>
      <c r="F966" s="10">
        <v>42036</v>
      </c>
      <c r="G966" s="10">
        <v>44958</v>
      </c>
      <c r="H966" s="11">
        <v>9</v>
      </c>
      <c r="I966" s="20" t="s">
        <v>259</v>
      </c>
      <c r="J966" s="11" t="s">
        <v>261</v>
      </c>
      <c r="K966" s="11" t="s">
        <v>2205</v>
      </c>
      <c r="L966" s="11">
        <v>2</v>
      </c>
    </row>
    <row r="967" spans="1:12">
      <c r="A967" s="11" t="s">
        <v>1717</v>
      </c>
      <c r="D967" s="11" t="s">
        <v>260</v>
      </c>
      <c r="E967" s="19" t="s">
        <v>1967</v>
      </c>
      <c r="F967" s="10">
        <v>42036</v>
      </c>
      <c r="G967" s="10">
        <v>44958</v>
      </c>
      <c r="H967" s="11">
        <v>9</v>
      </c>
      <c r="I967" s="20" t="s">
        <v>259</v>
      </c>
      <c r="J967" s="11" t="s">
        <v>261</v>
      </c>
      <c r="K967" s="11" t="s">
        <v>2205</v>
      </c>
      <c r="L967" s="11">
        <v>2</v>
      </c>
    </row>
    <row r="968" spans="1:12">
      <c r="A968" s="11" t="s">
        <v>1718</v>
      </c>
      <c r="D968" s="11" t="s">
        <v>260</v>
      </c>
      <c r="E968" s="19" t="s">
        <v>1968</v>
      </c>
      <c r="F968" s="10">
        <v>42036</v>
      </c>
      <c r="G968" s="10">
        <v>44958</v>
      </c>
      <c r="H968" s="11">
        <v>9</v>
      </c>
      <c r="I968" s="20" t="s">
        <v>259</v>
      </c>
      <c r="J968" s="11" t="s">
        <v>261</v>
      </c>
      <c r="K968" s="11" t="s">
        <v>2205</v>
      </c>
      <c r="L968" s="11">
        <v>2</v>
      </c>
    </row>
    <row r="969" spans="1:12">
      <c r="A969" s="11" t="s">
        <v>1719</v>
      </c>
      <c r="D969" s="11" t="s">
        <v>260</v>
      </c>
      <c r="E969" s="19" t="s">
        <v>1969</v>
      </c>
      <c r="F969" s="10">
        <v>42036</v>
      </c>
      <c r="G969" s="10">
        <v>44958</v>
      </c>
      <c r="H969" s="11">
        <v>9</v>
      </c>
      <c r="I969" s="20" t="s">
        <v>259</v>
      </c>
      <c r="J969" s="11" t="s">
        <v>261</v>
      </c>
      <c r="K969" s="11" t="s">
        <v>2205</v>
      </c>
      <c r="L969" s="11">
        <v>2</v>
      </c>
    </row>
    <row r="970" spans="1:12">
      <c r="A970" s="11" t="s">
        <v>1720</v>
      </c>
      <c r="D970" s="11" t="s">
        <v>260</v>
      </c>
      <c r="E970" s="19" t="s">
        <v>1970</v>
      </c>
      <c r="F970" s="10">
        <v>42036</v>
      </c>
      <c r="G970" s="10">
        <v>44958</v>
      </c>
      <c r="H970" s="11">
        <v>9</v>
      </c>
      <c r="I970" s="20" t="s">
        <v>259</v>
      </c>
      <c r="J970" s="11" t="s">
        <v>261</v>
      </c>
      <c r="K970" s="11" t="s">
        <v>2205</v>
      </c>
      <c r="L970" s="11">
        <v>2</v>
      </c>
    </row>
    <row r="971" spans="1:12">
      <c r="A971" s="11" t="s">
        <v>1721</v>
      </c>
      <c r="D971" s="11" t="s">
        <v>260</v>
      </c>
      <c r="E971" s="19" t="s">
        <v>1971</v>
      </c>
      <c r="F971" s="10">
        <v>42036</v>
      </c>
      <c r="G971" s="10">
        <v>44958</v>
      </c>
      <c r="H971" s="11">
        <v>9</v>
      </c>
      <c r="I971" s="20" t="s">
        <v>259</v>
      </c>
      <c r="J971" s="11" t="s">
        <v>261</v>
      </c>
      <c r="K971" s="11" t="s">
        <v>2205</v>
      </c>
      <c r="L971" s="11">
        <v>2</v>
      </c>
    </row>
    <row r="972" spans="1:12">
      <c r="A972" s="11" t="s">
        <v>1722</v>
      </c>
      <c r="D972" s="11" t="s">
        <v>260</v>
      </c>
      <c r="E972" s="19" t="s">
        <v>1972</v>
      </c>
      <c r="F972" s="10">
        <v>42036</v>
      </c>
      <c r="G972" s="10">
        <v>44958</v>
      </c>
      <c r="H972" s="11">
        <v>9</v>
      </c>
      <c r="I972" s="20" t="s">
        <v>259</v>
      </c>
      <c r="J972" s="11" t="s">
        <v>261</v>
      </c>
      <c r="K972" s="11" t="s">
        <v>2205</v>
      </c>
      <c r="L972" s="11">
        <v>2</v>
      </c>
    </row>
    <row r="973" spans="1:12">
      <c r="A973" s="11" t="s">
        <v>1723</v>
      </c>
      <c r="D973" s="11" t="s">
        <v>260</v>
      </c>
      <c r="E973" s="19" t="s">
        <v>1973</v>
      </c>
      <c r="F973" s="10">
        <v>42036</v>
      </c>
      <c r="G973" s="10">
        <v>44958</v>
      </c>
      <c r="H973" s="11">
        <v>9</v>
      </c>
      <c r="I973" s="20" t="s">
        <v>259</v>
      </c>
      <c r="J973" s="11" t="s">
        <v>261</v>
      </c>
      <c r="K973" s="11" t="s">
        <v>2205</v>
      </c>
      <c r="L973" s="11">
        <v>2</v>
      </c>
    </row>
    <row r="974" spans="1:12">
      <c r="A974" s="11" t="s">
        <v>1724</v>
      </c>
      <c r="D974" s="11" t="s">
        <v>260</v>
      </c>
      <c r="E974" s="19" t="s">
        <v>1974</v>
      </c>
      <c r="F974" s="10">
        <v>42036</v>
      </c>
      <c r="G974" s="10">
        <v>44958</v>
      </c>
      <c r="H974" s="11">
        <v>9</v>
      </c>
      <c r="I974" s="20" t="s">
        <v>259</v>
      </c>
      <c r="J974" s="11" t="s">
        <v>261</v>
      </c>
      <c r="K974" s="11" t="s">
        <v>2205</v>
      </c>
      <c r="L974" s="11">
        <v>2</v>
      </c>
    </row>
    <row r="975" spans="1:12">
      <c r="A975" s="11" t="s">
        <v>1725</v>
      </c>
      <c r="D975" s="11" t="s">
        <v>260</v>
      </c>
      <c r="E975" s="19" t="s">
        <v>1975</v>
      </c>
      <c r="F975" s="10">
        <v>42036</v>
      </c>
      <c r="G975" s="10">
        <v>44958</v>
      </c>
      <c r="H975" s="11">
        <v>9</v>
      </c>
      <c r="I975" s="20" t="s">
        <v>259</v>
      </c>
      <c r="J975" s="11" t="s">
        <v>261</v>
      </c>
      <c r="K975" s="11" t="s">
        <v>2205</v>
      </c>
      <c r="L975" s="11">
        <v>2</v>
      </c>
    </row>
    <row r="976" spans="1:12">
      <c r="A976" s="11" t="s">
        <v>1726</v>
      </c>
      <c r="D976" s="11" t="s">
        <v>260</v>
      </c>
      <c r="E976" s="19" t="s">
        <v>1976</v>
      </c>
      <c r="F976" s="10">
        <v>42036</v>
      </c>
      <c r="G976" s="10">
        <v>44958</v>
      </c>
      <c r="H976" s="11">
        <v>9</v>
      </c>
      <c r="I976" s="20" t="s">
        <v>259</v>
      </c>
      <c r="J976" s="11" t="s">
        <v>261</v>
      </c>
      <c r="K976" s="11" t="s">
        <v>2205</v>
      </c>
      <c r="L976" s="11">
        <v>2</v>
      </c>
    </row>
    <row r="977" spans="1:12">
      <c r="A977" s="11" t="s">
        <v>1727</v>
      </c>
      <c r="D977" s="11" t="s">
        <v>260</v>
      </c>
      <c r="E977" s="19" t="s">
        <v>1977</v>
      </c>
      <c r="F977" s="10">
        <v>42036</v>
      </c>
      <c r="G977" s="10">
        <v>44958</v>
      </c>
      <c r="H977" s="11">
        <v>9</v>
      </c>
      <c r="I977" s="20" t="s">
        <v>259</v>
      </c>
      <c r="J977" s="11" t="s">
        <v>261</v>
      </c>
      <c r="K977" s="11" t="s">
        <v>2205</v>
      </c>
      <c r="L977" s="11">
        <v>2</v>
      </c>
    </row>
    <row r="978" spans="1:12">
      <c r="A978" s="11" t="s">
        <v>1728</v>
      </c>
      <c r="D978" s="11" t="s">
        <v>260</v>
      </c>
      <c r="E978" s="19" t="s">
        <v>1978</v>
      </c>
      <c r="F978" s="10">
        <v>42036</v>
      </c>
      <c r="G978" s="10">
        <v>44958</v>
      </c>
      <c r="H978" s="11">
        <v>9</v>
      </c>
      <c r="I978" s="20" t="s">
        <v>259</v>
      </c>
      <c r="J978" s="11" t="s">
        <v>261</v>
      </c>
      <c r="K978" s="11" t="s">
        <v>2205</v>
      </c>
      <c r="L978" s="11">
        <v>2</v>
      </c>
    </row>
    <row r="979" spans="1:12">
      <c r="A979" s="11" t="s">
        <v>1729</v>
      </c>
      <c r="D979" s="11" t="s">
        <v>260</v>
      </c>
      <c r="E979" s="19" t="s">
        <v>1979</v>
      </c>
      <c r="F979" s="10">
        <v>42036</v>
      </c>
      <c r="G979" s="10">
        <v>44958</v>
      </c>
      <c r="H979" s="11">
        <v>9</v>
      </c>
      <c r="I979" s="20" t="s">
        <v>259</v>
      </c>
      <c r="J979" s="11" t="s">
        <v>261</v>
      </c>
      <c r="K979" s="11" t="s">
        <v>2205</v>
      </c>
      <c r="L979" s="11">
        <v>2</v>
      </c>
    </row>
    <row r="980" spans="1:12">
      <c r="A980" s="11" t="s">
        <v>1730</v>
      </c>
      <c r="D980" s="11" t="s">
        <v>260</v>
      </c>
      <c r="E980" s="19" t="s">
        <v>1980</v>
      </c>
      <c r="F980" s="10">
        <v>42036</v>
      </c>
      <c r="G980" s="10">
        <v>44958</v>
      </c>
      <c r="H980" s="11">
        <v>9</v>
      </c>
      <c r="I980" s="20" t="s">
        <v>259</v>
      </c>
      <c r="J980" s="11" t="s">
        <v>261</v>
      </c>
      <c r="K980" s="11" t="s">
        <v>2205</v>
      </c>
      <c r="L980" s="11">
        <v>2</v>
      </c>
    </row>
    <row r="981" spans="1:12">
      <c r="A981" s="11" t="s">
        <v>1731</v>
      </c>
      <c r="D981" s="11" t="s">
        <v>260</v>
      </c>
      <c r="E981" s="19" t="s">
        <v>1981</v>
      </c>
      <c r="F981" s="10">
        <v>42036</v>
      </c>
      <c r="G981" s="10">
        <v>44958</v>
      </c>
      <c r="H981" s="11">
        <v>9</v>
      </c>
      <c r="I981" s="20" t="s">
        <v>259</v>
      </c>
      <c r="J981" s="11" t="s">
        <v>261</v>
      </c>
      <c r="K981" s="11" t="s">
        <v>2205</v>
      </c>
      <c r="L981" s="11">
        <v>2</v>
      </c>
    </row>
    <row r="982" spans="1:12">
      <c r="A982" s="11" t="s">
        <v>1732</v>
      </c>
      <c r="D982" s="11" t="s">
        <v>260</v>
      </c>
      <c r="E982" s="19" t="s">
        <v>1982</v>
      </c>
      <c r="F982" s="10">
        <v>42036</v>
      </c>
      <c r="G982" s="10">
        <v>44958</v>
      </c>
      <c r="H982" s="11">
        <v>9</v>
      </c>
      <c r="I982" s="20" t="s">
        <v>259</v>
      </c>
      <c r="J982" s="11" t="s">
        <v>261</v>
      </c>
      <c r="K982" s="11" t="s">
        <v>2205</v>
      </c>
      <c r="L982" s="11">
        <v>2</v>
      </c>
    </row>
    <row r="983" spans="1:12">
      <c r="A983" s="11" t="s">
        <v>1733</v>
      </c>
      <c r="D983" s="11" t="s">
        <v>260</v>
      </c>
      <c r="E983" s="19" t="s">
        <v>1983</v>
      </c>
      <c r="F983" s="10">
        <v>42036</v>
      </c>
      <c r="G983" s="10">
        <v>44958</v>
      </c>
      <c r="H983" s="11">
        <v>9</v>
      </c>
      <c r="I983" s="20" t="s">
        <v>259</v>
      </c>
      <c r="J983" s="11" t="s">
        <v>261</v>
      </c>
      <c r="K983" s="11" t="s">
        <v>2205</v>
      </c>
      <c r="L983" s="11">
        <v>2</v>
      </c>
    </row>
    <row r="984" spans="1:12">
      <c r="A984" s="11" t="s">
        <v>1734</v>
      </c>
      <c r="D984" s="11" t="s">
        <v>260</v>
      </c>
      <c r="E984" s="19" t="s">
        <v>1984</v>
      </c>
      <c r="F984" s="10">
        <v>42036</v>
      </c>
      <c r="G984" s="10">
        <v>44958</v>
      </c>
      <c r="H984" s="11">
        <v>9</v>
      </c>
      <c r="I984" s="20" t="s">
        <v>259</v>
      </c>
      <c r="J984" s="11" t="s">
        <v>261</v>
      </c>
      <c r="K984" s="11" t="s">
        <v>2205</v>
      </c>
      <c r="L984" s="11">
        <v>2</v>
      </c>
    </row>
    <row r="985" spans="1:12">
      <c r="A985" s="11" t="s">
        <v>1735</v>
      </c>
      <c r="D985" s="11" t="s">
        <v>260</v>
      </c>
      <c r="E985" s="19" t="s">
        <v>1985</v>
      </c>
      <c r="F985" s="10">
        <v>42036</v>
      </c>
      <c r="G985" s="10">
        <v>44958</v>
      </c>
      <c r="H985" s="11">
        <v>9</v>
      </c>
      <c r="I985" s="20" t="s">
        <v>259</v>
      </c>
      <c r="J985" s="11" t="s">
        <v>261</v>
      </c>
      <c r="K985" s="11" t="s">
        <v>2205</v>
      </c>
      <c r="L985" s="11">
        <v>2</v>
      </c>
    </row>
    <row r="986" spans="1:12">
      <c r="A986" s="11" t="s">
        <v>1736</v>
      </c>
      <c r="D986" s="11" t="s">
        <v>260</v>
      </c>
      <c r="E986" s="19" t="s">
        <v>1986</v>
      </c>
      <c r="F986" s="10">
        <v>42036</v>
      </c>
      <c r="G986" s="10">
        <v>44958</v>
      </c>
      <c r="H986" s="11">
        <v>9</v>
      </c>
      <c r="I986" s="20" t="s">
        <v>259</v>
      </c>
      <c r="J986" s="11" t="s">
        <v>261</v>
      </c>
      <c r="K986" s="11" t="s">
        <v>2205</v>
      </c>
      <c r="L986" s="11">
        <v>2</v>
      </c>
    </row>
    <row r="987" spans="1:12">
      <c r="A987" s="11" t="s">
        <v>1737</v>
      </c>
      <c r="D987" s="11" t="s">
        <v>260</v>
      </c>
      <c r="E987" s="19" t="s">
        <v>1987</v>
      </c>
      <c r="F987" s="10">
        <v>42036</v>
      </c>
      <c r="G987" s="10">
        <v>44958</v>
      </c>
      <c r="H987" s="11">
        <v>9</v>
      </c>
      <c r="I987" s="20" t="s">
        <v>259</v>
      </c>
      <c r="J987" s="11" t="s">
        <v>261</v>
      </c>
      <c r="K987" s="11" t="s">
        <v>2205</v>
      </c>
      <c r="L987" s="11">
        <v>2</v>
      </c>
    </row>
    <row r="988" spans="1:12">
      <c r="A988" s="11" t="s">
        <v>1738</v>
      </c>
      <c r="D988" s="11" t="s">
        <v>260</v>
      </c>
      <c r="E988" s="19" t="s">
        <v>1988</v>
      </c>
      <c r="F988" s="10">
        <v>42036</v>
      </c>
      <c r="G988" s="10">
        <v>44958</v>
      </c>
      <c r="H988" s="11">
        <v>9</v>
      </c>
      <c r="I988" s="20" t="s">
        <v>259</v>
      </c>
      <c r="J988" s="11" t="s">
        <v>261</v>
      </c>
      <c r="K988" s="11" t="s">
        <v>2205</v>
      </c>
      <c r="L988" s="11">
        <v>2</v>
      </c>
    </row>
    <row r="989" spans="1:12">
      <c r="A989" s="11" t="s">
        <v>1739</v>
      </c>
      <c r="D989" s="11" t="s">
        <v>260</v>
      </c>
      <c r="E989" s="19" t="s">
        <v>1989</v>
      </c>
      <c r="F989" s="10">
        <v>42036</v>
      </c>
      <c r="G989" s="10">
        <v>44958</v>
      </c>
      <c r="H989" s="11">
        <v>9</v>
      </c>
      <c r="I989" s="20" t="s">
        <v>259</v>
      </c>
      <c r="J989" s="11" t="s">
        <v>261</v>
      </c>
      <c r="K989" s="11" t="s">
        <v>2205</v>
      </c>
      <c r="L989" s="11">
        <v>2</v>
      </c>
    </row>
    <row r="990" spans="1:12">
      <c r="A990" s="11" t="s">
        <v>1740</v>
      </c>
      <c r="D990" s="11" t="s">
        <v>260</v>
      </c>
      <c r="E990" s="19" t="s">
        <v>1990</v>
      </c>
      <c r="F990" s="10">
        <v>42036</v>
      </c>
      <c r="G990" s="10">
        <v>44958</v>
      </c>
      <c r="H990" s="11">
        <v>9</v>
      </c>
      <c r="I990" s="20" t="s">
        <v>259</v>
      </c>
      <c r="J990" s="11" t="s">
        <v>261</v>
      </c>
      <c r="K990" s="11" t="s">
        <v>2205</v>
      </c>
      <c r="L990" s="11">
        <v>2</v>
      </c>
    </row>
    <row r="991" spans="1:12">
      <c r="A991" s="11" t="s">
        <v>1741</v>
      </c>
      <c r="D991" s="11" t="s">
        <v>260</v>
      </c>
      <c r="E991" s="19" t="s">
        <v>1991</v>
      </c>
      <c r="F991" s="10">
        <v>42036</v>
      </c>
      <c r="G991" s="10">
        <v>44958</v>
      </c>
      <c r="H991" s="11">
        <v>9</v>
      </c>
      <c r="I991" s="20" t="s">
        <v>259</v>
      </c>
      <c r="J991" s="11" t="s">
        <v>261</v>
      </c>
      <c r="K991" s="11" t="s">
        <v>2205</v>
      </c>
      <c r="L991" s="11">
        <v>2</v>
      </c>
    </row>
    <row r="992" spans="1:12">
      <c r="A992" s="11" t="s">
        <v>1742</v>
      </c>
      <c r="D992" s="11" t="s">
        <v>260</v>
      </c>
      <c r="E992" s="19" t="s">
        <v>1992</v>
      </c>
      <c r="F992" s="10">
        <v>42036</v>
      </c>
      <c r="G992" s="10">
        <v>44958</v>
      </c>
      <c r="H992" s="11">
        <v>9</v>
      </c>
      <c r="I992" s="20" t="s">
        <v>259</v>
      </c>
      <c r="J992" s="11" t="s">
        <v>261</v>
      </c>
      <c r="K992" s="11" t="s">
        <v>2205</v>
      </c>
      <c r="L992" s="11">
        <v>2</v>
      </c>
    </row>
    <row r="993" spans="1:12">
      <c r="A993" s="11" t="s">
        <v>1743</v>
      </c>
      <c r="D993" s="11" t="s">
        <v>260</v>
      </c>
      <c r="E993" s="19" t="s">
        <v>1993</v>
      </c>
      <c r="F993" s="10">
        <v>42036</v>
      </c>
      <c r="G993" s="10">
        <v>44958</v>
      </c>
      <c r="H993" s="11">
        <v>9</v>
      </c>
      <c r="I993" s="20" t="s">
        <v>259</v>
      </c>
      <c r="J993" s="11" t="s">
        <v>261</v>
      </c>
      <c r="K993" s="11" t="s">
        <v>2205</v>
      </c>
      <c r="L993" s="11">
        <v>2</v>
      </c>
    </row>
    <row r="994" spans="1:12">
      <c r="A994" s="11" t="s">
        <v>1744</v>
      </c>
      <c r="D994" s="11" t="s">
        <v>260</v>
      </c>
      <c r="E994" s="19" t="s">
        <v>1994</v>
      </c>
      <c r="F994" s="10">
        <v>42036</v>
      </c>
      <c r="G994" s="10">
        <v>44958</v>
      </c>
      <c r="H994" s="11">
        <v>9</v>
      </c>
      <c r="I994" s="20" t="s">
        <v>259</v>
      </c>
      <c r="J994" s="11" t="s">
        <v>261</v>
      </c>
      <c r="K994" s="11" t="s">
        <v>2205</v>
      </c>
      <c r="L994" s="11">
        <v>2</v>
      </c>
    </row>
    <row r="995" spans="1:12">
      <c r="A995" s="11" t="s">
        <v>1745</v>
      </c>
      <c r="D995" s="11" t="s">
        <v>260</v>
      </c>
      <c r="E995" s="19" t="s">
        <v>1995</v>
      </c>
      <c r="F995" s="10">
        <v>42036</v>
      </c>
      <c r="G995" s="10">
        <v>44958</v>
      </c>
      <c r="H995" s="11">
        <v>9</v>
      </c>
      <c r="I995" s="20" t="s">
        <v>259</v>
      </c>
      <c r="J995" s="11" t="s">
        <v>261</v>
      </c>
      <c r="K995" s="11" t="s">
        <v>2205</v>
      </c>
      <c r="L995" s="11">
        <v>2</v>
      </c>
    </row>
    <row r="996" spans="1:12">
      <c r="A996" s="11" t="s">
        <v>1746</v>
      </c>
      <c r="D996" s="11" t="s">
        <v>260</v>
      </c>
      <c r="E996" s="19" t="s">
        <v>1996</v>
      </c>
      <c r="F996" s="10">
        <v>42036</v>
      </c>
      <c r="G996" s="10">
        <v>44958</v>
      </c>
      <c r="H996" s="11">
        <v>9</v>
      </c>
      <c r="I996" s="20" t="s">
        <v>259</v>
      </c>
      <c r="J996" s="11" t="s">
        <v>261</v>
      </c>
      <c r="K996" s="11" t="s">
        <v>2205</v>
      </c>
      <c r="L996" s="11">
        <v>2</v>
      </c>
    </row>
    <row r="997" spans="1:12">
      <c r="A997" s="11" t="s">
        <v>1747</v>
      </c>
      <c r="D997" s="11" t="s">
        <v>260</v>
      </c>
      <c r="E997" s="19" t="s">
        <v>1997</v>
      </c>
      <c r="F997" s="10">
        <v>42036</v>
      </c>
      <c r="G997" s="10">
        <v>44958</v>
      </c>
      <c r="H997" s="11">
        <v>9</v>
      </c>
      <c r="I997" s="20" t="s">
        <v>259</v>
      </c>
      <c r="J997" s="11" t="s">
        <v>261</v>
      </c>
      <c r="K997" s="11" t="s">
        <v>2205</v>
      </c>
      <c r="L997" s="11">
        <v>2</v>
      </c>
    </row>
    <row r="998" spans="1:12">
      <c r="A998" s="11" t="s">
        <v>1748</v>
      </c>
      <c r="D998" s="11" t="s">
        <v>260</v>
      </c>
      <c r="E998" s="19" t="s">
        <v>1998</v>
      </c>
      <c r="F998" s="10">
        <v>42036</v>
      </c>
      <c r="G998" s="10">
        <v>44958</v>
      </c>
      <c r="H998" s="11">
        <v>9</v>
      </c>
      <c r="I998" s="20" t="s">
        <v>259</v>
      </c>
      <c r="J998" s="11" t="s">
        <v>261</v>
      </c>
      <c r="K998" s="11" t="s">
        <v>2205</v>
      </c>
      <c r="L998" s="11">
        <v>2</v>
      </c>
    </row>
    <row r="999" spans="1:12">
      <c r="A999" s="11" t="s">
        <v>1749</v>
      </c>
      <c r="D999" s="11" t="s">
        <v>260</v>
      </c>
      <c r="E999" s="19" t="s">
        <v>1999</v>
      </c>
      <c r="F999" s="10">
        <v>42036</v>
      </c>
      <c r="G999" s="10">
        <v>44958</v>
      </c>
      <c r="H999" s="11">
        <v>9</v>
      </c>
      <c r="I999" s="20" t="s">
        <v>259</v>
      </c>
      <c r="J999" s="11" t="s">
        <v>261</v>
      </c>
      <c r="K999" s="11" t="s">
        <v>2205</v>
      </c>
      <c r="L999" s="11">
        <v>2</v>
      </c>
    </row>
    <row r="1000" spans="1:12">
      <c r="A1000" s="11" t="s">
        <v>1750</v>
      </c>
      <c r="D1000" s="11" t="s">
        <v>260</v>
      </c>
      <c r="E1000" s="19" t="s">
        <v>2000</v>
      </c>
      <c r="F1000" s="10">
        <v>42036</v>
      </c>
      <c r="G1000" s="10">
        <v>44958</v>
      </c>
      <c r="H1000" s="11">
        <v>9</v>
      </c>
      <c r="I1000" s="20" t="s">
        <v>259</v>
      </c>
      <c r="J1000" s="11" t="s">
        <v>261</v>
      </c>
      <c r="K1000" s="11" t="s">
        <v>2205</v>
      </c>
      <c r="L1000" s="11">
        <v>2</v>
      </c>
    </row>
    <row r="1001" spans="1:12">
      <c r="A1001" s="11" t="s">
        <v>1751</v>
      </c>
      <c r="D1001" s="11" t="s">
        <v>260</v>
      </c>
      <c r="E1001" s="19" t="s">
        <v>2001</v>
      </c>
      <c r="F1001" s="10">
        <v>42036</v>
      </c>
      <c r="G1001" s="10">
        <v>44958</v>
      </c>
      <c r="H1001" s="11">
        <v>9</v>
      </c>
      <c r="I1001" s="20" t="s">
        <v>259</v>
      </c>
      <c r="J1001" s="11" t="s">
        <v>261</v>
      </c>
      <c r="K1001" s="11" t="s">
        <v>2205</v>
      </c>
      <c r="L1001" s="11">
        <v>2</v>
      </c>
    </row>
    <row r="1002" spans="1:12">
      <c r="A1002" s="11" t="s">
        <v>1752</v>
      </c>
      <c r="D1002" s="11" t="s">
        <v>260</v>
      </c>
      <c r="E1002" s="19" t="s">
        <v>2002</v>
      </c>
      <c r="F1002" s="10">
        <v>42036</v>
      </c>
      <c r="G1002" s="10">
        <v>44958</v>
      </c>
      <c r="H1002" s="11">
        <v>9</v>
      </c>
      <c r="I1002" s="20" t="s">
        <v>259</v>
      </c>
      <c r="J1002" s="11" t="s">
        <v>261</v>
      </c>
      <c r="K1002" s="11" t="s">
        <v>2205</v>
      </c>
      <c r="L1002" s="11">
        <v>2</v>
      </c>
    </row>
    <row r="1003" spans="1:12">
      <c r="A1003" s="11" t="s">
        <v>1753</v>
      </c>
      <c r="D1003" s="11" t="s">
        <v>260</v>
      </c>
      <c r="E1003" s="19" t="s">
        <v>2003</v>
      </c>
      <c r="F1003" s="10">
        <v>42036</v>
      </c>
      <c r="G1003" s="10">
        <v>44958</v>
      </c>
      <c r="H1003" s="11">
        <v>9</v>
      </c>
      <c r="I1003" s="20" t="s">
        <v>259</v>
      </c>
      <c r="J1003" s="11" t="s">
        <v>261</v>
      </c>
      <c r="K1003" s="11" t="s">
        <v>2205</v>
      </c>
      <c r="L1003" s="11">
        <v>2</v>
      </c>
    </row>
    <row r="1004" spans="1:12">
      <c r="A1004" s="11" t="s">
        <v>1754</v>
      </c>
      <c r="D1004" s="11" t="s">
        <v>260</v>
      </c>
      <c r="E1004" s="19" t="s">
        <v>2004</v>
      </c>
      <c r="F1004" s="10">
        <v>42036</v>
      </c>
      <c r="G1004" s="10">
        <v>44958</v>
      </c>
      <c r="H1004" s="11">
        <v>9</v>
      </c>
      <c r="I1004" s="20" t="s">
        <v>259</v>
      </c>
      <c r="J1004" s="11" t="s">
        <v>261</v>
      </c>
      <c r="K1004" s="11" t="s">
        <v>2205</v>
      </c>
      <c r="L1004" s="11">
        <v>2</v>
      </c>
    </row>
    <row r="1005" spans="1:12">
      <c r="A1005" s="11" t="s">
        <v>1755</v>
      </c>
      <c r="D1005" s="11" t="s">
        <v>260</v>
      </c>
      <c r="E1005" s="19" t="s">
        <v>2005</v>
      </c>
      <c r="F1005" s="10">
        <v>42036</v>
      </c>
      <c r="G1005" s="10">
        <v>44958</v>
      </c>
      <c r="H1005" s="11">
        <v>9</v>
      </c>
      <c r="I1005" s="20" t="s">
        <v>259</v>
      </c>
      <c r="J1005" s="11" t="s">
        <v>261</v>
      </c>
      <c r="K1005" s="11" t="s">
        <v>2205</v>
      </c>
      <c r="L1005" s="11">
        <v>2</v>
      </c>
    </row>
    <row r="1006" spans="1:12">
      <c r="A1006" s="11" t="s">
        <v>1756</v>
      </c>
      <c r="D1006" s="11" t="s">
        <v>260</v>
      </c>
      <c r="E1006" s="19" t="s">
        <v>2006</v>
      </c>
      <c r="F1006" s="10">
        <v>42036</v>
      </c>
      <c r="G1006" s="10">
        <v>44958</v>
      </c>
      <c r="H1006" s="11">
        <v>9</v>
      </c>
      <c r="I1006" s="20" t="s">
        <v>259</v>
      </c>
      <c r="J1006" s="11" t="s">
        <v>261</v>
      </c>
      <c r="K1006" s="11" t="s">
        <v>2205</v>
      </c>
      <c r="L1006" s="11">
        <v>2</v>
      </c>
    </row>
    <row r="1007" spans="1:12">
      <c r="A1007" s="11" t="s">
        <v>1757</v>
      </c>
      <c r="D1007" s="11" t="s">
        <v>260</v>
      </c>
      <c r="E1007" s="19" t="s">
        <v>2007</v>
      </c>
      <c r="F1007" s="10">
        <v>42036</v>
      </c>
      <c r="G1007" s="10">
        <v>44958</v>
      </c>
      <c r="H1007" s="11">
        <v>9</v>
      </c>
      <c r="I1007" s="20" t="s">
        <v>259</v>
      </c>
      <c r="J1007" s="11" t="s">
        <v>261</v>
      </c>
      <c r="K1007" s="11" t="s">
        <v>2205</v>
      </c>
      <c r="L1007" s="11">
        <v>2</v>
      </c>
    </row>
    <row r="1008" spans="1:12">
      <c r="A1008" s="11" t="s">
        <v>1758</v>
      </c>
      <c r="D1008" s="11" t="s">
        <v>260</v>
      </c>
      <c r="E1008" s="19" t="s">
        <v>2008</v>
      </c>
      <c r="F1008" s="10">
        <v>42036</v>
      </c>
      <c r="G1008" s="10">
        <v>44958</v>
      </c>
      <c r="H1008" s="11">
        <v>9</v>
      </c>
      <c r="I1008" s="20" t="s">
        <v>259</v>
      </c>
      <c r="J1008" s="11" t="s">
        <v>261</v>
      </c>
      <c r="K1008" s="11" t="s">
        <v>2205</v>
      </c>
      <c r="L1008" s="11">
        <v>2</v>
      </c>
    </row>
    <row r="1009" spans="1:12">
      <c r="A1009" s="11" t="s">
        <v>1759</v>
      </c>
      <c r="D1009" s="11" t="s">
        <v>260</v>
      </c>
      <c r="E1009" s="19" t="s">
        <v>2009</v>
      </c>
      <c r="F1009" s="10">
        <v>42036</v>
      </c>
      <c r="G1009" s="10">
        <v>44958</v>
      </c>
      <c r="H1009" s="11">
        <v>9</v>
      </c>
      <c r="I1009" s="20" t="s">
        <v>259</v>
      </c>
      <c r="J1009" s="11" t="s">
        <v>261</v>
      </c>
      <c r="K1009" s="11" t="s">
        <v>2205</v>
      </c>
      <c r="L1009" s="11">
        <v>2</v>
      </c>
    </row>
    <row r="1010" spans="1:12">
      <c r="A1010" s="11" t="s">
        <v>1760</v>
      </c>
      <c r="D1010" s="11" t="s">
        <v>260</v>
      </c>
      <c r="E1010" s="19" t="s">
        <v>2010</v>
      </c>
      <c r="F1010" s="10">
        <v>42036</v>
      </c>
      <c r="G1010" s="10">
        <v>44958</v>
      </c>
      <c r="H1010" s="11">
        <v>9</v>
      </c>
      <c r="I1010" s="20" t="s">
        <v>259</v>
      </c>
      <c r="J1010" s="11" t="s">
        <v>261</v>
      </c>
      <c r="K1010" s="11" t="s">
        <v>2205</v>
      </c>
      <c r="L1010" s="11">
        <v>2</v>
      </c>
    </row>
    <row r="1011" spans="1:12">
      <c r="A1011" s="11" t="s">
        <v>1761</v>
      </c>
      <c r="D1011" s="11" t="s">
        <v>260</v>
      </c>
      <c r="E1011" s="19" t="s">
        <v>2011</v>
      </c>
      <c r="F1011" s="10">
        <v>42036</v>
      </c>
      <c r="G1011" s="10">
        <v>44958</v>
      </c>
      <c r="H1011" s="11">
        <v>9</v>
      </c>
      <c r="I1011" s="20" t="s">
        <v>259</v>
      </c>
      <c r="J1011" s="11" t="s">
        <v>261</v>
      </c>
      <c r="K1011" s="11" t="s">
        <v>2205</v>
      </c>
      <c r="L1011" s="11">
        <v>2</v>
      </c>
    </row>
    <row r="1012" spans="1:12">
      <c r="A1012" s="11" t="s">
        <v>2012</v>
      </c>
      <c r="D1012" s="11" t="s">
        <v>260</v>
      </c>
      <c r="E1012" s="19" t="s">
        <v>2104</v>
      </c>
      <c r="F1012" s="10">
        <v>42036</v>
      </c>
      <c r="G1012" s="10">
        <v>44958</v>
      </c>
      <c r="H1012" s="11">
        <v>9</v>
      </c>
      <c r="I1012" s="20" t="s">
        <v>259</v>
      </c>
      <c r="J1012" s="11" t="s">
        <v>261</v>
      </c>
      <c r="K1012" s="11" t="s">
        <v>2205</v>
      </c>
      <c r="L1012" s="11">
        <v>2</v>
      </c>
    </row>
    <row r="1013" spans="1:12">
      <c r="A1013" s="11" t="s">
        <v>2013</v>
      </c>
      <c r="D1013" s="11" t="s">
        <v>260</v>
      </c>
      <c r="E1013" s="19" t="s">
        <v>2105</v>
      </c>
      <c r="F1013" s="10">
        <v>42036</v>
      </c>
      <c r="G1013" s="10">
        <v>44958</v>
      </c>
      <c r="H1013" s="11">
        <v>9</v>
      </c>
      <c r="I1013" s="20" t="s">
        <v>259</v>
      </c>
      <c r="J1013" s="11" t="s">
        <v>261</v>
      </c>
      <c r="K1013" s="11" t="s">
        <v>2205</v>
      </c>
      <c r="L1013" s="11">
        <v>2</v>
      </c>
    </row>
    <row r="1014" spans="1:12">
      <c r="A1014" s="11" t="s">
        <v>2014</v>
      </c>
      <c r="D1014" s="11" t="s">
        <v>260</v>
      </c>
      <c r="E1014" s="19" t="s">
        <v>2106</v>
      </c>
      <c r="F1014" s="10">
        <v>42036</v>
      </c>
      <c r="G1014" s="10">
        <v>44958</v>
      </c>
      <c r="H1014" s="11">
        <v>9</v>
      </c>
      <c r="I1014" s="20" t="s">
        <v>259</v>
      </c>
      <c r="J1014" s="11" t="s">
        <v>261</v>
      </c>
      <c r="K1014" s="11" t="s">
        <v>2205</v>
      </c>
      <c r="L1014" s="11">
        <v>2</v>
      </c>
    </row>
    <row r="1015" spans="1:12">
      <c r="A1015" s="11" t="s">
        <v>2015</v>
      </c>
      <c r="D1015" s="11" t="s">
        <v>260</v>
      </c>
      <c r="E1015" s="19" t="s">
        <v>2107</v>
      </c>
      <c r="F1015" s="10">
        <v>42036</v>
      </c>
      <c r="G1015" s="10">
        <v>44958</v>
      </c>
      <c r="H1015" s="11">
        <v>9</v>
      </c>
      <c r="I1015" s="20" t="s">
        <v>259</v>
      </c>
      <c r="J1015" s="11" t="s">
        <v>261</v>
      </c>
      <c r="K1015" s="11" t="s">
        <v>2205</v>
      </c>
      <c r="L1015" s="11">
        <v>2</v>
      </c>
    </row>
    <row r="1016" spans="1:12">
      <c r="A1016" s="11" t="s">
        <v>2016</v>
      </c>
      <c r="D1016" s="11" t="s">
        <v>260</v>
      </c>
      <c r="E1016" s="19" t="s">
        <v>2108</v>
      </c>
      <c r="F1016" s="10">
        <v>42036</v>
      </c>
      <c r="G1016" s="10">
        <v>44958</v>
      </c>
      <c r="H1016" s="11">
        <v>9</v>
      </c>
      <c r="I1016" s="20" t="s">
        <v>259</v>
      </c>
      <c r="J1016" s="11" t="s">
        <v>261</v>
      </c>
      <c r="K1016" s="11" t="s">
        <v>2205</v>
      </c>
      <c r="L1016" s="11">
        <v>2</v>
      </c>
    </row>
    <row r="1017" spans="1:12">
      <c r="A1017" s="11" t="s">
        <v>2017</v>
      </c>
      <c r="D1017" s="11" t="s">
        <v>260</v>
      </c>
      <c r="E1017" s="19" t="s">
        <v>2109</v>
      </c>
      <c r="F1017" s="10">
        <v>42036</v>
      </c>
      <c r="G1017" s="10">
        <v>44958</v>
      </c>
      <c r="H1017" s="11">
        <v>9</v>
      </c>
      <c r="I1017" s="20" t="s">
        <v>259</v>
      </c>
      <c r="J1017" s="11" t="s">
        <v>261</v>
      </c>
      <c r="K1017" s="11" t="s">
        <v>2205</v>
      </c>
      <c r="L1017" s="11">
        <v>2</v>
      </c>
    </row>
    <row r="1018" spans="1:12">
      <c r="A1018" s="11" t="s">
        <v>2018</v>
      </c>
      <c r="D1018" s="11" t="s">
        <v>260</v>
      </c>
      <c r="E1018" s="19" t="s">
        <v>2110</v>
      </c>
      <c r="F1018" s="10">
        <v>42036</v>
      </c>
      <c r="G1018" s="10">
        <v>44958</v>
      </c>
      <c r="H1018" s="11">
        <v>9</v>
      </c>
      <c r="I1018" s="20" t="s">
        <v>259</v>
      </c>
      <c r="J1018" s="11" t="s">
        <v>261</v>
      </c>
      <c r="K1018" s="11" t="s">
        <v>2205</v>
      </c>
      <c r="L1018" s="11">
        <v>2</v>
      </c>
    </row>
    <row r="1019" spans="1:12">
      <c r="A1019" s="11" t="s">
        <v>2019</v>
      </c>
      <c r="D1019" s="11" t="s">
        <v>260</v>
      </c>
      <c r="E1019" s="19" t="s">
        <v>2111</v>
      </c>
      <c r="F1019" s="10">
        <v>42036</v>
      </c>
      <c r="G1019" s="10">
        <v>44958</v>
      </c>
      <c r="H1019" s="11">
        <v>9</v>
      </c>
      <c r="I1019" s="20" t="s">
        <v>259</v>
      </c>
      <c r="J1019" s="11" t="s">
        <v>261</v>
      </c>
      <c r="K1019" s="11" t="s">
        <v>2205</v>
      </c>
      <c r="L1019" s="11">
        <v>2</v>
      </c>
    </row>
    <row r="1020" spans="1:12">
      <c r="A1020" s="11" t="s">
        <v>2020</v>
      </c>
      <c r="D1020" s="11" t="s">
        <v>260</v>
      </c>
      <c r="E1020" s="19" t="s">
        <v>2112</v>
      </c>
      <c r="F1020" s="10">
        <v>42036</v>
      </c>
      <c r="G1020" s="10">
        <v>44958</v>
      </c>
      <c r="H1020" s="11">
        <v>9</v>
      </c>
      <c r="I1020" s="20" t="s">
        <v>259</v>
      </c>
      <c r="J1020" s="11" t="s">
        <v>261</v>
      </c>
      <c r="K1020" s="11" t="s">
        <v>2205</v>
      </c>
      <c r="L1020" s="11">
        <v>2</v>
      </c>
    </row>
    <row r="1021" spans="1:12">
      <c r="A1021" s="11" t="s">
        <v>2021</v>
      </c>
      <c r="D1021" s="11" t="s">
        <v>260</v>
      </c>
      <c r="E1021" s="19" t="s">
        <v>2113</v>
      </c>
      <c r="F1021" s="10">
        <v>42036</v>
      </c>
      <c r="G1021" s="10">
        <v>44958</v>
      </c>
      <c r="H1021" s="11">
        <v>9</v>
      </c>
      <c r="I1021" s="20" t="s">
        <v>259</v>
      </c>
      <c r="J1021" s="11" t="s">
        <v>261</v>
      </c>
      <c r="K1021" s="11" t="s">
        <v>2205</v>
      </c>
      <c r="L1021" s="11">
        <v>2</v>
      </c>
    </row>
    <row r="1022" spans="1:12">
      <c r="A1022" s="11" t="s">
        <v>2022</v>
      </c>
      <c r="D1022" s="11" t="s">
        <v>260</v>
      </c>
      <c r="E1022" s="19" t="s">
        <v>2114</v>
      </c>
      <c r="F1022" s="10">
        <v>42036</v>
      </c>
      <c r="G1022" s="10">
        <v>44958</v>
      </c>
      <c r="H1022" s="11">
        <v>9</v>
      </c>
      <c r="I1022" s="20" t="s">
        <v>259</v>
      </c>
      <c r="J1022" s="11" t="s">
        <v>261</v>
      </c>
      <c r="K1022" s="11" t="s">
        <v>2205</v>
      </c>
      <c r="L1022" s="11">
        <v>2</v>
      </c>
    </row>
    <row r="1023" spans="1:12">
      <c r="A1023" s="11" t="s">
        <v>2023</v>
      </c>
      <c r="D1023" s="11" t="s">
        <v>260</v>
      </c>
      <c r="E1023" s="19" t="s">
        <v>2115</v>
      </c>
      <c r="F1023" s="10">
        <v>42036</v>
      </c>
      <c r="G1023" s="10">
        <v>44958</v>
      </c>
      <c r="H1023" s="11">
        <v>9</v>
      </c>
      <c r="I1023" s="20" t="s">
        <v>259</v>
      </c>
      <c r="J1023" s="11" t="s">
        <v>261</v>
      </c>
      <c r="K1023" s="11" t="s">
        <v>2205</v>
      </c>
      <c r="L1023" s="11">
        <v>2</v>
      </c>
    </row>
    <row r="1024" spans="1:12">
      <c r="A1024" s="11" t="s">
        <v>2024</v>
      </c>
      <c r="D1024" s="11" t="s">
        <v>260</v>
      </c>
      <c r="E1024" s="19" t="s">
        <v>2116</v>
      </c>
      <c r="F1024" s="10">
        <v>42036</v>
      </c>
      <c r="G1024" s="10">
        <v>44958</v>
      </c>
      <c r="H1024" s="11">
        <v>9</v>
      </c>
      <c r="I1024" s="20" t="s">
        <v>259</v>
      </c>
      <c r="J1024" s="11" t="s">
        <v>261</v>
      </c>
      <c r="K1024" s="11" t="s">
        <v>2205</v>
      </c>
      <c r="L1024" s="11">
        <v>2</v>
      </c>
    </row>
    <row r="1025" spans="1:12">
      <c r="A1025" s="11" t="s">
        <v>2025</v>
      </c>
      <c r="D1025" s="11" t="s">
        <v>260</v>
      </c>
      <c r="E1025" s="19" t="s">
        <v>2117</v>
      </c>
      <c r="F1025" s="10">
        <v>42036</v>
      </c>
      <c r="G1025" s="10">
        <v>44958</v>
      </c>
      <c r="H1025" s="11">
        <v>9</v>
      </c>
      <c r="I1025" s="20" t="s">
        <v>259</v>
      </c>
      <c r="J1025" s="11" t="s">
        <v>261</v>
      </c>
      <c r="K1025" s="11" t="s">
        <v>2205</v>
      </c>
      <c r="L1025" s="11">
        <v>2</v>
      </c>
    </row>
    <row r="1026" spans="1:12">
      <c r="A1026" s="11" t="s">
        <v>2026</v>
      </c>
      <c r="D1026" s="11" t="s">
        <v>260</v>
      </c>
      <c r="E1026" s="19" t="s">
        <v>2118</v>
      </c>
      <c r="F1026" s="10">
        <v>42036</v>
      </c>
      <c r="G1026" s="10">
        <v>44958</v>
      </c>
      <c r="H1026" s="11">
        <v>9</v>
      </c>
      <c r="I1026" s="20" t="s">
        <v>259</v>
      </c>
      <c r="J1026" s="11" t="s">
        <v>261</v>
      </c>
      <c r="K1026" s="11" t="s">
        <v>2205</v>
      </c>
      <c r="L1026" s="11">
        <v>2</v>
      </c>
    </row>
    <row r="1027" spans="1:12">
      <c r="A1027" s="11" t="s">
        <v>2027</v>
      </c>
      <c r="D1027" s="11" t="s">
        <v>260</v>
      </c>
      <c r="E1027" s="19" t="s">
        <v>2119</v>
      </c>
      <c r="F1027" s="10">
        <v>42036</v>
      </c>
      <c r="G1027" s="10">
        <v>44958</v>
      </c>
      <c r="H1027" s="11">
        <v>9</v>
      </c>
      <c r="I1027" s="20" t="s">
        <v>259</v>
      </c>
      <c r="J1027" s="11" t="s">
        <v>261</v>
      </c>
      <c r="K1027" s="11" t="s">
        <v>2205</v>
      </c>
      <c r="L1027" s="11">
        <v>2</v>
      </c>
    </row>
    <row r="1028" spans="1:12">
      <c r="A1028" s="11" t="s">
        <v>2028</v>
      </c>
      <c r="D1028" s="11" t="s">
        <v>260</v>
      </c>
      <c r="E1028" s="19" t="s">
        <v>2120</v>
      </c>
      <c r="F1028" s="10">
        <v>42036</v>
      </c>
      <c r="G1028" s="10">
        <v>44958</v>
      </c>
      <c r="H1028" s="11">
        <v>9</v>
      </c>
      <c r="I1028" s="20" t="s">
        <v>259</v>
      </c>
      <c r="J1028" s="11" t="s">
        <v>261</v>
      </c>
      <c r="K1028" s="11" t="s">
        <v>2205</v>
      </c>
      <c r="L1028" s="11">
        <v>2</v>
      </c>
    </row>
    <row r="1029" spans="1:12">
      <c r="A1029" s="11" t="s">
        <v>2029</v>
      </c>
      <c r="D1029" s="11" t="s">
        <v>260</v>
      </c>
      <c r="E1029" s="19" t="s">
        <v>2121</v>
      </c>
      <c r="F1029" s="10">
        <v>42036</v>
      </c>
      <c r="G1029" s="10">
        <v>44958</v>
      </c>
      <c r="H1029" s="11">
        <v>9</v>
      </c>
      <c r="I1029" s="20" t="s">
        <v>259</v>
      </c>
      <c r="J1029" s="11" t="s">
        <v>261</v>
      </c>
      <c r="K1029" s="11" t="s">
        <v>2205</v>
      </c>
      <c r="L1029" s="11">
        <v>2</v>
      </c>
    </row>
    <row r="1030" spans="1:12">
      <c r="A1030" s="11" t="s">
        <v>2030</v>
      </c>
      <c r="D1030" s="11" t="s">
        <v>260</v>
      </c>
      <c r="E1030" s="19" t="s">
        <v>2122</v>
      </c>
      <c r="F1030" s="10">
        <v>42036</v>
      </c>
      <c r="G1030" s="10">
        <v>44958</v>
      </c>
      <c r="H1030" s="11">
        <v>9</v>
      </c>
      <c r="I1030" s="20" t="s">
        <v>259</v>
      </c>
      <c r="J1030" s="11" t="s">
        <v>261</v>
      </c>
      <c r="K1030" s="11" t="s">
        <v>2205</v>
      </c>
      <c r="L1030" s="11">
        <v>2</v>
      </c>
    </row>
    <row r="1031" spans="1:12">
      <c r="A1031" s="11" t="s">
        <v>2031</v>
      </c>
      <c r="D1031" s="11" t="s">
        <v>260</v>
      </c>
      <c r="E1031" s="19" t="s">
        <v>2123</v>
      </c>
      <c r="F1031" s="10">
        <v>42036</v>
      </c>
      <c r="G1031" s="10">
        <v>44958</v>
      </c>
      <c r="H1031" s="11">
        <v>9</v>
      </c>
      <c r="I1031" s="20" t="s">
        <v>259</v>
      </c>
      <c r="J1031" s="11" t="s">
        <v>261</v>
      </c>
      <c r="K1031" s="11" t="s">
        <v>2205</v>
      </c>
      <c r="L1031" s="11">
        <v>2</v>
      </c>
    </row>
    <row r="1032" spans="1:12">
      <c r="A1032" s="11" t="s">
        <v>2032</v>
      </c>
      <c r="D1032" s="11" t="s">
        <v>260</v>
      </c>
      <c r="E1032" s="19" t="s">
        <v>2124</v>
      </c>
      <c r="F1032" s="10">
        <v>42036</v>
      </c>
      <c r="G1032" s="10">
        <v>44958</v>
      </c>
      <c r="H1032" s="11">
        <v>9</v>
      </c>
      <c r="I1032" s="20" t="s">
        <v>259</v>
      </c>
      <c r="J1032" s="11" t="s">
        <v>261</v>
      </c>
      <c r="K1032" s="11" t="s">
        <v>2205</v>
      </c>
      <c r="L1032" s="11">
        <v>2</v>
      </c>
    </row>
    <row r="1033" spans="1:12">
      <c r="A1033" s="11" t="s">
        <v>2033</v>
      </c>
      <c r="D1033" s="11" t="s">
        <v>260</v>
      </c>
      <c r="E1033" s="19" t="s">
        <v>2125</v>
      </c>
      <c r="F1033" s="10">
        <v>42036</v>
      </c>
      <c r="G1033" s="10">
        <v>44958</v>
      </c>
      <c r="H1033" s="11">
        <v>9</v>
      </c>
      <c r="I1033" s="20" t="s">
        <v>259</v>
      </c>
      <c r="J1033" s="11" t="s">
        <v>261</v>
      </c>
      <c r="K1033" s="11" t="s">
        <v>2205</v>
      </c>
      <c r="L1033" s="11">
        <v>2</v>
      </c>
    </row>
    <row r="1034" spans="1:12">
      <c r="A1034" s="11" t="s">
        <v>2034</v>
      </c>
      <c r="D1034" s="11" t="s">
        <v>260</v>
      </c>
      <c r="E1034" s="19" t="s">
        <v>2126</v>
      </c>
      <c r="F1034" s="10">
        <v>42036</v>
      </c>
      <c r="G1034" s="10">
        <v>44958</v>
      </c>
      <c r="H1034" s="11">
        <v>9</v>
      </c>
      <c r="I1034" s="20" t="s">
        <v>259</v>
      </c>
      <c r="J1034" s="11" t="s">
        <v>261</v>
      </c>
      <c r="K1034" s="11" t="s">
        <v>2205</v>
      </c>
      <c r="L1034" s="11">
        <v>2</v>
      </c>
    </row>
    <row r="1035" spans="1:12">
      <c r="A1035" s="11" t="s">
        <v>2035</v>
      </c>
      <c r="D1035" s="11" t="s">
        <v>260</v>
      </c>
      <c r="E1035" s="19" t="s">
        <v>2127</v>
      </c>
      <c r="F1035" s="10">
        <v>42036</v>
      </c>
      <c r="G1035" s="10">
        <v>44958</v>
      </c>
      <c r="H1035" s="11">
        <v>9</v>
      </c>
      <c r="I1035" s="20" t="s">
        <v>259</v>
      </c>
      <c r="J1035" s="11" t="s">
        <v>261</v>
      </c>
      <c r="K1035" s="11" t="s">
        <v>2205</v>
      </c>
      <c r="L1035" s="11">
        <v>2</v>
      </c>
    </row>
    <row r="1036" spans="1:12">
      <c r="A1036" s="11" t="s">
        <v>2036</v>
      </c>
      <c r="D1036" s="11" t="s">
        <v>260</v>
      </c>
      <c r="E1036" s="19" t="s">
        <v>2128</v>
      </c>
      <c r="F1036" s="10">
        <v>42036</v>
      </c>
      <c r="G1036" s="10">
        <v>44958</v>
      </c>
      <c r="H1036" s="11">
        <v>9</v>
      </c>
      <c r="I1036" s="20" t="s">
        <v>259</v>
      </c>
      <c r="J1036" s="11" t="s">
        <v>261</v>
      </c>
      <c r="K1036" s="11" t="s">
        <v>2205</v>
      </c>
      <c r="L1036" s="11">
        <v>2</v>
      </c>
    </row>
    <row r="1037" spans="1:12">
      <c r="A1037" s="11" t="s">
        <v>2037</v>
      </c>
      <c r="D1037" s="11" t="s">
        <v>260</v>
      </c>
      <c r="E1037" s="19" t="s">
        <v>2129</v>
      </c>
      <c r="F1037" s="10">
        <v>42036</v>
      </c>
      <c r="G1037" s="10">
        <v>44958</v>
      </c>
      <c r="H1037" s="11">
        <v>9</v>
      </c>
      <c r="I1037" s="20" t="s">
        <v>259</v>
      </c>
      <c r="J1037" s="11" t="s">
        <v>261</v>
      </c>
      <c r="K1037" s="11" t="s">
        <v>2205</v>
      </c>
      <c r="L1037" s="11">
        <v>2</v>
      </c>
    </row>
    <row r="1038" spans="1:12">
      <c r="A1038" s="11" t="s">
        <v>2038</v>
      </c>
      <c r="D1038" s="11" t="s">
        <v>260</v>
      </c>
      <c r="E1038" s="19" t="s">
        <v>2130</v>
      </c>
      <c r="F1038" s="10">
        <v>42036</v>
      </c>
      <c r="G1038" s="10">
        <v>44958</v>
      </c>
      <c r="H1038" s="11">
        <v>9</v>
      </c>
      <c r="I1038" s="20" t="s">
        <v>259</v>
      </c>
      <c r="J1038" s="11" t="s">
        <v>261</v>
      </c>
      <c r="K1038" s="11" t="s">
        <v>2205</v>
      </c>
      <c r="L1038" s="11">
        <v>2</v>
      </c>
    </row>
    <row r="1039" spans="1:12">
      <c r="A1039" s="11" t="s">
        <v>2039</v>
      </c>
      <c r="D1039" s="11" t="s">
        <v>260</v>
      </c>
      <c r="E1039" s="19" t="s">
        <v>2131</v>
      </c>
      <c r="F1039" s="10">
        <v>42036</v>
      </c>
      <c r="G1039" s="10">
        <v>44958</v>
      </c>
      <c r="H1039" s="11">
        <v>9</v>
      </c>
      <c r="I1039" s="20" t="s">
        <v>259</v>
      </c>
      <c r="J1039" s="11" t="s">
        <v>261</v>
      </c>
      <c r="K1039" s="11" t="s">
        <v>2205</v>
      </c>
      <c r="L1039" s="11">
        <v>2</v>
      </c>
    </row>
    <row r="1040" spans="1:12">
      <c r="A1040" s="11" t="s">
        <v>2040</v>
      </c>
      <c r="D1040" s="11" t="s">
        <v>260</v>
      </c>
      <c r="E1040" s="19" t="s">
        <v>2132</v>
      </c>
      <c r="F1040" s="10">
        <v>42036</v>
      </c>
      <c r="G1040" s="10">
        <v>44958</v>
      </c>
      <c r="H1040" s="11">
        <v>9</v>
      </c>
      <c r="I1040" s="20" t="s">
        <v>259</v>
      </c>
      <c r="J1040" s="11" t="s">
        <v>261</v>
      </c>
      <c r="K1040" s="11" t="s">
        <v>2205</v>
      </c>
      <c r="L1040" s="11">
        <v>2</v>
      </c>
    </row>
    <row r="1041" spans="1:12">
      <c r="A1041" s="11" t="s">
        <v>2041</v>
      </c>
      <c r="D1041" s="11" t="s">
        <v>260</v>
      </c>
      <c r="E1041" s="19" t="s">
        <v>2133</v>
      </c>
      <c r="F1041" s="10">
        <v>42036</v>
      </c>
      <c r="G1041" s="10">
        <v>44958</v>
      </c>
      <c r="H1041" s="11">
        <v>9</v>
      </c>
      <c r="I1041" s="20" t="s">
        <v>259</v>
      </c>
      <c r="J1041" s="11" t="s">
        <v>261</v>
      </c>
      <c r="K1041" s="11" t="s">
        <v>2205</v>
      </c>
      <c r="L1041" s="11">
        <v>2</v>
      </c>
    </row>
    <row r="1042" spans="1:12">
      <c r="A1042" s="11" t="s">
        <v>2042</v>
      </c>
      <c r="D1042" s="11" t="s">
        <v>260</v>
      </c>
      <c r="E1042" s="19" t="s">
        <v>2134</v>
      </c>
      <c r="F1042" s="10">
        <v>42036</v>
      </c>
      <c r="G1042" s="10">
        <v>44958</v>
      </c>
      <c r="H1042" s="11">
        <v>9</v>
      </c>
      <c r="I1042" s="20" t="s">
        <v>259</v>
      </c>
      <c r="J1042" s="11" t="s">
        <v>261</v>
      </c>
      <c r="K1042" s="11" t="s">
        <v>2205</v>
      </c>
      <c r="L1042" s="11">
        <v>2</v>
      </c>
    </row>
    <row r="1043" spans="1:12">
      <c r="A1043" s="11" t="s">
        <v>2043</v>
      </c>
      <c r="D1043" s="11" t="s">
        <v>260</v>
      </c>
      <c r="E1043" s="19" t="s">
        <v>2135</v>
      </c>
      <c r="F1043" s="10">
        <v>42036</v>
      </c>
      <c r="G1043" s="10">
        <v>44958</v>
      </c>
      <c r="H1043" s="11">
        <v>9</v>
      </c>
      <c r="I1043" s="20" t="s">
        <v>259</v>
      </c>
      <c r="J1043" s="11" t="s">
        <v>261</v>
      </c>
      <c r="K1043" s="11" t="s">
        <v>2205</v>
      </c>
      <c r="L1043" s="11">
        <v>2</v>
      </c>
    </row>
    <row r="1044" spans="1:12">
      <c r="A1044" s="11" t="s">
        <v>2044</v>
      </c>
      <c r="D1044" s="11" t="s">
        <v>260</v>
      </c>
      <c r="E1044" s="19" t="s">
        <v>2136</v>
      </c>
      <c r="F1044" s="10">
        <v>42036</v>
      </c>
      <c r="G1044" s="10">
        <v>44958</v>
      </c>
      <c r="H1044" s="11">
        <v>9</v>
      </c>
      <c r="I1044" s="20" t="s">
        <v>259</v>
      </c>
      <c r="J1044" s="11" t="s">
        <v>261</v>
      </c>
      <c r="K1044" s="11" t="s">
        <v>2205</v>
      </c>
      <c r="L1044" s="11">
        <v>2</v>
      </c>
    </row>
    <row r="1045" spans="1:12">
      <c r="A1045" s="11" t="s">
        <v>2045</v>
      </c>
      <c r="D1045" s="11" t="s">
        <v>260</v>
      </c>
      <c r="E1045" s="19" t="s">
        <v>2137</v>
      </c>
      <c r="F1045" s="10">
        <v>42036</v>
      </c>
      <c r="G1045" s="10">
        <v>44958</v>
      </c>
      <c r="H1045" s="11">
        <v>9</v>
      </c>
      <c r="I1045" s="20" t="s">
        <v>259</v>
      </c>
      <c r="J1045" s="11" t="s">
        <v>261</v>
      </c>
      <c r="K1045" s="11" t="s">
        <v>2205</v>
      </c>
      <c r="L1045" s="11">
        <v>2</v>
      </c>
    </row>
    <row r="1046" spans="1:12">
      <c r="A1046" s="11" t="s">
        <v>2046</v>
      </c>
      <c r="D1046" s="11" t="s">
        <v>260</v>
      </c>
      <c r="E1046" s="19" t="s">
        <v>2138</v>
      </c>
      <c r="F1046" s="10">
        <v>42036</v>
      </c>
      <c r="G1046" s="10">
        <v>44958</v>
      </c>
      <c r="H1046" s="11">
        <v>9</v>
      </c>
      <c r="I1046" s="20" t="s">
        <v>259</v>
      </c>
      <c r="J1046" s="11" t="s">
        <v>261</v>
      </c>
      <c r="K1046" s="11" t="s">
        <v>2205</v>
      </c>
      <c r="L1046" s="11">
        <v>2</v>
      </c>
    </row>
    <row r="1047" spans="1:12">
      <c r="A1047" s="11" t="s">
        <v>2047</v>
      </c>
      <c r="D1047" s="11" t="s">
        <v>260</v>
      </c>
      <c r="E1047" s="19" t="s">
        <v>2139</v>
      </c>
      <c r="F1047" s="10">
        <v>42036</v>
      </c>
      <c r="G1047" s="10">
        <v>44958</v>
      </c>
      <c r="H1047" s="11">
        <v>9</v>
      </c>
      <c r="I1047" s="20" t="s">
        <v>259</v>
      </c>
      <c r="J1047" s="11" t="s">
        <v>261</v>
      </c>
      <c r="K1047" s="11" t="s">
        <v>2205</v>
      </c>
      <c r="L1047" s="11">
        <v>2</v>
      </c>
    </row>
    <row r="1048" spans="1:12">
      <c r="A1048" s="11" t="s">
        <v>2048</v>
      </c>
      <c r="D1048" s="11" t="s">
        <v>260</v>
      </c>
      <c r="E1048" s="19" t="s">
        <v>2140</v>
      </c>
      <c r="F1048" s="10">
        <v>42036</v>
      </c>
      <c r="G1048" s="10">
        <v>44958</v>
      </c>
      <c r="H1048" s="11">
        <v>9</v>
      </c>
      <c r="I1048" s="20" t="s">
        <v>259</v>
      </c>
      <c r="J1048" s="11" t="s">
        <v>261</v>
      </c>
      <c r="K1048" s="11" t="s">
        <v>2205</v>
      </c>
      <c r="L1048" s="11">
        <v>2</v>
      </c>
    </row>
    <row r="1049" spans="1:12">
      <c r="A1049" s="11" t="s">
        <v>2049</v>
      </c>
      <c r="D1049" s="11" t="s">
        <v>260</v>
      </c>
      <c r="E1049" s="19" t="s">
        <v>2141</v>
      </c>
      <c r="F1049" s="10">
        <v>42036</v>
      </c>
      <c r="G1049" s="10">
        <v>44958</v>
      </c>
      <c r="H1049" s="11">
        <v>9</v>
      </c>
      <c r="I1049" s="20" t="s">
        <v>259</v>
      </c>
      <c r="J1049" s="11" t="s">
        <v>261</v>
      </c>
      <c r="K1049" s="11" t="s">
        <v>2205</v>
      </c>
      <c r="L1049" s="11">
        <v>2</v>
      </c>
    </row>
    <row r="1050" spans="1:12">
      <c r="A1050" s="11" t="s">
        <v>2050</v>
      </c>
      <c r="D1050" s="11" t="s">
        <v>260</v>
      </c>
      <c r="E1050" s="19" t="s">
        <v>2142</v>
      </c>
      <c r="F1050" s="10">
        <v>42036</v>
      </c>
      <c r="G1050" s="10">
        <v>44958</v>
      </c>
      <c r="H1050" s="11">
        <v>9</v>
      </c>
      <c r="I1050" s="20" t="s">
        <v>259</v>
      </c>
      <c r="J1050" s="11" t="s">
        <v>261</v>
      </c>
      <c r="K1050" s="11" t="s">
        <v>2205</v>
      </c>
      <c r="L1050" s="11">
        <v>2</v>
      </c>
    </row>
    <row r="1051" spans="1:12">
      <c r="A1051" s="11" t="s">
        <v>2051</v>
      </c>
      <c r="D1051" s="11" t="s">
        <v>260</v>
      </c>
      <c r="E1051" s="19" t="s">
        <v>2143</v>
      </c>
      <c r="F1051" s="10">
        <v>42036</v>
      </c>
      <c r="G1051" s="10">
        <v>44958</v>
      </c>
      <c r="H1051" s="11">
        <v>9</v>
      </c>
      <c r="I1051" s="20" t="s">
        <v>259</v>
      </c>
      <c r="J1051" s="11" t="s">
        <v>261</v>
      </c>
      <c r="K1051" s="11" t="s">
        <v>2205</v>
      </c>
      <c r="L1051" s="11">
        <v>2</v>
      </c>
    </row>
    <row r="1052" spans="1:12">
      <c r="A1052" s="11" t="s">
        <v>2052</v>
      </c>
      <c r="D1052" s="11" t="s">
        <v>260</v>
      </c>
      <c r="E1052" s="19" t="s">
        <v>2144</v>
      </c>
      <c r="F1052" s="10">
        <v>42036</v>
      </c>
      <c r="G1052" s="10">
        <v>44958</v>
      </c>
      <c r="H1052" s="11">
        <v>9</v>
      </c>
      <c r="I1052" s="20" t="s">
        <v>259</v>
      </c>
      <c r="J1052" s="11" t="s">
        <v>261</v>
      </c>
      <c r="K1052" s="11" t="s">
        <v>2205</v>
      </c>
      <c r="L1052" s="11">
        <v>2</v>
      </c>
    </row>
    <row r="1053" spans="1:12">
      <c r="A1053" s="11" t="s">
        <v>2053</v>
      </c>
      <c r="D1053" s="11" t="s">
        <v>260</v>
      </c>
      <c r="E1053" s="19" t="s">
        <v>2145</v>
      </c>
      <c r="F1053" s="10">
        <v>42036</v>
      </c>
      <c r="G1053" s="10">
        <v>44958</v>
      </c>
      <c r="H1053" s="11">
        <v>9</v>
      </c>
      <c r="I1053" s="20" t="s">
        <v>259</v>
      </c>
      <c r="J1053" s="11" t="s">
        <v>261</v>
      </c>
      <c r="K1053" s="11" t="s">
        <v>2205</v>
      </c>
      <c r="L1053" s="11">
        <v>2</v>
      </c>
    </row>
    <row r="1054" spans="1:12">
      <c r="A1054" s="11" t="s">
        <v>2054</v>
      </c>
      <c r="D1054" s="11" t="s">
        <v>260</v>
      </c>
      <c r="E1054" s="19" t="s">
        <v>2146</v>
      </c>
      <c r="F1054" s="10">
        <v>42036</v>
      </c>
      <c r="G1054" s="10">
        <v>44958</v>
      </c>
      <c r="H1054" s="11">
        <v>9</v>
      </c>
      <c r="I1054" s="20" t="s">
        <v>259</v>
      </c>
      <c r="J1054" s="11" t="s">
        <v>261</v>
      </c>
      <c r="K1054" s="11" t="s">
        <v>2205</v>
      </c>
      <c r="L1054" s="11">
        <v>2</v>
      </c>
    </row>
    <row r="1055" spans="1:12">
      <c r="A1055" s="11" t="s">
        <v>2055</v>
      </c>
      <c r="D1055" s="11" t="s">
        <v>260</v>
      </c>
      <c r="E1055" s="19" t="s">
        <v>2147</v>
      </c>
      <c r="F1055" s="10">
        <v>42036</v>
      </c>
      <c r="G1055" s="10">
        <v>44958</v>
      </c>
      <c r="H1055" s="11">
        <v>9</v>
      </c>
      <c r="I1055" s="20" t="s">
        <v>259</v>
      </c>
      <c r="J1055" s="11" t="s">
        <v>261</v>
      </c>
      <c r="K1055" s="11" t="s">
        <v>2205</v>
      </c>
      <c r="L1055" s="11">
        <v>2</v>
      </c>
    </row>
    <row r="1056" spans="1:12">
      <c r="A1056" s="11" t="s">
        <v>2056</v>
      </c>
      <c r="D1056" s="11" t="s">
        <v>260</v>
      </c>
      <c r="E1056" s="19" t="s">
        <v>2148</v>
      </c>
      <c r="F1056" s="10">
        <v>42036</v>
      </c>
      <c r="G1056" s="10">
        <v>44958</v>
      </c>
      <c r="H1056" s="11">
        <v>9</v>
      </c>
      <c r="I1056" s="20" t="s">
        <v>259</v>
      </c>
      <c r="J1056" s="11" t="s">
        <v>261</v>
      </c>
      <c r="K1056" s="11" t="s">
        <v>2205</v>
      </c>
      <c r="L1056" s="11">
        <v>2</v>
      </c>
    </row>
    <row r="1057" spans="1:12">
      <c r="A1057" s="11" t="s">
        <v>2057</v>
      </c>
      <c r="D1057" s="11" t="s">
        <v>260</v>
      </c>
      <c r="E1057" s="19" t="s">
        <v>2149</v>
      </c>
      <c r="F1057" s="10">
        <v>42036</v>
      </c>
      <c r="G1057" s="10">
        <v>44958</v>
      </c>
      <c r="H1057" s="11">
        <v>9</v>
      </c>
      <c r="I1057" s="20" t="s">
        <v>259</v>
      </c>
      <c r="J1057" s="11" t="s">
        <v>261</v>
      </c>
      <c r="K1057" s="11" t="s">
        <v>2205</v>
      </c>
      <c r="L1057" s="11">
        <v>2</v>
      </c>
    </row>
    <row r="1058" spans="1:12">
      <c r="A1058" s="11" t="s">
        <v>2058</v>
      </c>
      <c r="D1058" s="11" t="s">
        <v>260</v>
      </c>
      <c r="E1058" s="19" t="s">
        <v>2150</v>
      </c>
      <c r="F1058" s="10">
        <v>42036</v>
      </c>
      <c r="G1058" s="10">
        <v>44958</v>
      </c>
      <c r="H1058" s="11">
        <v>9</v>
      </c>
      <c r="I1058" s="20" t="s">
        <v>259</v>
      </c>
      <c r="J1058" s="11" t="s">
        <v>261</v>
      </c>
      <c r="K1058" s="11" t="s">
        <v>2205</v>
      </c>
      <c r="L1058" s="11">
        <v>2</v>
      </c>
    </row>
    <row r="1059" spans="1:12">
      <c r="A1059" s="11" t="s">
        <v>2059</v>
      </c>
      <c r="D1059" s="11" t="s">
        <v>260</v>
      </c>
      <c r="E1059" s="19" t="s">
        <v>2151</v>
      </c>
      <c r="F1059" s="10">
        <v>42036</v>
      </c>
      <c r="G1059" s="10">
        <v>44958</v>
      </c>
      <c r="H1059" s="11">
        <v>9</v>
      </c>
      <c r="I1059" s="20" t="s">
        <v>259</v>
      </c>
      <c r="J1059" s="11" t="s">
        <v>261</v>
      </c>
      <c r="K1059" s="11" t="s">
        <v>2205</v>
      </c>
      <c r="L1059" s="11">
        <v>2</v>
      </c>
    </row>
    <row r="1060" spans="1:12">
      <c r="A1060" s="11" t="s">
        <v>2060</v>
      </c>
      <c r="D1060" s="11" t="s">
        <v>260</v>
      </c>
      <c r="E1060" s="19" t="s">
        <v>2152</v>
      </c>
      <c r="F1060" s="10">
        <v>42036</v>
      </c>
      <c r="G1060" s="10">
        <v>44958</v>
      </c>
      <c r="H1060" s="11">
        <v>9</v>
      </c>
      <c r="I1060" s="20" t="s">
        <v>259</v>
      </c>
      <c r="J1060" s="11" t="s">
        <v>261</v>
      </c>
      <c r="K1060" s="11" t="s">
        <v>2205</v>
      </c>
      <c r="L1060" s="11">
        <v>2</v>
      </c>
    </row>
    <row r="1061" spans="1:12">
      <c r="A1061" s="11" t="s">
        <v>2061</v>
      </c>
      <c r="D1061" s="11" t="s">
        <v>260</v>
      </c>
      <c r="E1061" s="19" t="s">
        <v>2153</v>
      </c>
      <c r="F1061" s="10">
        <v>42036</v>
      </c>
      <c r="G1061" s="10">
        <v>44958</v>
      </c>
      <c r="H1061" s="11">
        <v>9</v>
      </c>
      <c r="I1061" s="20" t="s">
        <v>259</v>
      </c>
      <c r="J1061" s="11" t="s">
        <v>261</v>
      </c>
      <c r="K1061" s="11" t="s">
        <v>2205</v>
      </c>
      <c r="L1061" s="11">
        <v>2</v>
      </c>
    </row>
    <row r="1062" spans="1:12">
      <c r="A1062" s="11" t="s">
        <v>2062</v>
      </c>
      <c r="D1062" s="11" t="s">
        <v>260</v>
      </c>
      <c r="E1062" s="19" t="s">
        <v>2154</v>
      </c>
      <c r="F1062" s="10">
        <v>42036</v>
      </c>
      <c r="G1062" s="10">
        <v>44958</v>
      </c>
      <c r="H1062" s="11">
        <v>9</v>
      </c>
      <c r="I1062" s="20" t="s">
        <v>259</v>
      </c>
      <c r="J1062" s="11" t="s">
        <v>261</v>
      </c>
      <c r="K1062" s="11" t="s">
        <v>2205</v>
      </c>
      <c r="L1062" s="11">
        <v>2</v>
      </c>
    </row>
    <row r="1063" spans="1:12">
      <c r="A1063" s="11" t="s">
        <v>2063</v>
      </c>
      <c r="D1063" s="11" t="s">
        <v>260</v>
      </c>
      <c r="E1063" s="19" t="s">
        <v>2155</v>
      </c>
      <c r="F1063" s="10">
        <v>42036</v>
      </c>
      <c r="G1063" s="10">
        <v>44958</v>
      </c>
      <c r="H1063" s="11">
        <v>9</v>
      </c>
      <c r="I1063" s="20" t="s">
        <v>259</v>
      </c>
      <c r="J1063" s="11" t="s">
        <v>261</v>
      </c>
      <c r="K1063" s="11" t="s">
        <v>2205</v>
      </c>
      <c r="L1063" s="11">
        <v>2</v>
      </c>
    </row>
    <row r="1064" spans="1:12">
      <c r="A1064" s="11" t="s">
        <v>2064</v>
      </c>
      <c r="D1064" s="11" t="s">
        <v>260</v>
      </c>
      <c r="E1064" s="19" t="s">
        <v>2156</v>
      </c>
      <c r="F1064" s="10">
        <v>42036</v>
      </c>
      <c r="G1064" s="10">
        <v>44958</v>
      </c>
      <c r="H1064" s="11">
        <v>9</v>
      </c>
      <c r="I1064" s="20" t="s">
        <v>259</v>
      </c>
      <c r="J1064" s="11" t="s">
        <v>261</v>
      </c>
      <c r="K1064" s="11" t="s">
        <v>2205</v>
      </c>
      <c r="L1064" s="11">
        <v>2</v>
      </c>
    </row>
    <row r="1065" spans="1:12">
      <c r="A1065" s="11" t="s">
        <v>2065</v>
      </c>
      <c r="D1065" s="11" t="s">
        <v>260</v>
      </c>
      <c r="E1065" s="19" t="s">
        <v>2157</v>
      </c>
      <c r="F1065" s="10">
        <v>42036</v>
      </c>
      <c r="G1065" s="10">
        <v>44958</v>
      </c>
      <c r="H1065" s="11">
        <v>9</v>
      </c>
      <c r="I1065" s="20" t="s">
        <v>259</v>
      </c>
      <c r="J1065" s="11" t="s">
        <v>261</v>
      </c>
      <c r="K1065" s="11" t="s">
        <v>2205</v>
      </c>
      <c r="L1065" s="11">
        <v>2</v>
      </c>
    </row>
    <row r="1066" spans="1:12">
      <c r="A1066" s="11" t="s">
        <v>2066</v>
      </c>
      <c r="D1066" s="11" t="s">
        <v>260</v>
      </c>
      <c r="E1066" s="19" t="s">
        <v>2158</v>
      </c>
      <c r="F1066" s="10">
        <v>42036</v>
      </c>
      <c r="G1066" s="10">
        <v>44958</v>
      </c>
      <c r="H1066" s="11">
        <v>9</v>
      </c>
      <c r="I1066" s="20" t="s">
        <v>259</v>
      </c>
      <c r="J1066" s="11" t="s">
        <v>261</v>
      </c>
      <c r="K1066" s="11" t="s">
        <v>2205</v>
      </c>
      <c r="L1066" s="11">
        <v>2</v>
      </c>
    </row>
    <row r="1067" spans="1:12">
      <c r="A1067" s="11" t="s">
        <v>2067</v>
      </c>
      <c r="D1067" s="11" t="s">
        <v>260</v>
      </c>
      <c r="E1067" s="19" t="s">
        <v>2159</v>
      </c>
      <c r="F1067" s="10">
        <v>42036</v>
      </c>
      <c r="G1067" s="10">
        <v>44958</v>
      </c>
      <c r="H1067" s="11">
        <v>9</v>
      </c>
      <c r="I1067" s="20" t="s">
        <v>259</v>
      </c>
      <c r="J1067" s="11" t="s">
        <v>261</v>
      </c>
      <c r="K1067" s="11" t="s">
        <v>2205</v>
      </c>
      <c r="L1067" s="11">
        <v>2</v>
      </c>
    </row>
    <row r="1068" spans="1:12">
      <c r="A1068" s="11" t="s">
        <v>2068</v>
      </c>
      <c r="D1068" s="11" t="s">
        <v>260</v>
      </c>
      <c r="E1068" s="19" t="s">
        <v>2160</v>
      </c>
      <c r="F1068" s="10">
        <v>42036</v>
      </c>
      <c r="G1068" s="10">
        <v>44958</v>
      </c>
      <c r="H1068" s="11">
        <v>9</v>
      </c>
      <c r="I1068" s="20" t="s">
        <v>259</v>
      </c>
      <c r="J1068" s="11" t="s">
        <v>261</v>
      </c>
      <c r="K1068" s="11" t="s">
        <v>2205</v>
      </c>
      <c r="L1068" s="11">
        <v>2</v>
      </c>
    </row>
    <row r="1069" spans="1:12">
      <c r="A1069" s="11" t="s">
        <v>2069</v>
      </c>
      <c r="D1069" s="11" t="s">
        <v>260</v>
      </c>
      <c r="E1069" s="19" t="s">
        <v>2161</v>
      </c>
      <c r="F1069" s="10">
        <v>42036</v>
      </c>
      <c r="G1069" s="10">
        <v>44958</v>
      </c>
      <c r="H1069" s="11">
        <v>9</v>
      </c>
      <c r="I1069" s="20" t="s">
        <v>259</v>
      </c>
      <c r="J1069" s="11" t="s">
        <v>261</v>
      </c>
      <c r="K1069" s="11" t="s">
        <v>2205</v>
      </c>
      <c r="L1069" s="11">
        <v>2</v>
      </c>
    </row>
    <row r="1070" spans="1:12">
      <c r="A1070" s="11" t="s">
        <v>2070</v>
      </c>
      <c r="D1070" s="11" t="s">
        <v>260</v>
      </c>
      <c r="E1070" s="19" t="s">
        <v>2162</v>
      </c>
      <c r="F1070" s="10">
        <v>42036</v>
      </c>
      <c r="G1070" s="10">
        <v>44958</v>
      </c>
      <c r="H1070" s="11">
        <v>9</v>
      </c>
      <c r="I1070" s="20" t="s">
        <v>259</v>
      </c>
      <c r="J1070" s="11" t="s">
        <v>261</v>
      </c>
      <c r="K1070" s="11" t="s">
        <v>2205</v>
      </c>
      <c r="L1070" s="11">
        <v>2</v>
      </c>
    </row>
    <row r="1071" spans="1:12">
      <c r="A1071" s="11" t="s">
        <v>2071</v>
      </c>
      <c r="D1071" s="11" t="s">
        <v>260</v>
      </c>
      <c r="E1071" s="19" t="s">
        <v>2163</v>
      </c>
      <c r="F1071" s="10">
        <v>42036</v>
      </c>
      <c r="G1071" s="10">
        <v>44958</v>
      </c>
      <c r="H1071" s="11">
        <v>9</v>
      </c>
      <c r="I1071" s="20" t="s">
        <v>259</v>
      </c>
      <c r="J1071" s="11" t="s">
        <v>261</v>
      </c>
      <c r="K1071" s="11" t="s">
        <v>2205</v>
      </c>
      <c r="L1071" s="11">
        <v>2</v>
      </c>
    </row>
    <row r="1072" spans="1:12">
      <c r="A1072" s="11" t="s">
        <v>2072</v>
      </c>
      <c r="D1072" s="11" t="s">
        <v>260</v>
      </c>
      <c r="E1072" s="19" t="s">
        <v>2164</v>
      </c>
      <c r="F1072" s="10">
        <v>42036</v>
      </c>
      <c r="G1072" s="10">
        <v>44958</v>
      </c>
      <c r="H1072" s="11">
        <v>9</v>
      </c>
      <c r="I1072" s="20" t="s">
        <v>259</v>
      </c>
      <c r="J1072" s="11" t="s">
        <v>261</v>
      </c>
      <c r="K1072" s="11" t="s">
        <v>2205</v>
      </c>
      <c r="L1072" s="11">
        <v>2</v>
      </c>
    </row>
    <row r="1073" spans="1:12">
      <c r="A1073" s="11" t="s">
        <v>2073</v>
      </c>
      <c r="D1073" s="11" t="s">
        <v>260</v>
      </c>
      <c r="E1073" s="19" t="s">
        <v>2165</v>
      </c>
      <c r="F1073" s="10">
        <v>42036</v>
      </c>
      <c r="G1073" s="10">
        <v>44958</v>
      </c>
      <c r="H1073" s="11">
        <v>9</v>
      </c>
      <c r="I1073" s="20" t="s">
        <v>259</v>
      </c>
      <c r="J1073" s="11" t="s">
        <v>261</v>
      </c>
      <c r="K1073" s="11" t="s">
        <v>2205</v>
      </c>
      <c r="L1073" s="11">
        <v>2</v>
      </c>
    </row>
    <row r="1074" spans="1:12">
      <c r="A1074" s="11" t="s">
        <v>2074</v>
      </c>
      <c r="D1074" s="11" t="s">
        <v>260</v>
      </c>
      <c r="E1074" s="19" t="s">
        <v>2166</v>
      </c>
      <c r="F1074" s="10">
        <v>42036</v>
      </c>
      <c r="G1074" s="10">
        <v>44958</v>
      </c>
      <c r="H1074" s="11">
        <v>9</v>
      </c>
      <c r="I1074" s="20" t="s">
        <v>259</v>
      </c>
      <c r="J1074" s="11" t="s">
        <v>261</v>
      </c>
      <c r="K1074" s="11" t="s">
        <v>2205</v>
      </c>
      <c r="L1074" s="11">
        <v>2</v>
      </c>
    </row>
    <row r="1075" spans="1:12">
      <c r="A1075" s="11" t="s">
        <v>2075</v>
      </c>
      <c r="D1075" s="11" t="s">
        <v>260</v>
      </c>
      <c r="E1075" s="19" t="s">
        <v>2167</v>
      </c>
      <c r="F1075" s="10">
        <v>42036</v>
      </c>
      <c r="G1075" s="10">
        <v>44958</v>
      </c>
      <c r="H1075" s="11">
        <v>9</v>
      </c>
      <c r="I1075" s="20" t="s">
        <v>259</v>
      </c>
      <c r="J1075" s="11" t="s">
        <v>261</v>
      </c>
      <c r="K1075" s="11" t="s">
        <v>2205</v>
      </c>
      <c r="L1075" s="11">
        <v>2</v>
      </c>
    </row>
    <row r="1076" spans="1:12">
      <c r="A1076" s="11" t="s">
        <v>2076</v>
      </c>
      <c r="D1076" s="11" t="s">
        <v>260</v>
      </c>
      <c r="E1076" s="19" t="s">
        <v>2168</v>
      </c>
      <c r="F1076" s="10">
        <v>42036</v>
      </c>
      <c r="G1076" s="10">
        <v>44958</v>
      </c>
      <c r="H1076" s="11">
        <v>9</v>
      </c>
      <c r="I1076" s="20" t="s">
        <v>259</v>
      </c>
      <c r="J1076" s="11" t="s">
        <v>261</v>
      </c>
      <c r="K1076" s="11" t="s">
        <v>2205</v>
      </c>
      <c r="L1076" s="11">
        <v>2</v>
      </c>
    </row>
    <row r="1077" spans="1:12">
      <c r="A1077" s="11" t="s">
        <v>2077</v>
      </c>
      <c r="D1077" s="11" t="s">
        <v>260</v>
      </c>
      <c r="E1077" s="19" t="s">
        <v>2169</v>
      </c>
      <c r="F1077" s="10">
        <v>42036</v>
      </c>
      <c r="G1077" s="10">
        <v>44958</v>
      </c>
      <c r="H1077" s="11">
        <v>9</v>
      </c>
      <c r="I1077" s="20" t="s">
        <v>259</v>
      </c>
      <c r="J1077" s="11" t="s">
        <v>261</v>
      </c>
      <c r="K1077" s="11" t="s">
        <v>2205</v>
      </c>
      <c r="L1077" s="11">
        <v>2</v>
      </c>
    </row>
    <row r="1078" spans="1:12">
      <c r="A1078" s="11" t="s">
        <v>2078</v>
      </c>
      <c r="D1078" s="11" t="s">
        <v>260</v>
      </c>
      <c r="E1078" s="19" t="s">
        <v>2170</v>
      </c>
      <c r="F1078" s="10">
        <v>42036</v>
      </c>
      <c r="G1078" s="10">
        <v>44958</v>
      </c>
      <c r="H1078" s="11">
        <v>9</v>
      </c>
      <c r="I1078" s="20" t="s">
        <v>259</v>
      </c>
      <c r="J1078" s="11" t="s">
        <v>261</v>
      </c>
      <c r="K1078" s="11" t="s">
        <v>2205</v>
      </c>
      <c r="L1078" s="11">
        <v>2</v>
      </c>
    </row>
    <row r="1079" spans="1:12">
      <c r="A1079" s="11" t="s">
        <v>2079</v>
      </c>
      <c r="D1079" s="11" t="s">
        <v>260</v>
      </c>
      <c r="E1079" s="19" t="s">
        <v>2171</v>
      </c>
      <c r="F1079" s="10">
        <v>42036</v>
      </c>
      <c r="G1079" s="10">
        <v>44958</v>
      </c>
      <c r="H1079" s="11">
        <v>9</v>
      </c>
      <c r="I1079" s="20" t="s">
        <v>259</v>
      </c>
      <c r="J1079" s="11" t="s">
        <v>261</v>
      </c>
      <c r="K1079" s="11" t="s">
        <v>2205</v>
      </c>
      <c r="L1079" s="11">
        <v>2</v>
      </c>
    </row>
    <row r="1080" spans="1:12">
      <c r="A1080" s="11" t="s">
        <v>2080</v>
      </c>
      <c r="D1080" s="11" t="s">
        <v>260</v>
      </c>
      <c r="E1080" s="19" t="s">
        <v>2172</v>
      </c>
      <c r="F1080" s="10">
        <v>42036</v>
      </c>
      <c r="G1080" s="10">
        <v>44958</v>
      </c>
      <c r="H1080" s="11">
        <v>9</v>
      </c>
      <c r="I1080" s="20" t="s">
        <v>259</v>
      </c>
      <c r="J1080" s="11" t="s">
        <v>261</v>
      </c>
      <c r="K1080" s="11" t="s">
        <v>2205</v>
      </c>
      <c r="L1080" s="11">
        <v>2</v>
      </c>
    </row>
    <row r="1081" spans="1:12">
      <c r="A1081" s="11" t="s">
        <v>2081</v>
      </c>
      <c r="D1081" s="11" t="s">
        <v>260</v>
      </c>
      <c r="E1081" s="19" t="s">
        <v>2173</v>
      </c>
      <c r="F1081" s="10">
        <v>42036</v>
      </c>
      <c r="G1081" s="10">
        <v>44958</v>
      </c>
      <c r="H1081" s="11">
        <v>9</v>
      </c>
      <c r="I1081" s="20" t="s">
        <v>259</v>
      </c>
      <c r="J1081" s="11" t="s">
        <v>261</v>
      </c>
      <c r="K1081" s="11" t="s">
        <v>2205</v>
      </c>
      <c r="L1081" s="11">
        <v>2</v>
      </c>
    </row>
    <row r="1082" spans="1:12">
      <c r="A1082" s="11" t="s">
        <v>2082</v>
      </c>
      <c r="D1082" s="11" t="s">
        <v>260</v>
      </c>
      <c r="E1082" s="19" t="s">
        <v>2174</v>
      </c>
      <c r="F1082" s="10">
        <v>42036</v>
      </c>
      <c r="G1082" s="10">
        <v>44958</v>
      </c>
      <c r="H1082" s="11">
        <v>9</v>
      </c>
      <c r="I1082" s="20" t="s">
        <v>259</v>
      </c>
      <c r="J1082" s="11" t="s">
        <v>261</v>
      </c>
      <c r="K1082" s="11" t="s">
        <v>2205</v>
      </c>
      <c r="L1082" s="11">
        <v>2</v>
      </c>
    </row>
    <row r="1083" spans="1:12">
      <c r="A1083" s="11" t="s">
        <v>2083</v>
      </c>
      <c r="D1083" s="11" t="s">
        <v>260</v>
      </c>
      <c r="E1083" s="19" t="s">
        <v>2175</v>
      </c>
      <c r="F1083" s="10">
        <v>42036</v>
      </c>
      <c r="G1083" s="10">
        <v>44958</v>
      </c>
      <c r="H1083" s="11">
        <v>9</v>
      </c>
      <c r="I1083" s="20" t="s">
        <v>259</v>
      </c>
      <c r="J1083" s="11" t="s">
        <v>261</v>
      </c>
      <c r="K1083" s="11" t="s">
        <v>2205</v>
      </c>
      <c r="L1083" s="11">
        <v>2</v>
      </c>
    </row>
    <row r="1084" spans="1:12">
      <c r="A1084" s="11" t="s">
        <v>2084</v>
      </c>
      <c r="D1084" s="11" t="s">
        <v>260</v>
      </c>
      <c r="E1084" s="19" t="s">
        <v>2176</v>
      </c>
      <c r="F1084" s="10">
        <v>42036</v>
      </c>
      <c r="G1084" s="10">
        <v>44958</v>
      </c>
      <c r="H1084" s="11">
        <v>9</v>
      </c>
      <c r="I1084" s="20" t="s">
        <v>259</v>
      </c>
      <c r="J1084" s="11" t="s">
        <v>261</v>
      </c>
      <c r="K1084" s="11" t="s">
        <v>2205</v>
      </c>
      <c r="L1084" s="11">
        <v>2</v>
      </c>
    </row>
    <row r="1085" spans="1:12">
      <c r="A1085" s="11" t="s">
        <v>2085</v>
      </c>
      <c r="D1085" s="11" t="s">
        <v>260</v>
      </c>
      <c r="E1085" s="19" t="s">
        <v>2177</v>
      </c>
      <c r="F1085" s="10">
        <v>42036</v>
      </c>
      <c r="G1085" s="10">
        <v>44958</v>
      </c>
      <c r="H1085" s="11">
        <v>9</v>
      </c>
      <c r="I1085" s="20" t="s">
        <v>259</v>
      </c>
      <c r="J1085" s="11" t="s">
        <v>261</v>
      </c>
      <c r="K1085" s="11" t="s">
        <v>2205</v>
      </c>
      <c r="L1085" s="11">
        <v>2</v>
      </c>
    </row>
    <row r="1086" spans="1:12">
      <c r="A1086" s="11" t="s">
        <v>2086</v>
      </c>
      <c r="D1086" s="11" t="s">
        <v>260</v>
      </c>
      <c r="E1086" s="19" t="s">
        <v>2178</v>
      </c>
      <c r="F1086" s="10">
        <v>42036</v>
      </c>
      <c r="G1086" s="10">
        <v>44958</v>
      </c>
      <c r="H1086" s="11">
        <v>9</v>
      </c>
      <c r="I1086" s="20" t="s">
        <v>259</v>
      </c>
      <c r="J1086" s="11" t="s">
        <v>261</v>
      </c>
      <c r="K1086" s="11" t="s">
        <v>2205</v>
      </c>
      <c r="L1086" s="11">
        <v>2</v>
      </c>
    </row>
    <row r="1087" spans="1:12">
      <c r="A1087" s="11" t="s">
        <v>2087</v>
      </c>
      <c r="D1087" s="11" t="s">
        <v>260</v>
      </c>
      <c r="E1087" s="19" t="s">
        <v>2179</v>
      </c>
      <c r="F1087" s="10">
        <v>42036</v>
      </c>
      <c r="G1087" s="10">
        <v>44958</v>
      </c>
      <c r="H1087" s="11">
        <v>9</v>
      </c>
      <c r="I1087" s="20" t="s">
        <v>259</v>
      </c>
      <c r="J1087" s="11" t="s">
        <v>261</v>
      </c>
      <c r="K1087" s="11" t="s">
        <v>2205</v>
      </c>
      <c r="L1087" s="11">
        <v>2</v>
      </c>
    </row>
    <row r="1088" spans="1:12">
      <c r="A1088" s="11" t="s">
        <v>2088</v>
      </c>
      <c r="D1088" s="11" t="s">
        <v>260</v>
      </c>
      <c r="E1088" s="19" t="s">
        <v>2180</v>
      </c>
      <c r="F1088" s="10">
        <v>42036</v>
      </c>
      <c r="G1088" s="10">
        <v>44958</v>
      </c>
      <c r="H1088" s="11">
        <v>9</v>
      </c>
      <c r="I1088" s="20" t="s">
        <v>259</v>
      </c>
      <c r="J1088" s="11" t="s">
        <v>261</v>
      </c>
      <c r="K1088" s="11" t="s">
        <v>2205</v>
      </c>
      <c r="L1088" s="11">
        <v>2</v>
      </c>
    </row>
    <row r="1089" spans="1:12">
      <c r="A1089" s="11" t="s">
        <v>2089</v>
      </c>
      <c r="D1089" s="11" t="s">
        <v>260</v>
      </c>
      <c r="E1089" s="19" t="s">
        <v>2181</v>
      </c>
      <c r="F1089" s="10">
        <v>42036</v>
      </c>
      <c r="G1089" s="10">
        <v>44958</v>
      </c>
      <c r="H1089" s="11">
        <v>9</v>
      </c>
      <c r="I1089" s="20" t="s">
        <v>259</v>
      </c>
      <c r="J1089" s="11" t="s">
        <v>261</v>
      </c>
      <c r="K1089" s="11" t="s">
        <v>2205</v>
      </c>
      <c r="L1089" s="11">
        <v>2</v>
      </c>
    </row>
    <row r="1090" spans="1:12">
      <c r="A1090" s="11" t="s">
        <v>2090</v>
      </c>
      <c r="D1090" s="11" t="s">
        <v>260</v>
      </c>
      <c r="E1090" s="19" t="s">
        <v>2182</v>
      </c>
      <c r="F1090" s="10">
        <v>42036</v>
      </c>
      <c r="G1090" s="10">
        <v>44958</v>
      </c>
      <c r="H1090" s="11">
        <v>9</v>
      </c>
      <c r="I1090" s="20" t="s">
        <v>259</v>
      </c>
      <c r="J1090" s="11" t="s">
        <v>261</v>
      </c>
      <c r="K1090" s="11" t="s">
        <v>2205</v>
      </c>
      <c r="L1090" s="11">
        <v>2</v>
      </c>
    </row>
    <row r="1091" spans="1:12">
      <c r="A1091" s="11" t="s">
        <v>2091</v>
      </c>
      <c r="D1091" s="11" t="s">
        <v>260</v>
      </c>
      <c r="E1091" s="19" t="s">
        <v>2183</v>
      </c>
      <c r="F1091" s="10">
        <v>42036</v>
      </c>
      <c r="G1091" s="10">
        <v>44958</v>
      </c>
      <c r="H1091" s="11">
        <v>9</v>
      </c>
      <c r="I1091" s="20" t="s">
        <v>259</v>
      </c>
      <c r="J1091" s="11" t="s">
        <v>261</v>
      </c>
      <c r="K1091" s="11" t="s">
        <v>2205</v>
      </c>
      <c r="L1091" s="11">
        <v>2</v>
      </c>
    </row>
    <row r="1092" spans="1:12">
      <c r="A1092" s="11" t="s">
        <v>2092</v>
      </c>
      <c r="D1092" s="11" t="s">
        <v>260</v>
      </c>
      <c r="E1092" s="19" t="s">
        <v>2184</v>
      </c>
      <c r="F1092" s="10">
        <v>42036</v>
      </c>
      <c r="G1092" s="10">
        <v>44958</v>
      </c>
      <c r="H1092" s="11">
        <v>9</v>
      </c>
      <c r="I1092" s="20" t="s">
        <v>259</v>
      </c>
      <c r="J1092" s="11" t="s">
        <v>261</v>
      </c>
      <c r="K1092" s="11" t="s">
        <v>2205</v>
      </c>
      <c r="L1092" s="11">
        <v>2</v>
      </c>
    </row>
    <row r="1093" spans="1:12">
      <c r="A1093" s="11" t="s">
        <v>2093</v>
      </c>
      <c r="D1093" s="11" t="s">
        <v>260</v>
      </c>
      <c r="E1093" s="19" t="s">
        <v>2185</v>
      </c>
      <c r="F1093" s="10">
        <v>42036</v>
      </c>
      <c r="G1093" s="10">
        <v>44958</v>
      </c>
      <c r="H1093" s="11">
        <v>9</v>
      </c>
      <c r="I1093" s="20" t="s">
        <v>259</v>
      </c>
      <c r="J1093" s="11" t="s">
        <v>261</v>
      </c>
      <c r="K1093" s="11" t="s">
        <v>2205</v>
      </c>
      <c r="L1093" s="11">
        <v>2</v>
      </c>
    </row>
    <row r="1094" spans="1:12">
      <c r="A1094" s="11" t="s">
        <v>2094</v>
      </c>
      <c r="D1094" s="11" t="s">
        <v>260</v>
      </c>
      <c r="E1094" s="19" t="s">
        <v>2186</v>
      </c>
      <c r="F1094" s="10">
        <v>42036</v>
      </c>
      <c r="G1094" s="10">
        <v>44958</v>
      </c>
      <c r="H1094" s="11">
        <v>9</v>
      </c>
      <c r="I1094" s="20" t="s">
        <v>259</v>
      </c>
      <c r="J1094" s="11" t="s">
        <v>261</v>
      </c>
      <c r="K1094" s="11" t="s">
        <v>2205</v>
      </c>
      <c r="L1094" s="11">
        <v>2</v>
      </c>
    </row>
    <row r="1095" spans="1:12">
      <c r="A1095" s="11" t="s">
        <v>2095</v>
      </c>
      <c r="D1095" s="11" t="s">
        <v>260</v>
      </c>
      <c r="E1095" s="19" t="s">
        <v>2187</v>
      </c>
      <c r="F1095" s="10">
        <v>42036</v>
      </c>
      <c r="G1095" s="10">
        <v>44958</v>
      </c>
      <c r="H1095" s="11">
        <v>9</v>
      </c>
      <c r="I1095" s="20" t="s">
        <v>259</v>
      </c>
      <c r="J1095" s="11" t="s">
        <v>261</v>
      </c>
      <c r="K1095" s="11" t="s">
        <v>2205</v>
      </c>
      <c r="L1095" s="11">
        <v>2</v>
      </c>
    </row>
    <row r="1096" spans="1:12">
      <c r="A1096" s="11" t="s">
        <v>2096</v>
      </c>
      <c r="D1096" s="11" t="s">
        <v>260</v>
      </c>
      <c r="E1096" s="19" t="s">
        <v>2188</v>
      </c>
      <c r="F1096" s="10">
        <v>42036</v>
      </c>
      <c r="G1096" s="10">
        <v>44958</v>
      </c>
      <c r="H1096" s="11">
        <v>9</v>
      </c>
      <c r="I1096" s="20" t="s">
        <v>259</v>
      </c>
      <c r="J1096" s="11" t="s">
        <v>261</v>
      </c>
      <c r="K1096" s="11" t="s">
        <v>2205</v>
      </c>
      <c r="L1096" s="11">
        <v>2</v>
      </c>
    </row>
    <row r="1097" spans="1:12">
      <c r="A1097" s="11" t="s">
        <v>2097</v>
      </c>
      <c r="D1097" s="11" t="s">
        <v>260</v>
      </c>
      <c r="E1097" s="19" t="s">
        <v>2189</v>
      </c>
      <c r="F1097" s="10">
        <v>42036</v>
      </c>
      <c r="G1097" s="10">
        <v>44958</v>
      </c>
      <c r="H1097" s="11">
        <v>9</v>
      </c>
      <c r="I1097" s="20" t="s">
        <v>259</v>
      </c>
      <c r="J1097" s="11" t="s">
        <v>261</v>
      </c>
      <c r="K1097" s="11" t="s">
        <v>2205</v>
      </c>
      <c r="L1097" s="11">
        <v>2</v>
      </c>
    </row>
    <row r="1098" spans="1:12">
      <c r="A1098" s="11" t="s">
        <v>2098</v>
      </c>
      <c r="D1098" s="11" t="s">
        <v>260</v>
      </c>
      <c r="E1098" s="19" t="s">
        <v>2190</v>
      </c>
      <c r="F1098" s="10">
        <v>42036</v>
      </c>
      <c r="G1098" s="10">
        <v>44958</v>
      </c>
      <c r="H1098" s="11">
        <v>9</v>
      </c>
      <c r="I1098" s="20" t="s">
        <v>259</v>
      </c>
      <c r="J1098" s="11" t="s">
        <v>261</v>
      </c>
      <c r="K1098" s="11" t="s">
        <v>2205</v>
      </c>
      <c r="L1098" s="11">
        <v>2</v>
      </c>
    </row>
    <row r="1099" spans="1:12">
      <c r="A1099" s="11" t="s">
        <v>2099</v>
      </c>
      <c r="D1099" s="11" t="s">
        <v>260</v>
      </c>
      <c r="E1099" s="19" t="s">
        <v>2191</v>
      </c>
      <c r="F1099" s="10">
        <v>42036</v>
      </c>
      <c r="G1099" s="10">
        <v>44958</v>
      </c>
      <c r="H1099" s="11">
        <v>9</v>
      </c>
      <c r="I1099" s="20" t="s">
        <v>259</v>
      </c>
      <c r="J1099" s="11" t="s">
        <v>261</v>
      </c>
      <c r="K1099" s="11" t="s">
        <v>2205</v>
      </c>
      <c r="L1099" s="11">
        <v>2</v>
      </c>
    </row>
    <row r="1100" spans="1:12">
      <c r="A1100" s="11" t="s">
        <v>2100</v>
      </c>
      <c r="D1100" s="11" t="s">
        <v>260</v>
      </c>
      <c r="E1100" s="19" t="s">
        <v>2192</v>
      </c>
      <c r="F1100" s="10">
        <v>42036</v>
      </c>
      <c r="G1100" s="10">
        <v>44958</v>
      </c>
      <c r="H1100" s="11">
        <v>9</v>
      </c>
      <c r="I1100" s="20" t="s">
        <v>259</v>
      </c>
      <c r="J1100" s="11" t="s">
        <v>261</v>
      </c>
      <c r="K1100" s="11" t="s">
        <v>2205</v>
      </c>
      <c r="L1100" s="11">
        <v>2</v>
      </c>
    </row>
    <row r="1101" spans="1:12">
      <c r="A1101" s="11" t="s">
        <v>2101</v>
      </c>
      <c r="D1101" s="11" t="s">
        <v>260</v>
      </c>
      <c r="E1101" s="19" t="s">
        <v>2193</v>
      </c>
      <c r="F1101" s="10">
        <v>42036</v>
      </c>
      <c r="G1101" s="10">
        <v>44958</v>
      </c>
      <c r="H1101" s="11">
        <v>9</v>
      </c>
      <c r="I1101" s="20" t="s">
        <v>259</v>
      </c>
      <c r="J1101" s="11" t="s">
        <v>261</v>
      </c>
      <c r="K1101" s="11" t="s">
        <v>2205</v>
      </c>
      <c r="L1101" s="11">
        <v>2</v>
      </c>
    </row>
    <row r="1102" spans="1:12">
      <c r="A1102" s="11" t="s">
        <v>2102</v>
      </c>
      <c r="D1102" s="11" t="s">
        <v>260</v>
      </c>
      <c r="E1102" s="19" t="s">
        <v>2194</v>
      </c>
      <c r="F1102" s="10">
        <v>42036</v>
      </c>
      <c r="G1102" s="10">
        <v>44958</v>
      </c>
      <c r="H1102" s="11">
        <v>9</v>
      </c>
      <c r="I1102" s="20" t="s">
        <v>259</v>
      </c>
      <c r="J1102" s="11" t="s">
        <v>261</v>
      </c>
      <c r="K1102" s="11" t="s">
        <v>2205</v>
      </c>
      <c r="L1102" s="11">
        <v>2</v>
      </c>
    </row>
    <row r="1103" spans="1:12">
      <c r="A1103" s="11" t="s">
        <v>2103</v>
      </c>
      <c r="D1103" s="11" t="s">
        <v>260</v>
      </c>
      <c r="E1103" s="19" t="s">
        <v>2195</v>
      </c>
      <c r="F1103" s="10">
        <v>42036</v>
      </c>
      <c r="G1103" s="10">
        <v>44958</v>
      </c>
      <c r="H1103" s="11">
        <v>9</v>
      </c>
      <c r="I1103" s="20" t="s">
        <v>259</v>
      </c>
      <c r="J1103" s="11" t="s">
        <v>261</v>
      </c>
      <c r="K1103" s="11" t="s">
        <v>2205</v>
      </c>
      <c r="L1103" s="11">
        <v>2</v>
      </c>
    </row>
    <row r="1105" spans="1:1">
      <c r="A1105" s="11" t="s">
        <v>2204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173226R" display="A125173226R" xr:uid="{00000000-0004-0000-0000-000001000000}"/>
    <hyperlink ref="E13" location="A125184458F" display="A125184458F" xr:uid="{00000000-0004-0000-0000-000002000000}"/>
    <hyperlink ref="E14" location="A125178842K" display="A125178842K" xr:uid="{00000000-0004-0000-0000-000003000000}"/>
    <hyperlink ref="E15" location="A125173190X" display="A125173190X" xr:uid="{00000000-0004-0000-0000-000004000000}"/>
    <hyperlink ref="E16" location="A125184422C" display="A125184422C" xr:uid="{00000000-0004-0000-0000-000005000000}"/>
    <hyperlink ref="E17" location="A125178806A" display="A125178806A" xr:uid="{00000000-0004-0000-0000-000006000000}"/>
    <hyperlink ref="E18" location="A125173230F" display="A125173230F" xr:uid="{00000000-0004-0000-0000-000007000000}"/>
    <hyperlink ref="E19" location="A125184462W" display="A125184462W" xr:uid="{00000000-0004-0000-0000-000008000000}"/>
    <hyperlink ref="E20" location="A125178846V" display="A125178846V" xr:uid="{00000000-0004-0000-0000-000009000000}"/>
    <hyperlink ref="E21" location="A125173234R" display="A125173234R" xr:uid="{00000000-0004-0000-0000-00000A000000}"/>
    <hyperlink ref="E22" location="A125184466F" display="A125184466F" xr:uid="{00000000-0004-0000-0000-00000B000000}"/>
    <hyperlink ref="E23" location="A125178850K" display="A125178850K" xr:uid="{00000000-0004-0000-0000-00000C000000}"/>
    <hyperlink ref="E24" location="A125173194J" display="A125173194J" xr:uid="{00000000-0004-0000-0000-00000D000000}"/>
    <hyperlink ref="E25" location="A125184426L" display="A125184426L" xr:uid="{00000000-0004-0000-0000-00000E000000}"/>
    <hyperlink ref="E26" location="A125178810T" display="A125178810T" xr:uid="{00000000-0004-0000-0000-00000F000000}"/>
    <hyperlink ref="E27" location="A125173198T" display="A125173198T" xr:uid="{00000000-0004-0000-0000-000010000000}"/>
    <hyperlink ref="E28" location="A125184430C" display="A125184430C" xr:uid="{00000000-0004-0000-0000-000011000000}"/>
    <hyperlink ref="E29" location="A125178814A" display="A125178814A" xr:uid="{00000000-0004-0000-0000-000012000000}"/>
    <hyperlink ref="E30" location="A125173218R" display="A125173218R" xr:uid="{00000000-0004-0000-0000-000013000000}"/>
    <hyperlink ref="E31" location="A125184450L" display="A125184450L" xr:uid="{00000000-0004-0000-0000-000014000000}"/>
    <hyperlink ref="E32" location="A125178834K" display="A125178834K" xr:uid="{00000000-0004-0000-0000-000015000000}"/>
    <hyperlink ref="E33" location="A125173178J" display="A125173178J" xr:uid="{00000000-0004-0000-0000-000016000000}"/>
    <hyperlink ref="E34" location="A125184410V" display="A125184410V" xr:uid="{00000000-0004-0000-0000-000017000000}"/>
    <hyperlink ref="E35" location="A125178794C" display="A125178794C" xr:uid="{00000000-0004-0000-0000-000018000000}"/>
    <hyperlink ref="E36" location="A125173238X" display="A125173238X" xr:uid="{00000000-0004-0000-0000-000019000000}"/>
    <hyperlink ref="E37" location="A125184470W" display="A125184470W" xr:uid="{00000000-0004-0000-0000-00001A000000}"/>
    <hyperlink ref="E38" location="A125178854V" display="A125178854V" xr:uid="{00000000-0004-0000-0000-00001B000000}"/>
    <hyperlink ref="E39" location="A125173222F" display="A125173222F" xr:uid="{00000000-0004-0000-0000-00001C000000}"/>
    <hyperlink ref="E40" location="A125184454W" display="A125184454W" xr:uid="{00000000-0004-0000-0000-00001D000000}"/>
    <hyperlink ref="E41" location="A125178838V" display="A125178838V" xr:uid="{00000000-0004-0000-0000-00001E000000}"/>
    <hyperlink ref="E42" location="A125173250R" display="A125173250R" xr:uid="{00000000-0004-0000-0000-00001F000000}"/>
    <hyperlink ref="E43" location="A125184482F" display="A125184482F" xr:uid="{00000000-0004-0000-0000-000020000000}"/>
    <hyperlink ref="E44" location="A125178866C" display="A125178866C" xr:uid="{00000000-0004-0000-0000-000021000000}"/>
    <hyperlink ref="E45" location="A125173182X" display="A125173182X" xr:uid="{00000000-0004-0000-0000-000022000000}"/>
    <hyperlink ref="E46" location="A125184414C" display="A125184414C" xr:uid="{00000000-0004-0000-0000-000023000000}"/>
    <hyperlink ref="E47" location="A125178798L" display="A125178798L" xr:uid="{00000000-0004-0000-0000-000024000000}"/>
    <hyperlink ref="E48" location="A125173158X" display="A125173158X" xr:uid="{00000000-0004-0000-0000-000025000000}"/>
    <hyperlink ref="E49" location="A125184390W" display="A125184390W" xr:uid="{00000000-0004-0000-0000-000026000000}"/>
    <hyperlink ref="E50" location="A125178774V" display="A125178774V" xr:uid="{00000000-0004-0000-0000-000027000000}"/>
    <hyperlink ref="E51" location="A125173170R" display="A125173170R" xr:uid="{00000000-0004-0000-0000-000028000000}"/>
    <hyperlink ref="E52" location="A125184402V" display="A125184402V" xr:uid="{00000000-0004-0000-0000-000029000000}"/>
    <hyperlink ref="E53" location="A125178786C" display="A125178786C" xr:uid="{00000000-0004-0000-0000-00002A000000}"/>
    <hyperlink ref="E54" location="A125173202W" display="A125173202W" xr:uid="{00000000-0004-0000-0000-00002B000000}"/>
    <hyperlink ref="E55" location="A125184434L" display="A125184434L" xr:uid="{00000000-0004-0000-0000-00002C000000}"/>
    <hyperlink ref="E56" location="A125178818K" display="A125178818K" xr:uid="{00000000-0004-0000-0000-00002D000000}"/>
    <hyperlink ref="E57" location="A125173174X" display="A125173174X" xr:uid="{00000000-0004-0000-0000-00002E000000}"/>
    <hyperlink ref="E58" location="A125184406C" display="A125184406C" xr:uid="{00000000-0004-0000-0000-00002F000000}"/>
    <hyperlink ref="E59" location="A125178790V" display="A125178790V" xr:uid="{00000000-0004-0000-0000-000030000000}"/>
    <hyperlink ref="E60" location="A125173206F" display="A125173206F" xr:uid="{00000000-0004-0000-0000-000031000000}"/>
    <hyperlink ref="E61" location="A125184438W" display="A125184438W" xr:uid="{00000000-0004-0000-0000-000032000000}"/>
    <hyperlink ref="E62" location="A125178822A" display="A125178822A" xr:uid="{00000000-0004-0000-0000-000033000000}"/>
    <hyperlink ref="E63" location="A125173210W" display="A125173210W" xr:uid="{00000000-0004-0000-0000-000034000000}"/>
    <hyperlink ref="E64" location="A125184442L" display="A125184442L" xr:uid="{00000000-0004-0000-0000-000035000000}"/>
    <hyperlink ref="E65" location="A125178826K" display="A125178826K" xr:uid="{00000000-0004-0000-0000-000036000000}"/>
    <hyperlink ref="E66" location="A125173254X" display="A125173254X" xr:uid="{00000000-0004-0000-0000-000037000000}"/>
    <hyperlink ref="E67" location="A125184486R" display="A125184486R" xr:uid="{00000000-0004-0000-0000-000038000000}"/>
    <hyperlink ref="E68" location="A125178870V" display="A125178870V" xr:uid="{00000000-0004-0000-0000-000039000000}"/>
    <hyperlink ref="E69" location="A125173162R" display="A125173162R" xr:uid="{00000000-0004-0000-0000-00003A000000}"/>
    <hyperlink ref="E70" location="A125184394F" display="A125184394F" xr:uid="{00000000-0004-0000-0000-00003B000000}"/>
    <hyperlink ref="E71" location="A125178778C" display="A125178778C" xr:uid="{00000000-0004-0000-0000-00003C000000}"/>
    <hyperlink ref="E72" location="A125173242R" display="A125173242R" xr:uid="{00000000-0004-0000-0000-00003D000000}"/>
    <hyperlink ref="E73" location="A125184474F" display="A125184474F" xr:uid="{00000000-0004-0000-0000-00003E000000}"/>
    <hyperlink ref="E74" location="A125178858C" display="A125178858C" xr:uid="{00000000-0004-0000-0000-00003F000000}"/>
    <hyperlink ref="E75" location="A125173246X" display="A125173246X" xr:uid="{00000000-0004-0000-0000-000040000000}"/>
    <hyperlink ref="E76" location="A125184478R" display="A125184478R" xr:uid="{00000000-0004-0000-0000-000041000000}"/>
    <hyperlink ref="E77" location="A125178862V" display="A125178862V" xr:uid="{00000000-0004-0000-0000-000042000000}"/>
    <hyperlink ref="E78" location="A125173166X" display="A125173166X" xr:uid="{00000000-0004-0000-0000-000043000000}"/>
    <hyperlink ref="E79" location="A125184398R" display="A125184398R" xr:uid="{00000000-0004-0000-0000-000044000000}"/>
    <hyperlink ref="E80" location="A125178782V" display="A125178782V" xr:uid="{00000000-0004-0000-0000-000045000000}"/>
    <hyperlink ref="E81" location="A125173186J" display="A125173186J" xr:uid="{00000000-0004-0000-0000-000046000000}"/>
    <hyperlink ref="E82" location="A125184418L" display="A125184418L" xr:uid="{00000000-0004-0000-0000-000047000000}"/>
    <hyperlink ref="E83" location="A125178802T" display="A125178802T" xr:uid="{00000000-0004-0000-0000-000048000000}"/>
    <hyperlink ref="E84" location="A125173214F" display="A125173214F" xr:uid="{00000000-0004-0000-0000-000049000000}"/>
    <hyperlink ref="E85" location="A125184446W" display="A125184446W" xr:uid="{00000000-0004-0000-0000-00004A000000}"/>
    <hyperlink ref="E86" location="A125178830A" display="A125178830A" xr:uid="{00000000-0004-0000-0000-00004B000000}"/>
    <hyperlink ref="E87" location="A125173258J" display="A125173258J" xr:uid="{00000000-0004-0000-0000-00004C000000}"/>
    <hyperlink ref="E88" location="A125184490F" display="A125184490F" xr:uid="{00000000-0004-0000-0000-00004D000000}"/>
    <hyperlink ref="E89" location="A125178874C" display="A125178874C" xr:uid="{00000000-0004-0000-0000-00004E000000}"/>
    <hyperlink ref="E90" location="A125176034A" display="A125176034A" xr:uid="{00000000-0004-0000-0000-00004F000000}"/>
    <hyperlink ref="E91" location="A125187266T" display="A125187266T" xr:uid="{00000000-0004-0000-0000-000050000000}"/>
    <hyperlink ref="E92" location="A125181650A" display="A125181650A" xr:uid="{00000000-0004-0000-0000-000051000000}"/>
    <hyperlink ref="E93" location="A125175998A" display="A125175998A" xr:uid="{00000000-0004-0000-0000-000052000000}"/>
    <hyperlink ref="E94" location="A125187230R" display="A125187230R" xr:uid="{00000000-0004-0000-0000-000053000000}"/>
    <hyperlink ref="E95" location="A125181614T" display="A125181614T" xr:uid="{00000000-0004-0000-0000-000054000000}"/>
    <hyperlink ref="E96" location="A125176038K" display="A125176038K" xr:uid="{00000000-0004-0000-0000-000055000000}"/>
    <hyperlink ref="E97" location="A125187270J" display="A125187270J" xr:uid="{00000000-0004-0000-0000-000056000000}"/>
    <hyperlink ref="E98" location="A125181654K" display="A125181654K" xr:uid="{00000000-0004-0000-0000-000057000000}"/>
    <hyperlink ref="E99" location="A125176042A" display="A125176042A" xr:uid="{00000000-0004-0000-0000-000058000000}"/>
    <hyperlink ref="E100" location="A125187274T" display="A125187274T" xr:uid="{00000000-0004-0000-0000-000059000000}"/>
    <hyperlink ref="E101" location="A125181658V" display="A125181658V" xr:uid="{00000000-0004-0000-0000-00005A000000}"/>
    <hyperlink ref="E102" location="A125176002J" display="A125176002J" xr:uid="{00000000-0004-0000-0000-00005B000000}"/>
    <hyperlink ref="E103" location="A125187234X" display="A125187234X" xr:uid="{00000000-0004-0000-0000-00005C000000}"/>
    <hyperlink ref="E104" location="A125181618A" display="A125181618A" xr:uid="{00000000-0004-0000-0000-00005D000000}"/>
    <hyperlink ref="E105" location="A125176006T" display="A125176006T" xr:uid="{00000000-0004-0000-0000-00005E000000}"/>
    <hyperlink ref="E106" location="A125187238J" display="A125187238J" xr:uid="{00000000-0004-0000-0000-00005F000000}"/>
    <hyperlink ref="E107" location="A125181622T" display="A125181622T" xr:uid="{00000000-0004-0000-0000-000060000000}"/>
    <hyperlink ref="E108" location="A125176026A" display="A125176026A" xr:uid="{00000000-0004-0000-0000-000061000000}"/>
    <hyperlink ref="E109" location="A125187258T" display="A125187258T" xr:uid="{00000000-0004-0000-0000-000062000000}"/>
    <hyperlink ref="E110" location="A125181642A" display="A125181642A" xr:uid="{00000000-0004-0000-0000-000063000000}"/>
    <hyperlink ref="E111" location="A125175986T" display="A125175986T" xr:uid="{00000000-0004-0000-0000-000064000000}"/>
    <hyperlink ref="E112" location="A125187218X" display="A125187218X" xr:uid="{00000000-0004-0000-0000-000065000000}"/>
    <hyperlink ref="E113" location="A125181602J" display="A125181602J" xr:uid="{00000000-0004-0000-0000-000066000000}"/>
    <hyperlink ref="E114" location="A125176046K" display="A125176046K" xr:uid="{00000000-0004-0000-0000-000067000000}"/>
    <hyperlink ref="E115" location="A125187278A" display="A125187278A" xr:uid="{00000000-0004-0000-0000-000068000000}"/>
    <hyperlink ref="E116" location="A125181662K" display="A125181662K" xr:uid="{00000000-0004-0000-0000-000069000000}"/>
    <hyperlink ref="E117" location="A125176030T" display="A125176030T" xr:uid="{00000000-0004-0000-0000-00006A000000}"/>
    <hyperlink ref="E118" location="A125187262J" display="A125187262J" xr:uid="{00000000-0004-0000-0000-00006B000000}"/>
    <hyperlink ref="E119" location="A125181646K" display="A125181646K" xr:uid="{00000000-0004-0000-0000-00006C000000}"/>
    <hyperlink ref="E120" location="A125176058V" display="A125176058V" xr:uid="{00000000-0004-0000-0000-00006D000000}"/>
    <hyperlink ref="E121" location="A125187290T" display="A125187290T" xr:uid="{00000000-0004-0000-0000-00006E000000}"/>
    <hyperlink ref="E122" location="A125181674V" display="A125181674V" xr:uid="{00000000-0004-0000-0000-00006F000000}"/>
    <hyperlink ref="E123" location="A125175990J" display="A125175990J" xr:uid="{00000000-0004-0000-0000-000070000000}"/>
    <hyperlink ref="E124" location="A125187222R" display="A125187222R" xr:uid="{00000000-0004-0000-0000-000071000000}"/>
    <hyperlink ref="E125" location="A125181606T" display="A125181606T" xr:uid="{00000000-0004-0000-0000-000072000000}"/>
    <hyperlink ref="E126" location="A125175966J" display="A125175966J" xr:uid="{00000000-0004-0000-0000-000073000000}"/>
    <hyperlink ref="E127" location="A125187198A" display="A125187198A" xr:uid="{00000000-0004-0000-0000-000074000000}"/>
    <hyperlink ref="E128" location="A125181582K" display="A125181582K" xr:uid="{00000000-0004-0000-0000-000075000000}"/>
    <hyperlink ref="E129" location="A125175978T" display="A125175978T" xr:uid="{00000000-0004-0000-0000-000076000000}"/>
    <hyperlink ref="E130" location="A125187210F" display="A125187210F" xr:uid="{00000000-0004-0000-0000-000077000000}"/>
    <hyperlink ref="E131" location="A125181594V" display="A125181594V" xr:uid="{00000000-0004-0000-0000-000078000000}"/>
    <hyperlink ref="E132" location="A125176010J" display="A125176010J" xr:uid="{00000000-0004-0000-0000-000079000000}"/>
    <hyperlink ref="E133" location="A125187242X" display="A125187242X" xr:uid="{00000000-0004-0000-0000-00007A000000}"/>
    <hyperlink ref="E134" location="A125181626A" display="A125181626A" xr:uid="{00000000-0004-0000-0000-00007B000000}"/>
    <hyperlink ref="E135" location="A125175982J" display="A125175982J" xr:uid="{00000000-0004-0000-0000-00007C000000}"/>
    <hyperlink ref="E136" location="A125187214R" display="A125187214R" xr:uid="{00000000-0004-0000-0000-00007D000000}"/>
    <hyperlink ref="E137" location="A125181598C" display="A125181598C" xr:uid="{00000000-0004-0000-0000-00007E000000}"/>
    <hyperlink ref="E138" location="A125176014T" display="A125176014T" xr:uid="{00000000-0004-0000-0000-00007F000000}"/>
    <hyperlink ref="E139" location="A125187246J" display="A125187246J" xr:uid="{00000000-0004-0000-0000-000080000000}"/>
    <hyperlink ref="E140" location="A125181630T" display="A125181630T" xr:uid="{00000000-0004-0000-0000-000081000000}"/>
    <hyperlink ref="E141" location="A125176018A" display="A125176018A" xr:uid="{00000000-0004-0000-0000-000082000000}"/>
    <hyperlink ref="E142" location="A125187250X" display="A125187250X" xr:uid="{00000000-0004-0000-0000-000083000000}"/>
    <hyperlink ref="E143" location="A125181634A" display="A125181634A" xr:uid="{00000000-0004-0000-0000-000084000000}"/>
    <hyperlink ref="E144" location="A125176062K" display="A125176062K" xr:uid="{00000000-0004-0000-0000-000085000000}"/>
    <hyperlink ref="E145" location="A125187294A" display="A125187294A" xr:uid="{00000000-0004-0000-0000-000086000000}"/>
    <hyperlink ref="E146" location="A125181678C" display="A125181678C" xr:uid="{00000000-0004-0000-0000-000087000000}"/>
    <hyperlink ref="E147" location="A125175970X" display="A125175970X" xr:uid="{00000000-0004-0000-0000-000088000000}"/>
    <hyperlink ref="E148" location="A125187202F" display="A125187202F" xr:uid="{00000000-0004-0000-0000-000089000000}"/>
    <hyperlink ref="E149" location="A125181586V" display="A125181586V" xr:uid="{00000000-0004-0000-0000-00008A000000}"/>
    <hyperlink ref="E150" location="A125176050A" display="A125176050A" xr:uid="{00000000-0004-0000-0000-00008B000000}"/>
    <hyperlink ref="E151" location="A125187282T" display="A125187282T" xr:uid="{00000000-0004-0000-0000-00008C000000}"/>
    <hyperlink ref="E152" location="A125181666V" display="A125181666V" xr:uid="{00000000-0004-0000-0000-00008D000000}"/>
    <hyperlink ref="E153" location="A125176054K" display="A125176054K" xr:uid="{00000000-0004-0000-0000-00008E000000}"/>
    <hyperlink ref="E154" location="A125187286A" display="A125187286A" xr:uid="{00000000-0004-0000-0000-00008F000000}"/>
    <hyperlink ref="E155" location="A125181670K" display="A125181670K" xr:uid="{00000000-0004-0000-0000-000090000000}"/>
    <hyperlink ref="E156" location="A125175974J" display="A125175974J" xr:uid="{00000000-0004-0000-0000-000091000000}"/>
    <hyperlink ref="E157" location="A125187206R" display="A125187206R" xr:uid="{00000000-0004-0000-0000-000092000000}"/>
    <hyperlink ref="E158" location="A125181590K" display="A125181590K" xr:uid="{00000000-0004-0000-0000-000093000000}"/>
    <hyperlink ref="E159" location="A125175994T" display="A125175994T" xr:uid="{00000000-0004-0000-0000-000094000000}"/>
    <hyperlink ref="E160" location="A125187226X" display="A125187226X" xr:uid="{00000000-0004-0000-0000-000095000000}"/>
    <hyperlink ref="E161" location="A125181610J" display="A125181610J" xr:uid="{00000000-0004-0000-0000-000096000000}"/>
    <hyperlink ref="E162" location="A125176022T" display="A125176022T" xr:uid="{00000000-0004-0000-0000-000097000000}"/>
    <hyperlink ref="E163" location="A125187254J" display="A125187254J" xr:uid="{00000000-0004-0000-0000-000098000000}"/>
    <hyperlink ref="E164" location="A125181638K" display="A125181638K" xr:uid="{00000000-0004-0000-0000-000099000000}"/>
    <hyperlink ref="E165" location="A125176066V" display="A125176066V" xr:uid="{00000000-0004-0000-0000-00009A000000}"/>
    <hyperlink ref="E166" location="A125187298K" display="A125187298K" xr:uid="{00000000-0004-0000-0000-00009B000000}"/>
    <hyperlink ref="E167" location="A125181682V" display="A125181682V" xr:uid="{00000000-0004-0000-0000-00009C000000}"/>
    <hyperlink ref="E168" location="A125174162J" display="A125174162J" xr:uid="{00000000-0004-0000-0000-00009D000000}"/>
    <hyperlink ref="E169" location="A125185394X" display="A125185394X" xr:uid="{00000000-0004-0000-0000-00009E000000}"/>
    <hyperlink ref="E170" location="A125179778W" display="A125179778W" xr:uid="{00000000-0004-0000-0000-00009F000000}"/>
    <hyperlink ref="E171" location="A125174126X" display="A125174126X" xr:uid="{00000000-0004-0000-0000-0000A0000000}"/>
    <hyperlink ref="E172" location="A125185358R" display="A125185358R" xr:uid="{00000000-0004-0000-0000-0000A1000000}"/>
    <hyperlink ref="E173" location="A125179742V" display="A125179742V" xr:uid="{00000000-0004-0000-0000-0000A2000000}"/>
    <hyperlink ref="E174" location="A125174166T" display="A125174166T" xr:uid="{00000000-0004-0000-0000-0000A3000000}"/>
    <hyperlink ref="E175" location="A125185398J" display="A125185398J" xr:uid="{00000000-0004-0000-0000-0000A4000000}"/>
    <hyperlink ref="E176" location="A125179782L" display="A125179782L" xr:uid="{00000000-0004-0000-0000-0000A5000000}"/>
    <hyperlink ref="E177" location="A125174170J" display="A125174170J" xr:uid="{00000000-0004-0000-0000-0000A6000000}"/>
    <hyperlink ref="E178" location="A125185402L" display="A125185402L" xr:uid="{00000000-0004-0000-0000-0000A7000000}"/>
    <hyperlink ref="E179" location="A125179786W" display="A125179786W" xr:uid="{00000000-0004-0000-0000-0000A8000000}"/>
    <hyperlink ref="E180" location="A125174130R" display="A125174130R" xr:uid="{00000000-0004-0000-0000-0000A9000000}"/>
    <hyperlink ref="E181" location="A125185362F" display="A125185362F" xr:uid="{00000000-0004-0000-0000-0000AA000000}"/>
    <hyperlink ref="E182" location="A125179746C" display="A125179746C" xr:uid="{00000000-0004-0000-0000-0000AB000000}"/>
    <hyperlink ref="E183" location="A125174134X" display="A125174134X" xr:uid="{00000000-0004-0000-0000-0000AC000000}"/>
    <hyperlink ref="E184" location="A125185366R" display="A125185366R" xr:uid="{00000000-0004-0000-0000-0000AD000000}"/>
    <hyperlink ref="E185" location="A125179750V" display="A125179750V" xr:uid="{00000000-0004-0000-0000-0000AE000000}"/>
    <hyperlink ref="E186" location="A125174154J" display="A125174154J" xr:uid="{00000000-0004-0000-0000-0000AF000000}"/>
    <hyperlink ref="E187" location="A125185386X" display="A125185386X" xr:uid="{00000000-0004-0000-0000-0000B0000000}"/>
    <hyperlink ref="E188" location="A125179770C" display="A125179770C" xr:uid="{00000000-0004-0000-0000-0000B1000000}"/>
    <hyperlink ref="E189" location="A125174114R" display="A125174114R" xr:uid="{00000000-0004-0000-0000-0000B2000000}"/>
    <hyperlink ref="E190" location="A125185346F" display="A125185346F" xr:uid="{00000000-0004-0000-0000-0000B3000000}"/>
    <hyperlink ref="E191" location="A125179730K" display="A125179730K" xr:uid="{00000000-0004-0000-0000-0000B4000000}"/>
    <hyperlink ref="E192" location="A125174174T" display="A125174174T" xr:uid="{00000000-0004-0000-0000-0000B5000000}"/>
    <hyperlink ref="E193" location="A125185406W" display="A125185406W" xr:uid="{00000000-0004-0000-0000-0000B6000000}"/>
    <hyperlink ref="E194" location="A125179790L" display="A125179790L" xr:uid="{00000000-0004-0000-0000-0000B7000000}"/>
    <hyperlink ref="E195" location="A125174158T" display="A125174158T" xr:uid="{00000000-0004-0000-0000-0000B8000000}"/>
    <hyperlink ref="E196" location="A125185390R" display="A125185390R" xr:uid="{00000000-0004-0000-0000-0000B9000000}"/>
    <hyperlink ref="E197" location="A125179774L" display="A125179774L" xr:uid="{00000000-0004-0000-0000-0000BA000000}"/>
    <hyperlink ref="E198" location="A125174186A" display="A125174186A" xr:uid="{00000000-0004-0000-0000-0000BB000000}"/>
    <hyperlink ref="E199" location="A125185418F" display="A125185418F" xr:uid="{00000000-0004-0000-0000-0000BC000000}"/>
    <hyperlink ref="E200" location="A125179802K" display="A125179802K" xr:uid="{00000000-0004-0000-0000-0000BD000000}"/>
    <hyperlink ref="E201" location="A125174118X" display="A125174118X" xr:uid="{00000000-0004-0000-0000-0000BE000000}"/>
    <hyperlink ref="E202" location="A125185350W" display="A125185350W" xr:uid="{00000000-0004-0000-0000-0000BF000000}"/>
    <hyperlink ref="E203" location="A125179734V" display="A125179734V" xr:uid="{00000000-0004-0000-0000-0000C0000000}"/>
    <hyperlink ref="E204" location="A125174094T" display="A125174094T" xr:uid="{00000000-0004-0000-0000-0000C1000000}"/>
    <hyperlink ref="E205" location="A125185326W" display="A125185326W" xr:uid="{00000000-0004-0000-0000-0000C2000000}"/>
    <hyperlink ref="E206" location="A125179710A" display="A125179710A" xr:uid="{00000000-0004-0000-0000-0000C3000000}"/>
    <hyperlink ref="E207" location="A125174106R" display="A125174106R" xr:uid="{00000000-0004-0000-0000-0000C4000000}"/>
    <hyperlink ref="E208" location="A125185338F" display="A125185338F" xr:uid="{00000000-0004-0000-0000-0000C5000000}"/>
    <hyperlink ref="E209" location="A125179722K" display="A125179722K" xr:uid="{00000000-0004-0000-0000-0000C6000000}"/>
    <hyperlink ref="E210" location="A125174138J" display="A125174138J" xr:uid="{00000000-0004-0000-0000-0000C7000000}"/>
    <hyperlink ref="E211" location="A125185370F" display="A125185370F" xr:uid="{00000000-0004-0000-0000-0000C8000000}"/>
    <hyperlink ref="E212" location="A125179754C" display="A125179754C" xr:uid="{00000000-0004-0000-0000-0000C9000000}"/>
    <hyperlink ref="E213" location="A125174110F" display="A125174110F" xr:uid="{00000000-0004-0000-0000-0000CA000000}"/>
    <hyperlink ref="E214" location="A125185342W" display="A125185342W" xr:uid="{00000000-0004-0000-0000-0000CB000000}"/>
    <hyperlink ref="E215" location="A125179726V" display="A125179726V" xr:uid="{00000000-0004-0000-0000-0000CC000000}"/>
    <hyperlink ref="E216" location="A125174142X" display="A125174142X" xr:uid="{00000000-0004-0000-0000-0000CD000000}"/>
    <hyperlink ref="E217" location="A125185374R" display="A125185374R" xr:uid="{00000000-0004-0000-0000-0000CE000000}"/>
    <hyperlink ref="E218" location="A125179758L" display="A125179758L" xr:uid="{00000000-0004-0000-0000-0000CF000000}"/>
    <hyperlink ref="E219" location="A125174146J" display="A125174146J" xr:uid="{00000000-0004-0000-0000-0000D0000000}"/>
    <hyperlink ref="E220" location="A125185378X" display="A125185378X" xr:uid="{00000000-0004-0000-0000-0000D1000000}"/>
    <hyperlink ref="E221" location="A125179762C" display="A125179762C" xr:uid="{00000000-0004-0000-0000-0000D2000000}"/>
    <hyperlink ref="E222" location="A125174190T" display="A125174190T" xr:uid="{00000000-0004-0000-0000-0000D3000000}"/>
    <hyperlink ref="E223" location="A125185422W" display="A125185422W" xr:uid="{00000000-0004-0000-0000-0000D4000000}"/>
    <hyperlink ref="E224" location="A125179806V" display="A125179806V" xr:uid="{00000000-0004-0000-0000-0000D5000000}"/>
    <hyperlink ref="E225" location="A125174098A" display="A125174098A" xr:uid="{00000000-0004-0000-0000-0000D6000000}"/>
    <hyperlink ref="E226" location="A125185330L" display="A125185330L" xr:uid="{00000000-0004-0000-0000-0000D7000000}"/>
    <hyperlink ref="E227" location="A125179714K" display="A125179714K" xr:uid="{00000000-0004-0000-0000-0000D8000000}"/>
    <hyperlink ref="E228" location="A125174178A" display="A125174178A" xr:uid="{00000000-0004-0000-0000-0000D9000000}"/>
    <hyperlink ref="E229" location="A125185410L" display="A125185410L" xr:uid="{00000000-0004-0000-0000-0000DA000000}"/>
    <hyperlink ref="E230" location="A125179794W" display="A125179794W" xr:uid="{00000000-0004-0000-0000-0000DB000000}"/>
    <hyperlink ref="E231" location="A125174182T" display="A125174182T" xr:uid="{00000000-0004-0000-0000-0000DC000000}"/>
    <hyperlink ref="E232" location="A125185414W" display="A125185414W" xr:uid="{00000000-0004-0000-0000-0000DD000000}"/>
    <hyperlink ref="E233" location="A125179798F" display="A125179798F" xr:uid="{00000000-0004-0000-0000-0000DE000000}"/>
    <hyperlink ref="E234" location="A125174102F" display="A125174102F" xr:uid="{00000000-0004-0000-0000-0000DF000000}"/>
    <hyperlink ref="E235" location="A125185334W" display="A125185334W" xr:uid="{00000000-0004-0000-0000-0000E0000000}"/>
    <hyperlink ref="E236" location="A125179718V" display="A125179718V" xr:uid="{00000000-0004-0000-0000-0000E1000000}"/>
    <hyperlink ref="E237" location="A125174122R" display="A125174122R" xr:uid="{00000000-0004-0000-0000-0000E2000000}"/>
    <hyperlink ref="E238" location="A125185354F" display="A125185354F" xr:uid="{00000000-0004-0000-0000-0000E3000000}"/>
    <hyperlink ref="E239" location="A125179738C" display="A125179738C" xr:uid="{00000000-0004-0000-0000-0000E4000000}"/>
    <hyperlink ref="E240" location="A125174150X" display="A125174150X" xr:uid="{00000000-0004-0000-0000-0000E5000000}"/>
    <hyperlink ref="E241" location="A125185382R" display="A125185382R" xr:uid="{00000000-0004-0000-0000-0000E6000000}"/>
    <hyperlink ref="E242" location="A125179766L" display="A125179766L" xr:uid="{00000000-0004-0000-0000-0000E7000000}"/>
    <hyperlink ref="E243" location="A125174194A" display="A125174194A" xr:uid="{00000000-0004-0000-0000-0000E8000000}"/>
    <hyperlink ref="E244" location="A125185426F" display="A125185426F" xr:uid="{00000000-0004-0000-0000-0000E9000000}"/>
    <hyperlink ref="E245" location="A125179810K" display="A125179810K" xr:uid="{00000000-0004-0000-0000-0000EA000000}"/>
    <hyperlink ref="E246" location="A125176970T" display="A125176970T" xr:uid="{00000000-0004-0000-0000-0000EB000000}"/>
    <hyperlink ref="E247" location="A125188202X" display="A125188202X" xr:uid="{00000000-0004-0000-0000-0000EC000000}"/>
    <hyperlink ref="E248" location="A125182586L" display="A125182586L" xr:uid="{00000000-0004-0000-0000-0000ED000000}"/>
    <hyperlink ref="E249" location="A125176934J" display="A125176934J" xr:uid="{00000000-0004-0000-0000-0000EE000000}"/>
    <hyperlink ref="E250" location="A125188166A" display="A125188166A" xr:uid="{00000000-0004-0000-0000-0000EF000000}"/>
    <hyperlink ref="E251" location="A125182550K" display="A125182550K" xr:uid="{00000000-0004-0000-0000-0000F0000000}"/>
    <hyperlink ref="E252" location="A125176974A" display="A125176974A" xr:uid="{00000000-0004-0000-0000-0000F1000000}"/>
    <hyperlink ref="E253" location="A125188206J" display="A125188206J" xr:uid="{00000000-0004-0000-0000-0000F2000000}"/>
    <hyperlink ref="E254" location="A125182590C" display="A125182590C" xr:uid="{00000000-0004-0000-0000-0000F3000000}"/>
    <hyperlink ref="E255" location="A125176978K" display="A125176978K" xr:uid="{00000000-0004-0000-0000-0000F4000000}"/>
    <hyperlink ref="E256" location="A125188210X" display="A125188210X" xr:uid="{00000000-0004-0000-0000-0000F5000000}"/>
    <hyperlink ref="E257" location="A125182594L" display="A125182594L" xr:uid="{00000000-0004-0000-0000-0000F6000000}"/>
    <hyperlink ref="E258" location="A125176938T" display="A125176938T" xr:uid="{00000000-0004-0000-0000-0000F7000000}"/>
    <hyperlink ref="E259" location="A125188170T" display="A125188170T" xr:uid="{00000000-0004-0000-0000-0000F8000000}"/>
    <hyperlink ref="E260" location="A125182554V" display="A125182554V" xr:uid="{00000000-0004-0000-0000-0000F9000000}"/>
    <hyperlink ref="E261" location="A125176942J" display="A125176942J" xr:uid="{00000000-0004-0000-0000-0000FA000000}"/>
    <hyperlink ref="E262" location="A125188174A" display="A125188174A" xr:uid="{00000000-0004-0000-0000-0000FB000000}"/>
    <hyperlink ref="E263" location="A125182558C" display="A125182558C" xr:uid="{00000000-0004-0000-0000-0000FC000000}"/>
    <hyperlink ref="E264" location="A125176962T" display="A125176962T" xr:uid="{00000000-0004-0000-0000-0000FD000000}"/>
    <hyperlink ref="E265" location="A125188194K" display="A125188194K" xr:uid="{00000000-0004-0000-0000-0000FE000000}"/>
    <hyperlink ref="E266" location="A125182578L" display="A125182578L" xr:uid="{00000000-0004-0000-0000-0000FF000000}"/>
    <hyperlink ref="E267" location="A125176922X" display="A125176922X" xr:uid="{00000000-0004-0000-0000-000000010000}"/>
    <hyperlink ref="E268" location="A125188154T" display="A125188154T" xr:uid="{00000000-0004-0000-0000-000001010000}"/>
    <hyperlink ref="E269" location="A125182538V" display="A125182538V" xr:uid="{00000000-0004-0000-0000-000002010000}"/>
    <hyperlink ref="E270" location="A125176982A" display="A125176982A" xr:uid="{00000000-0004-0000-0000-000003010000}"/>
    <hyperlink ref="E271" location="A125188214J" display="A125188214J" xr:uid="{00000000-0004-0000-0000-000004010000}"/>
    <hyperlink ref="E272" location="A125182598W" display="A125182598W" xr:uid="{00000000-0004-0000-0000-000005010000}"/>
    <hyperlink ref="E273" location="A125176966A" display="A125176966A" xr:uid="{00000000-0004-0000-0000-000006010000}"/>
    <hyperlink ref="E274" location="A125188198V" display="A125188198V" xr:uid="{00000000-0004-0000-0000-000007010000}"/>
    <hyperlink ref="E275" location="A125182582C" display="A125182582C" xr:uid="{00000000-0004-0000-0000-000008010000}"/>
    <hyperlink ref="E276" location="A125176994K" display="A125176994K" xr:uid="{00000000-0004-0000-0000-000009010000}"/>
    <hyperlink ref="E277" location="A125188226T" display="A125188226T" xr:uid="{00000000-0004-0000-0000-00000A010000}"/>
    <hyperlink ref="E278" location="A125182610A" display="A125182610A" xr:uid="{00000000-0004-0000-0000-00000B010000}"/>
    <hyperlink ref="E279" location="A125176926J" display="A125176926J" xr:uid="{00000000-0004-0000-0000-00000C010000}"/>
    <hyperlink ref="E280" location="A125188158A" display="A125188158A" xr:uid="{00000000-0004-0000-0000-00000D010000}"/>
    <hyperlink ref="E281" location="A125182542K" display="A125182542K" xr:uid="{00000000-0004-0000-0000-00000E010000}"/>
    <hyperlink ref="E282" location="A125176902R" display="A125176902R" xr:uid="{00000000-0004-0000-0000-00000F010000}"/>
    <hyperlink ref="E283" location="A125188134J" display="A125188134J" xr:uid="{00000000-0004-0000-0000-000010010000}"/>
    <hyperlink ref="E284" location="A125182518K" display="A125182518K" xr:uid="{00000000-0004-0000-0000-000011010000}"/>
    <hyperlink ref="E285" location="A125176914X" display="A125176914X" xr:uid="{00000000-0004-0000-0000-000012010000}"/>
    <hyperlink ref="E286" location="A125188146T" display="A125188146T" xr:uid="{00000000-0004-0000-0000-000013010000}"/>
    <hyperlink ref="E287" location="A125182530A" display="A125182530A" xr:uid="{00000000-0004-0000-0000-000014010000}"/>
    <hyperlink ref="E288" location="A125176946T" display="A125176946T" xr:uid="{00000000-0004-0000-0000-000015010000}"/>
    <hyperlink ref="E289" location="A125188178K" display="A125188178K" xr:uid="{00000000-0004-0000-0000-000016010000}"/>
    <hyperlink ref="E290" location="A125182562V" display="A125182562V" xr:uid="{00000000-0004-0000-0000-000017010000}"/>
    <hyperlink ref="E291" location="A125176918J" display="A125176918J" xr:uid="{00000000-0004-0000-0000-000018010000}"/>
    <hyperlink ref="E292" location="A125188150J" display="A125188150J" xr:uid="{00000000-0004-0000-0000-000019010000}"/>
    <hyperlink ref="E293" location="A125182534K" display="A125182534K" xr:uid="{00000000-0004-0000-0000-00001A010000}"/>
    <hyperlink ref="E294" location="A125176950J" display="A125176950J" xr:uid="{00000000-0004-0000-0000-00001B010000}"/>
    <hyperlink ref="E295" location="A125188182A" display="A125188182A" xr:uid="{00000000-0004-0000-0000-00001C010000}"/>
    <hyperlink ref="E296" location="A125182566C" display="A125182566C" xr:uid="{00000000-0004-0000-0000-00001D010000}"/>
    <hyperlink ref="E297" location="A125176954T" display="A125176954T" xr:uid="{00000000-0004-0000-0000-00001E010000}"/>
    <hyperlink ref="E298" location="A125188186K" display="A125188186K" xr:uid="{00000000-0004-0000-0000-00001F010000}"/>
    <hyperlink ref="E299" location="A125182570V" display="A125182570V" xr:uid="{00000000-0004-0000-0000-000020010000}"/>
    <hyperlink ref="E300" location="A125176998V" display="A125176998V" xr:uid="{00000000-0004-0000-0000-000021010000}"/>
    <hyperlink ref="E301" location="A125188230J" display="A125188230J" xr:uid="{00000000-0004-0000-0000-000022010000}"/>
    <hyperlink ref="E302" location="A125182614K" display="A125182614K" xr:uid="{00000000-0004-0000-0000-000023010000}"/>
    <hyperlink ref="E303" location="A125176906X" display="A125176906X" xr:uid="{00000000-0004-0000-0000-000024010000}"/>
    <hyperlink ref="E304" location="A125188138T" display="A125188138T" xr:uid="{00000000-0004-0000-0000-000025010000}"/>
    <hyperlink ref="E305" location="A125182522A" display="A125182522A" xr:uid="{00000000-0004-0000-0000-000026010000}"/>
    <hyperlink ref="E306" location="A125176986K" display="A125176986K" xr:uid="{00000000-0004-0000-0000-000027010000}"/>
    <hyperlink ref="E307" location="A125188218T" display="A125188218T" xr:uid="{00000000-0004-0000-0000-000028010000}"/>
    <hyperlink ref="E308" location="A125182602A" display="A125182602A" xr:uid="{00000000-0004-0000-0000-000029010000}"/>
    <hyperlink ref="E309" location="A125176990A" display="A125176990A" xr:uid="{00000000-0004-0000-0000-00002A010000}"/>
    <hyperlink ref="E310" location="A125188222J" display="A125188222J" xr:uid="{00000000-0004-0000-0000-00002B010000}"/>
    <hyperlink ref="E311" location="A125182606K" display="A125182606K" xr:uid="{00000000-0004-0000-0000-00002C010000}"/>
    <hyperlink ref="E312" location="A125176910R" display="A125176910R" xr:uid="{00000000-0004-0000-0000-00002D010000}"/>
    <hyperlink ref="E313" location="A125188142J" display="A125188142J" xr:uid="{00000000-0004-0000-0000-00002E010000}"/>
    <hyperlink ref="E314" location="A125182526K" display="A125182526K" xr:uid="{00000000-0004-0000-0000-00002F010000}"/>
    <hyperlink ref="E315" location="A125176930X" display="A125176930X" xr:uid="{00000000-0004-0000-0000-000030010000}"/>
    <hyperlink ref="E316" location="A125188162T" display="A125188162T" xr:uid="{00000000-0004-0000-0000-000031010000}"/>
    <hyperlink ref="E317" location="A125182546V" display="A125182546V" xr:uid="{00000000-0004-0000-0000-000032010000}"/>
    <hyperlink ref="E318" location="A125176958A" display="A125176958A" xr:uid="{00000000-0004-0000-0000-000033010000}"/>
    <hyperlink ref="E319" location="A125188190A" display="A125188190A" xr:uid="{00000000-0004-0000-0000-000034010000}"/>
    <hyperlink ref="E320" location="A125182574C" display="A125182574C" xr:uid="{00000000-0004-0000-0000-000035010000}"/>
    <hyperlink ref="E321" location="A125177002A" display="A125177002A" xr:uid="{00000000-0004-0000-0000-000036010000}"/>
    <hyperlink ref="E322" location="A125188234T" display="A125188234T" xr:uid="{00000000-0004-0000-0000-000037010000}"/>
    <hyperlink ref="E323" location="A125182618V" display="A125182618V" xr:uid="{00000000-0004-0000-0000-000038010000}"/>
    <hyperlink ref="E324" location="A125177906T" display="A125177906T" xr:uid="{00000000-0004-0000-0000-000039010000}"/>
    <hyperlink ref="E325" location="A125189138K" display="A125189138K" xr:uid="{00000000-0004-0000-0000-00003A010000}"/>
    <hyperlink ref="E326" location="A125183522V" display="A125183522V" xr:uid="{00000000-0004-0000-0000-00003B010000}"/>
    <hyperlink ref="E327" location="A125177870A" display="A125177870A" xr:uid="{00000000-0004-0000-0000-00003C010000}"/>
    <hyperlink ref="E328" location="A125189102J" display="A125189102J" xr:uid="{00000000-0004-0000-0000-00003D010000}"/>
    <hyperlink ref="E329" location="A125183486W" display="A125183486W" xr:uid="{00000000-0004-0000-0000-00003E010000}"/>
    <hyperlink ref="E330" location="A125177910J" display="A125177910J" xr:uid="{00000000-0004-0000-0000-00003F010000}"/>
    <hyperlink ref="E331" location="A125189142A" display="A125189142A" xr:uid="{00000000-0004-0000-0000-000040010000}"/>
    <hyperlink ref="E332" location="A125183526C" display="A125183526C" xr:uid="{00000000-0004-0000-0000-000041010000}"/>
    <hyperlink ref="E333" location="A125177914T" display="A125177914T" xr:uid="{00000000-0004-0000-0000-000042010000}"/>
    <hyperlink ref="E334" location="A125189146K" display="A125189146K" xr:uid="{00000000-0004-0000-0000-000043010000}"/>
    <hyperlink ref="E335" location="A125183530V" display="A125183530V" xr:uid="{00000000-0004-0000-0000-000044010000}"/>
    <hyperlink ref="E336" location="A125177874K" display="A125177874K" xr:uid="{00000000-0004-0000-0000-000045010000}"/>
    <hyperlink ref="E337" location="A125189106T" display="A125189106T" xr:uid="{00000000-0004-0000-0000-000046010000}"/>
    <hyperlink ref="E338" location="A125183490L" display="A125183490L" xr:uid="{00000000-0004-0000-0000-000047010000}"/>
    <hyperlink ref="E339" location="A125177878V" display="A125177878V" xr:uid="{00000000-0004-0000-0000-000048010000}"/>
    <hyperlink ref="E340" location="A125189110J" display="A125189110J" xr:uid="{00000000-0004-0000-0000-000049010000}"/>
    <hyperlink ref="E341" location="A125183494W" display="A125183494W" xr:uid="{00000000-0004-0000-0000-00004A010000}"/>
    <hyperlink ref="E342" location="A125177898C" display="A125177898C" xr:uid="{00000000-0004-0000-0000-00004B010000}"/>
    <hyperlink ref="E343" location="A125189130T" display="A125189130T" xr:uid="{00000000-0004-0000-0000-00004C010000}"/>
    <hyperlink ref="E344" location="A125183514V" display="A125183514V" xr:uid="{00000000-0004-0000-0000-00004D010000}"/>
    <hyperlink ref="E345" location="A125177858K" display="A125177858K" xr:uid="{00000000-0004-0000-0000-00004E010000}"/>
    <hyperlink ref="E346" location="A125189090K" display="A125189090K" xr:uid="{00000000-0004-0000-0000-00004F010000}"/>
    <hyperlink ref="E347" location="A125183474L" display="A125183474L" xr:uid="{00000000-0004-0000-0000-000050010000}"/>
    <hyperlink ref="E348" location="A125177918A" display="A125177918A" xr:uid="{00000000-0004-0000-0000-000051010000}"/>
    <hyperlink ref="E349" location="A125189150A" display="A125189150A" xr:uid="{00000000-0004-0000-0000-000052010000}"/>
    <hyperlink ref="E350" location="A125183534C" display="A125183534C" xr:uid="{00000000-0004-0000-0000-000053010000}"/>
    <hyperlink ref="E351" location="A125177902J" display="A125177902J" xr:uid="{00000000-0004-0000-0000-000054010000}"/>
    <hyperlink ref="E352" location="A125189134A" display="A125189134A" xr:uid="{00000000-0004-0000-0000-000055010000}"/>
    <hyperlink ref="E353" location="A125183518C" display="A125183518C" xr:uid="{00000000-0004-0000-0000-000056010000}"/>
    <hyperlink ref="E354" location="A125177930T" display="A125177930T" xr:uid="{00000000-0004-0000-0000-000057010000}"/>
    <hyperlink ref="E355" location="A125189162K" display="A125189162K" xr:uid="{00000000-0004-0000-0000-000058010000}"/>
    <hyperlink ref="E356" location="A125183546L" display="A125183546L" xr:uid="{00000000-0004-0000-0000-000059010000}"/>
    <hyperlink ref="E357" location="A125177862A" display="A125177862A" xr:uid="{00000000-0004-0000-0000-00005A010000}"/>
    <hyperlink ref="E358" location="A125189094V" display="A125189094V" xr:uid="{00000000-0004-0000-0000-00005B010000}"/>
    <hyperlink ref="E359" location="A125183478W" display="A125183478W" xr:uid="{00000000-0004-0000-0000-00005C010000}"/>
    <hyperlink ref="E360" location="A125177838A" display="A125177838A" xr:uid="{00000000-0004-0000-0000-00005D010000}"/>
    <hyperlink ref="E361" location="A125189070A" display="A125189070A" xr:uid="{00000000-0004-0000-0000-00005E010000}"/>
    <hyperlink ref="E362" location="A125183454C" display="A125183454C" xr:uid="{00000000-0004-0000-0000-00005F010000}"/>
    <hyperlink ref="E363" location="A125177850T" display="A125177850T" xr:uid="{00000000-0004-0000-0000-000060010000}"/>
    <hyperlink ref="E364" location="A125189082K" display="A125189082K" xr:uid="{00000000-0004-0000-0000-000061010000}"/>
    <hyperlink ref="E365" location="A125183466L" display="A125183466L" xr:uid="{00000000-0004-0000-0000-000062010000}"/>
    <hyperlink ref="E366" location="A125177882K" display="A125177882K" xr:uid="{00000000-0004-0000-0000-000063010000}"/>
    <hyperlink ref="E367" location="A125189114T" display="A125189114T" xr:uid="{00000000-0004-0000-0000-000064010000}"/>
    <hyperlink ref="E368" location="A125183498F" display="A125183498F" xr:uid="{00000000-0004-0000-0000-000065010000}"/>
    <hyperlink ref="E369" location="A125177854A" display="A125177854A" xr:uid="{00000000-0004-0000-0000-000066010000}"/>
    <hyperlink ref="E370" location="A125189086V" display="A125189086V" xr:uid="{00000000-0004-0000-0000-000067010000}"/>
    <hyperlink ref="E371" location="A125183470C" display="A125183470C" xr:uid="{00000000-0004-0000-0000-000068010000}"/>
    <hyperlink ref="E372" location="A125177886V" display="A125177886V" xr:uid="{00000000-0004-0000-0000-000069010000}"/>
    <hyperlink ref="E373" location="A125189118A" display="A125189118A" xr:uid="{00000000-0004-0000-0000-00006A010000}"/>
    <hyperlink ref="E374" location="A125183502K" display="A125183502K" xr:uid="{00000000-0004-0000-0000-00006B010000}"/>
    <hyperlink ref="E375" location="A125177890K" display="A125177890K" xr:uid="{00000000-0004-0000-0000-00006C010000}"/>
    <hyperlink ref="E376" location="A125189122T" display="A125189122T" xr:uid="{00000000-0004-0000-0000-00006D010000}"/>
    <hyperlink ref="E377" location="A125183506V" display="A125183506V" xr:uid="{00000000-0004-0000-0000-00006E010000}"/>
    <hyperlink ref="E378" location="A125177934A" display="A125177934A" xr:uid="{00000000-0004-0000-0000-00006F010000}"/>
    <hyperlink ref="E379" location="A125189166V" display="A125189166V" xr:uid="{00000000-0004-0000-0000-000070010000}"/>
    <hyperlink ref="E380" location="A125183550C" display="A125183550C" xr:uid="{00000000-0004-0000-0000-000071010000}"/>
    <hyperlink ref="E381" location="A125177842T" display="A125177842T" xr:uid="{00000000-0004-0000-0000-000072010000}"/>
    <hyperlink ref="E382" location="A125189074K" display="A125189074K" xr:uid="{00000000-0004-0000-0000-000073010000}"/>
    <hyperlink ref="E383" location="A125183458L" display="A125183458L" xr:uid="{00000000-0004-0000-0000-000074010000}"/>
    <hyperlink ref="E384" location="A125177922T" display="A125177922T" xr:uid="{00000000-0004-0000-0000-000075010000}"/>
    <hyperlink ref="E385" location="A125189154K" display="A125189154K" xr:uid="{00000000-0004-0000-0000-000076010000}"/>
    <hyperlink ref="E386" location="A125183538L" display="A125183538L" xr:uid="{00000000-0004-0000-0000-000077010000}"/>
    <hyperlink ref="E387" location="A125177926A" display="A125177926A" xr:uid="{00000000-0004-0000-0000-000078010000}"/>
    <hyperlink ref="E388" location="A125189158V" display="A125189158V" xr:uid="{00000000-0004-0000-0000-000079010000}"/>
    <hyperlink ref="E389" location="A125183542C" display="A125183542C" xr:uid="{00000000-0004-0000-0000-00007A010000}"/>
    <hyperlink ref="E390" location="A125177846A" display="A125177846A" xr:uid="{00000000-0004-0000-0000-00007B010000}"/>
    <hyperlink ref="E391" location="A125189078V" display="A125189078V" xr:uid="{00000000-0004-0000-0000-00007C010000}"/>
    <hyperlink ref="E392" location="A125183462C" display="A125183462C" xr:uid="{00000000-0004-0000-0000-00007D010000}"/>
    <hyperlink ref="E393" location="A125177866K" display="A125177866K" xr:uid="{00000000-0004-0000-0000-00007E010000}"/>
    <hyperlink ref="E394" location="A125189098C" display="A125189098C" xr:uid="{00000000-0004-0000-0000-00007F010000}"/>
    <hyperlink ref="E395" location="A125183482L" display="A125183482L" xr:uid="{00000000-0004-0000-0000-000080010000}"/>
    <hyperlink ref="E396" location="A125177894V" display="A125177894V" xr:uid="{00000000-0004-0000-0000-000081010000}"/>
    <hyperlink ref="E397" location="A125189126A" display="A125189126A" xr:uid="{00000000-0004-0000-0000-000082010000}"/>
    <hyperlink ref="E398" location="A125183510K" display="A125183510K" xr:uid="{00000000-0004-0000-0000-000083010000}"/>
    <hyperlink ref="E399" location="A125177938K" display="A125177938K" xr:uid="{00000000-0004-0000-0000-000084010000}"/>
    <hyperlink ref="E400" location="A125189170K" display="A125189170K" xr:uid="{00000000-0004-0000-0000-000085010000}"/>
    <hyperlink ref="E401" location="A125183554L" display="A125183554L" xr:uid="{00000000-0004-0000-0000-000086010000}"/>
    <hyperlink ref="E402" location="A125175098V" display="A125175098V" xr:uid="{00000000-0004-0000-0000-000087010000}"/>
    <hyperlink ref="E403" location="A125186330F" display="A125186330F" xr:uid="{00000000-0004-0000-0000-000088010000}"/>
    <hyperlink ref="E404" location="A125180714J" display="A125180714J" xr:uid="{00000000-0004-0000-0000-000089010000}"/>
    <hyperlink ref="E405" location="A125175062T" display="A125175062T" xr:uid="{00000000-0004-0000-0000-00008A010000}"/>
    <hyperlink ref="E406" location="A125186294J" display="A125186294J" xr:uid="{00000000-0004-0000-0000-00008B010000}"/>
    <hyperlink ref="E407" location="A125180678K" display="A125180678K" xr:uid="{00000000-0004-0000-0000-00008C010000}"/>
    <hyperlink ref="E408" location="A125175102X" display="A125175102X" xr:uid="{00000000-0004-0000-0000-00008D010000}"/>
    <hyperlink ref="E409" location="A125186334R" display="A125186334R" xr:uid="{00000000-0004-0000-0000-00008E010000}"/>
    <hyperlink ref="E410" location="A125180718T" display="A125180718T" xr:uid="{00000000-0004-0000-0000-00008F010000}"/>
    <hyperlink ref="E411" location="A125175106J" display="A125175106J" xr:uid="{00000000-0004-0000-0000-000090010000}"/>
    <hyperlink ref="E412" location="A125186338X" display="A125186338X" xr:uid="{00000000-0004-0000-0000-000091010000}"/>
    <hyperlink ref="E413" location="A125180722J" display="A125180722J" xr:uid="{00000000-0004-0000-0000-000092010000}"/>
    <hyperlink ref="E414" location="A125175066A" display="A125175066A" xr:uid="{00000000-0004-0000-0000-000093010000}"/>
    <hyperlink ref="E415" location="A125186298T" display="A125186298T" xr:uid="{00000000-0004-0000-0000-000094010000}"/>
    <hyperlink ref="E416" location="A125180682A" display="A125180682A" xr:uid="{00000000-0004-0000-0000-000095010000}"/>
    <hyperlink ref="E417" location="A125175070T" display="A125175070T" xr:uid="{00000000-0004-0000-0000-000096010000}"/>
    <hyperlink ref="E418" location="A125186302W" display="A125186302W" xr:uid="{00000000-0004-0000-0000-000097010000}"/>
    <hyperlink ref="E419" location="A125180686K" display="A125180686K" xr:uid="{00000000-0004-0000-0000-000098010000}"/>
    <hyperlink ref="E420" location="A125175090A" display="A125175090A" xr:uid="{00000000-0004-0000-0000-000099010000}"/>
    <hyperlink ref="E421" location="A125186322F" display="A125186322F" xr:uid="{00000000-0004-0000-0000-00009A010000}"/>
    <hyperlink ref="E422" location="A125180706J" display="A125180706J" xr:uid="{00000000-0004-0000-0000-00009B010000}"/>
    <hyperlink ref="E423" location="A125175050J" display="A125175050J" xr:uid="{00000000-0004-0000-0000-00009C010000}"/>
    <hyperlink ref="E424" location="A125186282X" display="A125186282X" xr:uid="{00000000-0004-0000-0000-00009D010000}"/>
    <hyperlink ref="E425" location="A125180666A" display="A125180666A" xr:uid="{00000000-0004-0000-0000-00009E010000}"/>
    <hyperlink ref="E426" location="A125175110X" display="A125175110X" xr:uid="{00000000-0004-0000-0000-00009F010000}"/>
    <hyperlink ref="E427" location="A125186342R" display="A125186342R" xr:uid="{00000000-0004-0000-0000-0000A0010000}"/>
    <hyperlink ref="E428" location="A125180726T" display="A125180726T" xr:uid="{00000000-0004-0000-0000-0000A1010000}"/>
    <hyperlink ref="E429" location="A125175094K" display="A125175094K" xr:uid="{00000000-0004-0000-0000-0000A2010000}"/>
    <hyperlink ref="E430" location="A125186326R" display="A125186326R" xr:uid="{00000000-0004-0000-0000-0000A3010000}"/>
    <hyperlink ref="E431" location="A125180710X" display="A125180710X" xr:uid="{00000000-0004-0000-0000-0000A4010000}"/>
    <hyperlink ref="E432" location="A125175122J" display="A125175122J" xr:uid="{00000000-0004-0000-0000-0000A5010000}"/>
    <hyperlink ref="E433" location="A125186354X" display="A125186354X" xr:uid="{00000000-0004-0000-0000-0000A6010000}"/>
    <hyperlink ref="E434" location="A125180738A" display="A125180738A" xr:uid="{00000000-0004-0000-0000-0000A7010000}"/>
    <hyperlink ref="E435" location="A125175054T" display="A125175054T" xr:uid="{00000000-0004-0000-0000-0000A8010000}"/>
    <hyperlink ref="E436" location="A125186286J" display="A125186286J" xr:uid="{00000000-0004-0000-0000-0000A9010000}"/>
    <hyperlink ref="E437" location="A125180670T" display="A125180670T" xr:uid="{00000000-0004-0000-0000-0000AA010000}"/>
    <hyperlink ref="E438" location="A125175030X" display="A125175030X" xr:uid="{00000000-0004-0000-0000-0000AB010000}"/>
    <hyperlink ref="E439" location="A125186262R" display="A125186262R" xr:uid="{00000000-0004-0000-0000-0000AC010000}"/>
    <hyperlink ref="E440" location="A125180646T" display="A125180646T" xr:uid="{00000000-0004-0000-0000-0000AD010000}"/>
    <hyperlink ref="E441" location="A125175042J" display="A125175042J" xr:uid="{00000000-0004-0000-0000-0000AE010000}"/>
    <hyperlink ref="E442" location="A125186274X" display="A125186274X" xr:uid="{00000000-0004-0000-0000-0000AF010000}"/>
    <hyperlink ref="E443" location="A125180658A" display="A125180658A" xr:uid="{00000000-0004-0000-0000-0000B0010000}"/>
    <hyperlink ref="E444" location="A125175074A" display="A125175074A" xr:uid="{00000000-0004-0000-0000-0000B1010000}"/>
    <hyperlink ref="E445" location="A125186306F" display="A125186306F" xr:uid="{00000000-0004-0000-0000-0000B2010000}"/>
    <hyperlink ref="E446" location="A125180690A" display="A125180690A" xr:uid="{00000000-0004-0000-0000-0000B3010000}"/>
    <hyperlink ref="E447" location="A125175046T" display="A125175046T" xr:uid="{00000000-0004-0000-0000-0000B4010000}"/>
    <hyperlink ref="E448" location="A125186278J" display="A125186278J" xr:uid="{00000000-0004-0000-0000-0000B5010000}"/>
    <hyperlink ref="E449" location="A125180662T" display="A125180662T" xr:uid="{00000000-0004-0000-0000-0000B6010000}"/>
    <hyperlink ref="E450" location="A125175078K" display="A125175078K" xr:uid="{00000000-0004-0000-0000-0000B7010000}"/>
    <hyperlink ref="E451" location="A125186310W" display="A125186310W" xr:uid="{00000000-0004-0000-0000-0000B8010000}"/>
    <hyperlink ref="E452" location="A125180694K" display="A125180694K" xr:uid="{00000000-0004-0000-0000-0000B9010000}"/>
    <hyperlink ref="E453" location="A125175082A" display="A125175082A" xr:uid="{00000000-0004-0000-0000-0000BA010000}"/>
    <hyperlink ref="E454" location="A125186314F" display="A125186314F" xr:uid="{00000000-0004-0000-0000-0000BB010000}"/>
    <hyperlink ref="E455" location="A125180698V" display="A125180698V" xr:uid="{00000000-0004-0000-0000-0000BC010000}"/>
    <hyperlink ref="E456" location="A125175126T" display="A125175126T" xr:uid="{00000000-0004-0000-0000-0000BD010000}"/>
    <hyperlink ref="E457" location="A125186358J" display="A125186358J" xr:uid="{00000000-0004-0000-0000-0000BE010000}"/>
    <hyperlink ref="E458" location="A125180742T" display="A125180742T" xr:uid="{00000000-0004-0000-0000-0000BF010000}"/>
    <hyperlink ref="E459" location="A125175034J" display="A125175034J" xr:uid="{00000000-0004-0000-0000-0000C0010000}"/>
    <hyperlink ref="E460" location="A125186266X" display="A125186266X" xr:uid="{00000000-0004-0000-0000-0000C1010000}"/>
    <hyperlink ref="E461" location="A125180650J" display="A125180650J" xr:uid="{00000000-0004-0000-0000-0000C2010000}"/>
    <hyperlink ref="E462" location="A125175114J" display="A125175114J" xr:uid="{00000000-0004-0000-0000-0000C3010000}"/>
    <hyperlink ref="E463" location="A125186346X" display="A125186346X" xr:uid="{00000000-0004-0000-0000-0000C4010000}"/>
    <hyperlink ref="E464" location="A125180730J" display="A125180730J" xr:uid="{00000000-0004-0000-0000-0000C5010000}"/>
    <hyperlink ref="E465" location="A125175118T" display="A125175118T" xr:uid="{00000000-0004-0000-0000-0000C6010000}"/>
    <hyperlink ref="E466" location="A125186350R" display="A125186350R" xr:uid="{00000000-0004-0000-0000-0000C7010000}"/>
    <hyperlink ref="E467" location="A125180734T" display="A125180734T" xr:uid="{00000000-0004-0000-0000-0000C8010000}"/>
    <hyperlink ref="E468" location="A125175038T" display="A125175038T" xr:uid="{00000000-0004-0000-0000-0000C9010000}"/>
    <hyperlink ref="E469" location="A125186270R" display="A125186270R" xr:uid="{00000000-0004-0000-0000-0000CA010000}"/>
    <hyperlink ref="E470" location="A125180654T" display="A125180654T" xr:uid="{00000000-0004-0000-0000-0000CB010000}"/>
    <hyperlink ref="E471" location="A125175058A" display="A125175058A" xr:uid="{00000000-0004-0000-0000-0000CC010000}"/>
    <hyperlink ref="E472" location="A125186290X" display="A125186290X" xr:uid="{00000000-0004-0000-0000-0000CD010000}"/>
    <hyperlink ref="E473" location="A125180674A" display="A125180674A" xr:uid="{00000000-0004-0000-0000-0000CE010000}"/>
    <hyperlink ref="E474" location="A125175086K" display="A125175086K" xr:uid="{00000000-0004-0000-0000-0000CF010000}"/>
    <hyperlink ref="E475" location="A125186318R" display="A125186318R" xr:uid="{00000000-0004-0000-0000-0000D0010000}"/>
    <hyperlink ref="E476" location="A125180702X" display="A125180702X" xr:uid="{00000000-0004-0000-0000-0000D1010000}"/>
    <hyperlink ref="E477" location="A125175130J" display="A125175130J" xr:uid="{00000000-0004-0000-0000-0000D2010000}"/>
    <hyperlink ref="E478" location="A125186362X" display="A125186362X" xr:uid="{00000000-0004-0000-0000-0000D3010000}"/>
    <hyperlink ref="E479" location="A125180746A" display="A125180746A" xr:uid="{00000000-0004-0000-0000-0000D4010000}"/>
    <hyperlink ref="E480" location="A125173850V" display="A125173850V" xr:uid="{00000000-0004-0000-0000-0000D5010000}"/>
    <hyperlink ref="E481" location="A125185082L" display="A125185082L" xr:uid="{00000000-0004-0000-0000-0000D6010000}"/>
    <hyperlink ref="E482" location="A125179466K" display="A125179466K" xr:uid="{00000000-0004-0000-0000-0000D7010000}"/>
    <hyperlink ref="E483" location="A125173814K" display="A125173814K" xr:uid="{00000000-0004-0000-0000-0000D8010000}"/>
    <hyperlink ref="E484" location="A125185046C" display="A125185046C" xr:uid="{00000000-0004-0000-0000-0000D9010000}"/>
    <hyperlink ref="E485" location="A125179430J" display="A125179430J" xr:uid="{00000000-0004-0000-0000-0000DA010000}"/>
    <hyperlink ref="E486" location="A125173854C" display="A125173854C" xr:uid="{00000000-0004-0000-0000-0000DB010000}"/>
    <hyperlink ref="E487" location="A125185086W" display="A125185086W" xr:uid="{00000000-0004-0000-0000-0000DC010000}"/>
    <hyperlink ref="E488" location="A125179470A" display="A125179470A" xr:uid="{00000000-0004-0000-0000-0000DD010000}"/>
    <hyperlink ref="E489" location="A125173858L" display="A125173858L" xr:uid="{00000000-0004-0000-0000-0000DE010000}"/>
    <hyperlink ref="E490" location="A125185090L" display="A125185090L" xr:uid="{00000000-0004-0000-0000-0000DF010000}"/>
    <hyperlink ref="E491" location="A125179474K" display="A125179474K" xr:uid="{00000000-0004-0000-0000-0000E0010000}"/>
    <hyperlink ref="E492" location="A125173818V" display="A125173818V" xr:uid="{00000000-0004-0000-0000-0000E1010000}"/>
    <hyperlink ref="E493" location="A125185050V" display="A125185050V" xr:uid="{00000000-0004-0000-0000-0000E2010000}"/>
    <hyperlink ref="E494" location="A125179434T" display="A125179434T" xr:uid="{00000000-0004-0000-0000-0000E3010000}"/>
    <hyperlink ref="E495" location="A125173822K" display="A125173822K" xr:uid="{00000000-0004-0000-0000-0000E4010000}"/>
    <hyperlink ref="E496" location="A125185054C" display="A125185054C" xr:uid="{00000000-0004-0000-0000-0000E5010000}"/>
    <hyperlink ref="E497" location="A125179438A" display="A125179438A" xr:uid="{00000000-0004-0000-0000-0000E6010000}"/>
    <hyperlink ref="E498" location="A125173842V" display="A125173842V" xr:uid="{00000000-0004-0000-0000-0000E7010000}"/>
    <hyperlink ref="E499" location="A125185074L" display="A125185074L" xr:uid="{00000000-0004-0000-0000-0000E8010000}"/>
    <hyperlink ref="E500" location="A125179458K" display="A125179458K" xr:uid="{00000000-0004-0000-0000-0000E9010000}"/>
    <hyperlink ref="E501" location="A125173802A" display="A125173802A" xr:uid="{00000000-0004-0000-0000-0000EA010000}"/>
    <hyperlink ref="E502" location="A125185034V" display="A125185034V" xr:uid="{00000000-0004-0000-0000-0000EB010000}"/>
    <hyperlink ref="E503" location="A125179418T" display="A125179418T" xr:uid="{00000000-0004-0000-0000-0000EC010000}"/>
    <hyperlink ref="E504" location="A125173862C" display="A125173862C" xr:uid="{00000000-0004-0000-0000-0000ED010000}"/>
    <hyperlink ref="E505" location="A125185094W" display="A125185094W" xr:uid="{00000000-0004-0000-0000-0000EE010000}"/>
    <hyperlink ref="E506" location="A125179478V" display="A125179478V" xr:uid="{00000000-0004-0000-0000-0000EF010000}"/>
    <hyperlink ref="E507" location="A125173846C" display="A125173846C" xr:uid="{00000000-0004-0000-0000-0000F0010000}"/>
    <hyperlink ref="E508" location="A125185078W" display="A125185078W" xr:uid="{00000000-0004-0000-0000-0000F1010000}"/>
    <hyperlink ref="E509" location="A125179462A" display="A125179462A" xr:uid="{00000000-0004-0000-0000-0000F2010000}"/>
    <hyperlink ref="E510" location="A125173874L" display="A125173874L" xr:uid="{00000000-0004-0000-0000-0000F3010000}"/>
    <hyperlink ref="E511" location="A125185106V" display="A125185106V" xr:uid="{00000000-0004-0000-0000-0000F4010000}"/>
    <hyperlink ref="E512" location="A125179490K" display="A125179490K" xr:uid="{00000000-0004-0000-0000-0000F5010000}"/>
    <hyperlink ref="E513" location="A125173806K" display="A125173806K" xr:uid="{00000000-0004-0000-0000-0000F6010000}"/>
    <hyperlink ref="E514" location="A125185038C" display="A125185038C" xr:uid="{00000000-0004-0000-0000-0000F7010000}"/>
    <hyperlink ref="E515" location="A125179422J" display="A125179422J" xr:uid="{00000000-0004-0000-0000-0000F8010000}"/>
    <hyperlink ref="E516" location="A125173782C" display="A125173782C" xr:uid="{00000000-0004-0000-0000-0000F9010000}"/>
    <hyperlink ref="E517" location="A125185014K" display="A125185014K" xr:uid="{00000000-0004-0000-0000-0000FA010000}"/>
    <hyperlink ref="E518" location="A125179398V" display="A125179398V" xr:uid="{00000000-0004-0000-0000-0000FB010000}"/>
    <hyperlink ref="E519" location="A125173794L" display="A125173794L" xr:uid="{00000000-0004-0000-0000-0000FC010000}"/>
    <hyperlink ref="E520" location="A125185026V" display="A125185026V" xr:uid="{00000000-0004-0000-0000-0000FD010000}"/>
    <hyperlink ref="E521" location="A125179410X" display="A125179410X" xr:uid="{00000000-0004-0000-0000-0000FE010000}"/>
    <hyperlink ref="E522" location="A125173826V" display="A125173826V" xr:uid="{00000000-0004-0000-0000-0000FF010000}"/>
    <hyperlink ref="E523" location="A125185058L" display="A125185058L" xr:uid="{00000000-0004-0000-0000-000000020000}"/>
    <hyperlink ref="E524" location="A125179442T" display="A125179442T" xr:uid="{00000000-0004-0000-0000-000001020000}"/>
    <hyperlink ref="E525" location="A125173798W" display="A125173798W" xr:uid="{00000000-0004-0000-0000-000002020000}"/>
    <hyperlink ref="E526" location="A125185030K" display="A125185030K" xr:uid="{00000000-0004-0000-0000-000003020000}"/>
    <hyperlink ref="E527" location="A125179414J" display="A125179414J" xr:uid="{00000000-0004-0000-0000-000004020000}"/>
    <hyperlink ref="E528" location="A125173830K" display="A125173830K" xr:uid="{00000000-0004-0000-0000-000005020000}"/>
    <hyperlink ref="E529" location="A125185062C" display="A125185062C" xr:uid="{00000000-0004-0000-0000-000006020000}"/>
    <hyperlink ref="E530" location="A125179446A" display="A125179446A" xr:uid="{00000000-0004-0000-0000-000007020000}"/>
    <hyperlink ref="E531" location="A125173834V" display="A125173834V" xr:uid="{00000000-0004-0000-0000-000008020000}"/>
    <hyperlink ref="E532" location="A125185066L" display="A125185066L" xr:uid="{00000000-0004-0000-0000-000009020000}"/>
    <hyperlink ref="E533" location="A125179450T" display="A125179450T" xr:uid="{00000000-0004-0000-0000-00000A020000}"/>
    <hyperlink ref="E534" location="A125173878W" display="A125173878W" xr:uid="{00000000-0004-0000-0000-00000B020000}"/>
    <hyperlink ref="E535" location="A125185110K" display="A125185110K" xr:uid="{00000000-0004-0000-0000-00000C020000}"/>
    <hyperlink ref="E536" location="A125179494V" display="A125179494V" xr:uid="{00000000-0004-0000-0000-00000D020000}"/>
    <hyperlink ref="E537" location="A125173786L" display="A125173786L" xr:uid="{00000000-0004-0000-0000-00000E020000}"/>
    <hyperlink ref="E538" location="A125185018V" display="A125185018V" xr:uid="{00000000-0004-0000-0000-00000F020000}"/>
    <hyperlink ref="E539" location="A125179402X" display="A125179402X" xr:uid="{00000000-0004-0000-0000-000010020000}"/>
    <hyperlink ref="E540" location="A125173866L" display="A125173866L" xr:uid="{00000000-0004-0000-0000-000011020000}"/>
    <hyperlink ref="E541" location="A125185098F" display="A125185098F" xr:uid="{00000000-0004-0000-0000-000012020000}"/>
    <hyperlink ref="E542" location="A125179482K" display="A125179482K" xr:uid="{00000000-0004-0000-0000-000013020000}"/>
    <hyperlink ref="E543" location="A125173870C" display="A125173870C" xr:uid="{00000000-0004-0000-0000-000014020000}"/>
    <hyperlink ref="E544" location="A125185102K" display="A125185102K" xr:uid="{00000000-0004-0000-0000-000015020000}"/>
    <hyperlink ref="E545" location="A125179486V" display="A125179486V" xr:uid="{00000000-0004-0000-0000-000016020000}"/>
    <hyperlink ref="E546" location="A125173790C" display="A125173790C" xr:uid="{00000000-0004-0000-0000-000017020000}"/>
    <hyperlink ref="E547" location="A125185022K" display="A125185022K" xr:uid="{00000000-0004-0000-0000-000018020000}"/>
    <hyperlink ref="E548" location="A125179406J" display="A125179406J" xr:uid="{00000000-0004-0000-0000-000019020000}"/>
    <hyperlink ref="E549" location="A125173810A" display="A125173810A" xr:uid="{00000000-0004-0000-0000-00001A020000}"/>
    <hyperlink ref="E550" location="A125185042V" display="A125185042V" xr:uid="{00000000-0004-0000-0000-00001B020000}"/>
    <hyperlink ref="E551" location="A125179426T" display="A125179426T" xr:uid="{00000000-0004-0000-0000-00001C020000}"/>
    <hyperlink ref="E552" location="A125173838C" display="A125173838C" xr:uid="{00000000-0004-0000-0000-00001D020000}"/>
    <hyperlink ref="E553" location="A125185070C" display="A125185070C" xr:uid="{00000000-0004-0000-0000-00001E020000}"/>
    <hyperlink ref="E554" location="A125179454A" display="A125179454A" xr:uid="{00000000-0004-0000-0000-00001F020000}"/>
    <hyperlink ref="E555" location="A125173882L" display="A125173882L" xr:uid="{00000000-0004-0000-0000-000020020000}"/>
    <hyperlink ref="E556" location="A125185114V" display="A125185114V" xr:uid="{00000000-0004-0000-0000-000021020000}"/>
    <hyperlink ref="E557" location="A125179498C" display="A125179498C" xr:uid="{00000000-0004-0000-0000-000022020000}"/>
    <hyperlink ref="E558" location="A125173434J" display="A125173434J" xr:uid="{00000000-0004-0000-0000-000023020000}"/>
    <hyperlink ref="E559" location="A125184666X" display="A125184666X" xr:uid="{00000000-0004-0000-0000-000024020000}"/>
    <hyperlink ref="E560" location="A125179050F" display="A125179050F" xr:uid="{00000000-0004-0000-0000-000025020000}"/>
    <hyperlink ref="E561" location="A125173398K" display="A125173398K" xr:uid="{00000000-0004-0000-0000-000026020000}"/>
    <hyperlink ref="E562" location="A125184630W" display="A125184630W" xr:uid="{00000000-0004-0000-0000-000027020000}"/>
    <hyperlink ref="E563" location="A125179014W" display="A125179014W" xr:uid="{00000000-0004-0000-0000-000028020000}"/>
    <hyperlink ref="E564" location="A125173438T" display="A125173438T" xr:uid="{00000000-0004-0000-0000-000029020000}"/>
    <hyperlink ref="E565" location="A125184670R" display="A125184670R" xr:uid="{00000000-0004-0000-0000-00002A020000}"/>
    <hyperlink ref="E566" location="A125179054R" display="A125179054R" xr:uid="{00000000-0004-0000-0000-00002B020000}"/>
    <hyperlink ref="E567" location="A125173442J" display="A125173442J" xr:uid="{00000000-0004-0000-0000-00002C020000}"/>
    <hyperlink ref="E568" location="A125184674X" display="A125184674X" xr:uid="{00000000-0004-0000-0000-00002D020000}"/>
    <hyperlink ref="E569" location="A125179058X" display="A125179058X" xr:uid="{00000000-0004-0000-0000-00002E020000}"/>
    <hyperlink ref="E570" location="A125173402R" display="A125173402R" xr:uid="{00000000-0004-0000-0000-00002F020000}"/>
    <hyperlink ref="E571" location="A125184634F" display="A125184634F" xr:uid="{00000000-0004-0000-0000-000030020000}"/>
    <hyperlink ref="E572" location="A125179018F" display="A125179018F" xr:uid="{00000000-0004-0000-0000-000031020000}"/>
    <hyperlink ref="E573" location="A125173406X" display="A125173406X" xr:uid="{00000000-0004-0000-0000-000032020000}"/>
    <hyperlink ref="E574" location="A125184638R" display="A125184638R" xr:uid="{00000000-0004-0000-0000-000033020000}"/>
    <hyperlink ref="E575" location="A125179022W" display="A125179022W" xr:uid="{00000000-0004-0000-0000-000034020000}"/>
    <hyperlink ref="E576" location="A125173426J" display="A125173426J" xr:uid="{00000000-0004-0000-0000-000035020000}"/>
    <hyperlink ref="E577" location="A125184658X" display="A125184658X" xr:uid="{00000000-0004-0000-0000-000036020000}"/>
    <hyperlink ref="E578" location="A125179042F" display="A125179042F" xr:uid="{00000000-0004-0000-0000-000037020000}"/>
    <hyperlink ref="E579" location="A125173386A" display="A125173386A" xr:uid="{00000000-0004-0000-0000-000038020000}"/>
    <hyperlink ref="E580" location="A125184618F" display="A125184618F" xr:uid="{00000000-0004-0000-0000-000039020000}"/>
    <hyperlink ref="E581" location="A125179002L" display="A125179002L" xr:uid="{00000000-0004-0000-0000-00003A020000}"/>
    <hyperlink ref="E582" location="A125173446T" display="A125173446T" xr:uid="{00000000-0004-0000-0000-00003B020000}"/>
    <hyperlink ref="E583" location="A125184678J" display="A125184678J" xr:uid="{00000000-0004-0000-0000-00003C020000}"/>
    <hyperlink ref="E584" location="A125179062R" display="A125179062R" xr:uid="{00000000-0004-0000-0000-00003D020000}"/>
    <hyperlink ref="E585" location="A125173430X" display="A125173430X" xr:uid="{00000000-0004-0000-0000-00003E020000}"/>
    <hyperlink ref="E586" location="A125184662R" display="A125184662R" xr:uid="{00000000-0004-0000-0000-00003F020000}"/>
    <hyperlink ref="E587" location="A125179046R" display="A125179046R" xr:uid="{00000000-0004-0000-0000-000040020000}"/>
    <hyperlink ref="E588" location="A125173458A" display="A125173458A" xr:uid="{00000000-0004-0000-0000-000041020000}"/>
    <hyperlink ref="E589" location="A125184690X" display="A125184690X" xr:uid="{00000000-0004-0000-0000-000042020000}"/>
    <hyperlink ref="E590" location="A125179074X" display="A125179074X" xr:uid="{00000000-0004-0000-0000-000043020000}"/>
    <hyperlink ref="E591" location="A125173390T" display="A125173390T" xr:uid="{00000000-0004-0000-0000-000044020000}"/>
    <hyperlink ref="E592" location="A125184622W" display="A125184622W" xr:uid="{00000000-0004-0000-0000-000045020000}"/>
    <hyperlink ref="E593" location="A125179006W" display="A125179006W" xr:uid="{00000000-0004-0000-0000-000046020000}"/>
    <hyperlink ref="E594" location="A125173366T" display="A125173366T" xr:uid="{00000000-0004-0000-0000-000047020000}"/>
    <hyperlink ref="E595" location="A125184598J" display="A125184598J" xr:uid="{00000000-0004-0000-0000-000048020000}"/>
    <hyperlink ref="E596" location="A125178982L" display="A125178982L" xr:uid="{00000000-0004-0000-0000-000049020000}"/>
    <hyperlink ref="E597" location="A125173378A" display="A125173378A" xr:uid="{00000000-0004-0000-0000-00004A020000}"/>
    <hyperlink ref="E598" location="A125184610L" display="A125184610L" xr:uid="{00000000-0004-0000-0000-00004B020000}"/>
    <hyperlink ref="E599" location="A125178994W" display="A125178994W" xr:uid="{00000000-0004-0000-0000-00004C020000}"/>
    <hyperlink ref="E600" location="A125173410R" display="A125173410R" xr:uid="{00000000-0004-0000-0000-00004D020000}"/>
    <hyperlink ref="E601" location="A125184642F" display="A125184642F" xr:uid="{00000000-0004-0000-0000-00004E020000}"/>
    <hyperlink ref="E602" location="A125179026F" display="A125179026F" xr:uid="{00000000-0004-0000-0000-00004F020000}"/>
    <hyperlink ref="E603" location="A125173382T" display="A125173382T" xr:uid="{00000000-0004-0000-0000-000050020000}"/>
    <hyperlink ref="E604" location="A125184614W" display="A125184614W" xr:uid="{00000000-0004-0000-0000-000051020000}"/>
    <hyperlink ref="E605" location="A125178998F" display="A125178998F" xr:uid="{00000000-0004-0000-0000-000052020000}"/>
    <hyperlink ref="E606" location="A125173414X" display="A125173414X" xr:uid="{00000000-0004-0000-0000-000053020000}"/>
    <hyperlink ref="E607" location="A125184646R" display="A125184646R" xr:uid="{00000000-0004-0000-0000-000054020000}"/>
    <hyperlink ref="E608" location="A125179030W" display="A125179030W" xr:uid="{00000000-0004-0000-0000-000055020000}"/>
    <hyperlink ref="E609" location="A125173418J" display="A125173418J" xr:uid="{00000000-0004-0000-0000-000056020000}"/>
    <hyperlink ref="E610" location="A125184650F" display="A125184650F" xr:uid="{00000000-0004-0000-0000-000057020000}"/>
    <hyperlink ref="E611" location="A125179034F" display="A125179034F" xr:uid="{00000000-0004-0000-0000-000058020000}"/>
    <hyperlink ref="E612" location="A125173462T" display="A125173462T" xr:uid="{00000000-0004-0000-0000-000059020000}"/>
    <hyperlink ref="E613" location="A125184694J" display="A125184694J" xr:uid="{00000000-0004-0000-0000-00005A020000}"/>
    <hyperlink ref="E614" location="A125179078J" display="A125179078J" xr:uid="{00000000-0004-0000-0000-00005B020000}"/>
    <hyperlink ref="E615" location="A125173370J" display="A125173370J" xr:uid="{00000000-0004-0000-0000-00005C020000}"/>
    <hyperlink ref="E616" location="A125184602L" display="A125184602L" xr:uid="{00000000-0004-0000-0000-00005D020000}"/>
    <hyperlink ref="E617" location="A125178986W" display="A125178986W" xr:uid="{00000000-0004-0000-0000-00005E020000}"/>
    <hyperlink ref="E618" location="A125173450J" display="A125173450J" xr:uid="{00000000-0004-0000-0000-00005F020000}"/>
    <hyperlink ref="E619" location="A125184682X" display="A125184682X" xr:uid="{00000000-0004-0000-0000-000060020000}"/>
    <hyperlink ref="E620" location="A125179066X" display="A125179066X" xr:uid="{00000000-0004-0000-0000-000061020000}"/>
    <hyperlink ref="E621" location="A125173454T" display="A125173454T" xr:uid="{00000000-0004-0000-0000-000062020000}"/>
    <hyperlink ref="E622" location="A125184686J" display="A125184686J" xr:uid="{00000000-0004-0000-0000-000063020000}"/>
    <hyperlink ref="E623" location="A125179070R" display="A125179070R" xr:uid="{00000000-0004-0000-0000-000064020000}"/>
    <hyperlink ref="E624" location="A125173374T" display="A125173374T" xr:uid="{00000000-0004-0000-0000-000065020000}"/>
    <hyperlink ref="E625" location="A125184606W" display="A125184606W" xr:uid="{00000000-0004-0000-0000-000066020000}"/>
    <hyperlink ref="E626" location="A125178990L" display="A125178990L" xr:uid="{00000000-0004-0000-0000-000067020000}"/>
    <hyperlink ref="E627" location="A125173394A" display="A125173394A" xr:uid="{00000000-0004-0000-0000-000068020000}"/>
    <hyperlink ref="E628" location="A125184626F" display="A125184626F" xr:uid="{00000000-0004-0000-0000-000069020000}"/>
    <hyperlink ref="E629" location="A125179010L" display="A125179010L" xr:uid="{00000000-0004-0000-0000-00006A020000}"/>
    <hyperlink ref="E630" location="A125173422X" display="A125173422X" xr:uid="{00000000-0004-0000-0000-00006B020000}"/>
    <hyperlink ref="E631" location="A125184654R" display="A125184654R" xr:uid="{00000000-0004-0000-0000-00006C020000}"/>
    <hyperlink ref="E632" location="A125179038R" display="A125179038R" xr:uid="{00000000-0004-0000-0000-00006D020000}"/>
    <hyperlink ref="E633" location="A125173466A" display="A125173466A" xr:uid="{00000000-0004-0000-0000-00006E020000}"/>
    <hyperlink ref="E634" location="A125184698T" display="A125184698T" xr:uid="{00000000-0004-0000-0000-00006F020000}"/>
    <hyperlink ref="E635" location="A125179082X" display="A125179082X" xr:uid="{00000000-0004-0000-0000-000070020000}"/>
    <hyperlink ref="E636" location="A125173954L" display="A125173954L" xr:uid="{00000000-0004-0000-0000-000071020000}"/>
    <hyperlink ref="E637" location="A125185186F" display="A125185186F" xr:uid="{00000000-0004-0000-0000-000072020000}"/>
    <hyperlink ref="E638" location="A125179570K" display="A125179570K" xr:uid="{00000000-0004-0000-0000-000073020000}"/>
    <hyperlink ref="E639" location="A125173918C" display="A125173918C" xr:uid="{00000000-0004-0000-0000-000074020000}"/>
    <hyperlink ref="E640" location="A125185150C" display="A125185150C" xr:uid="{00000000-0004-0000-0000-000075020000}"/>
    <hyperlink ref="E641" location="A125179534A" display="A125179534A" xr:uid="{00000000-0004-0000-0000-000076020000}"/>
    <hyperlink ref="E642" location="A125173958W" display="A125173958W" xr:uid="{00000000-0004-0000-0000-000077020000}"/>
    <hyperlink ref="E643" location="A125185190W" display="A125185190W" xr:uid="{00000000-0004-0000-0000-000078020000}"/>
    <hyperlink ref="E644" location="A125179574V" display="A125179574V" xr:uid="{00000000-0004-0000-0000-000079020000}"/>
    <hyperlink ref="E645" location="A125173962L" display="A125173962L" xr:uid="{00000000-0004-0000-0000-00007A020000}"/>
    <hyperlink ref="E646" location="A125185194F" display="A125185194F" xr:uid="{00000000-0004-0000-0000-00007B020000}"/>
    <hyperlink ref="E647" location="A125179578C" display="A125179578C" xr:uid="{00000000-0004-0000-0000-00007C020000}"/>
    <hyperlink ref="E648" location="A125173922V" display="A125173922V" xr:uid="{00000000-0004-0000-0000-00007D020000}"/>
    <hyperlink ref="E649" location="A125185154L" display="A125185154L" xr:uid="{00000000-0004-0000-0000-00007E020000}"/>
    <hyperlink ref="E650" location="A125179538K" display="A125179538K" xr:uid="{00000000-0004-0000-0000-00007F020000}"/>
    <hyperlink ref="E651" location="A125173926C" display="A125173926C" xr:uid="{00000000-0004-0000-0000-000080020000}"/>
    <hyperlink ref="E652" location="A125185158W" display="A125185158W" xr:uid="{00000000-0004-0000-0000-000081020000}"/>
    <hyperlink ref="E653" location="A125179542A" display="A125179542A" xr:uid="{00000000-0004-0000-0000-000082020000}"/>
    <hyperlink ref="E654" location="A125173946L" display="A125173946L" xr:uid="{00000000-0004-0000-0000-000083020000}"/>
    <hyperlink ref="E655" location="A125185178F" display="A125185178F" xr:uid="{00000000-0004-0000-0000-000084020000}"/>
    <hyperlink ref="E656" location="A125179562K" display="A125179562K" xr:uid="{00000000-0004-0000-0000-000085020000}"/>
    <hyperlink ref="E657" location="A125173906V" display="A125173906V" xr:uid="{00000000-0004-0000-0000-000086020000}"/>
    <hyperlink ref="E658" location="A125185138L" display="A125185138L" xr:uid="{00000000-0004-0000-0000-000087020000}"/>
    <hyperlink ref="E659" location="A125179522T" display="A125179522T" xr:uid="{00000000-0004-0000-0000-000088020000}"/>
    <hyperlink ref="E660" location="A125173966W" display="A125173966W" xr:uid="{00000000-0004-0000-0000-000089020000}"/>
    <hyperlink ref="E661" location="A125185198R" display="A125185198R" xr:uid="{00000000-0004-0000-0000-00008A020000}"/>
    <hyperlink ref="E662" location="A125179582V" display="A125179582V" xr:uid="{00000000-0004-0000-0000-00008B020000}"/>
    <hyperlink ref="E663" location="A125173950C" display="A125173950C" xr:uid="{00000000-0004-0000-0000-00008C020000}"/>
    <hyperlink ref="E664" location="A125185182W" display="A125185182W" xr:uid="{00000000-0004-0000-0000-00008D020000}"/>
    <hyperlink ref="E665" location="A125179566V" display="A125179566V" xr:uid="{00000000-0004-0000-0000-00008E020000}"/>
    <hyperlink ref="E666" location="A125173978F" display="A125173978F" xr:uid="{00000000-0004-0000-0000-00008F020000}"/>
    <hyperlink ref="E667" location="A125185210V" display="A125185210V" xr:uid="{00000000-0004-0000-0000-000090020000}"/>
    <hyperlink ref="E668" location="A125179594C" display="A125179594C" xr:uid="{00000000-0004-0000-0000-000091020000}"/>
    <hyperlink ref="E669" location="A125173910K" display="A125173910K" xr:uid="{00000000-0004-0000-0000-000092020000}"/>
    <hyperlink ref="E670" location="A125185142C" display="A125185142C" xr:uid="{00000000-0004-0000-0000-000093020000}"/>
    <hyperlink ref="E671" location="A125179526A" display="A125179526A" xr:uid="{00000000-0004-0000-0000-000094020000}"/>
    <hyperlink ref="E672" location="A125173886W" display="A125173886W" xr:uid="{00000000-0004-0000-0000-000095020000}"/>
    <hyperlink ref="E673" location="A125185118C" display="A125185118C" xr:uid="{00000000-0004-0000-0000-000096020000}"/>
    <hyperlink ref="E674" location="A125179502J" display="A125179502J" xr:uid="{00000000-0004-0000-0000-000097020000}"/>
    <hyperlink ref="E675" location="A125173898F" display="A125173898F" xr:uid="{00000000-0004-0000-0000-000098020000}"/>
    <hyperlink ref="E676" location="A125185130V" display="A125185130V" xr:uid="{00000000-0004-0000-0000-000099020000}"/>
    <hyperlink ref="E677" location="A125179514T" display="A125179514T" xr:uid="{00000000-0004-0000-0000-00009A020000}"/>
    <hyperlink ref="E678" location="A125173930V" display="A125173930V" xr:uid="{00000000-0004-0000-0000-00009B020000}"/>
    <hyperlink ref="E679" location="A125185162L" display="A125185162L" xr:uid="{00000000-0004-0000-0000-00009C020000}"/>
    <hyperlink ref="E680" location="A125179546K" display="A125179546K" xr:uid="{00000000-0004-0000-0000-00009D020000}"/>
    <hyperlink ref="E681" location="A125173902K" display="A125173902K" xr:uid="{00000000-0004-0000-0000-00009E020000}"/>
    <hyperlink ref="E682" location="A125185134C" display="A125185134C" xr:uid="{00000000-0004-0000-0000-00009F020000}"/>
    <hyperlink ref="E683" location="A125179518A" display="A125179518A" xr:uid="{00000000-0004-0000-0000-0000A0020000}"/>
    <hyperlink ref="E684" location="A125173934C" display="A125173934C" xr:uid="{00000000-0004-0000-0000-0000A1020000}"/>
    <hyperlink ref="E685" location="A125185166W" display="A125185166W" xr:uid="{00000000-0004-0000-0000-0000A2020000}"/>
    <hyperlink ref="E686" location="A125179550A" display="A125179550A" xr:uid="{00000000-0004-0000-0000-0000A3020000}"/>
    <hyperlink ref="E687" location="A125173938L" display="A125173938L" xr:uid="{00000000-0004-0000-0000-0000A4020000}"/>
    <hyperlink ref="E688" location="A125185170L" display="A125185170L" xr:uid="{00000000-0004-0000-0000-0000A5020000}"/>
    <hyperlink ref="E689" location="A125179554K" display="A125179554K" xr:uid="{00000000-0004-0000-0000-0000A6020000}"/>
    <hyperlink ref="E690" location="A125173982W" display="A125173982W" xr:uid="{00000000-0004-0000-0000-0000A7020000}"/>
    <hyperlink ref="E691" location="A125185214C" display="A125185214C" xr:uid="{00000000-0004-0000-0000-0000A8020000}"/>
    <hyperlink ref="E692" location="A125179598L" display="A125179598L" xr:uid="{00000000-0004-0000-0000-0000A9020000}"/>
    <hyperlink ref="E693" location="A125173890L" display="A125173890L" xr:uid="{00000000-0004-0000-0000-0000AA020000}"/>
    <hyperlink ref="E694" location="A125185122V" display="A125185122V" xr:uid="{00000000-0004-0000-0000-0000AB020000}"/>
    <hyperlink ref="E695" location="A125179506T" display="A125179506T" xr:uid="{00000000-0004-0000-0000-0000AC020000}"/>
    <hyperlink ref="E696" location="A125173970L" display="A125173970L" xr:uid="{00000000-0004-0000-0000-0000AD020000}"/>
    <hyperlink ref="E697" location="A125185202V" display="A125185202V" xr:uid="{00000000-0004-0000-0000-0000AE020000}"/>
    <hyperlink ref="E698" location="A125179586C" display="A125179586C" xr:uid="{00000000-0004-0000-0000-0000AF020000}"/>
    <hyperlink ref="E699" location="A125173974W" display="A125173974W" xr:uid="{00000000-0004-0000-0000-0000B0020000}"/>
    <hyperlink ref="E700" location="A125185206C" display="A125185206C" xr:uid="{00000000-0004-0000-0000-0000B1020000}"/>
    <hyperlink ref="E701" location="A125179590V" display="A125179590V" xr:uid="{00000000-0004-0000-0000-0000B2020000}"/>
    <hyperlink ref="E702" location="A125173894W" display="A125173894W" xr:uid="{00000000-0004-0000-0000-0000B3020000}"/>
    <hyperlink ref="E703" location="A125185126C" display="A125185126C" xr:uid="{00000000-0004-0000-0000-0000B4020000}"/>
    <hyperlink ref="E704" location="A125179510J" display="A125179510J" xr:uid="{00000000-0004-0000-0000-0000B5020000}"/>
    <hyperlink ref="E705" location="A125173914V" display="A125173914V" xr:uid="{00000000-0004-0000-0000-0000B6020000}"/>
    <hyperlink ref="E706" location="A125185146L" display="A125185146L" xr:uid="{00000000-0004-0000-0000-0000B7020000}"/>
    <hyperlink ref="E707" location="A125179530T" display="A125179530T" xr:uid="{00000000-0004-0000-0000-0000B8020000}"/>
    <hyperlink ref="E708" location="A125173942C" display="A125173942C" xr:uid="{00000000-0004-0000-0000-0000B9020000}"/>
    <hyperlink ref="E709" location="A125185174W" display="A125185174W" xr:uid="{00000000-0004-0000-0000-0000BA020000}"/>
    <hyperlink ref="E710" location="A125179558V" display="A125179558V" xr:uid="{00000000-0004-0000-0000-0000BB020000}"/>
    <hyperlink ref="E711" location="A125173986F" display="A125173986F" xr:uid="{00000000-0004-0000-0000-0000BC020000}"/>
    <hyperlink ref="E712" location="A125185218L" display="A125185218L" xr:uid="{00000000-0004-0000-0000-0000BD020000}"/>
    <hyperlink ref="E713" location="A125179602T" display="A125179602T" xr:uid="{00000000-0004-0000-0000-0000BE020000}"/>
    <hyperlink ref="E714" location="A125174058J" display="A125174058J" xr:uid="{00000000-0004-0000-0000-0000BF020000}"/>
    <hyperlink ref="E715" location="A125185290F" display="A125185290F" xr:uid="{00000000-0004-0000-0000-0000C0020000}"/>
    <hyperlink ref="E716" location="A125179674C" display="A125179674C" xr:uid="{00000000-0004-0000-0000-0000C1020000}"/>
    <hyperlink ref="E717" location="A125174022F" display="A125174022F" xr:uid="{00000000-0004-0000-0000-0000C2020000}"/>
    <hyperlink ref="E718" location="A125185254W" display="A125185254W" xr:uid="{00000000-0004-0000-0000-0000C3020000}"/>
    <hyperlink ref="E719" location="A125179638V" display="A125179638V" xr:uid="{00000000-0004-0000-0000-0000C4020000}"/>
    <hyperlink ref="E720" location="A125174062X" display="A125174062X" xr:uid="{00000000-0004-0000-0000-0000C5020000}"/>
    <hyperlink ref="E721" location="A125185294R" display="A125185294R" xr:uid="{00000000-0004-0000-0000-0000C6020000}"/>
    <hyperlink ref="E722" location="A125179678L" display="A125179678L" xr:uid="{00000000-0004-0000-0000-0000C7020000}"/>
    <hyperlink ref="E723" location="A125174066J" display="A125174066J" xr:uid="{00000000-0004-0000-0000-0000C8020000}"/>
    <hyperlink ref="E724" location="A125185298X" display="A125185298X" xr:uid="{00000000-0004-0000-0000-0000C9020000}"/>
    <hyperlink ref="E725" location="A125179682C" display="A125179682C" xr:uid="{00000000-0004-0000-0000-0000CA020000}"/>
    <hyperlink ref="E726" location="A125174026R" display="A125174026R" xr:uid="{00000000-0004-0000-0000-0000CB020000}"/>
    <hyperlink ref="E727" location="A125185258F" display="A125185258F" xr:uid="{00000000-0004-0000-0000-0000CC020000}"/>
    <hyperlink ref="E728" location="A125179642K" display="A125179642K" xr:uid="{00000000-0004-0000-0000-0000CD020000}"/>
    <hyperlink ref="E729" location="A125174030F" display="A125174030F" xr:uid="{00000000-0004-0000-0000-0000CE020000}"/>
    <hyperlink ref="E730" location="A125185262W" display="A125185262W" xr:uid="{00000000-0004-0000-0000-0000CF020000}"/>
    <hyperlink ref="E731" location="A125179646V" display="A125179646V" xr:uid="{00000000-0004-0000-0000-0000D0020000}"/>
    <hyperlink ref="E732" location="A125174050R" display="A125174050R" xr:uid="{00000000-0004-0000-0000-0000D1020000}"/>
    <hyperlink ref="E733" location="A125185282F" display="A125185282F" xr:uid="{00000000-0004-0000-0000-0000D2020000}"/>
    <hyperlink ref="E734" location="A125179666C" display="A125179666C" xr:uid="{00000000-0004-0000-0000-0000D3020000}"/>
    <hyperlink ref="E735" location="A125174010W" display="A125174010W" xr:uid="{00000000-0004-0000-0000-0000D4020000}"/>
    <hyperlink ref="E736" location="A125185242L" display="A125185242L" xr:uid="{00000000-0004-0000-0000-0000D5020000}"/>
    <hyperlink ref="E737" location="A125179626K" display="A125179626K" xr:uid="{00000000-0004-0000-0000-0000D6020000}"/>
    <hyperlink ref="E738" location="A125174070X" display="A125174070X" xr:uid="{00000000-0004-0000-0000-0000D7020000}"/>
    <hyperlink ref="E739" location="A125185302C" display="A125185302C" xr:uid="{00000000-0004-0000-0000-0000D8020000}"/>
    <hyperlink ref="E740" location="A125179686L" display="A125179686L" xr:uid="{00000000-0004-0000-0000-0000D9020000}"/>
    <hyperlink ref="E741" location="A125174054X" display="A125174054X" xr:uid="{00000000-0004-0000-0000-0000DA020000}"/>
    <hyperlink ref="E742" location="A125185286R" display="A125185286R" xr:uid="{00000000-0004-0000-0000-0000DB020000}"/>
    <hyperlink ref="E743" location="A125179670V" display="A125179670V" xr:uid="{00000000-0004-0000-0000-0000DC020000}"/>
    <hyperlink ref="E744" location="A125174082J" display="A125174082J" xr:uid="{00000000-0004-0000-0000-0000DD020000}"/>
    <hyperlink ref="E745" location="A125185314L" display="A125185314L" xr:uid="{00000000-0004-0000-0000-0000DE020000}"/>
    <hyperlink ref="E746" location="A125179698W" display="A125179698W" xr:uid="{00000000-0004-0000-0000-0000DF020000}"/>
    <hyperlink ref="E747" location="A125174014F" display="A125174014F" xr:uid="{00000000-0004-0000-0000-0000E0020000}"/>
    <hyperlink ref="E748" location="A125185246W" display="A125185246W" xr:uid="{00000000-0004-0000-0000-0000E1020000}"/>
    <hyperlink ref="E749" location="A125179630A" display="A125179630A" xr:uid="{00000000-0004-0000-0000-0000E2020000}"/>
    <hyperlink ref="E750" location="A125173990W" display="A125173990W" xr:uid="{00000000-0004-0000-0000-0000E3020000}"/>
    <hyperlink ref="E751" location="A125185222C" display="A125185222C" xr:uid="{00000000-0004-0000-0000-0000E4020000}"/>
    <hyperlink ref="E752" location="A125179606A" display="A125179606A" xr:uid="{00000000-0004-0000-0000-0000E5020000}"/>
    <hyperlink ref="E753" location="A125174002W" display="A125174002W" xr:uid="{00000000-0004-0000-0000-0000E6020000}"/>
    <hyperlink ref="E754" location="A125185234L" display="A125185234L" xr:uid="{00000000-0004-0000-0000-0000E7020000}"/>
    <hyperlink ref="E755" location="A125179618K" display="A125179618K" xr:uid="{00000000-0004-0000-0000-0000E8020000}"/>
    <hyperlink ref="E756" location="A125174034R" display="A125174034R" xr:uid="{00000000-0004-0000-0000-0000E9020000}"/>
    <hyperlink ref="E757" location="A125185266F" display="A125185266F" xr:uid="{00000000-0004-0000-0000-0000EA020000}"/>
    <hyperlink ref="E758" location="A125179650K" display="A125179650K" xr:uid="{00000000-0004-0000-0000-0000EB020000}"/>
    <hyperlink ref="E759" location="A125174006F" display="A125174006F" xr:uid="{00000000-0004-0000-0000-0000EC020000}"/>
    <hyperlink ref="E760" location="A125185238W" display="A125185238W" xr:uid="{00000000-0004-0000-0000-0000ED020000}"/>
    <hyperlink ref="E761" location="A125179622A" display="A125179622A" xr:uid="{00000000-0004-0000-0000-0000EE020000}"/>
    <hyperlink ref="E762" location="A125174038X" display="A125174038X" xr:uid="{00000000-0004-0000-0000-0000EF020000}"/>
    <hyperlink ref="E763" location="A125185270W" display="A125185270W" xr:uid="{00000000-0004-0000-0000-0000F0020000}"/>
    <hyperlink ref="E764" location="A125179654V" display="A125179654V" xr:uid="{00000000-0004-0000-0000-0000F1020000}"/>
    <hyperlink ref="E765" location="A125174042R" display="A125174042R" xr:uid="{00000000-0004-0000-0000-0000F2020000}"/>
    <hyperlink ref="E766" location="A125185274F" display="A125185274F" xr:uid="{00000000-0004-0000-0000-0000F3020000}"/>
    <hyperlink ref="E767" location="A125179658C" display="A125179658C" xr:uid="{00000000-0004-0000-0000-0000F4020000}"/>
    <hyperlink ref="E768" location="A125174086T" display="A125174086T" xr:uid="{00000000-0004-0000-0000-0000F5020000}"/>
    <hyperlink ref="E769" location="A125185318W" display="A125185318W" xr:uid="{00000000-0004-0000-0000-0000F6020000}"/>
    <hyperlink ref="E770" location="A125179702A" display="A125179702A" xr:uid="{00000000-0004-0000-0000-0000F7020000}"/>
    <hyperlink ref="E771" location="A125173994F" display="A125173994F" xr:uid="{00000000-0004-0000-0000-0000F8020000}"/>
    <hyperlink ref="E772" location="A125185226L" display="A125185226L" xr:uid="{00000000-0004-0000-0000-0000F9020000}"/>
    <hyperlink ref="E773" location="A125179610T" display="A125179610T" xr:uid="{00000000-0004-0000-0000-0000FA020000}"/>
    <hyperlink ref="E774" location="A125174074J" display="A125174074J" xr:uid="{00000000-0004-0000-0000-0000FB020000}"/>
    <hyperlink ref="E775" location="A125185306L" display="A125185306L" xr:uid="{00000000-0004-0000-0000-0000FC020000}"/>
    <hyperlink ref="E776" location="A125179690C" display="A125179690C" xr:uid="{00000000-0004-0000-0000-0000FD020000}"/>
    <hyperlink ref="E777" location="A125174078T" display="A125174078T" xr:uid="{00000000-0004-0000-0000-0000FE020000}"/>
    <hyperlink ref="E778" location="A125185310C" display="A125185310C" xr:uid="{00000000-0004-0000-0000-0000FF020000}"/>
    <hyperlink ref="E779" location="A125179694L" display="A125179694L" xr:uid="{00000000-0004-0000-0000-000000030000}"/>
    <hyperlink ref="E780" location="A125173998R" display="A125173998R" xr:uid="{00000000-0004-0000-0000-000001030000}"/>
    <hyperlink ref="E781" location="A125185230C" display="A125185230C" xr:uid="{00000000-0004-0000-0000-000002030000}"/>
    <hyperlink ref="E782" location="A125179614A" display="A125179614A" xr:uid="{00000000-0004-0000-0000-000003030000}"/>
    <hyperlink ref="E783" location="A125174018R" display="A125174018R" xr:uid="{00000000-0004-0000-0000-000004030000}"/>
    <hyperlink ref="E784" location="A125185250L" display="A125185250L" xr:uid="{00000000-0004-0000-0000-000005030000}"/>
    <hyperlink ref="E785" location="A125179634K" display="A125179634K" xr:uid="{00000000-0004-0000-0000-000006030000}"/>
    <hyperlink ref="E786" location="A125174046X" display="A125174046X" xr:uid="{00000000-0004-0000-0000-000007030000}"/>
    <hyperlink ref="E787" location="A125185278R" display="A125185278R" xr:uid="{00000000-0004-0000-0000-000008030000}"/>
    <hyperlink ref="E788" location="A125179662V" display="A125179662V" xr:uid="{00000000-0004-0000-0000-000009030000}"/>
    <hyperlink ref="E789" location="A125174090J" display="A125174090J" xr:uid="{00000000-0004-0000-0000-00000A030000}"/>
    <hyperlink ref="E790" location="A125185322L" display="A125185322L" xr:uid="{00000000-0004-0000-0000-00000B030000}"/>
    <hyperlink ref="E791" location="A125179706K" display="A125179706K" xr:uid="{00000000-0004-0000-0000-00000C030000}"/>
    <hyperlink ref="E792" location="A125173538A" display="A125173538A" xr:uid="{00000000-0004-0000-0000-00000D030000}"/>
    <hyperlink ref="E793" location="A125184770X" display="A125184770X" xr:uid="{00000000-0004-0000-0000-00000E030000}"/>
    <hyperlink ref="E794" location="A125179154X" display="A125179154X" xr:uid="{00000000-0004-0000-0000-00000F030000}"/>
    <hyperlink ref="E795" location="A125173502X" display="A125173502X" xr:uid="{00000000-0004-0000-0000-000010030000}"/>
    <hyperlink ref="E796" location="A125184734R" display="A125184734R" xr:uid="{00000000-0004-0000-0000-000011030000}"/>
    <hyperlink ref="E797" location="A125179118R" display="A125179118R" xr:uid="{00000000-0004-0000-0000-000012030000}"/>
    <hyperlink ref="E798" location="A125173542T" display="A125173542T" xr:uid="{00000000-0004-0000-0000-000013030000}"/>
    <hyperlink ref="E799" location="A125184774J" display="A125184774J" xr:uid="{00000000-0004-0000-0000-000014030000}"/>
    <hyperlink ref="E800" location="A125179158J" display="A125179158J" xr:uid="{00000000-0004-0000-0000-000015030000}"/>
    <hyperlink ref="E801" location="A125173546A" display="A125173546A" xr:uid="{00000000-0004-0000-0000-000016030000}"/>
    <hyperlink ref="E802" location="A125184778T" display="A125184778T" xr:uid="{00000000-0004-0000-0000-000017030000}"/>
    <hyperlink ref="E803" location="A125179162X" display="A125179162X" xr:uid="{00000000-0004-0000-0000-000018030000}"/>
    <hyperlink ref="E804" location="A125173506J" display="A125173506J" xr:uid="{00000000-0004-0000-0000-000019030000}"/>
    <hyperlink ref="E805" location="A125184738X" display="A125184738X" xr:uid="{00000000-0004-0000-0000-00001A030000}"/>
    <hyperlink ref="E806" location="A125179122F" display="A125179122F" xr:uid="{00000000-0004-0000-0000-00001B030000}"/>
    <hyperlink ref="E807" location="A125173510X" display="A125173510X" xr:uid="{00000000-0004-0000-0000-00001C030000}"/>
    <hyperlink ref="E808" location="A125184742R" display="A125184742R" xr:uid="{00000000-0004-0000-0000-00001D030000}"/>
    <hyperlink ref="E809" location="A125179126R" display="A125179126R" xr:uid="{00000000-0004-0000-0000-00001E030000}"/>
    <hyperlink ref="E810" location="A125173530J" display="A125173530J" xr:uid="{00000000-0004-0000-0000-00001F030000}"/>
    <hyperlink ref="E811" location="A125184762X" display="A125184762X" xr:uid="{00000000-0004-0000-0000-000020030000}"/>
    <hyperlink ref="E812" location="A125179146X" display="A125179146X" xr:uid="{00000000-0004-0000-0000-000021030000}"/>
    <hyperlink ref="E813" location="A125173490A" display="A125173490A" xr:uid="{00000000-0004-0000-0000-000022030000}"/>
    <hyperlink ref="E814" location="A125184722F" display="A125184722F" xr:uid="{00000000-0004-0000-0000-000023030000}"/>
    <hyperlink ref="E815" location="A125179106F" display="A125179106F" xr:uid="{00000000-0004-0000-0000-000024030000}"/>
    <hyperlink ref="E816" location="A125173550T" display="A125173550T" xr:uid="{00000000-0004-0000-0000-000025030000}"/>
    <hyperlink ref="E817" location="A125184782J" display="A125184782J" xr:uid="{00000000-0004-0000-0000-000026030000}"/>
    <hyperlink ref="E818" location="A125179166J" display="A125179166J" xr:uid="{00000000-0004-0000-0000-000027030000}"/>
    <hyperlink ref="E819" location="A125173534T" display="A125173534T" xr:uid="{00000000-0004-0000-0000-000028030000}"/>
    <hyperlink ref="E820" location="A125184766J" display="A125184766J" xr:uid="{00000000-0004-0000-0000-000029030000}"/>
    <hyperlink ref="E821" location="A125179150R" display="A125179150R" xr:uid="{00000000-0004-0000-0000-00002A030000}"/>
    <hyperlink ref="E822" location="A125173562A" display="A125173562A" xr:uid="{00000000-0004-0000-0000-00002B030000}"/>
    <hyperlink ref="E823" location="A125184794T" display="A125184794T" xr:uid="{00000000-0004-0000-0000-00002C030000}"/>
    <hyperlink ref="E824" location="A125179178T" display="A125179178T" xr:uid="{00000000-0004-0000-0000-00002D030000}"/>
    <hyperlink ref="E825" location="A125173494K" display="A125173494K" xr:uid="{00000000-0004-0000-0000-00002E030000}"/>
    <hyperlink ref="E826" location="A125184726R" display="A125184726R" xr:uid="{00000000-0004-0000-0000-00002F030000}"/>
    <hyperlink ref="E827" location="A125179110W" display="A125179110W" xr:uid="{00000000-0004-0000-0000-000030030000}"/>
    <hyperlink ref="E828" location="A125173470T" display="A125173470T" xr:uid="{00000000-0004-0000-0000-000031030000}"/>
    <hyperlink ref="E829" location="A125184702W" display="A125184702W" xr:uid="{00000000-0004-0000-0000-000032030000}"/>
    <hyperlink ref="E830" location="A125179086J" display="A125179086J" xr:uid="{00000000-0004-0000-0000-000033030000}"/>
    <hyperlink ref="E831" location="A125173482A" display="A125173482A" xr:uid="{00000000-0004-0000-0000-000034030000}"/>
    <hyperlink ref="E832" location="A125184714F" display="A125184714F" xr:uid="{00000000-0004-0000-0000-000035030000}"/>
    <hyperlink ref="E833" location="A125179098T" display="A125179098T" xr:uid="{00000000-0004-0000-0000-000036030000}"/>
    <hyperlink ref="E834" location="A125173514J" display="A125173514J" xr:uid="{00000000-0004-0000-0000-000037030000}"/>
    <hyperlink ref="E835" location="A125184746X" display="A125184746X" xr:uid="{00000000-0004-0000-0000-000038030000}"/>
    <hyperlink ref="E836" location="A125179130F" display="A125179130F" xr:uid="{00000000-0004-0000-0000-000039030000}"/>
    <hyperlink ref="E837" location="A125173486K" display="A125173486K" xr:uid="{00000000-0004-0000-0000-00003A030000}"/>
    <hyperlink ref="E838" location="A125184718R" display="A125184718R" xr:uid="{00000000-0004-0000-0000-00003B030000}"/>
    <hyperlink ref="E839" location="A125179102W" display="A125179102W" xr:uid="{00000000-0004-0000-0000-00003C030000}"/>
    <hyperlink ref="E840" location="A125173518T" display="A125173518T" xr:uid="{00000000-0004-0000-0000-00003D030000}"/>
    <hyperlink ref="E841" location="A125184750R" display="A125184750R" xr:uid="{00000000-0004-0000-0000-00003E030000}"/>
    <hyperlink ref="E842" location="A125179134R" display="A125179134R" xr:uid="{00000000-0004-0000-0000-00003F030000}"/>
    <hyperlink ref="E843" location="A125173522J" display="A125173522J" xr:uid="{00000000-0004-0000-0000-000040030000}"/>
    <hyperlink ref="E844" location="A125184754X" display="A125184754X" xr:uid="{00000000-0004-0000-0000-000041030000}"/>
    <hyperlink ref="E845" location="A125179138X" display="A125179138X" xr:uid="{00000000-0004-0000-0000-000042030000}"/>
    <hyperlink ref="E846" location="A125173566K" display="A125173566K" xr:uid="{00000000-0004-0000-0000-000043030000}"/>
    <hyperlink ref="E847" location="A125184798A" display="A125184798A" xr:uid="{00000000-0004-0000-0000-000044030000}"/>
    <hyperlink ref="E848" location="A125179182J" display="A125179182J" xr:uid="{00000000-0004-0000-0000-000045030000}"/>
    <hyperlink ref="E849" location="A125173474A" display="A125173474A" xr:uid="{00000000-0004-0000-0000-000046030000}"/>
    <hyperlink ref="E850" location="A125184706F" display="A125184706F" xr:uid="{00000000-0004-0000-0000-000047030000}"/>
    <hyperlink ref="E851" location="A125179090X" display="A125179090X" xr:uid="{00000000-0004-0000-0000-000048030000}"/>
    <hyperlink ref="E852" location="A125173554A" display="A125173554A" xr:uid="{00000000-0004-0000-0000-000049030000}"/>
    <hyperlink ref="E853" location="A125184786T" display="A125184786T" xr:uid="{00000000-0004-0000-0000-00004A030000}"/>
    <hyperlink ref="E854" location="A125179170X" display="A125179170X" xr:uid="{00000000-0004-0000-0000-00004B030000}"/>
    <hyperlink ref="E855" location="A125173558K" display="A125173558K" xr:uid="{00000000-0004-0000-0000-00004C030000}"/>
    <hyperlink ref="E856" location="A125184790J" display="A125184790J" xr:uid="{00000000-0004-0000-0000-00004D030000}"/>
    <hyperlink ref="E857" location="A125179174J" display="A125179174J" xr:uid="{00000000-0004-0000-0000-00004E030000}"/>
    <hyperlink ref="E858" location="A125173478K" display="A125173478K" xr:uid="{00000000-0004-0000-0000-00004F030000}"/>
    <hyperlink ref="E859" location="A125184710W" display="A125184710W" xr:uid="{00000000-0004-0000-0000-000050030000}"/>
    <hyperlink ref="E860" location="A125179094J" display="A125179094J" xr:uid="{00000000-0004-0000-0000-000051030000}"/>
    <hyperlink ref="E861" location="A125173498V" display="A125173498V" xr:uid="{00000000-0004-0000-0000-000052030000}"/>
    <hyperlink ref="E862" location="A125184730F" display="A125184730F" xr:uid="{00000000-0004-0000-0000-000053030000}"/>
    <hyperlink ref="E863" location="A125179114F" display="A125179114F" xr:uid="{00000000-0004-0000-0000-000054030000}"/>
    <hyperlink ref="E864" location="A125173526T" display="A125173526T" xr:uid="{00000000-0004-0000-0000-000055030000}"/>
    <hyperlink ref="E865" location="A125184758J" display="A125184758J" xr:uid="{00000000-0004-0000-0000-000056030000}"/>
    <hyperlink ref="E866" location="A125179142R" display="A125179142R" xr:uid="{00000000-0004-0000-0000-000057030000}"/>
    <hyperlink ref="E867" location="A125173570A" display="A125173570A" xr:uid="{00000000-0004-0000-0000-000058030000}"/>
    <hyperlink ref="E868" location="A125184802F" display="A125184802F" xr:uid="{00000000-0004-0000-0000-000059030000}"/>
    <hyperlink ref="E869" location="A125179186T" display="A125179186T" xr:uid="{00000000-0004-0000-0000-00005A030000}"/>
    <hyperlink ref="E870" location="A125173642A" display="A125173642A" xr:uid="{00000000-0004-0000-0000-00005B030000}"/>
    <hyperlink ref="E871" location="A125184874T" display="A125184874T" xr:uid="{00000000-0004-0000-0000-00005C030000}"/>
    <hyperlink ref="E872" location="A125179258T" display="A125179258T" xr:uid="{00000000-0004-0000-0000-00005D030000}"/>
    <hyperlink ref="E873" location="A125173606T" display="A125173606T" xr:uid="{00000000-0004-0000-0000-00005E030000}"/>
    <hyperlink ref="E874" location="A125184838J" display="A125184838J" xr:uid="{00000000-0004-0000-0000-00005F030000}"/>
    <hyperlink ref="E875" location="A125179222R" display="A125179222R" xr:uid="{00000000-0004-0000-0000-000060030000}"/>
    <hyperlink ref="E876" location="A125173646K" display="A125173646K" xr:uid="{00000000-0004-0000-0000-000061030000}"/>
    <hyperlink ref="E877" location="A125184878A" display="A125184878A" xr:uid="{00000000-0004-0000-0000-000062030000}"/>
    <hyperlink ref="E878" location="A125179262J" display="A125179262J" xr:uid="{00000000-0004-0000-0000-000063030000}"/>
    <hyperlink ref="E879" location="A125173650A" display="A125173650A" xr:uid="{00000000-0004-0000-0000-000064030000}"/>
    <hyperlink ref="E880" location="A125184882T" display="A125184882T" xr:uid="{00000000-0004-0000-0000-000065030000}"/>
    <hyperlink ref="E881" location="A125179266T" display="A125179266T" xr:uid="{00000000-0004-0000-0000-000066030000}"/>
    <hyperlink ref="E882" location="A125173610J" display="A125173610J" xr:uid="{00000000-0004-0000-0000-000067030000}"/>
    <hyperlink ref="E883" location="A125184842X" display="A125184842X" xr:uid="{00000000-0004-0000-0000-000068030000}"/>
    <hyperlink ref="E884" location="A125179226X" display="A125179226X" xr:uid="{00000000-0004-0000-0000-000069030000}"/>
    <hyperlink ref="E885" location="A125173614T" display="A125173614T" xr:uid="{00000000-0004-0000-0000-00006A030000}"/>
    <hyperlink ref="E886" location="A125184846J" display="A125184846J" xr:uid="{00000000-0004-0000-0000-00006B030000}"/>
    <hyperlink ref="E887" location="A125179230R" display="A125179230R" xr:uid="{00000000-0004-0000-0000-00006C030000}"/>
    <hyperlink ref="E888" location="A125173634A" display="A125173634A" xr:uid="{00000000-0004-0000-0000-00006D030000}"/>
    <hyperlink ref="E889" location="A125184866T" display="A125184866T" xr:uid="{00000000-0004-0000-0000-00006E030000}"/>
    <hyperlink ref="E890" location="A125179250X" display="A125179250X" xr:uid="{00000000-0004-0000-0000-00006F030000}"/>
    <hyperlink ref="E891" location="A125173594V" display="A125173594V" xr:uid="{00000000-0004-0000-0000-000070030000}"/>
    <hyperlink ref="E892" location="A125184826X" display="A125184826X" xr:uid="{00000000-0004-0000-0000-000071030000}"/>
    <hyperlink ref="E893" location="A125179210F" display="A125179210F" xr:uid="{00000000-0004-0000-0000-000072030000}"/>
    <hyperlink ref="E894" location="A125173654K" display="A125173654K" xr:uid="{00000000-0004-0000-0000-000073030000}"/>
    <hyperlink ref="E895" location="A125184886A" display="A125184886A" xr:uid="{00000000-0004-0000-0000-000074030000}"/>
    <hyperlink ref="E896" location="A125179270J" display="A125179270J" xr:uid="{00000000-0004-0000-0000-000075030000}"/>
    <hyperlink ref="E897" location="A125173638K" display="A125173638K" xr:uid="{00000000-0004-0000-0000-000076030000}"/>
    <hyperlink ref="E898" location="A125184870J" display="A125184870J" xr:uid="{00000000-0004-0000-0000-000077030000}"/>
    <hyperlink ref="E899" location="A125179254J" display="A125179254J" xr:uid="{00000000-0004-0000-0000-000078030000}"/>
    <hyperlink ref="E900" location="A125173666V" display="A125173666V" xr:uid="{00000000-0004-0000-0000-000079030000}"/>
    <hyperlink ref="E901" location="A125184898K" display="A125184898K" xr:uid="{00000000-0004-0000-0000-00007A030000}"/>
    <hyperlink ref="E902" location="A125179282T" display="A125179282T" xr:uid="{00000000-0004-0000-0000-00007B030000}"/>
    <hyperlink ref="E903" location="A125173598C" display="A125173598C" xr:uid="{00000000-0004-0000-0000-00007C030000}"/>
    <hyperlink ref="E904" location="A125184830R" display="A125184830R" xr:uid="{00000000-0004-0000-0000-00007D030000}"/>
    <hyperlink ref="E905" location="A125179214R" display="A125179214R" xr:uid="{00000000-0004-0000-0000-00007E030000}"/>
    <hyperlink ref="E906" location="A125173574K" display="A125173574K" xr:uid="{00000000-0004-0000-0000-00007F030000}"/>
    <hyperlink ref="E907" location="A125184806R" display="A125184806R" xr:uid="{00000000-0004-0000-0000-000080030000}"/>
    <hyperlink ref="E908" location="A125179190J" display="A125179190J" xr:uid="{00000000-0004-0000-0000-000081030000}"/>
    <hyperlink ref="E909" location="A125173586V" display="A125173586V" xr:uid="{00000000-0004-0000-0000-000082030000}"/>
    <hyperlink ref="E910" location="A125184818X" display="A125184818X" xr:uid="{00000000-0004-0000-0000-000083030000}"/>
    <hyperlink ref="E911" location="A125179202F" display="A125179202F" xr:uid="{00000000-0004-0000-0000-000084030000}"/>
    <hyperlink ref="E912" location="A125173618A" display="A125173618A" xr:uid="{00000000-0004-0000-0000-000085030000}"/>
    <hyperlink ref="E913" location="A125184850X" display="A125184850X" xr:uid="{00000000-0004-0000-0000-000086030000}"/>
    <hyperlink ref="E914" location="A125179234X" display="A125179234X" xr:uid="{00000000-0004-0000-0000-000087030000}"/>
    <hyperlink ref="E915" location="A125173590K" display="A125173590K" xr:uid="{00000000-0004-0000-0000-000088030000}"/>
    <hyperlink ref="E916" location="A125184822R" display="A125184822R" xr:uid="{00000000-0004-0000-0000-000089030000}"/>
    <hyperlink ref="E917" location="A125179206R" display="A125179206R" xr:uid="{00000000-0004-0000-0000-00008A030000}"/>
    <hyperlink ref="E918" location="A125173622T" display="A125173622T" xr:uid="{00000000-0004-0000-0000-00008B030000}"/>
    <hyperlink ref="E919" location="A125184854J" display="A125184854J" xr:uid="{00000000-0004-0000-0000-00008C030000}"/>
    <hyperlink ref="E920" location="A125179238J" display="A125179238J" xr:uid="{00000000-0004-0000-0000-00008D030000}"/>
    <hyperlink ref="E921" location="A125173626A" display="A125173626A" xr:uid="{00000000-0004-0000-0000-00008E030000}"/>
    <hyperlink ref="E922" location="A125184858T" display="A125184858T" xr:uid="{00000000-0004-0000-0000-00008F030000}"/>
    <hyperlink ref="E923" location="A125179242X" display="A125179242X" xr:uid="{00000000-0004-0000-0000-000090030000}"/>
    <hyperlink ref="E924" location="A125173670K" display="A125173670K" xr:uid="{00000000-0004-0000-0000-000091030000}"/>
    <hyperlink ref="E925" location="A125184902R" display="A125184902R" xr:uid="{00000000-0004-0000-0000-000092030000}"/>
    <hyperlink ref="E926" location="A125179286A" display="A125179286A" xr:uid="{00000000-0004-0000-0000-000093030000}"/>
    <hyperlink ref="E927" location="A125173578V" display="A125173578V" xr:uid="{00000000-0004-0000-0000-000094030000}"/>
    <hyperlink ref="E928" location="A125184810F" display="A125184810F" xr:uid="{00000000-0004-0000-0000-000095030000}"/>
    <hyperlink ref="E929" location="A125179194T" display="A125179194T" xr:uid="{00000000-0004-0000-0000-000096030000}"/>
    <hyperlink ref="E930" location="A125173658V" display="A125173658V" xr:uid="{00000000-0004-0000-0000-000097030000}"/>
    <hyperlink ref="E931" location="A125184890T" display="A125184890T" xr:uid="{00000000-0004-0000-0000-000098030000}"/>
    <hyperlink ref="E932" location="A125179274T" display="A125179274T" xr:uid="{00000000-0004-0000-0000-000099030000}"/>
    <hyperlink ref="E933" location="A125173662K" display="A125173662K" xr:uid="{00000000-0004-0000-0000-00009A030000}"/>
    <hyperlink ref="E934" location="A125184894A" display="A125184894A" xr:uid="{00000000-0004-0000-0000-00009B030000}"/>
    <hyperlink ref="E935" location="A125179278A" display="A125179278A" xr:uid="{00000000-0004-0000-0000-00009C030000}"/>
    <hyperlink ref="E936" location="A125173582K" display="A125173582K" xr:uid="{00000000-0004-0000-0000-00009D030000}"/>
    <hyperlink ref="E937" location="A125184814R" display="A125184814R" xr:uid="{00000000-0004-0000-0000-00009E030000}"/>
    <hyperlink ref="E938" location="A125179198A" display="A125179198A" xr:uid="{00000000-0004-0000-0000-00009F030000}"/>
    <hyperlink ref="E939" location="A125173602J" display="A125173602J" xr:uid="{00000000-0004-0000-0000-0000A0030000}"/>
    <hyperlink ref="E940" location="A125184834X" display="A125184834X" xr:uid="{00000000-0004-0000-0000-0000A1030000}"/>
    <hyperlink ref="E941" location="A125179218X" display="A125179218X" xr:uid="{00000000-0004-0000-0000-0000A2030000}"/>
    <hyperlink ref="E942" location="A125173630T" display="A125173630T" xr:uid="{00000000-0004-0000-0000-0000A3030000}"/>
    <hyperlink ref="E943" location="A125184862J" display="A125184862J" xr:uid="{00000000-0004-0000-0000-0000A4030000}"/>
    <hyperlink ref="E944" location="A125179246J" display="A125179246J" xr:uid="{00000000-0004-0000-0000-0000A5030000}"/>
    <hyperlink ref="E945" location="A125173674V" display="A125173674V" xr:uid="{00000000-0004-0000-0000-0000A6030000}"/>
    <hyperlink ref="E946" location="A125184906X" display="A125184906X" xr:uid="{00000000-0004-0000-0000-0000A7030000}"/>
    <hyperlink ref="E947" location="A125179290T" display="A125179290T" xr:uid="{00000000-0004-0000-0000-0000A8030000}"/>
    <hyperlink ref="E948" location="A125173746V" display="A125173746V" xr:uid="{00000000-0004-0000-0000-0000A9030000}"/>
    <hyperlink ref="E949" location="A125184978K" display="A125184978K" xr:uid="{00000000-0004-0000-0000-0000AA030000}"/>
    <hyperlink ref="E950" location="A125179362T" display="A125179362T" xr:uid="{00000000-0004-0000-0000-0000AB030000}"/>
    <hyperlink ref="E951" location="A125173710T" display="A125173710T" xr:uid="{00000000-0004-0000-0000-0000AC030000}"/>
    <hyperlink ref="E952" location="A125184942J" display="A125184942J" xr:uid="{00000000-0004-0000-0000-0000AD030000}"/>
    <hyperlink ref="E953" location="A125179326J" display="A125179326J" xr:uid="{00000000-0004-0000-0000-0000AE030000}"/>
    <hyperlink ref="E954" location="A125173750K" display="A125173750K" xr:uid="{00000000-0004-0000-0000-0000AF030000}"/>
    <hyperlink ref="E955" location="A125184982A" display="A125184982A" xr:uid="{00000000-0004-0000-0000-0000B0030000}"/>
    <hyperlink ref="E956" location="A125179366A" display="A125179366A" xr:uid="{00000000-0004-0000-0000-0000B1030000}"/>
    <hyperlink ref="E957" location="A125173754V" display="A125173754V" xr:uid="{00000000-0004-0000-0000-0000B2030000}"/>
    <hyperlink ref="E958" location="A125184986K" display="A125184986K" xr:uid="{00000000-0004-0000-0000-0000B3030000}"/>
    <hyperlink ref="E959" location="A125179370T" display="A125179370T" xr:uid="{00000000-0004-0000-0000-0000B4030000}"/>
    <hyperlink ref="E960" location="A125173714A" display="A125173714A" xr:uid="{00000000-0004-0000-0000-0000B5030000}"/>
    <hyperlink ref="E961" location="A125184946T" display="A125184946T" xr:uid="{00000000-0004-0000-0000-0000B6030000}"/>
    <hyperlink ref="E962" location="A125179330X" display="A125179330X" xr:uid="{00000000-0004-0000-0000-0000B7030000}"/>
    <hyperlink ref="E963" location="A125173718K" display="A125173718K" xr:uid="{00000000-0004-0000-0000-0000B8030000}"/>
    <hyperlink ref="E964" location="A125184950J" display="A125184950J" xr:uid="{00000000-0004-0000-0000-0000B9030000}"/>
    <hyperlink ref="E965" location="A125179334J" display="A125179334J" xr:uid="{00000000-0004-0000-0000-0000BA030000}"/>
    <hyperlink ref="E966" location="A125173738V" display="A125173738V" xr:uid="{00000000-0004-0000-0000-0000BB030000}"/>
    <hyperlink ref="E967" location="A125184970T" display="A125184970T" xr:uid="{00000000-0004-0000-0000-0000BC030000}"/>
    <hyperlink ref="E968" location="A125179354T" display="A125179354T" xr:uid="{00000000-0004-0000-0000-0000BD030000}"/>
    <hyperlink ref="E969" location="A125173698L" display="A125173698L" xr:uid="{00000000-0004-0000-0000-0000BE030000}"/>
    <hyperlink ref="E970" location="A125184930X" display="A125184930X" xr:uid="{00000000-0004-0000-0000-0000BF030000}"/>
    <hyperlink ref="E971" location="A125179314X" display="A125179314X" xr:uid="{00000000-0004-0000-0000-0000C0030000}"/>
    <hyperlink ref="E972" location="A125173758C" display="A125173758C" xr:uid="{00000000-0004-0000-0000-0000C1030000}"/>
    <hyperlink ref="E973" location="A125184990A" display="A125184990A" xr:uid="{00000000-0004-0000-0000-0000C2030000}"/>
    <hyperlink ref="E974" location="A125179374A" display="A125179374A" xr:uid="{00000000-0004-0000-0000-0000C3030000}"/>
    <hyperlink ref="E975" location="A125173742K" display="A125173742K" xr:uid="{00000000-0004-0000-0000-0000C4030000}"/>
    <hyperlink ref="E976" location="A125184974A" display="A125184974A" xr:uid="{00000000-0004-0000-0000-0000C5030000}"/>
    <hyperlink ref="E977" location="A125179358A" display="A125179358A" xr:uid="{00000000-0004-0000-0000-0000C6030000}"/>
    <hyperlink ref="E978" location="A125173770V" display="A125173770V" xr:uid="{00000000-0004-0000-0000-0000C7030000}"/>
    <hyperlink ref="E979" location="A125185002A" display="A125185002A" xr:uid="{00000000-0004-0000-0000-0000C8030000}"/>
    <hyperlink ref="E980" location="A125179386K" display="A125179386K" xr:uid="{00000000-0004-0000-0000-0000C9030000}"/>
    <hyperlink ref="E981" location="A125173702T" display="A125173702T" xr:uid="{00000000-0004-0000-0000-0000CA030000}"/>
    <hyperlink ref="E982" location="A125184934J" display="A125184934J" xr:uid="{00000000-0004-0000-0000-0000CB030000}"/>
    <hyperlink ref="E983" location="A125179318J" display="A125179318J" xr:uid="{00000000-0004-0000-0000-0000CC030000}"/>
    <hyperlink ref="E984" location="A125173678C" display="A125173678C" xr:uid="{00000000-0004-0000-0000-0000CD030000}"/>
    <hyperlink ref="E985" location="A125184910R" display="A125184910R" xr:uid="{00000000-0004-0000-0000-0000CE030000}"/>
    <hyperlink ref="E986" location="A125179294A" display="A125179294A" xr:uid="{00000000-0004-0000-0000-0000CF030000}"/>
    <hyperlink ref="E987" location="A125173690V" display="A125173690V" xr:uid="{00000000-0004-0000-0000-0000D0030000}"/>
    <hyperlink ref="E988" location="A125184922X" display="A125184922X" xr:uid="{00000000-0004-0000-0000-0000D1030000}"/>
    <hyperlink ref="E989" location="A125179306X" display="A125179306X" xr:uid="{00000000-0004-0000-0000-0000D2030000}"/>
    <hyperlink ref="E990" location="A125173722A" display="A125173722A" xr:uid="{00000000-0004-0000-0000-0000D3030000}"/>
    <hyperlink ref="E991" location="A125184954T" display="A125184954T" xr:uid="{00000000-0004-0000-0000-0000D4030000}"/>
    <hyperlink ref="E992" location="A125179338T" display="A125179338T" xr:uid="{00000000-0004-0000-0000-0000D5030000}"/>
    <hyperlink ref="E993" location="A125173694C" display="A125173694C" xr:uid="{00000000-0004-0000-0000-0000D6030000}"/>
    <hyperlink ref="E994" location="A125184926J" display="A125184926J" xr:uid="{00000000-0004-0000-0000-0000D7030000}"/>
    <hyperlink ref="E995" location="A125179310R" display="A125179310R" xr:uid="{00000000-0004-0000-0000-0000D8030000}"/>
    <hyperlink ref="E996" location="A125173726K" display="A125173726K" xr:uid="{00000000-0004-0000-0000-0000D9030000}"/>
    <hyperlink ref="E997" location="A125184958A" display="A125184958A" xr:uid="{00000000-0004-0000-0000-0000DA030000}"/>
    <hyperlink ref="E998" location="A125179342J" display="A125179342J" xr:uid="{00000000-0004-0000-0000-0000DB030000}"/>
    <hyperlink ref="E999" location="A125173730A" display="A125173730A" xr:uid="{00000000-0004-0000-0000-0000DC030000}"/>
    <hyperlink ref="E1000" location="A125184962T" display="A125184962T" xr:uid="{00000000-0004-0000-0000-0000DD030000}"/>
    <hyperlink ref="E1001" location="A125179346T" display="A125179346T" xr:uid="{00000000-0004-0000-0000-0000DE030000}"/>
    <hyperlink ref="E1002" location="A125173774C" display="A125173774C" xr:uid="{00000000-0004-0000-0000-0000DF030000}"/>
    <hyperlink ref="E1003" location="A125185006K" display="A125185006K" xr:uid="{00000000-0004-0000-0000-0000E0030000}"/>
    <hyperlink ref="E1004" location="A125179390A" display="A125179390A" xr:uid="{00000000-0004-0000-0000-0000E1030000}"/>
    <hyperlink ref="E1005" location="A125173682V" display="A125173682V" xr:uid="{00000000-0004-0000-0000-0000E2030000}"/>
    <hyperlink ref="E1006" location="A125184914X" display="A125184914X" xr:uid="{00000000-0004-0000-0000-0000E3030000}"/>
    <hyperlink ref="E1007" location="A125179298K" display="A125179298K" xr:uid="{00000000-0004-0000-0000-0000E4030000}"/>
    <hyperlink ref="E1008" location="A125173762V" display="A125173762V" xr:uid="{00000000-0004-0000-0000-0000E5030000}"/>
    <hyperlink ref="E1009" location="A125184994K" display="A125184994K" xr:uid="{00000000-0004-0000-0000-0000E6030000}"/>
    <hyperlink ref="E1010" location="A125179378K" display="A125179378K" xr:uid="{00000000-0004-0000-0000-0000E7030000}"/>
    <hyperlink ref="E1011" location="A125173766C" display="A125173766C" xr:uid="{00000000-0004-0000-0000-0000E8030000}"/>
    <hyperlink ref="E1012" location="A125184998V" display="A125184998V" xr:uid="{00000000-0004-0000-0000-0000E9030000}"/>
    <hyperlink ref="E1013" location="A125179382A" display="A125179382A" xr:uid="{00000000-0004-0000-0000-0000EA030000}"/>
    <hyperlink ref="E1014" location="A125173686C" display="A125173686C" xr:uid="{00000000-0004-0000-0000-0000EB030000}"/>
    <hyperlink ref="E1015" location="A125184918J" display="A125184918J" xr:uid="{00000000-0004-0000-0000-0000EC030000}"/>
    <hyperlink ref="E1016" location="A125179302R" display="A125179302R" xr:uid="{00000000-0004-0000-0000-0000ED030000}"/>
    <hyperlink ref="E1017" location="A125173706A" display="A125173706A" xr:uid="{00000000-0004-0000-0000-0000EE030000}"/>
    <hyperlink ref="E1018" location="A125184938T" display="A125184938T" xr:uid="{00000000-0004-0000-0000-0000EF030000}"/>
    <hyperlink ref="E1019" location="A125179322X" display="A125179322X" xr:uid="{00000000-0004-0000-0000-0000F0030000}"/>
    <hyperlink ref="E1020" location="A125173734K" display="A125173734K" xr:uid="{00000000-0004-0000-0000-0000F1030000}"/>
    <hyperlink ref="E1021" location="A125184966A" display="A125184966A" xr:uid="{00000000-0004-0000-0000-0000F2030000}"/>
    <hyperlink ref="E1022" location="A125179350J" display="A125179350J" xr:uid="{00000000-0004-0000-0000-0000F3030000}"/>
    <hyperlink ref="E1023" location="A125173778L" display="A125173778L" xr:uid="{00000000-0004-0000-0000-0000F4030000}"/>
    <hyperlink ref="E1024" location="A125185010A" display="A125185010A" xr:uid="{00000000-0004-0000-0000-0000F5030000}"/>
    <hyperlink ref="E1025" location="A125179394K" display="A125179394K" xr:uid="{00000000-0004-0000-0000-0000F6030000}"/>
    <hyperlink ref="E1026" location="A125173330R" display="A125173330R" xr:uid="{00000000-0004-0000-0000-0000F7030000}"/>
    <hyperlink ref="E1027" location="A125184562F" display="A125184562F" xr:uid="{00000000-0004-0000-0000-0000F8030000}"/>
    <hyperlink ref="E1028" location="A125178946C" display="A125178946C" xr:uid="{00000000-0004-0000-0000-0000F9030000}"/>
    <hyperlink ref="E1029" location="A125173294T" display="A125173294T" xr:uid="{00000000-0004-0000-0000-0000FA030000}"/>
    <hyperlink ref="E1030" location="A125184526W" display="A125184526W" xr:uid="{00000000-0004-0000-0000-0000FB030000}"/>
    <hyperlink ref="E1031" location="A125178910A" display="A125178910A" xr:uid="{00000000-0004-0000-0000-0000FC030000}"/>
    <hyperlink ref="E1032" location="A125173334X" display="A125173334X" xr:uid="{00000000-0004-0000-0000-0000FD030000}"/>
    <hyperlink ref="E1033" location="A125184566R" display="A125184566R" xr:uid="{00000000-0004-0000-0000-0000FE030000}"/>
    <hyperlink ref="E1034" location="A125178950V" display="A125178950V" xr:uid="{00000000-0004-0000-0000-0000FF030000}"/>
    <hyperlink ref="E1035" location="A125173338J" display="A125173338J" xr:uid="{00000000-0004-0000-0000-000000040000}"/>
    <hyperlink ref="E1036" location="A125184570F" display="A125184570F" xr:uid="{00000000-0004-0000-0000-000001040000}"/>
    <hyperlink ref="E1037" location="A125178954C" display="A125178954C" xr:uid="{00000000-0004-0000-0000-000002040000}"/>
    <hyperlink ref="E1038" location="A125173298A" display="A125173298A" xr:uid="{00000000-0004-0000-0000-000003040000}"/>
    <hyperlink ref="E1039" location="A125184530L" display="A125184530L" xr:uid="{00000000-0004-0000-0000-000004040000}"/>
    <hyperlink ref="E1040" location="A125178914K" display="A125178914K" xr:uid="{00000000-0004-0000-0000-000005040000}"/>
    <hyperlink ref="E1041" location="A125173302F" display="A125173302F" xr:uid="{00000000-0004-0000-0000-000006040000}"/>
    <hyperlink ref="E1042" location="A125184534W" display="A125184534W" xr:uid="{00000000-0004-0000-0000-000007040000}"/>
    <hyperlink ref="E1043" location="A125178918V" display="A125178918V" xr:uid="{00000000-0004-0000-0000-000008040000}"/>
    <hyperlink ref="E1044" location="A125173322R" display="A125173322R" xr:uid="{00000000-0004-0000-0000-000009040000}"/>
    <hyperlink ref="E1045" location="A125184554F" display="A125184554F" xr:uid="{00000000-0004-0000-0000-00000A040000}"/>
    <hyperlink ref="E1046" location="A125178938C" display="A125178938C" xr:uid="{00000000-0004-0000-0000-00000B040000}"/>
    <hyperlink ref="E1047" location="A125173282J" display="A125173282J" xr:uid="{00000000-0004-0000-0000-00000C040000}"/>
    <hyperlink ref="E1048" location="A125184514L" display="A125184514L" xr:uid="{00000000-0004-0000-0000-00000D040000}"/>
    <hyperlink ref="E1049" location="A125178898W" display="A125178898W" xr:uid="{00000000-0004-0000-0000-00000E040000}"/>
    <hyperlink ref="E1050" location="A125173342X" display="A125173342X" xr:uid="{00000000-0004-0000-0000-00000F040000}"/>
    <hyperlink ref="E1051" location="A125184574R" display="A125184574R" xr:uid="{00000000-0004-0000-0000-000010040000}"/>
    <hyperlink ref="E1052" location="A125178958L" display="A125178958L" xr:uid="{00000000-0004-0000-0000-000011040000}"/>
    <hyperlink ref="E1053" location="A125173326X" display="A125173326X" xr:uid="{00000000-0004-0000-0000-000012040000}"/>
    <hyperlink ref="E1054" location="A125184558R" display="A125184558R" xr:uid="{00000000-0004-0000-0000-000013040000}"/>
    <hyperlink ref="E1055" location="A125178942V" display="A125178942V" xr:uid="{00000000-0004-0000-0000-000014040000}"/>
    <hyperlink ref="E1056" location="A125173354J" display="A125173354J" xr:uid="{00000000-0004-0000-0000-000015040000}"/>
    <hyperlink ref="E1057" location="A125184586X" display="A125184586X" xr:uid="{00000000-0004-0000-0000-000016040000}"/>
    <hyperlink ref="E1058" location="A125178970C" display="A125178970C" xr:uid="{00000000-0004-0000-0000-000017040000}"/>
    <hyperlink ref="E1059" location="A125173286T" display="A125173286T" xr:uid="{00000000-0004-0000-0000-000018040000}"/>
    <hyperlink ref="E1060" location="A125184518W" display="A125184518W" xr:uid="{00000000-0004-0000-0000-000019040000}"/>
    <hyperlink ref="E1061" location="A125178902A" display="A125178902A" xr:uid="{00000000-0004-0000-0000-00001A040000}"/>
    <hyperlink ref="E1062" location="A125173262X" display="A125173262X" xr:uid="{00000000-0004-0000-0000-00001B040000}"/>
    <hyperlink ref="E1063" location="A125184494R" display="A125184494R" xr:uid="{00000000-0004-0000-0000-00001C040000}"/>
    <hyperlink ref="E1064" location="A125178878L" display="A125178878L" xr:uid="{00000000-0004-0000-0000-00001D040000}"/>
    <hyperlink ref="E1065" location="A125173274J" display="A125173274J" xr:uid="{00000000-0004-0000-0000-00001E040000}"/>
    <hyperlink ref="E1066" location="A125184506L" display="A125184506L" xr:uid="{00000000-0004-0000-0000-00001F040000}"/>
    <hyperlink ref="E1067" location="A125178890C" display="A125178890C" xr:uid="{00000000-0004-0000-0000-000020040000}"/>
    <hyperlink ref="E1068" location="A125173306R" display="A125173306R" xr:uid="{00000000-0004-0000-0000-000021040000}"/>
    <hyperlink ref="E1069" location="A125184538F" display="A125184538F" xr:uid="{00000000-0004-0000-0000-000022040000}"/>
    <hyperlink ref="E1070" location="A125178922K" display="A125178922K" xr:uid="{00000000-0004-0000-0000-000023040000}"/>
    <hyperlink ref="E1071" location="A125173278T" display="A125173278T" xr:uid="{00000000-0004-0000-0000-000024040000}"/>
    <hyperlink ref="E1072" location="A125184510C" display="A125184510C" xr:uid="{00000000-0004-0000-0000-000025040000}"/>
    <hyperlink ref="E1073" location="A125178894L" display="A125178894L" xr:uid="{00000000-0004-0000-0000-000026040000}"/>
    <hyperlink ref="E1074" location="A125173310F" display="A125173310F" xr:uid="{00000000-0004-0000-0000-000027040000}"/>
    <hyperlink ref="E1075" location="A125184542W" display="A125184542W" xr:uid="{00000000-0004-0000-0000-000028040000}"/>
    <hyperlink ref="E1076" location="A125178926V" display="A125178926V" xr:uid="{00000000-0004-0000-0000-000029040000}"/>
    <hyperlink ref="E1077" location="A125173314R" display="A125173314R" xr:uid="{00000000-0004-0000-0000-00002A040000}"/>
    <hyperlink ref="E1078" location="A125184546F" display="A125184546F" xr:uid="{00000000-0004-0000-0000-00002B040000}"/>
    <hyperlink ref="E1079" location="A125178930K" display="A125178930K" xr:uid="{00000000-0004-0000-0000-00002C040000}"/>
    <hyperlink ref="E1080" location="A125173358T" display="A125173358T" xr:uid="{00000000-0004-0000-0000-00002D040000}"/>
    <hyperlink ref="E1081" location="A125184590R" display="A125184590R" xr:uid="{00000000-0004-0000-0000-00002E040000}"/>
    <hyperlink ref="E1082" location="A125178974L" display="A125178974L" xr:uid="{00000000-0004-0000-0000-00002F040000}"/>
    <hyperlink ref="E1083" location="A125173266J" display="A125173266J" xr:uid="{00000000-0004-0000-0000-000030040000}"/>
    <hyperlink ref="E1084" location="A125184498X" display="A125184498X" xr:uid="{00000000-0004-0000-0000-000031040000}"/>
    <hyperlink ref="E1085" location="A125178882C" display="A125178882C" xr:uid="{00000000-0004-0000-0000-000032040000}"/>
    <hyperlink ref="E1086" location="A125173346J" display="A125173346J" xr:uid="{00000000-0004-0000-0000-000033040000}"/>
    <hyperlink ref="E1087" location="A125184578X" display="A125184578X" xr:uid="{00000000-0004-0000-0000-000034040000}"/>
    <hyperlink ref="E1088" location="A125178962C" display="A125178962C" xr:uid="{00000000-0004-0000-0000-000035040000}"/>
    <hyperlink ref="E1089" location="A125173350X" display="A125173350X" xr:uid="{00000000-0004-0000-0000-000036040000}"/>
    <hyperlink ref="E1090" location="A125184582R" display="A125184582R" xr:uid="{00000000-0004-0000-0000-000037040000}"/>
    <hyperlink ref="E1091" location="A125178966L" display="A125178966L" xr:uid="{00000000-0004-0000-0000-000038040000}"/>
    <hyperlink ref="E1092" location="A125173270X" display="A125173270X" xr:uid="{00000000-0004-0000-0000-000039040000}"/>
    <hyperlink ref="E1093" location="A125184502C" display="A125184502C" xr:uid="{00000000-0004-0000-0000-00003A040000}"/>
    <hyperlink ref="E1094" location="A125178886L" display="A125178886L" xr:uid="{00000000-0004-0000-0000-00003B040000}"/>
    <hyperlink ref="E1095" location="A125173290J" display="A125173290J" xr:uid="{00000000-0004-0000-0000-00003C040000}"/>
    <hyperlink ref="E1096" location="A125184522L" display="A125184522L" xr:uid="{00000000-0004-0000-0000-00003D040000}"/>
    <hyperlink ref="E1097" location="A125178906K" display="A125178906K" xr:uid="{00000000-0004-0000-0000-00003E040000}"/>
    <hyperlink ref="E1098" location="A125173318X" display="A125173318X" xr:uid="{00000000-0004-0000-0000-00003F040000}"/>
    <hyperlink ref="E1099" location="A125184550W" display="A125184550W" xr:uid="{00000000-0004-0000-0000-000040040000}"/>
    <hyperlink ref="E1100" location="A125178934V" display="A125178934V" xr:uid="{00000000-0004-0000-0000-000041040000}"/>
    <hyperlink ref="E1101" location="A125173362J" display="A125173362J" xr:uid="{00000000-0004-0000-0000-000042040000}"/>
    <hyperlink ref="E1102" location="A125184594X" display="A125184594X" xr:uid="{00000000-0004-0000-0000-000043040000}"/>
    <hyperlink ref="E1103" location="A125178978W" display="A125178978W" xr:uid="{00000000-0004-0000-0000-00004404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2205</v>
      </c>
      <c r="C5" s="8" t="s">
        <v>2205</v>
      </c>
      <c r="D5" s="8" t="s">
        <v>2205</v>
      </c>
      <c r="E5" s="8" t="s">
        <v>2205</v>
      </c>
      <c r="F5" s="8" t="s">
        <v>2205</v>
      </c>
      <c r="G5" s="8" t="s">
        <v>2205</v>
      </c>
      <c r="H5" s="8" t="s">
        <v>2205</v>
      </c>
      <c r="I5" s="8" t="s">
        <v>2205</v>
      </c>
      <c r="J5" s="8" t="s">
        <v>2205</v>
      </c>
      <c r="K5" s="8" t="s">
        <v>2205</v>
      </c>
      <c r="L5" s="8" t="s">
        <v>2205</v>
      </c>
      <c r="M5" s="8" t="s">
        <v>2205</v>
      </c>
      <c r="N5" s="8" t="s">
        <v>2205</v>
      </c>
      <c r="O5" s="8" t="s">
        <v>2205</v>
      </c>
      <c r="P5" s="8" t="s">
        <v>2205</v>
      </c>
      <c r="Q5" s="8" t="s">
        <v>2205</v>
      </c>
      <c r="R5" s="8" t="s">
        <v>2205</v>
      </c>
      <c r="S5" s="8" t="s">
        <v>2205</v>
      </c>
      <c r="T5" s="8" t="s">
        <v>2205</v>
      </c>
      <c r="U5" s="8" t="s">
        <v>2205</v>
      </c>
      <c r="V5" s="8" t="s">
        <v>2205</v>
      </c>
      <c r="W5" s="8" t="s">
        <v>2205</v>
      </c>
      <c r="X5" s="8" t="s">
        <v>2205</v>
      </c>
      <c r="Y5" s="8" t="s">
        <v>2205</v>
      </c>
      <c r="Z5" s="8" t="s">
        <v>2205</v>
      </c>
      <c r="AA5" s="8" t="s">
        <v>2205</v>
      </c>
      <c r="AB5" s="8" t="s">
        <v>2205</v>
      </c>
      <c r="AC5" s="8" t="s">
        <v>2205</v>
      </c>
      <c r="AD5" s="8" t="s">
        <v>2205</v>
      </c>
      <c r="AE5" s="8" t="s">
        <v>2205</v>
      </c>
      <c r="AF5" s="8" t="s">
        <v>2205</v>
      </c>
      <c r="AG5" s="8" t="s">
        <v>2205</v>
      </c>
      <c r="AH5" s="8" t="s">
        <v>2205</v>
      </c>
      <c r="AI5" s="8" t="s">
        <v>2205</v>
      </c>
      <c r="AJ5" s="8" t="s">
        <v>2205</v>
      </c>
      <c r="AK5" s="8" t="s">
        <v>2205</v>
      </c>
      <c r="AL5" s="8" t="s">
        <v>2205</v>
      </c>
      <c r="AM5" s="8" t="s">
        <v>2205</v>
      </c>
      <c r="AN5" s="8" t="s">
        <v>2205</v>
      </c>
      <c r="AO5" s="8" t="s">
        <v>2205</v>
      </c>
      <c r="AP5" s="8" t="s">
        <v>2205</v>
      </c>
      <c r="AQ5" s="8" t="s">
        <v>2205</v>
      </c>
      <c r="AR5" s="8" t="s">
        <v>2205</v>
      </c>
      <c r="AS5" s="8" t="s">
        <v>2205</v>
      </c>
      <c r="AT5" s="8" t="s">
        <v>2205</v>
      </c>
      <c r="AU5" s="8" t="s">
        <v>2205</v>
      </c>
      <c r="AV5" s="8" t="s">
        <v>2205</v>
      </c>
      <c r="AW5" s="8" t="s">
        <v>2205</v>
      </c>
      <c r="AX5" s="8" t="s">
        <v>2205</v>
      </c>
      <c r="AY5" s="8" t="s">
        <v>2205</v>
      </c>
      <c r="AZ5" s="8" t="s">
        <v>2205</v>
      </c>
      <c r="BA5" s="8" t="s">
        <v>2205</v>
      </c>
      <c r="BB5" s="8" t="s">
        <v>2205</v>
      </c>
      <c r="BC5" s="8" t="s">
        <v>2205</v>
      </c>
      <c r="BD5" s="8" t="s">
        <v>2205</v>
      </c>
      <c r="BE5" s="8" t="s">
        <v>2205</v>
      </c>
      <c r="BF5" s="8" t="s">
        <v>2205</v>
      </c>
      <c r="BG5" s="8" t="s">
        <v>2205</v>
      </c>
      <c r="BH5" s="8" t="s">
        <v>2205</v>
      </c>
      <c r="BI5" s="8" t="s">
        <v>2205</v>
      </c>
      <c r="BJ5" s="8" t="s">
        <v>2205</v>
      </c>
      <c r="BK5" s="8" t="s">
        <v>2205</v>
      </c>
      <c r="BL5" s="8" t="s">
        <v>2205</v>
      </c>
      <c r="BM5" s="8" t="s">
        <v>2205</v>
      </c>
      <c r="BN5" s="8" t="s">
        <v>2205</v>
      </c>
      <c r="BO5" s="8" t="s">
        <v>2205</v>
      </c>
      <c r="BP5" s="8" t="s">
        <v>2205</v>
      </c>
      <c r="BQ5" s="8" t="s">
        <v>2205</v>
      </c>
      <c r="BR5" s="8" t="s">
        <v>2205</v>
      </c>
      <c r="BS5" s="8" t="s">
        <v>2205</v>
      </c>
      <c r="BT5" s="8" t="s">
        <v>2205</v>
      </c>
      <c r="BU5" s="8" t="s">
        <v>2205</v>
      </c>
      <c r="BV5" s="8" t="s">
        <v>2205</v>
      </c>
      <c r="BW5" s="8" t="s">
        <v>2205</v>
      </c>
      <c r="BX5" s="8" t="s">
        <v>2205</v>
      </c>
      <c r="BY5" s="8" t="s">
        <v>2205</v>
      </c>
      <c r="BZ5" s="8" t="s">
        <v>2205</v>
      </c>
      <c r="CA5" s="8" t="s">
        <v>2205</v>
      </c>
      <c r="CB5" s="8" t="s">
        <v>2205</v>
      </c>
      <c r="CC5" s="8" t="s">
        <v>2205</v>
      </c>
      <c r="CD5" s="8" t="s">
        <v>2205</v>
      </c>
      <c r="CE5" s="8" t="s">
        <v>2205</v>
      </c>
      <c r="CF5" s="8" t="s">
        <v>2205</v>
      </c>
      <c r="CG5" s="8" t="s">
        <v>2205</v>
      </c>
      <c r="CH5" s="8" t="s">
        <v>2205</v>
      </c>
      <c r="CI5" s="8" t="s">
        <v>2205</v>
      </c>
      <c r="CJ5" s="8" t="s">
        <v>2205</v>
      </c>
      <c r="CK5" s="8" t="s">
        <v>2205</v>
      </c>
      <c r="CL5" s="8" t="s">
        <v>2205</v>
      </c>
      <c r="CM5" s="8" t="s">
        <v>2205</v>
      </c>
      <c r="CN5" s="8" t="s">
        <v>2205</v>
      </c>
      <c r="CO5" s="8" t="s">
        <v>2205</v>
      </c>
      <c r="CP5" s="8" t="s">
        <v>2205</v>
      </c>
      <c r="CQ5" s="8" t="s">
        <v>2205</v>
      </c>
      <c r="CR5" s="8" t="s">
        <v>2205</v>
      </c>
      <c r="CS5" s="8" t="s">
        <v>2205</v>
      </c>
      <c r="CT5" s="8" t="s">
        <v>2205</v>
      </c>
      <c r="CU5" s="8" t="s">
        <v>2205</v>
      </c>
      <c r="CV5" s="8" t="s">
        <v>2205</v>
      </c>
      <c r="CW5" s="8" t="s">
        <v>2205</v>
      </c>
      <c r="CX5" s="8" t="s">
        <v>2205</v>
      </c>
      <c r="CY5" s="8" t="s">
        <v>2205</v>
      </c>
      <c r="CZ5" s="8" t="s">
        <v>2205</v>
      </c>
      <c r="DA5" s="8" t="s">
        <v>2205</v>
      </c>
      <c r="DB5" s="8" t="s">
        <v>2205</v>
      </c>
      <c r="DC5" s="8" t="s">
        <v>2205</v>
      </c>
      <c r="DD5" s="8" t="s">
        <v>2205</v>
      </c>
      <c r="DE5" s="8" t="s">
        <v>2205</v>
      </c>
      <c r="DF5" s="8" t="s">
        <v>2205</v>
      </c>
      <c r="DG5" s="8" t="s">
        <v>2205</v>
      </c>
      <c r="DH5" s="8" t="s">
        <v>2205</v>
      </c>
      <c r="DI5" s="8" t="s">
        <v>2205</v>
      </c>
      <c r="DJ5" s="8" t="s">
        <v>2205</v>
      </c>
      <c r="DK5" s="8" t="s">
        <v>2205</v>
      </c>
      <c r="DL5" s="8" t="s">
        <v>2205</v>
      </c>
      <c r="DM5" s="8" t="s">
        <v>2205</v>
      </c>
      <c r="DN5" s="8" t="s">
        <v>2205</v>
      </c>
      <c r="DO5" s="8" t="s">
        <v>2205</v>
      </c>
      <c r="DP5" s="8" t="s">
        <v>2205</v>
      </c>
      <c r="DQ5" s="8" t="s">
        <v>2205</v>
      </c>
      <c r="DR5" s="8" t="s">
        <v>2205</v>
      </c>
      <c r="DS5" s="8" t="s">
        <v>2205</v>
      </c>
      <c r="DT5" s="8" t="s">
        <v>2205</v>
      </c>
      <c r="DU5" s="8" t="s">
        <v>2205</v>
      </c>
      <c r="DV5" s="8" t="s">
        <v>2205</v>
      </c>
      <c r="DW5" s="8" t="s">
        <v>2205</v>
      </c>
      <c r="DX5" s="8" t="s">
        <v>2205</v>
      </c>
      <c r="DY5" s="8" t="s">
        <v>2205</v>
      </c>
      <c r="DZ5" s="8" t="s">
        <v>2205</v>
      </c>
      <c r="EA5" s="8" t="s">
        <v>2205</v>
      </c>
      <c r="EB5" s="8" t="s">
        <v>2205</v>
      </c>
      <c r="EC5" s="8" t="s">
        <v>2205</v>
      </c>
      <c r="ED5" s="8" t="s">
        <v>2205</v>
      </c>
      <c r="EE5" s="8" t="s">
        <v>2205</v>
      </c>
      <c r="EF5" s="8" t="s">
        <v>2205</v>
      </c>
      <c r="EG5" s="8" t="s">
        <v>2205</v>
      </c>
      <c r="EH5" s="8" t="s">
        <v>2205</v>
      </c>
      <c r="EI5" s="8" t="s">
        <v>2205</v>
      </c>
      <c r="EJ5" s="8" t="s">
        <v>2205</v>
      </c>
      <c r="EK5" s="8" t="s">
        <v>2205</v>
      </c>
      <c r="EL5" s="8" t="s">
        <v>2205</v>
      </c>
      <c r="EM5" s="8" t="s">
        <v>2205</v>
      </c>
      <c r="EN5" s="8" t="s">
        <v>2205</v>
      </c>
      <c r="EO5" s="8" t="s">
        <v>2205</v>
      </c>
      <c r="EP5" s="8" t="s">
        <v>2205</v>
      </c>
      <c r="EQ5" s="8" t="s">
        <v>2205</v>
      </c>
      <c r="ER5" s="8" t="s">
        <v>2205</v>
      </c>
      <c r="ES5" s="8" t="s">
        <v>2205</v>
      </c>
      <c r="ET5" s="8" t="s">
        <v>2205</v>
      </c>
      <c r="EU5" s="8" t="s">
        <v>2205</v>
      </c>
      <c r="EV5" s="8" t="s">
        <v>2205</v>
      </c>
      <c r="EW5" s="8" t="s">
        <v>2205</v>
      </c>
      <c r="EX5" s="8" t="s">
        <v>2205</v>
      </c>
      <c r="EY5" s="8" t="s">
        <v>2205</v>
      </c>
      <c r="EZ5" s="8" t="s">
        <v>2205</v>
      </c>
      <c r="FA5" s="8" t="s">
        <v>2205</v>
      </c>
      <c r="FB5" s="8" t="s">
        <v>2205</v>
      </c>
      <c r="FC5" s="8" t="s">
        <v>2205</v>
      </c>
      <c r="FD5" s="8" t="s">
        <v>2205</v>
      </c>
      <c r="FE5" s="8" t="s">
        <v>2205</v>
      </c>
      <c r="FF5" s="8" t="s">
        <v>2205</v>
      </c>
      <c r="FG5" s="8" t="s">
        <v>2205</v>
      </c>
      <c r="FH5" s="8" t="s">
        <v>2205</v>
      </c>
      <c r="FI5" s="8" t="s">
        <v>2205</v>
      </c>
      <c r="FJ5" s="8" t="s">
        <v>2205</v>
      </c>
      <c r="FK5" s="8" t="s">
        <v>2205</v>
      </c>
      <c r="FL5" s="8" t="s">
        <v>2205</v>
      </c>
      <c r="FM5" s="8" t="s">
        <v>2205</v>
      </c>
      <c r="FN5" s="8" t="s">
        <v>2205</v>
      </c>
      <c r="FO5" s="8" t="s">
        <v>2205</v>
      </c>
      <c r="FP5" s="8" t="s">
        <v>2205</v>
      </c>
      <c r="FQ5" s="8" t="s">
        <v>2205</v>
      </c>
      <c r="FR5" s="8" t="s">
        <v>2205</v>
      </c>
      <c r="FS5" s="8" t="s">
        <v>2205</v>
      </c>
      <c r="FT5" s="8" t="s">
        <v>2205</v>
      </c>
      <c r="FU5" s="8" t="s">
        <v>2205</v>
      </c>
      <c r="FV5" s="8" t="s">
        <v>2205</v>
      </c>
      <c r="FW5" s="8" t="s">
        <v>2205</v>
      </c>
      <c r="FX5" s="8" t="s">
        <v>2205</v>
      </c>
      <c r="FY5" s="8" t="s">
        <v>2205</v>
      </c>
      <c r="FZ5" s="8" t="s">
        <v>2205</v>
      </c>
      <c r="GA5" s="8" t="s">
        <v>2205</v>
      </c>
      <c r="GB5" s="8" t="s">
        <v>2205</v>
      </c>
      <c r="GC5" s="8" t="s">
        <v>2205</v>
      </c>
      <c r="GD5" s="8" t="s">
        <v>2205</v>
      </c>
      <c r="GE5" s="8" t="s">
        <v>2205</v>
      </c>
      <c r="GF5" s="8" t="s">
        <v>2205</v>
      </c>
      <c r="GG5" s="8" t="s">
        <v>2205</v>
      </c>
      <c r="GH5" s="8" t="s">
        <v>2205</v>
      </c>
      <c r="GI5" s="8" t="s">
        <v>2205</v>
      </c>
      <c r="GJ5" s="8" t="s">
        <v>2205</v>
      </c>
      <c r="GK5" s="8" t="s">
        <v>2205</v>
      </c>
      <c r="GL5" s="8" t="s">
        <v>2205</v>
      </c>
      <c r="GM5" s="8" t="s">
        <v>2205</v>
      </c>
      <c r="GN5" s="8" t="s">
        <v>2205</v>
      </c>
      <c r="GO5" s="8" t="s">
        <v>2205</v>
      </c>
      <c r="GP5" s="8" t="s">
        <v>2205</v>
      </c>
      <c r="GQ5" s="8" t="s">
        <v>2205</v>
      </c>
      <c r="GR5" s="8" t="s">
        <v>2205</v>
      </c>
      <c r="GS5" s="8" t="s">
        <v>2205</v>
      </c>
      <c r="GT5" s="8" t="s">
        <v>2205</v>
      </c>
      <c r="GU5" s="8" t="s">
        <v>2205</v>
      </c>
      <c r="GV5" s="8" t="s">
        <v>2205</v>
      </c>
      <c r="GW5" s="8" t="s">
        <v>2205</v>
      </c>
      <c r="GX5" s="8" t="s">
        <v>2205</v>
      </c>
      <c r="GY5" s="8" t="s">
        <v>2205</v>
      </c>
      <c r="GZ5" s="8" t="s">
        <v>2205</v>
      </c>
      <c r="HA5" s="8" t="s">
        <v>2205</v>
      </c>
      <c r="HB5" s="8" t="s">
        <v>2205</v>
      </c>
      <c r="HC5" s="8" t="s">
        <v>2205</v>
      </c>
      <c r="HD5" s="8" t="s">
        <v>2205</v>
      </c>
      <c r="HE5" s="8" t="s">
        <v>2205</v>
      </c>
      <c r="HF5" s="8" t="s">
        <v>2205</v>
      </c>
      <c r="HG5" s="8" t="s">
        <v>2205</v>
      </c>
      <c r="HH5" s="8" t="s">
        <v>2205</v>
      </c>
      <c r="HI5" s="8" t="s">
        <v>2205</v>
      </c>
      <c r="HJ5" s="8" t="s">
        <v>2205</v>
      </c>
      <c r="HK5" s="8" t="s">
        <v>2205</v>
      </c>
      <c r="HL5" s="8" t="s">
        <v>2205</v>
      </c>
      <c r="HM5" s="8" t="s">
        <v>2205</v>
      </c>
      <c r="HN5" s="8" t="s">
        <v>2205</v>
      </c>
      <c r="HO5" s="8" t="s">
        <v>2205</v>
      </c>
      <c r="HP5" s="8" t="s">
        <v>2205</v>
      </c>
      <c r="HQ5" s="8" t="s">
        <v>2205</v>
      </c>
      <c r="HR5" s="8" t="s">
        <v>2205</v>
      </c>
      <c r="HS5" s="8" t="s">
        <v>2205</v>
      </c>
      <c r="HT5" s="8" t="s">
        <v>2205</v>
      </c>
      <c r="HU5" s="8" t="s">
        <v>2205</v>
      </c>
      <c r="HV5" s="8" t="s">
        <v>2205</v>
      </c>
      <c r="HW5" s="8" t="s">
        <v>2205</v>
      </c>
      <c r="HX5" s="8" t="s">
        <v>2205</v>
      </c>
      <c r="HY5" s="8" t="s">
        <v>2205</v>
      </c>
      <c r="HZ5" s="8" t="s">
        <v>2205</v>
      </c>
      <c r="IA5" s="8" t="s">
        <v>2205</v>
      </c>
      <c r="IB5" s="8" t="s">
        <v>2205</v>
      </c>
      <c r="IC5" s="8" t="s">
        <v>2205</v>
      </c>
      <c r="ID5" s="8" t="s">
        <v>2205</v>
      </c>
      <c r="IE5" s="8" t="s">
        <v>2205</v>
      </c>
      <c r="IF5" s="8" t="s">
        <v>2205</v>
      </c>
      <c r="IG5" s="8" t="s">
        <v>2205</v>
      </c>
      <c r="IH5" s="8" t="s">
        <v>2205</v>
      </c>
      <c r="II5" s="8" t="s">
        <v>2205</v>
      </c>
      <c r="IJ5" s="8" t="s">
        <v>2205</v>
      </c>
      <c r="IK5" s="8" t="s">
        <v>2205</v>
      </c>
      <c r="IL5" s="8" t="s">
        <v>2205</v>
      </c>
      <c r="IM5" s="8" t="s">
        <v>2205</v>
      </c>
      <c r="IN5" s="8" t="s">
        <v>2205</v>
      </c>
      <c r="IO5" s="8" t="s">
        <v>2205</v>
      </c>
      <c r="IP5" s="8" t="s">
        <v>2205</v>
      </c>
      <c r="IQ5" s="8" t="s">
        <v>2205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18839.843000000001</v>
      </c>
      <c r="C11" s="9">
        <v>9318.2070000000003</v>
      </c>
      <c r="D11" s="9">
        <v>9521.6360000000004</v>
      </c>
      <c r="E11" s="9">
        <v>11647.474</v>
      </c>
      <c r="F11" s="9">
        <v>6287.8149999999996</v>
      </c>
      <c r="G11" s="9">
        <v>5359.6589999999997</v>
      </c>
      <c r="H11" s="9">
        <v>1743.903</v>
      </c>
      <c r="I11" s="9">
        <v>922.79300000000001</v>
      </c>
      <c r="J11" s="9">
        <v>821.11</v>
      </c>
      <c r="K11" s="9">
        <v>1040.4870000000001</v>
      </c>
      <c r="L11" s="9">
        <v>426.108</v>
      </c>
      <c r="M11" s="9">
        <v>614.37800000000004</v>
      </c>
      <c r="N11" s="9">
        <v>2124.5830000000001</v>
      </c>
      <c r="O11" s="9">
        <v>896.99699999999996</v>
      </c>
      <c r="P11" s="9">
        <v>1227.585</v>
      </c>
      <c r="Q11" s="9">
        <v>265.62400000000002</v>
      </c>
      <c r="R11" s="9">
        <v>108.9</v>
      </c>
      <c r="S11" s="9">
        <v>156.72399999999999</v>
      </c>
      <c r="T11" s="9">
        <v>196.93899999999999</v>
      </c>
      <c r="U11" s="9">
        <v>97.07</v>
      </c>
      <c r="V11" s="9">
        <v>99.87</v>
      </c>
      <c r="W11" s="9">
        <v>97.596999999999994</v>
      </c>
      <c r="X11" s="9">
        <v>51.69</v>
      </c>
      <c r="Y11" s="9">
        <v>45.906999999999996</v>
      </c>
      <c r="Z11" s="9">
        <v>99.341999999999999</v>
      </c>
      <c r="AA11" s="9">
        <v>45.378999999999998</v>
      </c>
      <c r="AB11" s="9">
        <v>53.963000000000001</v>
      </c>
      <c r="AC11" s="9">
        <v>68.685000000000002</v>
      </c>
      <c r="AD11" s="9">
        <v>11.83</v>
      </c>
      <c r="AE11" s="9">
        <v>56.853999999999999</v>
      </c>
      <c r="AF11" s="9">
        <v>1858.9590000000001</v>
      </c>
      <c r="AG11" s="9">
        <v>788.09699999999998</v>
      </c>
      <c r="AH11" s="9">
        <v>1070.8620000000001</v>
      </c>
      <c r="AI11" s="9">
        <v>706.70699999999999</v>
      </c>
      <c r="AJ11" s="9">
        <v>380.37099999999998</v>
      </c>
      <c r="AK11" s="9">
        <v>326.33600000000001</v>
      </c>
      <c r="AL11" s="9">
        <v>666.08399999999995</v>
      </c>
      <c r="AM11" s="9">
        <v>361.12599999999998</v>
      </c>
      <c r="AN11" s="9">
        <v>304.95800000000003</v>
      </c>
      <c r="AO11" s="9">
        <v>40.622999999999998</v>
      </c>
      <c r="AP11" s="9">
        <v>19.245000000000001</v>
      </c>
      <c r="AQ11" s="9">
        <v>21.378</v>
      </c>
      <c r="AR11" s="9">
        <v>10.436999999999999</v>
      </c>
      <c r="AS11" s="9">
        <v>3.1989999999999998</v>
      </c>
      <c r="AT11" s="9">
        <v>7.2370000000000001</v>
      </c>
      <c r="AU11" s="9">
        <v>922.68899999999996</v>
      </c>
      <c r="AV11" s="9">
        <v>323.952</v>
      </c>
      <c r="AW11" s="9">
        <v>598.73699999999997</v>
      </c>
      <c r="AX11" s="9">
        <v>106.66800000000001</v>
      </c>
      <c r="AY11" s="9">
        <v>49.005000000000003</v>
      </c>
      <c r="AZ11" s="9">
        <v>57.662999999999997</v>
      </c>
      <c r="BA11" s="9">
        <v>816.02099999999996</v>
      </c>
      <c r="BB11" s="9">
        <v>274.947</v>
      </c>
      <c r="BC11" s="9">
        <v>541.07399999999996</v>
      </c>
      <c r="BD11" s="9">
        <v>219.126</v>
      </c>
      <c r="BE11" s="9">
        <v>80.575000000000003</v>
      </c>
      <c r="BF11" s="9">
        <v>138.55099999999999</v>
      </c>
      <c r="BG11" s="9">
        <v>5067.7860000000001</v>
      </c>
      <c r="BH11" s="9">
        <v>2133.395</v>
      </c>
      <c r="BI11" s="9">
        <v>2934.3910000000001</v>
      </c>
      <c r="BJ11" s="9">
        <v>4467.1660000000002</v>
      </c>
      <c r="BK11" s="9">
        <v>1819.7670000000001</v>
      </c>
      <c r="BL11" s="9">
        <v>2647.3980000000001</v>
      </c>
      <c r="BM11" s="9">
        <v>600.62</v>
      </c>
      <c r="BN11" s="9">
        <v>313.62700000000001</v>
      </c>
      <c r="BO11" s="9">
        <v>286.99299999999999</v>
      </c>
      <c r="BP11" s="9">
        <v>763.68200000000002</v>
      </c>
      <c r="BQ11" s="9">
        <v>412.81599999999997</v>
      </c>
      <c r="BR11" s="9">
        <v>350.86500000000001</v>
      </c>
      <c r="BS11" s="9">
        <v>6428.6869999999999</v>
      </c>
      <c r="BT11" s="9">
        <v>2617.5749999999998</v>
      </c>
      <c r="BU11" s="9">
        <v>3811.1120000000001</v>
      </c>
      <c r="BV11" s="9">
        <v>11913.098</v>
      </c>
      <c r="BW11" s="9">
        <v>6396.7150000000001</v>
      </c>
      <c r="BX11" s="9">
        <v>5516.3829999999998</v>
      </c>
      <c r="BY11" s="9">
        <v>6926.7449999999999</v>
      </c>
      <c r="BZ11" s="9">
        <v>2921.4920000000002</v>
      </c>
      <c r="CA11" s="9">
        <v>4005.2530000000002</v>
      </c>
      <c r="CB11" s="9">
        <v>15528.09</v>
      </c>
      <c r="CC11" s="9">
        <v>7725.165</v>
      </c>
      <c r="CD11" s="9">
        <v>7802.9250000000002</v>
      </c>
      <c r="CE11" s="9">
        <v>11227.096</v>
      </c>
      <c r="CF11" s="9">
        <v>6020.3379999999997</v>
      </c>
      <c r="CG11" s="9">
        <v>5206.7579999999998</v>
      </c>
      <c r="CH11" s="9">
        <v>1701.1120000000001</v>
      </c>
      <c r="CI11" s="9">
        <v>891.09699999999998</v>
      </c>
      <c r="CJ11" s="9">
        <v>810.01599999999996</v>
      </c>
      <c r="CK11" s="9">
        <v>1016.294</v>
      </c>
      <c r="CL11" s="9">
        <v>409.88099999999997</v>
      </c>
      <c r="CM11" s="9">
        <v>606.41300000000001</v>
      </c>
      <c r="CN11" s="9">
        <v>2010.6849999999999</v>
      </c>
      <c r="CO11" s="9">
        <v>829.51700000000005</v>
      </c>
      <c r="CP11" s="9">
        <v>1181.1690000000001</v>
      </c>
      <c r="CQ11" s="9">
        <v>256.45299999999997</v>
      </c>
      <c r="CR11" s="9">
        <v>105.755</v>
      </c>
      <c r="CS11" s="9">
        <v>150.69800000000001</v>
      </c>
      <c r="CT11" s="9">
        <v>189.95</v>
      </c>
      <c r="CU11" s="9">
        <v>94.47</v>
      </c>
      <c r="CV11" s="9">
        <v>95.48</v>
      </c>
      <c r="CW11" s="9">
        <v>96.06</v>
      </c>
      <c r="CX11" s="9">
        <v>50.828000000000003</v>
      </c>
      <c r="CY11" s="9">
        <v>45.231999999999999</v>
      </c>
      <c r="CZ11" s="9">
        <v>93.89</v>
      </c>
      <c r="DA11" s="9">
        <v>43.643000000000001</v>
      </c>
      <c r="DB11" s="9">
        <v>50.247999999999998</v>
      </c>
      <c r="DC11" s="9">
        <v>66.503</v>
      </c>
      <c r="DD11" s="9">
        <v>11.285</v>
      </c>
      <c r="DE11" s="9">
        <v>55.218000000000004</v>
      </c>
      <c r="DF11" s="9">
        <v>1754.232</v>
      </c>
      <c r="DG11" s="9">
        <v>723.76099999999997</v>
      </c>
      <c r="DH11" s="9">
        <v>1030.471</v>
      </c>
      <c r="DI11" s="9">
        <v>700.46100000000001</v>
      </c>
      <c r="DJ11" s="9">
        <v>375.80200000000002</v>
      </c>
      <c r="DK11" s="9">
        <v>324.65899999999999</v>
      </c>
      <c r="DL11" s="9">
        <v>659.83799999999997</v>
      </c>
      <c r="DM11" s="9">
        <v>356.55700000000002</v>
      </c>
      <c r="DN11" s="9">
        <v>303.28100000000001</v>
      </c>
      <c r="DO11" s="9">
        <v>40.622999999999998</v>
      </c>
      <c r="DP11" s="9">
        <v>19.245000000000001</v>
      </c>
      <c r="DQ11" s="9">
        <v>21.378</v>
      </c>
      <c r="DR11" s="9">
        <v>10.436999999999999</v>
      </c>
      <c r="DS11" s="9">
        <v>3.1989999999999998</v>
      </c>
      <c r="DT11" s="9">
        <v>7.2370000000000001</v>
      </c>
      <c r="DU11" s="9">
        <v>831.34699999999998</v>
      </c>
      <c r="DV11" s="9">
        <v>268.49400000000003</v>
      </c>
      <c r="DW11" s="9">
        <v>562.85299999999995</v>
      </c>
      <c r="DX11" s="9">
        <v>80.28</v>
      </c>
      <c r="DY11" s="9">
        <v>33.369999999999997</v>
      </c>
      <c r="DZ11" s="9">
        <v>46.91</v>
      </c>
      <c r="EA11" s="9">
        <v>751.06700000000001</v>
      </c>
      <c r="EB11" s="9">
        <v>235.124</v>
      </c>
      <c r="EC11" s="9">
        <v>515.94299999999998</v>
      </c>
      <c r="ED11" s="9">
        <v>211.98699999999999</v>
      </c>
      <c r="EE11" s="9">
        <v>76.266000000000005</v>
      </c>
      <c r="EF11" s="9">
        <v>135.721</v>
      </c>
      <c r="EG11" s="9">
        <v>2290.3090000000002</v>
      </c>
      <c r="EH11" s="9">
        <v>875.31</v>
      </c>
      <c r="EI11" s="9">
        <v>1414.998</v>
      </c>
      <c r="EJ11" s="9">
        <v>1846.396</v>
      </c>
      <c r="EK11" s="9">
        <v>637.92700000000002</v>
      </c>
      <c r="EL11" s="9">
        <v>1208.4690000000001</v>
      </c>
      <c r="EM11" s="9">
        <v>443.91199999999998</v>
      </c>
      <c r="EN11" s="9">
        <v>237.38300000000001</v>
      </c>
      <c r="EO11" s="9">
        <v>206.529</v>
      </c>
      <c r="EP11" s="9">
        <v>755.89800000000002</v>
      </c>
      <c r="EQ11" s="9">
        <v>407.38400000000001</v>
      </c>
      <c r="ER11" s="9">
        <v>348.51299999999998</v>
      </c>
      <c r="ES11" s="9">
        <v>3545.096</v>
      </c>
      <c r="ET11" s="9">
        <v>1297.442</v>
      </c>
      <c r="EU11" s="9">
        <v>2247.654</v>
      </c>
      <c r="EV11" s="9">
        <v>11483.549000000001</v>
      </c>
      <c r="EW11" s="9">
        <v>6126.0929999999998</v>
      </c>
      <c r="EX11" s="9">
        <v>5357.4560000000001</v>
      </c>
      <c r="EY11" s="9">
        <v>4044.5410000000002</v>
      </c>
      <c r="EZ11" s="9">
        <v>1599.0709999999999</v>
      </c>
      <c r="FA11" s="9">
        <v>2445.4690000000001</v>
      </c>
      <c r="FB11" s="9">
        <v>3112.3409999999999</v>
      </c>
      <c r="FC11" s="9">
        <v>1590.2159999999999</v>
      </c>
      <c r="FD11" s="9">
        <v>1522.125</v>
      </c>
      <c r="FE11" s="9">
        <v>1829.8119999999999</v>
      </c>
      <c r="FF11" s="9">
        <v>935.22799999999995</v>
      </c>
      <c r="FG11" s="9">
        <v>894.58399999999995</v>
      </c>
      <c r="FH11" s="9">
        <v>485.97</v>
      </c>
      <c r="FI11" s="9">
        <v>245.44</v>
      </c>
      <c r="FJ11" s="9">
        <v>240.53</v>
      </c>
      <c r="FK11" s="9">
        <v>356.41</v>
      </c>
      <c r="FL11" s="9">
        <v>164.018</v>
      </c>
      <c r="FM11" s="9">
        <v>192.39099999999999</v>
      </c>
      <c r="FN11" s="9">
        <v>690.23400000000004</v>
      </c>
      <c r="FO11" s="9">
        <v>354.40800000000002</v>
      </c>
      <c r="FP11" s="9">
        <v>335.82600000000002</v>
      </c>
      <c r="FQ11" s="9">
        <v>81.308000000000007</v>
      </c>
      <c r="FR11" s="9">
        <v>45.585999999999999</v>
      </c>
      <c r="FS11" s="9">
        <v>35.722000000000001</v>
      </c>
      <c r="FT11" s="9">
        <v>74.665999999999997</v>
      </c>
      <c r="FU11" s="9">
        <v>42.972999999999999</v>
      </c>
      <c r="FV11" s="9">
        <v>31.693999999999999</v>
      </c>
      <c r="FW11" s="9">
        <v>41.005000000000003</v>
      </c>
      <c r="FX11" s="9">
        <v>23.071999999999999</v>
      </c>
      <c r="FY11" s="9">
        <v>17.931999999999999</v>
      </c>
      <c r="FZ11" s="9">
        <v>33.661000000000001</v>
      </c>
      <c r="GA11" s="9">
        <v>19.899999999999999</v>
      </c>
      <c r="GB11" s="9">
        <v>13.760999999999999</v>
      </c>
      <c r="GC11" s="9">
        <v>6.6420000000000003</v>
      </c>
      <c r="GD11" s="9">
        <v>2.613</v>
      </c>
      <c r="GE11" s="9">
        <v>4.0279999999999996</v>
      </c>
      <c r="GF11" s="9">
        <v>608.92600000000004</v>
      </c>
      <c r="GG11" s="9">
        <v>308.822</v>
      </c>
      <c r="GH11" s="9">
        <v>300.10399999999998</v>
      </c>
      <c r="GI11" s="9">
        <v>265.44799999999998</v>
      </c>
      <c r="GJ11" s="9">
        <v>140.9</v>
      </c>
      <c r="GK11" s="9">
        <v>124.548</v>
      </c>
      <c r="GL11" s="9">
        <v>251.87799999999999</v>
      </c>
      <c r="GM11" s="9">
        <v>136.62100000000001</v>
      </c>
      <c r="GN11" s="9">
        <v>115.25700000000001</v>
      </c>
      <c r="GO11" s="9">
        <v>13.569000000000001</v>
      </c>
      <c r="GP11" s="9">
        <v>4.2789999999999999</v>
      </c>
      <c r="GQ11" s="9">
        <v>9.2910000000000004</v>
      </c>
      <c r="GR11" s="9">
        <v>0.68400000000000005</v>
      </c>
      <c r="GS11" s="9">
        <v>0.39500000000000002</v>
      </c>
      <c r="GT11" s="9">
        <v>0.28899999999999998</v>
      </c>
      <c r="GU11" s="9">
        <v>285.04300000000001</v>
      </c>
      <c r="GV11" s="9">
        <v>142.39400000000001</v>
      </c>
      <c r="GW11" s="9">
        <v>142.648</v>
      </c>
      <c r="GX11" s="9">
        <v>18.317</v>
      </c>
      <c r="GY11" s="9">
        <v>12.510999999999999</v>
      </c>
      <c r="GZ11" s="9">
        <v>5.8049999999999997</v>
      </c>
      <c r="HA11" s="9">
        <v>266.726</v>
      </c>
      <c r="HB11" s="9">
        <v>129.88300000000001</v>
      </c>
      <c r="HC11" s="9">
        <v>136.84299999999999</v>
      </c>
      <c r="HD11" s="9">
        <v>57.752000000000002</v>
      </c>
      <c r="HE11" s="9">
        <v>25.132000000000001</v>
      </c>
      <c r="HF11" s="9">
        <v>32.619999999999997</v>
      </c>
      <c r="HG11" s="9">
        <v>592.29399999999998</v>
      </c>
      <c r="HH11" s="9">
        <v>300.58</v>
      </c>
      <c r="HI11" s="9">
        <v>291.71499999999997</v>
      </c>
      <c r="HJ11" s="9">
        <v>563.41499999999996</v>
      </c>
      <c r="HK11" s="9">
        <v>282.41899999999998</v>
      </c>
      <c r="HL11" s="9">
        <v>280.99599999999998</v>
      </c>
      <c r="HM11" s="9">
        <v>28.879000000000001</v>
      </c>
      <c r="HN11" s="9">
        <v>18.16</v>
      </c>
      <c r="HO11" s="9">
        <v>10.718999999999999</v>
      </c>
      <c r="HP11" s="9">
        <v>292.88299999999998</v>
      </c>
      <c r="HQ11" s="9">
        <v>159.69399999999999</v>
      </c>
      <c r="HR11" s="9">
        <v>133.18899999999999</v>
      </c>
      <c r="HS11" s="9">
        <v>989.64499999999998</v>
      </c>
      <c r="HT11" s="9">
        <v>495.29399999999998</v>
      </c>
      <c r="HU11" s="9">
        <v>494.351</v>
      </c>
      <c r="HV11" s="9">
        <v>1911.12</v>
      </c>
      <c r="HW11" s="9">
        <v>980.81399999999996</v>
      </c>
      <c r="HX11" s="9">
        <v>930.30600000000004</v>
      </c>
      <c r="HY11" s="9">
        <v>1201.22</v>
      </c>
      <c r="HZ11" s="9">
        <v>609.40099999999995</v>
      </c>
      <c r="IA11" s="9">
        <v>591.81899999999996</v>
      </c>
      <c r="IB11" s="9">
        <v>6634.5370000000003</v>
      </c>
      <c r="IC11" s="9">
        <v>3296.2179999999998</v>
      </c>
      <c r="ID11" s="9">
        <v>3338.319</v>
      </c>
      <c r="IE11" s="9">
        <v>5281.0119999999997</v>
      </c>
      <c r="IF11" s="9">
        <v>2887.558</v>
      </c>
      <c r="IG11" s="9">
        <v>2393.4540000000002</v>
      </c>
      <c r="IH11" s="9">
        <v>700.00199999999995</v>
      </c>
      <c r="II11" s="9">
        <v>393.01499999999999</v>
      </c>
      <c r="IJ11" s="9">
        <v>306.98700000000002</v>
      </c>
      <c r="IK11" s="9">
        <v>365.03</v>
      </c>
      <c r="IL11" s="9">
        <v>141.22999999999999</v>
      </c>
      <c r="IM11" s="9">
        <v>223.79900000000001</v>
      </c>
      <c r="IN11" s="9">
        <v>822.80499999999995</v>
      </c>
      <c r="IO11" s="9">
        <v>266.97500000000002</v>
      </c>
      <c r="IP11" s="9">
        <v>555.82899999999995</v>
      </c>
      <c r="IQ11" s="9">
        <v>117.953</v>
      </c>
    </row>
    <row r="12" spans="1:251">
      <c r="A12" s="10">
        <v>42401</v>
      </c>
      <c r="B12" s="9">
        <v>19107.38</v>
      </c>
      <c r="C12" s="9">
        <v>9424.9490000000005</v>
      </c>
      <c r="D12" s="9">
        <v>9682.4310000000005</v>
      </c>
      <c r="E12" s="9">
        <v>11917.995999999999</v>
      </c>
      <c r="F12" s="9">
        <v>6379.0860000000002</v>
      </c>
      <c r="G12" s="9">
        <v>5538.9110000000001</v>
      </c>
      <c r="H12" s="9">
        <v>1748.104</v>
      </c>
      <c r="I12" s="9">
        <v>920.13699999999994</v>
      </c>
      <c r="J12" s="9">
        <v>827.96699999999998</v>
      </c>
      <c r="K12" s="9">
        <v>1069.2329999999999</v>
      </c>
      <c r="L12" s="9">
        <v>449.19799999999998</v>
      </c>
      <c r="M12" s="9">
        <v>620.03499999999997</v>
      </c>
      <c r="N12" s="9">
        <v>2059.201</v>
      </c>
      <c r="O12" s="9">
        <v>882.70100000000002</v>
      </c>
      <c r="P12" s="9">
        <v>1176.5</v>
      </c>
      <c r="Q12" s="9">
        <v>263.17500000000001</v>
      </c>
      <c r="R12" s="9">
        <v>113.339</v>
      </c>
      <c r="S12" s="9">
        <v>149.83600000000001</v>
      </c>
      <c r="T12" s="9">
        <v>196.69200000000001</v>
      </c>
      <c r="U12" s="9">
        <v>95.882000000000005</v>
      </c>
      <c r="V12" s="9">
        <v>100.81</v>
      </c>
      <c r="W12" s="9">
        <v>100.879</v>
      </c>
      <c r="X12" s="9">
        <v>53.37</v>
      </c>
      <c r="Y12" s="9">
        <v>47.509</v>
      </c>
      <c r="Z12" s="9">
        <v>95.813000000000002</v>
      </c>
      <c r="AA12" s="9">
        <v>42.512</v>
      </c>
      <c r="AB12" s="9">
        <v>53.301000000000002</v>
      </c>
      <c r="AC12" s="9">
        <v>66.483000000000004</v>
      </c>
      <c r="AD12" s="9">
        <v>17.457000000000001</v>
      </c>
      <c r="AE12" s="9">
        <v>49.026000000000003</v>
      </c>
      <c r="AF12" s="9">
        <v>1796.0260000000001</v>
      </c>
      <c r="AG12" s="9">
        <v>769.36199999999997</v>
      </c>
      <c r="AH12" s="9">
        <v>1026.664</v>
      </c>
      <c r="AI12" s="9">
        <v>673.81</v>
      </c>
      <c r="AJ12" s="9">
        <v>351.36700000000002</v>
      </c>
      <c r="AK12" s="9">
        <v>322.44299999999998</v>
      </c>
      <c r="AL12" s="9">
        <v>622.80200000000002</v>
      </c>
      <c r="AM12" s="9">
        <v>333.12</v>
      </c>
      <c r="AN12" s="9">
        <v>289.68200000000002</v>
      </c>
      <c r="AO12" s="9">
        <v>51.008000000000003</v>
      </c>
      <c r="AP12" s="9">
        <v>18.247</v>
      </c>
      <c r="AQ12" s="9">
        <v>32.761000000000003</v>
      </c>
      <c r="AR12" s="9">
        <v>7.1459999999999999</v>
      </c>
      <c r="AS12" s="9">
        <v>2.6080000000000001</v>
      </c>
      <c r="AT12" s="9">
        <v>4.5369999999999999</v>
      </c>
      <c r="AU12" s="9">
        <v>884.85500000000002</v>
      </c>
      <c r="AV12" s="9">
        <v>328.76299999999998</v>
      </c>
      <c r="AW12" s="9">
        <v>556.09199999999998</v>
      </c>
      <c r="AX12" s="9">
        <v>101.033</v>
      </c>
      <c r="AY12" s="9">
        <v>42.182000000000002</v>
      </c>
      <c r="AZ12" s="9">
        <v>58.851999999999997</v>
      </c>
      <c r="BA12" s="9">
        <v>783.822</v>
      </c>
      <c r="BB12" s="9">
        <v>286.58199999999999</v>
      </c>
      <c r="BC12" s="9">
        <v>497.24</v>
      </c>
      <c r="BD12" s="9">
        <v>230.215</v>
      </c>
      <c r="BE12" s="9">
        <v>86.623999999999995</v>
      </c>
      <c r="BF12" s="9">
        <v>143.59200000000001</v>
      </c>
      <c r="BG12" s="9">
        <v>5130.1819999999998</v>
      </c>
      <c r="BH12" s="9">
        <v>2163.1619999999998</v>
      </c>
      <c r="BI12" s="9">
        <v>2967.02</v>
      </c>
      <c r="BJ12" s="9">
        <v>4591.6279999999997</v>
      </c>
      <c r="BK12" s="9">
        <v>1885.827</v>
      </c>
      <c r="BL12" s="9">
        <v>2705.8009999999999</v>
      </c>
      <c r="BM12" s="9">
        <v>538.55399999999997</v>
      </c>
      <c r="BN12" s="9">
        <v>277.33499999999998</v>
      </c>
      <c r="BO12" s="9">
        <v>261.21899999999999</v>
      </c>
      <c r="BP12" s="9">
        <v>723.68</v>
      </c>
      <c r="BQ12" s="9">
        <v>386.49</v>
      </c>
      <c r="BR12" s="9">
        <v>337.19</v>
      </c>
      <c r="BS12" s="9">
        <v>6465.7030000000004</v>
      </c>
      <c r="BT12" s="9">
        <v>2659.373</v>
      </c>
      <c r="BU12" s="9">
        <v>3806.33</v>
      </c>
      <c r="BV12" s="9">
        <v>12181.171</v>
      </c>
      <c r="BW12" s="9">
        <v>6492.4250000000002</v>
      </c>
      <c r="BX12" s="9">
        <v>5688.7470000000003</v>
      </c>
      <c r="BY12" s="9">
        <v>6926.2079999999996</v>
      </c>
      <c r="BZ12" s="9">
        <v>2932.5239999999999</v>
      </c>
      <c r="CA12" s="9">
        <v>3993.6840000000002</v>
      </c>
      <c r="CB12" s="9">
        <v>15698.34</v>
      </c>
      <c r="CC12" s="9">
        <v>7795.3040000000001</v>
      </c>
      <c r="CD12" s="9">
        <v>7903.0370000000003</v>
      </c>
      <c r="CE12" s="9">
        <v>11472.206</v>
      </c>
      <c r="CF12" s="9">
        <v>6104.7740000000003</v>
      </c>
      <c r="CG12" s="9">
        <v>5367.4309999999996</v>
      </c>
      <c r="CH12" s="9">
        <v>1711.0119999999999</v>
      </c>
      <c r="CI12" s="9">
        <v>893.31700000000001</v>
      </c>
      <c r="CJ12" s="9">
        <v>817.69500000000005</v>
      </c>
      <c r="CK12" s="9">
        <v>1045.3579999999999</v>
      </c>
      <c r="CL12" s="9">
        <v>432.83499999999998</v>
      </c>
      <c r="CM12" s="9">
        <v>612.52300000000002</v>
      </c>
      <c r="CN12" s="9">
        <v>1939.3050000000001</v>
      </c>
      <c r="CO12" s="9">
        <v>816.48099999999999</v>
      </c>
      <c r="CP12" s="9">
        <v>1122.8240000000001</v>
      </c>
      <c r="CQ12" s="9">
        <v>253.91</v>
      </c>
      <c r="CR12" s="9">
        <v>109.014</v>
      </c>
      <c r="CS12" s="9">
        <v>144.89599999999999</v>
      </c>
      <c r="CT12" s="9">
        <v>190.91</v>
      </c>
      <c r="CU12" s="9">
        <v>94.295000000000002</v>
      </c>
      <c r="CV12" s="9">
        <v>96.616</v>
      </c>
      <c r="CW12" s="9">
        <v>98.822000000000003</v>
      </c>
      <c r="CX12" s="9">
        <v>52.667999999999999</v>
      </c>
      <c r="CY12" s="9">
        <v>46.154000000000003</v>
      </c>
      <c r="CZ12" s="9">
        <v>92.087999999999994</v>
      </c>
      <c r="DA12" s="9">
        <v>41.627000000000002</v>
      </c>
      <c r="DB12" s="9">
        <v>50.462000000000003</v>
      </c>
      <c r="DC12" s="9">
        <v>63</v>
      </c>
      <c r="DD12" s="9">
        <v>14.718999999999999</v>
      </c>
      <c r="DE12" s="9">
        <v>48.280999999999999</v>
      </c>
      <c r="DF12" s="9">
        <v>1685.395</v>
      </c>
      <c r="DG12" s="9">
        <v>707.46799999999996</v>
      </c>
      <c r="DH12" s="9">
        <v>977.92700000000002</v>
      </c>
      <c r="DI12" s="9">
        <v>667.95299999999997</v>
      </c>
      <c r="DJ12" s="9">
        <v>347.90199999999999</v>
      </c>
      <c r="DK12" s="9">
        <v>320.05099999999999</v>
      </c>
      <c r="DL12" s="9">
        <v>617.21400000000006</v>
      </c>
      <c r="DM12" s="9">
        <v>329.92500000000001</v>
      </c>
      <c r="DN12" s="9">
        <v>287.29000000000002</v>
      </c>
      <c r="DO12" s="9">
        <v>50.738999999999997</v>
      </c>
      <c r="DP12" s="9">
        <v>17.977</v>
      </c>
      <c r="DQ12" s="9">
        <v>32.761000000000003</v>
      </c>
      <c r="DR12" s="9">
        <v>7.1459999999999999</v>
      </c>
      <c r="DS12" s="9">
        <v>2.6080000000000001</v>
      </c>
      <c r="DT12" s="9">
        <v>4.5369999999999999</v>
      </c>
      <c r="DU12" s="9">
        <v>796.21400000000006</v>
      </c>
      <c r="DV12" s="9">
        <v>276.61700000000002</v>
      </c>
      <c r="DW12" s="9">
        <v>519.59699999999998</v>
      </c>
      <c r="DX12" s="9">
        <v>70.707999999999998</v>
      </c>
      <c r="DY12" s="9">
        <v>26.187000000000001</v>
      </c>
      <c r="DZ12" s="9">
        <v>44.521999999999998</v>
      </c>
      <c r="EA12" s="9">
        <v>725.505</v>
      </c>
      <c r="EB12" s="9">
        <v>250.43</v>
      </c>
      <c r="EC12" s="9">
        <v>475.07499999999999</v>
      </c>
      <c r="ED12" s="9">
        <v>214.083</v>
      </c>
      <c r="EE12" s="9">
        <v>80.340999999999994</v>
      </c>
      <c r="EF12" s="9">
        <v>133.74199999999999</v>
      </c>
      <c r="EG12" s="9">
        <v>2286.8290000000002</v>
      </c>
      <c r="EH12" s="9">
        <v>874.048</v>
      </c>
      <c r="EI12" s="9">
        <v>1412.7819999999999</v>
      </c>
      <c r="EJ12" s="9">
        <v>1893.7619999999999</v>
      </c>
      <c r="EK12" s="9">
        <v>674.64400000000001</v>
      </c>
      <c r="EL12" s="9">
        <v>1219.1179999999999</v>
      </c>
      <c r="EM12" s="9">
        <v>393.06700000000001</v>
      </c>
      <c r="EN12" s="9">
        <v>199.404</v>
      </c>
      <c r="EO12" s="9">
        <v>193.66399999999999</v>
      </c>
      <c r="EP12" s="9">
        <v>716.03599999999994</v>
      </c>
      <c r="EQ12" s="9">
        <v>382.59300000000002</v>
      </c>
      <c r="ER12" s="9">
        <v>333.44299999999998</v>
      </c>
      <c r="ES12" s="9">
        <v>3510.0990000000002</v>
      </c>
      <c r="ET12" s="9">
        <v>1307.9359999999999</v>
      </c>
      <c r="EU12" s="9">
        <v>2202.1619999999998</v>
      </c>
      <c r="EV12" s="9">
        <v>11726.116</v>
      </c>
      <c r="EW12" s="9">
        <v>6213.7879999999996</v>
      </c>
      <c r="EX12" s="9">
        <v>5512.3280000000004</v>
      </c>
      <c r="EY12" s="9">
        <v>3972.2240000000002</v>
      </c>
      <c r="EZ12" s="9">
        <v>1581.5150000000001</v>
      </c>
      <c r="FA12" s="9">
        <v>2390.7089999999998</v>
      </c>
      <c r="FB12" s="9">
        <v>3128.5929999999998</v>
      </c>
      <c r="FC12" s="9">
        <v>1599.2550000000001</v>
      </c>
      <c r="FD12" s="9">
        <v>1529.338</v>
      </c>
      <c r="FE12" s="9">
        <v>1883.2750000000001</v>
      </c>
      <c r="FF12" s="9">
        <v>948.029</v>
      </c>
      <c r="FG12" s="9">
        <v>935.24599999999998</v>
      </c>
      <c r="FH12" s="9">
        <v>502.91500000000002</v>
      </c>
      <c r="FI12" s="9">
        <v>257.524</v>
      </c>
      <c r="FJ12" s="9">
        <v>245.392</v>
      </c>
      <c r="FK12" s="9">
        <v>379.15899999999999</v>
      </c>
      <c r="FL12" s="9">
        <v>180.30600000000001</v>
      </c>
      <c r="FM12" s="9">
        <v>198.85300000000001</v>
      </c>
      <c r="FN12" s="9">
        <v>627.59400000000005</v>
      </c>
      <c r="FO12" s="9">
        <v>345.35399999999998</v>
      </c>
      <c r="FP12" s="9">
        <v>282.23899999999998</v>
      </c>
      <c r="FQ12" s="9">
        <v>59.707999999999998</v>
      </c>
      <c r="FR12" s="9">
        <v>36.043999999999997</v>
      </c>
      <c r="FS12" s="9">
        <v>23.664000000000001</v>
      </c>
      <c r="FT12" s="9">
        <v>54.091000000000001</v>
      </c>
      <c r="FU12" s="9">
        <v>33.61</v>
      </c>
      <c r="FV12" s="9">
        <v>20.481999999999999</v>
      </c>
      <c r="FW12" s="9">
        <v>29.475000000000001</v>
      </c>
      <c r="FX12" s="9">
        <v>17.798999999999999</v>
      </c>
      <c r="FY12" s="9">
        <v>11.676</v>
      </c>
      <c r="FZ12" s="9">
        <v>24.616</v>
      </c>
      <c r="GA12" s="9">
        <v>15.81</v>
      </c>
      <c r="GB12" s="9">
        <v>8.8059999999999992</v>
      </c>
      <c r="GC12" s="9">
        <v>5.617</v>
      </c>
      <c r="GD12" s="9">
        <v>2.4340000000000002</v>
      </c>
      <c r="GE12" s="9">
        <v>3.1829999999999998</v>
      </c>
      <c r="GF12" s="9">
        <v>567.88599999999997</v>
      </c>
      <c r="GG12" s="9">
        <v>309.31099999999998</v>
      </c>
      <c r="GH12" s="9">
        <v>258.57499999999999</v>
      </c>
      <c r="GI12" s="9">
        <v>236.7</v>
      </c>
      <c r="GJ12" s="9">
        <v>134.74</v>
      </c>
      <c r="GK12" s="9">
        <v>101.96</v>
      </c>
      <c r="GL12" s="9">
        <v>225.495</v>
      </c>
      <c r="GM12" s="9">
        <v>130.553</v>
      </c>
      <c r="GN12" s="9">
        <v>94.941999999999993</v>
      </c>
      <c r="GO12" s="9">
        <v>11.204000000000001</v>
      </c>
      <c r="GP12" s="9">
        <v>4.1870000000000003</v>
      </c>
      <c r="GQ12" s="9">
        <v>7.0170000000000003</v>
      </c>
      <c r="GR12" s="9">
        <v>1.5149999999999999</v>
      </c>
      <c r="GS12" s="9">
        <v>0.123</v>
      </c>
      <c r="GT12" s="9">
        <v>1.391</v>
      </c>
      <c r="GU12" s="9">
        <v>280.64400000000001</v>
      </c>
      <c r="GV12" s="9">
        <v>147.38499999999999</v>
      </c>
      <c r="GW12" s="9">
        <v>133.25899999999999</v>
      </c>
      <c r="GX12" s="9">
        <v>13.894</v>
      </c>
      <c r="GY12" s="9">
        <v>7.7169999999999996</v>
      </c>
      <c r="GZ12" s="9">
        <v>6.1769999999999996</v>
      </c>
      <c r="HA12" s="9">
        <v>266.75099999999998</v>
      </c>
      <c r="HB12" s="9">
        <v>139.66800000000001</v>
      </c>
      <c r="HC12" s="9">
        <v>127.083</v>
      </c>
      <c r="HD12" s="9">
        <v>49.027000000000001</v>
      </c>
      <c r="HE12" s="9">
        <v>27.062000000000001</v>
      </c>
      <c r="HF12" s="9">
        <v>21.965</v>
      </c>
      <c r="HG12" s="9">
        <v>617.72400000000005</v>
      </c>
      <c r="HH12" s="9">
        <v>305.87200000000001</v>
      </c>
      <c r="HI12" s="9">
        <v>311.85199999999998</v>
      </c>
      <c r="HJ12" s="9">
        <v>597.06899999999996</v>
      </c>
      <c r="HK12" s="9">
        <v>294.214</v>
      </c>
      <c r="HL12" s="9">
        <v>302.85599999999999</v>
      </c>
      <c r="HM12" s="9">
        <v>20.655000000000001</v>
      </c>
      <c r="HN12" s="9">
        <v>11.657999999999999</v>
      </c>
      <c r="HO12" s="9">
        <v>8.9960000000000004</v>
      </c>
      <c r="HP12" s="9">
        <v>254.971</v>
      </c>
      <c r="HQ12" s="9">
        <v>148.35300000000001</v>
      </c>
      <c r="HR12" s="9">
        <v>106.61799999999999</v>
      </c>
      <c r="HS12" s="9">
        <v>990.34699999999998</v>
      </c>
      <c r="HT12" s="9">
        <v>502.87299999999999</v>
      </c>
      <c r="HU12" s="9">
        <v>487.47300000000001</v>
      </c>
      <c r="HV12" s="9">
        <v>1942.9829999999999</v>
      </c>
      <c r="HW12" s="9">
        <v>984.07299999999998</v>
      </c>
      <c r="HX12" s="9">
        <v>958.91099999999994</v>
      </c>
      <c r="HY12" s="9">
        <v>1185.6089999999999</v>
      </c>
      <c r="HZ12" s="9">
        <v>615.18200000000002</v>
      </c>
      <c r="IA12" s="9">
        <v>570.42700000000002</v>
      </c>
      <c r="IB12" s="9">
        <v>6705.2629999999999</v>
      </c>
      <c r="IC12" s="9">
        <v>3322.6840000000002</v>
      </c>
      <c r="ID12" s="9">
        <v>3382.58</v>
      </c>
      <c r="IE12" s="9">
        <v>5357.107</v>
      </c>
      <c r="IF12" s="9">
        <v>2916.9690000000001</v>
      </c>
      <c r="IG12" s="9">
        <v>2440.1379999999999</v>
      </c>
      <c r="IH12" s="9">
        <v>694.54</v>
      </c>
      <c r="II12" s="9">
        <v>380.28899999999999</v>
      </c>
      <c r="IJ12" s="9">
        <v>314.25099999999998</v>
      </c>
      <c r="IK12" s="9">
        <v>363.73899999999998</v>
      </c>
      <c r="IL12" s="9">
        <v>136.25800000000001</v>
      </c>
      <c r="IM12" s="9">
        <v>227.48099999999999</v>
      </c>
      <c r="IN12" s="9">
        <v>796.08900000000006</v>
      </c>
      <c r="IO12" s="9">
        <v>240.32400000000001</v>
      </c>
      <c r="IP12" s="9">
        <v>555.76499999999999</v>
      </c>
      <c r="IQ12" s="9">
        <v>127.846</v>
      </c>
    </row>
    <row r="13" spans="1:251">
      <c r="A13" s="10">
        <v>42767</v>
      </c>
      <c r="B13" s="9">
        <v>19505.505000000001</v>
      </c>
      <c r="C13" s="9">
        <v>9599.7720000000008</v>
      </c>
      <c r="D13" s="9">
        <v>9905.7330000000002</v>
      </c>
      <c r="E13" s="9">
        <v>12065.73</v>
      </c>
      <c r="F13" s="9">
        <v>6449.59</v>
      </c>
      <c r="G13" s="9">
        <v>5616.14</v>
      </c>
      <c r="H13" s="9">
        <v>1845.126</v>
      </c>
      <c r="I13" s="9">
        <v>969.24300000000005</v>
      </c>
      <c r="J13" s="9">
        <v>875.88300000000004</v>
      </c>
      <c r="K13" s="9">
        <v>1123.126</v>
      </c>
      <c r="L13" s="9">
        <v>467.86599999999999</v>
      </c>
      <c r="M13" s="9">
        <v>655.26</v>
      </c>
      <c r="N13" s="9">
        <v>2082.8000000000002</v>
      </c>
      <c r="O13" s="9">
        <v>854.81799999999998</v>
      </c>
      <c r="P13" s="9">
        <v>1227.981</v>
      </c>
      <c r="Q13" s="9">
        <v>291.19499999999999</v>
      </c>
      <c r="R13" s="9">
        <v>106.151</v>
      </c>
      <c r="S13" s="9">
        <v>185.04400000000001</v>
      </c>
      <c r="T13" s="9">
        <v>214.66399999999999</v>
      </c>
      <c r="U13" s="9">
        <v>91.364999999999995</v>
      </c>
      <c r="V13" s="9">
        <v>123.29900000000001</v>
      </c>
      <c r="W13" s="9">
        <v>96.430999999999997</v>
      </c>
      <c r="X13" s="9">
        <v>44.44</v>
      </c>
      <c r="Y13" s="9">
        <v>51.991999999999997</v>
      </c>
      <c r="Z13" s="9">
        <v>118.233</v>
      </c>
      <c r="AA13" s="9">
        <v>46.926000000000002</v>
      </c>
      <c r="AB13" s="9">
        <v>71.308000000000007</v>
      </c>
      <c r="AC13" s="9">
        <v>76.531000000000006</v>
      </c>
      <c r="AD13" s="9">
        <v>14.785</v>
      </c>
      <c r="AE13" s="9">
        <v>61.744999999999997</v>
      </c>
      <c r="AF13" s="9">
        <v>1791.605</v>
      </c>
      <c r="AG13" s="9">
        <v>748.66800000000001</v>
      </c>
      <c r="AH13" s="9">
        <v>1042.9369999999999</v>
      </c>
      <c r="AI13" s="9">
        <v>685.68299999999999</v>
      </c>
      <c r="AJ13" s="9">
        <v>356.61599999999999</v>
      </c>
      <c r="AK13" s="9">
        <v>329.06700000000001</v>
      </c>
      <c r="AL13" s="9">
        <v>640.07399999999996</v>
      </c>
      <c r="AM13" s="9">
        <v>340.97899999999998</v>
      </c>
      <c r="AN13" s="9">
        <v>299.09500000000003</v>
      </c>
      <c r="AO13" s="9">
        <v>45.61</v>
      </c>
      <c r="AP13" s="9">
        <v>15.637</v>
      </c>
      <c r="AQ13" s="9">
        <v>29.972999999999999</v>
      </c>
      <c r="AR13" s="9">
        <v>9.3620000000000001</v>
      </c>
      <c r="AS13" s="9">
        <v>2.202</v>
      </c>
      <c r="AT13" s="9">
        <v>7.16</v>
      </c>
      <c r="AU13" s="9">
        <v>887.15300000000002</v>
      </c>
      <c r="AV13" s="9">
        <v>325.23899999999998</v>
      </c>
      <c r="AW13" s="9">
        <v>561.91399999999999</v>
      </c>
      <c r="AX13" s="9">
        <v>100.14100000000001</v>
      </c>
      <c r="AY13" s="9">
        <v>42.21</v>
      </c>
      <c r="AZ13" s="9">
        <v>57.932000000000002</v>
      </c>
      <c r="BA13" s="9">
        <v>787.01099999999997</v>
      </c>
      <c r="BB13" s="9">
        <v>283.02999999999997</v>
      </c>
      <c r="BC13" s="9">
        <v>503.98200000000003</v>
      </c>
      <c r="BD13" s="9">
        <v>209.40600000000001</v>
      </c>
      <c r="BE13" s="9">
        <v>64.61</v>
      </c>
      <c r="BF13" s="9">
        <v>144.79599999999999</v>
      </c>
      <c r="BG13" s="9">
        <v>5356.9759999999997</v>
      </c>
      <c r="BH13" s="9">
        <v>2295.364</v>
      </c>
      <c r="BI13" s="9">
        <v>3061.6109999999999</v>
      </c>
      <c r="BJ13" s="9">
        <v>4726.67</v>
      </c>
      <c r="BK13" s="9">
        <v>1977.6869999999999</v>
      </c>
      <c r="BL13" s="9">
        <v>2748.9830000000002</v>
      </c>
      <c r="BM13" s="9">
        <v>630.30499999999995</v>
      </c>
      <c r="BN13" s="9">
        <v>317.67700000000002</v>
      </c>
      <c r="BO13" s="9">
        <v>312.62799999999999</v>
      </c>
      <c r="BP13" s="9">
        <v>736.505</v>
      </c>
      <c r="BQ13" s="9">
        <v>385.41899999999998</v>
      </c>
      <c r="BR13" s="9">
        <v>351.08600000000001</v>
      </c>
      <c r="BS13" s="9">
        <v>6703.2709999999997</v>
      </c>
      <c r="BT13" s="9">
        <v>2764.7640000000001</v>
      </c>
      <c r="BU13" s="9">
        <v>3938.5070000000001</v>
      </c>
      <c r="BV13" s="9">
        <v>12356.924999999999</v>
      </c>
      <c r="BW13" s="9">
        <v>6555.741</v>
      </c>
      <c r="BX13" s="9">
        <v>5801.1850000000004</v>
      </c>
      <c r="BY13" s="9">
        <v>7148.58</v>
      </c>
      <c r="BZ13" s="9">
        <v>3044.0320000000002</v>
      </c>
      <c r="CA13" s="9">
        <v>4104.5479999999998</v>
      </c>
      <c r="CB13" s="9">
        <v>15912.588</v>
      </c>
      <c r="CC13" s="9">
        <v>7882.8389999999999</v>
      </c>
      <c r="CD13" s="9">
        <v>8029.7489999999998</v>
      </c>
      <c r="CE13" s="9">
        <v>11601.712</v>
      </c>
      <c r="CF13" s="9">
        <v>6170.9030000000002</v>
      </c>
      <c r="CG13" s="9">
        <v>5430.8090000000002</v>
      </c>
      <c r="CH13" s="9">
        <v>1808.5239999999999</v>
      </c>
      <c r="CI13" s="9">
        <v>944.91</v>
      </c>
      <c r="CJ13" s="9">
        <v>863.61400000000003</v>
      </c>
      <c r="CK13" s="9">
        <v>1103.6020000000001</v>
      </c>
      <c r="CL13" s="9">
        <v>455.46899999999999</v>
      </c>
      <c r="CM13" s="9">
        <v>648.13300000000004</v>
      </c>
      <c r="CN13" s="9">
        <v>1974.3679999999999</v>
      </c>
      <c r="CO13" s="9">
        <v>797.48699999999997</v>
      </c>
      <c r="CP13" s="9">
        <v>1176.8810000000001</v>
      </c>
      <c r="CQ13" s="9">
        <v>278.75400000000002</v>
      </c>
      <c r="CR13" s="9">
        <v>99.727000000000004</v>
      </c>
      <c r="CS13" s="9">
        <v>179.02600000000001</v>
      </c>
      <c r="CT13" s="9">
        <v>203.96899999999999</v>
      </c>
      <c r="CU13" s="9">
        <v>85.370999999999995</v>
      </c>
      <c r="CV13" s="9">
        <v>118.598</v>
      </c>
      <c r="CW13" s="9">
        <v>93.34</v>
      </c>
      <c r="CX13" s="9">
        <v>42.719000000000001</v>
      </c>
      <c r="CY13" s="9">
        <v>50.62</v>
      </c>
      <c r="CZ13" s="9">
        <v>110.629</v>
      </c>
      <c r="DA13" s="9">
        <v>42.651000000000003</v>
      </c>
      <c r="DB13" s="9">
        <v>67.977999999999994</v>
      </c>
      <c r="DC13" s="9">
        <v>74.784999999999997</v>
      </c>
      <c r="DD13" s="9">
        <v>14.356999999999999</v>
      </c>
      <c r="DE13" s="9">
        <v>60.427999999999997</v>
      </c>
      <c r="DF13" s="9">
        <v>1695.614</v>
      </c>
      <c r="DG13" s="9">
        <v>697.75900000000001</v>
      </c>
      <c r="DH13" s="9">
        <v>997.85500000000002</v>
      </c>
      <c r="DI13" s="9">
        <v>680.13499999999999</v>
      </c>
      <c r="DJ13" s="9">
        <v>352.94</v>
      </c>
      <c r="DK13" s="9">
        <v>327.19499999999999</v>
      </c>
      <c r="DL13" s="9">
        <v>634.78099999999995</v>
      </c>
      <c r="DM13" s="9">
        <v>337.55900000000003</v>
      </c>
      <c r="DN13" s="9">
        <v>297.22199999999998</v>
      </c>
      <c r="DO13" s="9">
        <v>45.353999999999999</v>
      </c>
      <c r="DP13" s="9">
        <v>15.382</v>
      </c>
      <c r="DQ13" s="9">
        <v>29.972999999999999</v>
      </c>
      <c r="DR13" s="9">
        <v>9.3620000000000001</v>
      </c>
      <c r="DS13" s="9">
        <v>2.202</v>
      </c>
      <c r="DT13" s="9">
        <v>7.16</v>
      </c>
      <c r="DU13" s="9">
        <v>805.94500000000005</v>
      </c>
      <c r="DV13" s="9">
        <v>282.20100000000002</v>
      </c>
      <c r="DW13" s="9">
        <v>523.74400000000003</v>
      </c>
      <c r="DX13" s="9">
        <v>69.33</v>
      </c>
      <c r="DY13" s="9">
        <v>24.286000000000001</v>
      </c>
      <c r="DZ13" s="9">
        <v>45.043999999999997</v>
      </c>
      <c r="EA13" s="9">
        <v>736.61500000000001</v>
      </c>
      <c r="EB13" s="9">
        <v>257.91500000000002</v>
      </c>
      <c r="EC13" s="9">
        <v>478.7</v>
      </c>
      <c r="ED13" s="9">
        <v>200.172</v>
      </c>
      <c r="EE13" s="9">
        <v>60.415999999999997</v>
      </c>
      <c r="EF13" s="9">
        <v>139.756</v>
      </c>
      <c r="EG13" s="9">
        <v>2336.5079999999998</v>
      </c>
      <c r="EH13" s="9">
        <v>914.44899999999996</v>
      </c>
      <c r="EI13" s="9">
        <v>1422.059</v>
      </c>
      <c r="EJ13" s="9">
        <v>1883.6</v>
      </c>
      <c r="EK13" s="9">
        <v>680.15599999999995</v>
      </c>
      <c r="EL13" s="9">
        <v>1203.443</v>
      </c>
      <c r="EM13" s="9">
        <v>452.90899999999999</v>
      </c>
      <c r="EN13" s="9">
        <v>234.29300000000001</v>
      </c>
      <c r="EO13" s="9">
        <v>218.61600000000001</v>
      </c>
      <c r="EP13" s="9">
        <v>728.12</v>
      </c>
      <c r="EQ13" s="9">
        <v>380.27800000000002</v>
      </c>
      <c r="ER13" s="9">
        <v>347.84199999999998</v>
      </c>
      <c r="ES13" s="9">
        <v>3582.7559999999999</v>
      </c>
      <c r="ET13" s="9">
        <v>1331.6579999999999</v>
      </c>
      <c r="EU13" s="9">
        <v>2251.098</v>
      </c>
      <c r="EV13" s="9">
        <v>11880.466</v>
      </c>
      <c r="EW13" s="9">
        <v>6270.6310000000003</v>
      </c>
      <c r="EX13" s="9">
        <v>5609.835</v>
      </c>
      <c r="EY13" s="9">
        <v>4032.1219999999998</v>
      </c>
      <c r="EZ13" s="9">
        <v>1612.2080000000001</v>
      </c>
      <c r="FA13" s="9">
        <v>2419.9140000000002</v>
      </c>
      <c r="FB13" s="9">
        <v>3144.1129999999998</v>
      </c>
      <c r="FC13" s="9">
        <v>1601.529</v>
      </c>
      <c r="FD13" s="9">
        <v>1542.5840000000001</v>
      </c>
      <c r="FE13" s="9">
        <v>1843.3320000000001</v>
      </c>
      <c r="FF13" s="9">
        <v>935.08600000000001</v>
      </c>
      <c r="FG13" s="9">
        <v>908.24599999999998</v>
      </c>
      <c r="FH13" s="9">
        <v>528.09299999999996</v>
      </c>
      <c r="FI13" s="9">
        <v>264.13600000000002</v>
      </c>
      <c r="FJ13" s="9">
        <v>263.95800000000003</v>
      </c>
      <c r="FK13" s="9">
        <v>390.72399999999999</v>
      </c>
      <c r="FL13" s="9">
        <v>177.25200000000001</v>
      </c>
      <c r="FM13" s="9">
        <v>213.47200000000001</v>
      </c>
      <c r="FN13" s="9">
        <v>672.31500000000005</v>
      </c>
      <c r="FO13" s="9">
        <v>353.303</v>
      </c>
      <c r="FP13" s="9">
        <v>319.01100000000002</v>
      </c>
      <c r="FQ13" s="9">
        <v>67.037999999999997</v>
      </c>
      <c r="FR13" s="9">
        <v>33.412999999999997</v>
      </c>
      <c r="FS13" s="9">
        <v>33.625</v>
      </c>
      <c r="FT13" s="9">
        <v>60.26</v>
      </c>
      <c r="FU13" s="9">
        <v>31.951000000000001</v>
      </c>
      <c r="FV13" s="9">
        <v>28.308</v>
      </c>
      <c r="FW13" s="9">
        <v>25.518000000000001</v>
      </c>
      <c r="FX13" s="9">
        <v>13.837999999999999</v>
      </c>
      <c r="FY13" s="9">
        <v>11.679</v>
      </c>
      <c r="FZ13" s="9">
        <v>34.741999999999997</v>
      </c>
      <c r="GA13" s="9">
        <v>18.113</v>
      </c>
      <c r="GB13" s="9">
        <v>16.629000000000001</v>
      </c>
      <c r="GC13" s="9">
        <v>6.7779999999999996</v>
      </c>
      <c r="GD13" s="9">
        <v>1.462</v>
      </c>
      <c r="GE13" s="9">
        <v>5.3170000000000002</v>
      </c>
      <c r="GF13" s="9">
        <v>605.27700000000004</v>
      </c>
      <c r="GG13" s="9">
        <v>319.89</v>
      </c>
      <c r="GH13" s="9">
        <v>285.387</v>
      </c>
      <c r="GI13" s="9">
        <v>257.19299999999998</v>
      </c>
      <c r="GJ13" s="9">
        <v>146.73599999999999</v>
      </c>
      <c r="GK13" s="9">
        <v>110.45699999999999</v>
      </c>
      <c r="GL13" s="9">
        <v>245.84200000000001</v>
      </c>
      <c r="GM13" s="9">
        <v>141.30000000000001</v>
      </c>
      <c r="GN13" s="9">
        <v>104.542</v>
      </c>
      <c r="GO13" s="9">
        <v>11.351000000000001</v>
      </c>
      <c r="GP13" s="9">
        <v>5.4359999999999999</v>
      </c>
      <c r="GQ13" s="9">
        <v>5.9160000000000004</v>
      </c>
      <c r="GR13" s="9">
        <v>1.1559999999999999</v>
      </c>
      <c r="GS13" s="9">
        <v>0.57499999999999996</v>
      </c>
      <c r="GT13" s="9">
        <v>0.58099999999999996</v>
      </c>
      <c r="GU13" s="9">
        <v>298.97899999999998</v>
      </c>
      <c r="GV13" s="9">
        <v>152.35300000000001</v>
      </c>
      <c r="GW13" s="9">
        <v>146.625</v>
      </c>
      <c r="GX13" s="9">
        <v>24.257000000000001</v>
      </c>
      <c r="GY13" s="9">
        <v>11.608000000000001</v>
      </c>
      <c r="GZ13" s="9">
        <v>12.648999999999999</v>
      </c>
      <c r="HA13" s="9">
        <v>274.72199999999998</v>
      </c>
      <c r="HB13" s="9">
        <v>140.74600000000001</v>
      </c>
      <c r="HC13" s="9">
        <v>133.976</v>
      </c>
      <c r="HD13" s="9">
        <v>47.948999999999998</v>
      </c>
      <c r="HE13" s="9">
        <v>20.225999999999999</v>
      </c>
      <c r="HF13" s="9">
        <v>27.722999999999999</v>
      </c>
      <c r="HG13" s="9">
        <v>628.46699999999998</v>
      </c>
      <c r="HH13" s="9">
        <v>313.14</v>
      </c>
      <c r="HI13" s="9">
        <v>315.327</v>
      </c>
      <c r="HJ13" s="9">
        <v>600.74699999999996</v>
      </c>
      <c r="HK13" s="9">
        <v>297.27800000000002</v>
      </c>
      <c r="HL13" s="9">
        <v>303.46899999999999</v>
      </c>
      <c r="HM13" s="9">
        <v>27.72</v>
      </c>
      <c r="HN13" s="9">
        <v>15.862</v>
      </c>
      <c r="HO13" s="9">
        <v>11.858000000000001</v>
      </c>
      <c r="HP13" s="9">
        <v>271.35899999999998</v>
      </c>
      <c r="HQ13" s="9">
        <v>155.13800000000001</v>
      </c>
      <c r="HR13" s="9">
        <v>116.221</v>
      </c>
      <c r="HS13" s="9">
        <v>1029.422</v>
      </c>
      <c r="HT13" s="9">
        <v>511.30399999999997</v>
      </c>
      <c r="HU13" s="9">
        <v>518.11800000000005</v>
      </c>
      <c r="HV13" s="9">
        <v>1910.37</v>
      </c>
      <c r="HW13" s="9">
        <v>968.49900000000002</v>
      </c>
      <c r="HX13" s="9">
        <v>941.87099999999998</v>
      </c>
      <c r="HY13" s="9">
        <v>1233.7439999999999</v>
      </c>
      <c r="HZ13" s="9">
        <v>633.03</v>
      </c>
      <c r="IA13" s="9">
        <v>600.71400000000006</v>
      </c>
      <c r="IB13" s="9">
        <v>6815.7939999999999</v>
      </c>
      <c r="IC13" s="9">
        <v>3374.2289999999998</v>
      </c>
      <c r="ID13" s="9">
        <v>3441.5650000000001</v>
      </c>
      <c r="IE13" s="9">
        <v>5466.4719999999998</v>
      </c>
      <c r="IF13" s="9">
        <v>2981.2139999999999</v>
      </c>
      <c r="IG13" s="9">
        <v>2485.2579999999998</v>
      </c>
      <c r="IH13" s="9">
        <v>770.57899999999995</v>
      </c>
      <c r="II13" s="9">
        <v>418.81400000000002</v>
      </c>
      <c r="IJ13" s="9">
        <v>351.76400000000001</v>
      </c>
      <c r="IK13" s="9">
        <v>405.21199999999999</v>
      </c>
      <c r="IL13" s="9">
        <v>158.41200000000001</v>
      </c>
      <c r="IM13" s="9">
        <v>246.8</v>
      </c>
      <c r="IN13" s="9">
        <v>802.48699999999997</v>
      </c>
      <c r="IO13" s="9">
        <v>239.02099999999999</v>
      </c>
      <c r="IP13" s="9">
        <v>563.46600000000001</v>
      </c>
      <c r="IQ13" s="9">
        <v>146.143</v>
      </c>
    </row>
    <row r="14" spans="1:251">
      <c r="A14" s="10">
        <v>43132</v>
      </c>
      <c r="B14" s="9">
        <v>19846.207999999999</v>
      </c>
      <c r="C14" s="9">
        <v>9762.3819999999996</v>
      </c>
      <c r="D14" s="9">
        <v>10083.825999999999</v>
      </c>
      <c r="E14" s="9">
        <v>12457.517</v>
      </c>
      <c r="F14" s="9">
        <v>6615.23</v>
      </c>
      <c r="G14" s="9">
        <v>5842.2870000000003</v>
      </c>
      <c r="H14" s="9">
        <v>1857.2670000000001</v>
      </c>
      <c r="I14" s="9">
        <v>954.90300000000002</v>
      </c>
      <c r="J14" s="9">
        <v>902.36400000000003</v>
      </c>
      <c r="K14" s="9">
        <v>1128.586</v>
      </c>
      <c r="L14" s="9">
        <v>465.97899999999998</v>
      </c>
      <c r="M14" s="9">
        <v>662.60699999999997</v>
      </c>
      <c r="N14" s="9">
        <v>2080.5529999999999</v>
      </c>
      <c r="O14" s="9">
        <v>889.84199999999998</v>
      </c>
      <c r="P14" s="9">
        <v>1190.711</v>
      </c>
      <c r="Q14" s="9">
        <v>283.15199999999999</v>
      </c>
      <c r="R14" s="9">
        <v>108.254</v>
      </c>
      <c r="S14" s="9">
        <v>174.898</v>
      </c>
      <c r="T14" s="9">
        <v>205.78299999999999</v>
      </c>
      <c r="U14" s="9">
        <v>95.549000000000007</v>
      </c>
      <c r="V14" s="9">
        <v>110.233</v>
      </c>
      <c r="W14" s="9">
        <v>96.84</v>
      </c>
      <c r="X14" s="9">
        <v>46.648000000000003</v>
      </c>
      <c r="Y14" s="9">
        <v>50.192</v>
      </c>
      <c r="Z14" s="9">
        <v>108.943</v>
      </c>
      <c r="AA14" s="9">
        <v>48.901000000000003</v>
      </c>
      <c r="AB14" s="9">
        <v>60.042000000000002</v>
      </c>
      <c r="AC14" s="9">
        <v>77.37</v>
      </c>
      <c r="AD14" s="9">
        <v>12.705</v>
      </c>
      <c r="AE14" s="9">
        <v>64.665000000000006</v>
      </c>
      <c r="AF14" s="9">
        <v>1797.4010000000001</v>
      </c>
      <c r="AG14" s="9">
        <v>781.58799999999997</v>
      </c>
      <c r="AH14" s="9">
        <v>1015.813</v>
      </c>
      <c r="AI14" s="9">
        <v>668.55899999999997</v>
      </c>
      <c r="AJ14" s="9">
        <v>348.25</v>
      </c>
      <c r="AK14" s="9">
        <v>320.31</v>
      </c>
      <c r="AL14" s="9">
        <v>625.19000000000005</v>
      </c>
      <c r="AM14" s="9">
        <v>333.54</v>
      </c>
      <c r="AN14" s="9">
        <v>291.64999999999998</v>
      </c>
      <c r="AO14" s="9">
        <v>43.369</v>
      </c>
      <c r="AP14" s="9">
        <v>14.71</v>
      </c>
      <c r="AQ14" s="9">
        <v>28.66</v>
      </c>
      <c r="AR14" s="9">
        <v>11.122</v>
      </c>
      <c r="AS14" s="9">
        <v>5.8879999999999999</v>
      </c>
      <c r="AT14" s="9">
        <v>5.234</v>
      </c>
      <c r="AU14" s="9">
        <v>885.61500000000001</v>
      </c>
      <c r="AV14" s="9">
        <v>333.714</v>
      </c>
      <c r="AW14" s="9">
        <v>551.90099999999995</v>
      </c>
      <c r="AX14" s="9">
        <v>101.874</v>
      </c>
      <c r="AY14" s="9">
        <v>42.996000000000002</v>
      </c>
      <c r="AZ14" s="9">
        <v>58.878999999999998</v>
      </c>
      <c r="BA14" s="9">
        <v>783.74099999999999</v>
      </c>
      <c r="BB14" s="9">
        <v>290.71800000000002</v>
      </c>
      <c r="BC14" s="9">
        <v>493.02300000000002</v>
      </c>
      <c r="BD14" s="9">
        <v>232.10499999999999</v>
      </c>
      <c r="BE14" s="9">
        <v>93.736000000000004</v>
      </c>
      <c r="BF14" s="9">
        <v>138.36799999999999</v>
      </c>
      <c r="BG14" s="9">
        <v>5308.1369999999997</v>
      </c>
      <c r="BH14" s="9">
        <v>2257.31</v>
      </c>
      <c r="BI14" s="9">
        <v>3050.8270000000002</v>
      </c>
      <c r="BJ14" s="9">
        <v>4792.4690000000001</v>
      </c>
      <c r="BK14" s="9">
        <v>1987.115</v>
      </c>
      <c r="BL14" s="9">
        <v>2805.3539999999998</v>
      </c>
      <c r="BM14" s="9">
        <v>515.66800000000001</v>
      </c>
      <c r="BN14" s="9">
        <v>270.19499999999999</v>
      </c>
      <c r="BO14" s="9">
        <v>245.47300000000001</v>
      </c>
      <c r="BP14" s="9">
        <v>722.03</v>
      </c>
      <c r="BQ14" s="9">
        <v>380.18799999999999</v>
      </c>
      <c r="BR14" s="9">
        <v>341.84199999999998</v>
      </c>
      <c r="BS14" s="9">
        <v>6666.6610000000001</v>
      </c>
      <c r="BT14" s="9">
        <v>2766.9639999999999</v>
      </c>
      <c r="BU14" s="9">
        <v>3899.6970000000001</v>
      </c>
      <c r="BV14" s="9">
        <v>12740.67</v>
      </c>
      <c r="BW14" s="9">
        <v>6723.4840000000004</v>
      </c>
      <c r="BX14" s="9">
        <v>6017.1850000000004</v>
      </c>
      <c r="BY14" s="9">
        <v>7105.5379999999996</v>
      </c>
      <c r="BZ14" s="9">
        <v>3038.8980000000001</v>
      </c>
      <c r="CA14" s="9">
        <v>4066.64</v>
      </c>
      <c r="CB14" s="9">
        <v>16102.013999999999</v>
      </c>
      <c r="CC14" s="9">
        <v>7981.6850000000004</v>
      </c>
      <c r="CD14" s="9">
        <v>8120.3289999999997</v>
      </c>
      <c r="CE14" s="9">
        <v>11932.775</v>
      </c>
      <c r="CF14" s="9">
        <v>6297.741</v>
      </c>
      <c r="CG14" s="9">
        <v>5635.0339999999997</v>
      </c>
      <c r="CH14" s="9">
        <v>1803.0219999999999</v>
      </c>
      <c r="CI14" s="9">
        <v>917.68700000000001</v>
      </c>
      <c r="CJ14" s="9">
        <v>885.33500000000004</v>
      </c>
      <c r="CK14" s="9">
        <v>1099.9390000000001</v>
      </c>
      <c r="CL14" s="9">
        <v>446.90100000000001</v>
      </c>
      <c r="CM14" s="9">
        <v>653.03800000000001</v>
      </c>
      <c r="CN14" s="9">
        <v>1944.816</v>
      </c>
      <c r="CO14" s="9">
        <v>815.577</v>
      </c>
      <c r="CP14" s="9">
        <v>1129.24</v>
      </c>
      <c r="CQ14" s="9">
        <v>271.24599999999998</v>
      </c>
      <c r="CR14" s="9">
        <v>101.039</v>
      </c>
      <c r="CS14" s="9">
        <v>170.20699999999999</v>
      </c>
      <c r="CT14" s="9">
        <v>197.21799999999999</v>
      </c>
      <c r="CU14" s="9">
        <v>89.664000000000001</v>
      </c>
      <c r="CV14" s="9">
        <v>107.554</v>
      </c>
      <c r="CW14" s="9">
        <v>95.144999999999996</v>
      </c>
      <c r="CX14" s="9">
        <v>45.811999999999998</v>
      </c>
      <c r="CY14" s="9">
        <v>49.332999999999998</v>
      </c>
      <c r="CZ14" s="9">
        <v>102.07299999999999</v>
      </c>
      <c r="DA14" s="9">
        <v>43.851999999999997</v>
      </c>
      <c r="DB14" s="9">
        <v>58.220999999999997</v>
      </c>
      <c r="DC14" s="9">
        <v>74.028000000000006</v>
      </c>
      <c r="DD14" s="9">
        <v>11.375</v>
      </c>
      <c r="DE14" s="9">
        <v>62.654000000000003</v>
      </c>
      <c r="DF14" s="9">
        <v>1673.5709999999999</v>
      </c>
      <c r="DG14" s="9">
        <v>714.53800000000001</v>
      </c>
      <c r="DH14" s="9">
        <v>959.03300000000002</v>
      </c>
      <c r="DI14" s="9">
        <v>660.56</v>
      </c>
      <c r="DJ14" s="9">
        <v>342.26900000000001</v>
      </c>
      <c r="DK14" s="9">
        <v>318.291</v>
      </c>
      <c r="DL14" s="9">
        <v>618.46900000000005</v>
      </c>
      <c r="DM14" s="9">
        <v>327.96499999999997</v>
      </c>
      <c r="DN14" s="9">
        <v>290.505</v>
      </c>
      <c r="DO14" s="9">
        <v>42.09</v>
      </c>
      <c r="DP14" s="9">
        <v>14.304</v>
      </c>
      <c r="DQ14" s="9">
        <v>27.786000000000001</v>
      </c>
      <c r="DR14" s="9">
        <v>11.122</v>
      </c>
      <c r="DS14" s="9">
        <v>5.8879999999999999</v>
      </c>
      <c r="DT14" s="9">
        <v>5.234</v>
      </c>
      <c r="DU14" s="9">
        <v>786.46900000000005</v>
      </c>
      <c r="DV14" s="9">
        <v>280.10300000000001</v>
      </c>
      <c r="DW14" s="9">
        <v>506.36599999999999</v>
      </c>
      <c r="DX14" s="9">
        <v>73.489000000000004</v>
      </c>
      <c r="DY14" s="9">
        <v>30.227</v>
      </c>
      <c r="DZ14" s="9">
        <v>43.262</v>
      </c>
      <c r="EA14" s="9">
        <v>712.98</v>
      </c>
      <c r="EB14" s="9">
        <v>249.876</v>
      </c>
      <c r="EC14" s="9">
        <v>463.10399999999998</v>
      </c>
      <c r="ED14" s="9">
        <v>215.41900000000001</v>
      </c>
      <c r="EE14" s="9">
        <v>86.278000000000006</v>
      </c>
      <c r="EF14" s="9">
        <v>129.14099999999999</v>
      </c>
      <c r="EG14" s="9">
        <v>2224.4229999999998</v>
      </c>
      <c r="EH14" s="9">
        <v>868.36800000000005</v>
      </c>
      <c r="EI14" s="9">
        <v>1356.0550000000001</v>
      </c>
      <c r="EJ14" s="9">
        <v>1859.787</v>
      </c>
      <c r="EK14" s="9">
        <v>676.06700000000001</v>
      </c>
      <c r="EL14" s="9">
        <v>1183.72</v>
      </c>
      <c r="EM14" s="9">
        <v>364.63600000000002</v>
      </c>
      <c r="EN14" s="9">
        <v>192.30099999999999</v>
      </c>
      <c r="EO14" s="9">
        <v>172.33500000000001</v>
      </c>
      <c r="EP14" s="9">
        <v>713.61400000000003</v>
      </c>
      <c r="EQ14" s="9">
        <v>373.77699999999999</v>
      </c>
      <c r="ER14" s="9">
        <v>339.83699999999999</v>
      </c>
      <c r="ES14" s="9">
        <v>3455.625</v>
      </c>
      <c r="ET14" s="9">
        <v>1310.1679999999999</v>
      </c>
      <c r="EU14" s="9">
        <v>2145.4569999999999</v>
      </c>
      <c r="EV14" s="9">
        <v>12204.021000000001</v>
      </c>
      <c r="EW14" s="9">
        <v>6398.7790000000005</v>
      </c>
      <c r="EX14" s="9">
        <v>5805.2420000000002</v>
      </c>
      <c r="EY14" s="9">
        <v>3897.9929999999999</v>
      </c>
      <c r="EZ14" s="9">
        <v>1582.9059999999999</v>
      </c>
      <c r="FA14" s="9">
        <v>2315.0880000000002</v>
      </c>
      <c r="FB14" s="9">
        <v>3170.029</v>
      </c>
      <c r="FC14" s="9">
        <v>1619.5309999999999</v>
      </c>
      <c r="FD14" s="9">
        <v>1550.499</v>
      </c>
      <c r="FE14" s="9">
        <v>1907.7190000000001</v>
      </c>
      <c r="FF14" s="9">
        <v>966.61</v>
      </c>
      <c r="FG14" s="9">
        <v>941.10900000000004</v>
      </c>
      <c r="FH14" s="9">
        <v>510.37</v>
      </c>
      <c r="FI14" s="9">
        <v>257.64699999999999</v>
      </c>
      <c r="FJ14" s="9">
        <v>252.72300000000001</v>
      </c>
      <c r="FK14" s="9">
        <v>376.69400000000002</v>
      </c>
      <c r="FL14" s="9">
        <v>170.184</v>
      </c>
      <c r="FM14" s="9">
        <v>206.511</v>
      </c>
      <c r="FN14" s="9">
        <v>670.56899999999996</v>
      </c>
      <c r="FO14" s="9">
        <v>345.33100000000002</v>
      </c>
      <c r="FP14" s="9">
        <v>325.23700000000002</v>
      </c>
      <c r="FQ14" s="9">
        <v>73.741</v>
      </c>
      <c r="FR14" s="9">
        <v>39.206000000000003</v>
      </c>
      <c r="FS14" s="9">
        <v>34.536000000000001</v>
      </c>
      <c r="FT14" s="9">
        <v>68.066000000000003</v>
      </c>
      <c r="FU14" s="9">
        <v>37.9</v>
      </c>
      <c r="FV14" s="9">
        <v>30.166</v>
      </c>
      <c r="FW14" s="9">
        <v>35.389000000000003</v>
      </c>
      <c r="FX14" s="9">
        <v>18.849</v>
      </c>
      <c r="FY14" s="9">
        <v>16.54</v>
      </c>
      <c r="FZ14" s="9">
        <v>32.676000000000002</v>
      </c>
      <c r="GA14" s="9">
        <v>19.050999999999998</v>
      </c>
      <c r="GB14" s="9">
        <v>13.625999999999999</v>
      </c>
      <c r="GC14" s="9">
        <v>5.6760000000000002</v>
      </c>
      <c r="GD14" s="9">
        <v>1.306</v>
      </c>
      <c r="GE14" s="9">
        <v>4.37</v>
      </c>
      <c r="GF14" s="9">
        <v>596.82799999999997</v>
      </c>
      <c r="GG14" s="9">
        <v>306.12599999999998</v>
      </c>
      <c r="GH14" s="9">
        <v>290.702</v>
      </c>
      <c r="GI14" s="9">
        <v>256.51299999999998</v>
      </c>
      <c r="GJ14" s="9">
        <v>139.036</v>
      </c>
      <c r="GK14" s="9">
        <v>117.477</v>
      </c>
      <c r="GL14" s="9">
        <v>246.495</v>
      </c>
      <c r="GM14" s="9">
        <v>133.435</v>
      </c>
      <c r="GN14" s="9">
        <v>113.06</v>
      </c>
      <c r="GO14" s="9">
        <v>10.018000000000001</v>
      </c>
      <c r="GP14" s="9">
        <v>5.601</v>
      </c>
      <c r="GQ14" s="9">
        <v>4.4169999999999998</v>
      </c>
      <c r="GR14" s="9">
        <v>0.81299999999999994</v>
      </c>
      <c r="GS14" s="9">
        <v>0</v>
      </c>
      <c r="GT14" s="9">
        <v>0.81299999999999994</v>
      </c>
      <c r="GU14" s="9">
        <v>278.99700000000001</v>
      </c>
      <c r="GV14" s="9">
        <v>134.82499999999999</v>
      </c>
      <c r="GW14" s="9">
        <v>144.172</v>
      </c>
      <c r="GX14" s="9">
        <v>13.198</v>
      </c>
      <c r="GY14" s="9">
        <v>6.36</v>
      </c>
      <c r="GZ14" s="9">
        <v>6.8380000000000001</v>
      </c>
      <c r="HA14" s="9">
        <v>265.79899999999998</v>
      </c>
      <c r="HB14" s="9">
        <v>128.465</v>
      </c>
      <c r="HC14" s="9">
        <v>137.334</v>
      </c>
      <c r="HD14" s="9">
        <v>60.505000000000003</v>
      </c>
      <c r="HE14" s="9">
        <v>32.265000000000001</v>
      </c>
      <c r="HF14" s="9">
        <v>28.24</v>
      </c>
      <c r="HG14" s="9">
        <v>591.74199999999996</v>
      </c>
      <c r="HH14" s="9">
        <v>307.589</v>
      </c>
      <c r="HI14" s="9">
        <v>284.15199999999999</v>
      </c>
      <c r="HJ14" s="9">
        <v>565.48599999999999</v>
      </c>
      <c r="HK14" s="9">
        <v>293.32900000000001</v>
      </c>
      <c r="HL14" s="9">
        <v>272.15699999999998</v>
      </c>
      <c r="HM14" s="9">
        <v>26.254999999999999</v>
      </c>
      <c r="HN14" s="9">
        <v>14.26</v>
      </c>
      <c r="HO14" s="9">
        <v>11.994999999999999</v>
      </c>
      <c r="HP14" s="9">
        <v>281.88499999999999</v>
      </c>
      <c r="HQ14" s="9">
        <v>152.285</v>
      </c>
      <c r="HR14" s="9">
        <v>129.6</v>
      </c>
      <c r="HS14" s="9">
        <v>980.42600000000004</v>
      </c>
      <c r="HT14" s="9">
        <v>500.63600000000002</v>
      </c>
      <c r="HU14" s="9">
        <v>479.79</v>
      </c>
      <c r="HV14" s="9">
        <v>1981.46</v>
      </c>
      <c r="HW14" s="9">
        <v>1005.816</v>
      </c>
      <c r="HX14" s="9">
        <v>975.64499999999998</v>
      </c>
      <c r="HY14" s="9">
        <v>1188.569</v>
      </c>
      <c r="HZ14" s="9">
        <v>613.71500000000003</v>
      </c>
      <c r="IA14" s="9">
        <v>574.85400000000004</v>
      </c>
      <c r="IB14" s="9">
        <v>6907.5789999999997</v>
      </c>
      <c r="IC14" s="9">
        <v>3415.4569999999999</v>
      </c>
      <c r="ID14" s="9">
        <v>3492.1219999999998</v>
      </c>
      <c r="IE14" s="9">
        <v>5628.3320000000003</v>
      </c>
      <c r="IF14" s="9">
        <v>3021.9349999999999</v>
      </c>
      <c r="IG14" s="9">
        <v>2606.3960000000002</v>
      </c>
      <c r="IH14" s="9">
        <v>757.75699999999995</v>
      </c>
      <c r="II14" s="9">
        <v>404.42099999999999</v>
      </c>
      <c r="IJ14" s="9">
        <v>353.33600000000001</v>
      </c>
      <c r="IK14" s="9">
        <v>403.37700000000001</v>
      </c>
      <c r="IL14" s="9">
        <v>159.12299999999999</v>
      </c>
      <c r="IM14" s="9">
        <v>244.255</v>
      </c>
      <c r="IN14" s="9">
        <v>768.64599999999996</v>
      </c>
      <c r="IO14" s="9">
        <v>241.846</v>
      </c>
      <c r="IP14" s="9">
        <v>526.80100000000004</v>
      </c>
      <c r="IQ14" s="9">
        <v>123.98</v>
      </c>
    </row>
    <row r="15" spans="1:251">
      <c r="A15" s="10">
        <v>43497</v>
      </c>
      <c r="B15" s="9">
        <v>20092.414000000001</v>
      </c>
      <c r="C15" s="9">
        <v>9871.8809999999994</v>
      </c>
      <c r="D15" s="9">
        <v>10220.532999999999</v>
      </c>
      <c r="E15" s="9">
        <v>12732.114</v>
      </c>
      <c r="F15" s="9">
        <v>6760.4040000000005</v>
      </c>
      <c r="G15" s="9">
        <v>5971.71</v>
      </c>
      <c r="H15" s="9">
        <v>1817.6120000000001</v>
      </c>
      <c r="I15" s="9">
        <v>944.98400000000004</v>
      </c>
      <c r="J15" s="9">
        <v>872.62699999999995</v>
      </c>
      <c r="K15" s="9">
        <v>1110.547</v>
      </c>
      <c r="L15" s="9">
        <v>460.89600000000002</v>
      </c>
      <c r="M15" s="9">
        <v>649.65099999999995</v>
      </c>
      <c r="N15" s="9">
        <v>1991.69</v>
      </c>
      <c r="O15" s="9">
        <v>857.59299999999996</v>
      </c>
      <c r="P15" s="9">
        <v>1134.097</v>
      </c>
      <c r="Q15" s="9">
        <v>305.09199999999998</v>
      </c>
      <c r="R15" s="9">
        <v>129.541</v>
      </c>
      <c r="S15" s="9">
        <v>175.55199999999999</v>
      </c>
      <c r="T15" s="9">
        <v>220.17099999999999</v>
      </c>
      <c r="U15" s="9">
        <v>107.04300000000001</v>
      </c>
      <c r="V15" s="9">
        <v>113.128</v>
      </c>
      <c r="W15" s="9">
        <v>111.217</v>
      </c>
      <c r="X15" s="9">
        <v>60.173000000000002</v>
      </c>
      <c r="Y15" s="9">
        <v>51.043999999999997</v>
      </c>
      <c r="Z15" s="9">
        <v>108.953</v>
      </c>
      <c r="AA15" s="9">
        <v>46.869</v>
      </c>
      <c r="AB15" s="9">
        <v>62.084000000000003</v>
      </c>
      <c r="AC15" s="9">
        <v>84.921999999999997</v>
      </c>
      <c r="AD15" s="9">
        <v>22.498000000000001</v>
      </c>
      <c r="AE15" s="9">
        <v>62.423000000000002</v>
      </c>
      <c r="AF15" s="9">
        <v>1686.598</v>
      </c>
      <c r="AG15" s="9">
        <v>728.05200000000002</v>
      </c>
      <c r="AH15" s="9">
        <v>958.54499999999996</v>
      </c>
      <c r="AI15" s="9">
        <v>620.99599999999998</v>
      </c>
      <c r="AJ15" s="9">
        <v>322.99599999999998</v>
      </c>
      <c r="AK15" s="9">
        <v>298</v>
      </c>
      <c r="AL15" s="9">
        <v>570.22199999999998</v>
      </c>
      <c r="AM15" s="9">
        <v>301.387</v>
      </c>
      <c r="AN15" s="9">
        <v>268.83499999999998</v>
      </c>
      <c r="AO15" s="9">
        <v>50.774000000000001</v>
      </c>
      <c r="AP15" s="9">
        <v>21.609000000000002</v>
      </c>
      <c r="AQ15" s="9">
        <v>29.164000000000001</v>
      </c>
      <c r="AR15" s="9">
        <v>13.087999999999999</v>
      </c>
      <c r="AS15" s="9">
        <v>5.6180000000000003</v>
      </c>
      <c r="AT15" s="9">
        <v>7.4710000000000001</v>
      </c>
      <c r="AU15" s="9">
        <v>851.42899999999997</v>
      </c>
      <c r="AV15" s="9">
        <v>331.68799999999999</v>
      </c>
      <c r="AW15" s="9">
        <v>519.74099999999999</v>
      </c>
      <c r="AX15" s="9">
        <v>89.876999999999995</v>
      </c>
      <c r="AY15" s="9">
        <v>40.305999999999997</v>
      </c>
      <c r="AZ15" s="9">
        <v>49.570999999999998</v>
      </c>
      <c r="BA15" s="9">
        <v>761.55200000000002</v>
      </c>
      <c r="BB15" s="9">
        <v>291.38099999999997</v>
      </c>
      <c r="BC15" s="9">
        <v>470.17099999999999</v>
      </c>
      <c r="BD15" s="9">
        <v>201.084</v>
      </c>
      <c r="BE15" s="9">
        <v>67.751000000000005</v>
      </c>
      <c r="BF15" s="9">
        <v>133.334</v>
      </c>
      <c r="BG15" s="9">
        <v>5368.61</v>
      </c>
      <c r="BH15" s="9">
        <v>2253.884</v>
      </c>
      <c r="BI15" s="9">
        <v>3114.7260000000001</v>
      </c>
      <c r="BJ15" s="9">
        <v>4808.7179999999998</v>
      </c>
      <c r="BK15" s="9">
        <v>1968.0550000000001</v>
      </c>
      <c r="BL15" s="9">
        <v>2840.663</v>
      </c>
      <c r="BM15" s="9">
        <v>559.89200000000005</v>
      </c>
      <c r="BN15" s="9">
        <v>285.82900000000001</v>
      </c>
      <c r="BO15" s="9">
        <v>274.06299999999999</v>
      </c>
      <c r="BP15" s="9">
        <v>681.43899999999996</v>
      </c>
      <c r="BQ15" s="9">
        <v>361.56</v>
      </c>
      <c r="BR15" s="9">
        <v>319.87900000000002</v>
      </c>
      <c r="BS15" s="9">
        <v>6678.8609999999999</v>
      </c>
      <c r="BT15" s="9">
        <v>2749.9169999999999</v>
      </c>
      <c r="BU15" s="9">
        <v>3928.9430000000002</v>
      </c>
      <c r="BV15" s="9">
        <v>13037.207</v>
      </c>
      <c r="BW15" s="9">
        <v>6889.9449999999997</v>
      </c>
      <c r="BX15" s="9">
        <v>6147.2619999999997</v>
      </c>
      <c r="BY15" s="9">
        <v>7055.2079999999996</v>
      </c>
      <c r="BZ15" s="9">
        <v>2981.9360000000001</v>
      </c>
      <c r="CA15" s="9">
        <v>4073.2710000000002</v>
      </c>
      <c r="CB15" s="9">
        <v>16303.277</v>
      </c>
      <c r="CC15" s="9">
        <v>8083.174</v>
      </c>
      <c r="CD15" s="9">
        <v>8220.1029999999992</v>
      </c>
      <c r="CE15" s="9">
        <v>12165.032999999999</v>
      </c>
      <c r="CF15" s="9">
        <v>6411.009</v>
      </c>
      <c r="CG15" s="9">
        <v>5754.0240000000003</v>
      </c>
      <c r="CH15" s="9">
        <v>1766.461</v>
      </c>
      <c r="CI15" s="9">
        <v>908.55</v>
      </c>
      <c r="CJ15" s="9">
        <v>857.91099999999994</v>
      </c>
      <c r="CK15" s="9">
        <v>1083.4749999999999</v>
      </c>
      <c r="CL15" s="9">
        <v>442.56700000000001</v>
      </c>
      <c r="CM15" s="9">
        <v>640.90800000000002</v>
      </c>
      <c r="CN15" s="9">
        <v>1849.432</v>
      </c>
      <c r="CO15" s="9">
        <v>777.471</v>
      </c>
      <c r="CP15" s="9">
        <v>1071.961</v>
      </c>
      <c r="CQ15" s="9">
        <v>292.42</v>
      </c>
      <c r="CR15" s="9">
        <v>123.246</v>
      </c>
      <c r="CS15" s="9">
        <v>169.17400000000001</v>
      </c>
      <c r="CT15" s="9">
        <v>211.79499999999999</v>
      </c>
      <c r="CU15" s="9">
        <v>103.19</v>
      </c>
      <c r="CV15" s="9">
        <v>108.605</v>
      </c>
      <c r="CW15" s="9">
        <v>107.39700000000001</v>
      </c>
      <c r="CX15" s="9">
        <v>58.656999999999996</v>
      </c>
      <c r="CY15" s="9">
        <v>48.741</v>
      </c>
      <c r="CZ15" s="9">
        <v>104.398</v>
      </c>
      <c r="DA15" s="9">
        <v>44.533000000000001</v>
      </c>
      <c r="DB15" s="9">
        <v>59.865000000000002</v>
      </c>
      <c r="DC15" s="9">
        <v>80.625</v>
      </c>
      <c r="DD15" s="9">
        <v>20.056000000000001</v>
      </c>
      <c r="DE15" s="9">
        <v>60.569000000000003</v>
      </c>
      <c r="DF15" s="9">
        <v>1557.011</v>
      </c>
      <c r="DG15" s="9">
        <v>654.22500000000002</v>
      </c>
      <c r="DH15" s="9">
        <v>902.78700000000003</v>
      </c>
      <c r="DI15" s="9">
        <v>610.80499999999995</v>
      </c>
      <c r="DJ15" s="9">
        <v>315.24400000000003</v>
      </c>
      <c r="DK15" s="9">
        <v>295.56099999999998</v>
      </c>
      <c r="DL15" s="9">
        <v>561.36199999999997</v>
      </c>
      <c r="DM15" s="9">
        <v>294.15800000000002</v>
      </c>
      <c r="DN15" s="9">
        <v>267.20400000000001</v>
      </c>
      <c r="DO15" s="9">
        <v>49.442999999999998</v>
      </c>
      <c r="DP15" s="9">
        <v>21.085999999999999</v>
      </c>
      <c r="DQ15" s="9">
        <v>28.356999999999999</v>
      </c>
      <c r="DR15" s="9">
        <v>12.613</v>
      </c>
      <c r="DS15" s="9">
        <v>5.6180000000000003</v>
      </c>
      <c r="DT15" s="9">
        <v>6.9950000000000001</v>
      </c>
      <c r="DU15" s="9">
        <v>750.94299999999998</v>
      </c>
      <c r="DV15" s="9">
        <v>273.17700000000002</v>
      </c>
      <c r="DW15" s="9">
        <v>477.767</v>
      </c>
      <c r="DX15" s="9">
        <v>61.253999999999998</v>
      </c>
      <c r="DY15" s="9">
        <v>23.943000000000001</v>
      </c>
      <c r="DZ15" s="9">
        <v>37.311999999999998</v>
      </c>
      <c r="EA15" s="9">
        <v>689.68899999999996</v>
      </c>
      <c r="EB15" s="9">
        <v>249.23400000000001</v>
      </c>
      <c r="EC15" s="9">
        <v>440.45499999999998</v>
      </c>
      <c r="ED15" s="9">
        <v>182.65</v>
      </c>
      <c r="EE15" s="9">
        <v>60.186999999999998</v>
      </c>
      <c r="EF15" s="9">
        <v>122.464</v>
      </c>
      <c r="EG15" s="9">
        <v>2288.8130000000001</v>
      </c>
      <c r="EH15" s="9">
        <v>894.69399999999996</v>
      </c>
      <c r="EI15" s="9">
        <v>1394.1179999999999</v>
      </c>
      <c r="EJ15" s="9">
        <v>1894.6859999999999</v>
      </c>
      <c r="EK15" s="9">
        <v>695.31</v>
      </c>
      <c r="EL15" s="9">
        <v>1199.376</v>
      </c>
      <c r="EM15" s="9">
        <v>394.12599999999998</v>
      </c>
      <c r="EN15" s="9">
        <v>199.38399999999999</v>
      </c>
      <c r="EO15" s="9">
        <v>194.74199999999999</v>
      </c>
      <c r="EP15" s="9">
        <v>668.76</v>
      </c>
      <c r="EQ15" s="9">
        <v>352.815</v>
      </c>
      <c r="ER15" s="9">
        <v>315.94499999999999</v>
      </c>
      <c r="ES15" s="9">
        <v>3469.4850000000001</v>
      </c>
      <c r="ET15" s="9">
        <v>1319.35</v>
      </c>
      <c r="EU15" s="9">
        <v>2150.134</v>
      </c>
      <c r="EV15" s="9">
        <v>12457.453</v>
      </c>
      <c r="EW15" s="9">
        <v>6534.2550000000001</v>
      </c>
      <c r="EX15" s="9">
        <v>5923.1980000000003</v>
      </c>
      <c r="EY15" s="9">
        <v>3845.8240000000001</v>
      </c>
      <c r="EZ15" s="9">
        <v>1548.9190000000001</v>
      </c>
      <c r="FA15" s="9">
        <v>2296.9050000000002</v>
      </c>
      <c r="FB15" s="9">
        <v>3211.125</v>
      </c>
      <c r="FC15" s="9">
        <v>1640.8309999999999</v>
      </c>
      <c r="FD15" s="9">
        <v>1570.2940000000001</v>
      </c>
      <c r="FE15" s="9">
        <v>1974.28</v>
      </c>
      <c r="FF15" s="9">
        <v>1008.289</v>
      </c>
      <c r="FG15" s="9">
        <v>965.99099999999999</v>
      </c>
      <c r="FH15" s="9">
        <v>506.048</v>
      </c>
      <c r="FI15" s="9">
        <v>245.45699999999999</v>
      </c>
      <c r="FJ15" s="9">
        <v>260.59100000000001</v>
      </c>
      <c r="FK15" s="9">
        <v>378.59500000000003</v>
      </c>
      <c r="FL15" s="9">
        <v>162.94999999999999</v>
      </c>
      <c r="FM15" s="9">
        <v>215.64500000000001</v>
      </c>
      <c r="FN15" s="9">
        <v>644.86900000000003</v>
      </c>
      <c r="FO15" s="9">
        <v>335.67099999999999</v>
      </c>
      <c r="FP15" s="9">
        <v>309.197</v>
      </c>
      <c r="FQ15" s="9">
        <v>85.456000000000003</v>
      </c>
      <c r="FR15" s="9">
        <v>44.46</v>
      </c>
      <c r="FS15" s="9">
        <v>40.997</v>
      </c>
      <c r="FT15" s="9">
        <v>73.941000000000003</v>
      </c>
      <c r="FU15" s="9">
        <v>40.944000000000003</v>
      </c>
      <c r="FV15" s="9">
        <v>32.997</v>
      </c>
      <c r="FW15" s="9">
        <v>41.783000000000001</v>
      </c>
      <c r="FX15" s="9">
        <v>24.559000000000001</v>
      </c>
      <c r="FY15" s="9">
        <v>17.224</v>
      </c>
      <c r="FZ15" s="9">
        <v>32.158000000000001</v>
      </c>
      <c r="GA15" s="9">
        <v>16.385000000000002</v>
      </c>
      <c r="GB15" s="9">
        <v>15.773</v>
      </c>
      <c r="GC15" s="9">
        <v>11.515000000000001</v>
      </c>
      <c r="GD15" s="9">
        <v>3.516</v>
      </c>
      <c r="GE15" s="9">
        <v>8</v>
      </c>
      <c r="GF15" s="9">
        <v>559.41200000000003</v>
      </c>
      <c r="GG15" s="9">
        <v>291.21199999999999</v>
      </c>
      <c r="GH15" s="9">
        <v>268.20100000000002</v>
      </c>
      <c r="GI15" s="9">
        <v>227.41399999999999</v>
      </c>
      <c r="GJ15" s="9">
        <v>120.15300000000001</v>
      </c>
      <c r="GK15" s="9">
        <v>107.261</v>
      </c>
      <c r="GL15" s="9">
        <v>210.78899999999999</v>
      </c>
      <c r="GM15" s="9">
        <v>112.64400000000001</v>
      </c>
      <c r="GN15" s="9">
        <v>98.146000000000001</v>
      </c>
      <c r="GO15" s="9">
        <v>16.625</v>
      </c>
      <c r="GP15" s="9">
        <v>7.5090000000000003</v>
      </c>
      <c r="GQ15" s="9">
        <v>9.1150000000000002</v>
      </c>
      <c r="GR15" s="9">
        <v>2.9180000000000001</v>
      </c>
      <c r="GS15" s="9">
        <v>0.53</v>
      </c>
      <c r="GT15" s="9">
        <v>2.3879999999999999</v>
      </c>
      <c r="GU15" s="9">
        <v>279.20699999999999</v>
      </c>
      <c r="GV15" s="9">
        <v>147.77799999999999</v>
      </c>
      <c r="GW15" s="9">
        <v>131.429</v>
      </c>
      <c r="GX15" s="9">
        <v>12.782999999999999</v>
      </c>
      <c r="GY15" s="9">
        <v>8.2490000000000006</v>
      </c>
      <c r="GZ15" s="9">
        <v>4.5339999999999998</v>
      </c>
      <c r="HA15" s="9">
        <v>266.42399999999998</v>
      </c>
      <c r="HB15" s="9">
        <v>139.529</v>
      </c>
      <c r="HC15" s="9">
        <v>126.896</v>
      </c>
      <c r="HD15" s="9">
        <v>49.872999999999998</v>
      </c>
      <c r="HE15" s="9">
        <v>22.751000000000001</v>
      </c>
      <c r="HF15" s="9">
        <v>27.122</v>
      </c>
      <c r="HG15" s="9">
        <v>591.976</v>
      </c>
      <c r="HH15" s="9">
        <v>296.87099999999998</v>
      </c>
      <c r="HI15" s="9">
        <v>295.10599999999999</v>
      </c>
      <c r="HJ15" s="9">
        <v>570.96100000000001</v>
      </c>
      <c r="HK15" s="9">
        <v>285.02699999999999</v>
      </c>
      <c r="HL15" s="9">
        <v>285.93400000000003</v>
      </c>
      <c r="HM15" s="9">
        <v>21.015000000000001</v>
      </c>
      <c r="HN15" s="9">
        <v>11.843</v>
      </c>
      <c r="HO15" s="9">
        <v>9.1720000000000006</v>
      </c>
      <c r="HP15" s="9">
        <v>252.57300000000001</v>
      </c>
      <c r="HQ15" s="9">
        <v>137.203</v>
      </c>
      <c r="HR15" s="9">
        <v>115.37</v>
      </c>
      <c r="HS15" s="9">
        <v>984.27200000000005</v>
      </c>
      <c r="HT15" s="9">
        <v>495.339</v>
      </c>
      <c r="HU15" s="9">
        <v>488.93299999999999</v>
      </c>
      <c r="HV15" s="9">
        <v>2059.7370000000001</v>
      </c>
      <c r="HW15" s="9">
        <v>1052.749</v>
      </c>
      <c r="HX15" s="9">
        <v>1006.9880000000001</v>
      </c>
      <c r="HY15" s="9">
        <v>1151.3879999999999</v>
      </c>
      <c r="HZ15" s="9">
        <v>588.08199999999999</v>
      </c>
      <c r="IA15" s="9">
        <v>563.30600000000004</v>
      </c>
      <c r="IB15" s="9">
        <v>7019.2839999999997</v>
      </c>
      <c r="IC15" s="9">
        <v>3471.3330000000001</v>
      </c>
      <c r="ID15" s="9">
        <v>3547.951</v>
      </c>
      <c r="IE15" s="9">
        <v>5738.625</v>
      </c>
      <c r="IF15" s="9">
        <v>3075.348</v>
      </c>
      <c r="IG15" s="9">
        <v>2663.277</v>
      </c>
      <c r="IH15" s="9">
        <v>752.24699999999996</v>
      </c>
      <c r="II15" s="9">
        <v>411.05099999999999</v>
      </c>
      <c r="IJ15" s="9">
        <v>341.19499999999999</v>
      </c>
      <c r="IK15" s="9">
        <v>411.23500000000001</v>
      </c>
      <c r="IL15" s="9">
        <v>163.81399999999999</v>
      </c>
      <c r="IM15" s="9">
        <v>247.42099999999999</v>
      </c>
      <c r="IN15" s="9">
        <v>748.05</v>
      </c>
      <c r="IO15" s="9">
        <v>240.459</v>
      </c>
      <c r="IP15" s="9">
        <v>507.59100000000001</v>
      </c>
      <c r="IQ15" s="9">
        <v>140.89599999999999</v>
      </c>
    </row>
    <row r="16" spans="1:251">
      <c r="A16" s="10">
        <v>43862</v>
      </c>
      <c r="B16" s="9">
        <v>20488.091</v>
      </c>
      <c r="C16" s="9">
        <v>10100.996999999999</v>
      </c>
      <c r="D16" s="9">
        <v>10387.093999999999</v>
      </c>
      <c r="E16" s="9">
        <v>12954.494000000001</v>
      </c>
      <c r="F16" s="9">
        <v>6830.6639999999998</v>
      </c>
      <c r="G16" s="9">
        <v>6123.83</v>
      </c>
      <c r="H16" s="9">
        <v>1963.86</v>
      </c>
      <c r="I16" s="9">
        <v>1027.6880000000001</v>
      </c>
      <c r="J16" s="9">
        <v>936.17200000000003</v>
      </c>
      <c r="K16" s="9">
        <v>1190.6669999999999</v>
      </c>
      <c r="L16" s="9">
        <v>494.98700000000002</v>
      </c>
      <c r="M16" s="9">
        <v>695.68</v>
      </c>
      <c r="N16" s="9">
        <v>2073.0659999999998</v>
      </c>
      <c r="O16" s="9">
        <v>892.60400000000004</v>
      </c>
      <c r="P16" s="9">
        <v>1180.462</v>
      </c>
      <c r="Q16" s="9">
        <v>328.101</v>
      </c>
      <c r="R16" s="9">
        <v>145.47</v>
      </c>
      <c r="S16" s="9">
        <v>182.631</v>
      </c>
      <c r="T16" s="9">
        <v>242.649</v>
      </c>
      <c r="U16" s="9">
        <v>125.621</v>
      </c>
      <c r="V16" s="9">
        <v>117.02800000000001</v>
      </c>
      <c r="W16" s="9">
        <v>109.715</v>
      </c>
      <c r="X16" s="9">
        <v>56.759</v>
      </c>
      <c r="Y16" s="9">
        <v>52.954999999999998</v>
      </c>
      <c r="Z16" s="9">
        <v>132.934</v>
      </c>
      <c r="AA16" s="9">
        <v>68.861999999999995</v>
      </c>
      <c r="AB16" s="9">
        <v>64.072999999999993</v>
      </c>
      <c r="AC16" s="9">
        <v>85.451999999999998</v>
      </c>
      <c r="AD16" s="9">
        <v>19.849</v>
      </c>
      <c r="AE16" s="9">
        <v>65.602999999999994</v>
      </c>
      <c r="AF16" s="9">
        <v>1744.9649999999999</v>
      </c>
      <c r="AG16" s="9">
        <v>747.13400000000001</v>
      </c>
      <c r="AH16" s="9">
        <v>997.83100000000002</v>
      </c>
      <c r="AI16" s="9">
        <v>635.26800000000003</v>
      </c>
      <c r="AJ16" s="9">
        <v>338.25400000000002</v>
      </c>
      <c r="AK16" s="9">
        <v>297.01400000000001</v>
      </c>
      <c r="AL16" s="9">
        <v>586.70100000000002</v>
      </c>
      <c r="AM16" s="9">
        <v>317.72699999999998</v>
      </c>
      <c r="AN16" s="9">
        <v>268.97399999999999</v>
      </c>
      <c r="AO16" s="9">
        <v>48.567</v>
      </c>
      <c r="AP16" s="9">
        <v>20.527000000000001</v>
      </c>
      <c r="AQ16" s="9">
        <v>28.04</v>
      </c>
      <c r="AR16" s="9">
        <v>14.686</v>
      </c>
      <c r="AS16" s="9">
        <v>5.6420000000000003</v>
      </c>
      <c r="AT16" s="9">
        <v>9.0440000000000005</v>
      </c>
      <c r="AU16" s="9">
        <v>881.87099999999998</v>
      </c>
      <c r="AV16" s="9">
        <v>327.26799999999997</v>
      </c>
      <c r="AW16" s="9">
        <v>554.60299999999995</v>
      </c>
      <c r="AX16" s="9">
        <v>103.26600000000001</v>
      </c>
      <c r="AY16" s="9">
        <v>45.942999999999998</v>
      </c>
      <c r="AZ16" s="9">
        <v>57.323</v>
      </c>
      <c r="BA16" s="9">
        <v>778.60500000000002</v>
      </c>
      <c r="BB16" s="9">
        <v>281.32499999999999</v>
      </c>
      <c r="BC16" s="9">
        <v>497.28</v>
      </c>
      <c r="BD16" s="9">
        <v>213.14</v>
      </c>
      <c r="BE16" s="9">
        <v>75.97</v>
      </c>
      <c r="BF16" s="9">
        <v>137.16999999999999</v>
      </c>
      <c r="BG16" s="9">
        <v>5460.5309999999999</v>
      </c>
      <c r="BH16" s="9">
        <v>2377.7289999999998</v>
      </c>
      <c r="BI16" s="9">
        <v>3082.8029999999999</v>
      </c>
      <c r="BJ16" s="9">
        <v>4829.1319999999996</v>
      </c>
      <c r="BK16" s="9">
        <v>2054.471</v>
      </c>
      <c r="BL16" s="9">
        <v>2774.6610000000001</v>
      </c>
      <c r="BM16" s="9">
        <v>631.399</v>
      </c>
      <c r="BN16" s="9">
        <v>323.25799999999998</v>
      </c>
      <c r="BO16" s="9">
        <v>308.14100000000002</v>
      </c>
      <c r="BP16" s="9">
        <v>696.41499999999996</v>
      </c>
      <c r="BQ16" s="9">
        <v>374.48599999999999</v>
      </c>
      <c r="BR16" s="9">
        <v>321.92899999999997</v>
      </c>
      <c r="BS16" s="9">
        <v>6837.1819999999998</v>
      </c>
      <c r="BT16" s="9">
        <v>2895.8470000000002</v>
      </c>
      <c r="BU16" s="9">
        <v>3941.335</v>
      </c>
      <c r="BV16" s="9">
        <v>13282.594999999999</v>
      </c>
      <c r="BW16" s="9">
        <v>6976.134</v>
      </c>
      <c r="BX16" s="9">
        <v>6306.4610000000002</v>
      </c>
      <c r="BY16" s="9">
        <v>7205.4960000000001</v>
      </c>
      <c r="BZ16" s="9">
        <v>3124.8629999999998</v>
      </c>
      <c r="CA16" s="9">
        <v>4080.6329999999998</v>
      </c>
      <c r="CB16" s="9">
        <v>16502.364000000001</v>
      </c>
      <c r="CC16" s="9">
        <v>8199.9889999999996</v>
      </c>
      <c r="CD16" s="9">
        <v>8302.375</v>
      </c>
      <c r="CE16" s="9">
        <v>12361.111000000001</v>
      </c>
      <c r="CF16" s="9">
        <v>6480.0010000000002</v>
      </c>
      <c r="CG16" s="9">
        <v>5881.11</v>
      </c>
      <c r="CH16" s="9">
        <v>1910.221</v>
      </c>
      <c r="CI16" s="9">
        <v>989.93100000000004</v>
      </c>
      <c r="CJ16" s="9">
        <v>920.29100000000005</v>
      </c>
      <c r="CK16" s="9">
        <v>1164.9870000000001</v>
      </c>
      <c r="CL16" s="9">
        <v>478.12400000000002</v>
      </c>
      <c r="CM16" s="9">
        <v>686.86300000000006</v>
      </c>
      <c r="CN16" s="9">
        <v>1915.3420000000001</v>
      </c>
      <c r="CO16" s="9">
        <v>809.74699999999996</v>
      </c>
      <c r="CP16" s="9">
        <v>1105.595</v>
      </c>
      <c r="CQ16" s="9">
        <v>314.62200000000001</v>
      </c>
      <c r="CR16" s="9">
        <v>139.58199999999999</v>
      </c>
      <c r="CS16" s="9">
        <v>175.04</v>
      </c>
      <c r="CT16" s="9">
        <v>232.14699999999999</v>
      </c>
      <c r="CU16" s="9">
        <v>120.64400000000001</v>
      </c>
      <c r="CV16" s="9">
        <v>111.503</v>
      </c>
      <c r="CW16" s="9">
        <v>105.89100000000001</v>
      </c>
      <c r="CX16" s="9">
        <v>54.814</v>
      </c>
      <c r="CY16" s="9">
        <v>51.076999999999998</v>
      </c>
      <c r="CZ16" s="9">
        <v>126.255</v>
      </c>
      <c r="DA16" s="9">
        <v>65.828999999999994</v>
      </c>
      <c r="DB16" s="9">
        <v>60.426000000000002</v>
      </c>
      <c r="DC16" s="9">
        <v>82.474999999999994</v>
      </c>
      <c r="DD16" s="9">
        <v>18.937999999999999</v>
      </c>
      <c r="DE16" s="9">
        <v>63.536999999999999</v>
      </c>
      <c r="DF16" s="9">
        <v>1600.72</v>
      </c>
      <c r="DG16" s="9">
        <v>670.16499999999996</v>
      </c>
      <c r="DH16" s="9">
        <v>930.55499999999995</v>
      </c>
      <c r="DI16" s="9">
        <v>626.61699999999996</v>
      </c>
      <c r="DJ16" s="9">
        <v>332.93099999999998</v>
      </c>
      <c r="DK16" s="9">
        <v>293.68599999999998</v>
      </c>
      <c r="DL16" s="9">
        <v>578.58199999999999</v>
      </c>
      <c r="DM16" s="9">
        <v>312.404</v>
      </c>
      <c r="DN16" s="9">
        <v>266.178</v>
      </c>
      <c r="DO16" s="9">
        <v>48.033999999999999</v>
      </c>
      <c r="DP16" s="9">
        <v>20.527000000000001</v>
      </c>
      <c r="DQ16" s="9">
        <v>27.507000000000001</v>
      </c>
      <c r="DR16" s="9">
        <v>14.159000000000001</v>
      </c>
      <c r="DS16" s="9">
        <v>5.6420000000000003</v>
      </c>
      <c r="DT16" s="9">
        <v>8.5169999999999995</v>
      </c>
      <c r="DU16" s="9">
        <v>761.25699999999995</v>
      </c>
      <c r="DV16" s="9">
        <v>263.54500000000002</v>
      </c>
      <c r="DW16" s="9">
        <v>497.71300000000002</v>
      </c>
      <c r="DX16" s="9">
        <v>68.289000000000001</v>
      </c>
      <c r="DY16" s="9">
        <v>25.31</v>
      </c>
      <c r="DZ16" s="9">
        <v>42.978000000000002</v>
      </c>
      <c r="EA16" s="9">
        <v>692.96799999999996</v>
      </c>
      <c r="EB16" s="9">
        <v>238.23400000000001</v>
      </c>
      <c r="EC16" s="9">
        <v>454.73399999999998</v>
      </c>
      <c r="ED16" s="9">
        <v>198.68799999999999</v>
      </c>
      <c r="EE16" s="9">
        <v>68.048000000000002</v>
      </c>
      <c r="EF16" s="9">
        <v>130.63999999999999</v>
      </c>
      <c r="EG16" s="9">
        <v>2225.91</v>
      </c>
      <c r="EH16" s="9">
        <v>910.24099999999999</v>
      </c>
      <c r="EI16" s="9">
        <v>1315.67</v>
      </c>
      <c r="EJ16" s="9">
        <v>1767.78</v>
      </c>
      <c r="EK16" s="9">
        <v>669.83900000000006</v>
      </c>
      <c r="EL16" s="9">
        <v>1097.941</v>
      </c>
      <c r="EM16" s="9">
        <v>458.13</v>
      </c>
      <c r="EN16" s="9">
        <v>240.40199999999999</v>
      </c>
      <c r="EO16" s="9">
        <v>217.72900000000001</v>
      </c>
      <c r="EP16" s="9">
        <v>684.47299999999996</v>
      </c>
      <c r="EQ16" s="9">
        <v>367.21800000000002</v>
      </c>
      <c r="ER16" s="9">
        <v>317.255</v>
      </c>
      <c r="ES16" s="9">
        <v>3456.779</v>
      </c>
      <c r="ET16" s="9">
        <v>1352.77</v>
      </c>
      <c r="EU16" s="9">
        <v>2104.009</v>
      </c>
      <c r="EV16" s="9">
        <v>12675.733</v>
      </c>
      <c r="EW16" s="9">
        <v>6619.5829999999996</v>
      </c>
      <c r="EX16" s="9">
        <v>6056.15</v>
      </c>
      <c r="EY16" s="9">
        <v>3826.6309999999999</v>
      </c>
      <c r="EZ16" s="9">
        <v>1580.4059999999999</v>
      </c>
      <c r="FA16" s="9">
        <v>2246.2240000000002</v>
      </c>
      <c r="FB16" s="9">
        <v>3176.2240000000002</v>
      </c>
      <c r="FC16" s="9">
        <v>1639.15</v>
      </c>
      <c r="FD16" s="9">
        <v>1537.0740000000001</v>
      </c>
      <c r="FE16" s="9">
        <v>1936.2329999999999</v>
      </c>
      <c r="FF16" s="9">
        <v>971.50099999999998</v>
      </c>
      <c r="FG16" s="9">
        <v>964.73199999999997</v>
      </c>
      <c r="FH16" s="9">
        <v>528.59299999999996</v>
      </c>
      <c r="FI16" s="9">
        <v>253.203</v>
      </c>
      <c r="FJ16" s="9">
        <v>275.38900000000001</v>
      </c>
      <c r="FK16" s="9">
        <v>403.108</v>
      </c>
      <c r="FL16" s="9">
        <v>176.328</v>
      </c>
      <c r="FM16" s="9">
        <v>226.78</v>
      </c>
      <c r="FN16" s="9">
        <v>653.16</v>
      </c>
      <c r="FO16" s="9">
        <v>350.84699999999998</v>
      </c>
      <c r="FP16" s="9">
        <v>302.31200000000001</v>
      </c>
      <c r="FQ16" s="9">
        <v>90.355000000000004</v>
      </c>
      <c r="FR16" s="9">
        <v>54.695999999999998</v>
      </c>
      <c r="FS16" s="9">
        <v>35.658999999999999</v>
      </c>
      <c r="FT16" s="9">
        <v>79.103999999999999</v>
      </c>
      <c r="FU16" s="9">
        <v>49.174999999999997</v>
      </c>
      <c r="FV16" s="9">
        <v>29.928999999999998</v>
      </c>
      <c r="FW16" s="9">
        <v>39.823</v>
      </c>
      <c r="FX16" s="9">
        <v>22.727</v>
      </c>
      <c r="FY16" s="9">
        <v>17.096</v>
      </c>
      <c r="FZ16" s="9">
        <v>39.280999999999999</v>
      </c>
      <c r="GA16" s="9">
        <v>26.448</v>
      </c>
      <c r="GB16" s="9">
        <v>12.834</v>
      </c>
      <c r="GC16" s="9">
        <v>11.250999999999999</v>
      </c>
      <c r="GD16" s="9">
        <v>5.5220000000000002</v>
      </c>
      <c r="GE16" s="9">
        <v>5.73</v>
      </c>
      <c r="GF16" s="9">
        <v>562.80499999999995</v>
      </c>
      <c r="GG16" s="9">
        <v>296.15100000000001</v>
      </c>
      <c r="GH16" s="9">
        <v>266.65300000000002</v>
      </c>
      <c r="GI16" s="9">
        <v>246.68899999999999</v>
      </c>
      <c r="GJ16" s="9">
        <v>138.09200000000001</v>
      </c>
      <c r="GK16" s="9">
        <v>108.59699999999999</v>
      </c>
      <c r="GL16" s="9">
        <v>233.18</v>
      </c>
      <c r="GM16" s="9">
        <v>132.172</v>
      </c>
      <c r="GN16" s="9">
        <v>101.00700000000001</v>
      </c>
      <c r="GO16" s="9">
        <v>13.509</v>
      </c>
      <c r="GP16" s="9">
        <v>5.92</v>
      </c>
      <c r="GQ16" s="9">
        <v>7.5890000000000004</v>
      </c>
      <c r="GR16" s="9">
        <v>1.9690000000000001</v>
      </c>
      <c r="GS16" s="9">
        <v>0.72899999999999998</v>
      </c>
      <c r="GT16" s="9">
        <v>1.24</v>
      </c>
      <c r="GU16" s="9">
        <v>260.51600000000002</v>
      </c>
      <c r="GV16" s="9">
        <v>129.56800000000001</v>
      </c>
      <c r="GW16" s="9">
        <v>130.94800000000001</v>
      </c>
      <c r="GX16" s="9">
        <v>18.934000000000001</v>
      </c>
      <c r="GY16" s="9">
        <v>9.7040000000000006</v>
      </c>
      <c r="GZ16" s="9">
        <v>9.2309999999999999</v>
      </c>
      <c r="HA16" s="9">
        <v>241.58099999999999</v>
      </c>
      <c r="HB16" s="9">
        <v>119.864</v>
      </c>
      <c r="HC16" s="9">
        <v>121.717</v>
      </c>
      <c r="HD16" s="9">
        <v>53.63</v>
      </c>
      <c r="HE16" s="9">
        <v>27.762</v>
      </c>
      <c r="HF16" s="9">
        <v>25.869</v>
      </c>
      <c r="HG16" s="9">
        <v>586.83100000000002</v>
      </c>
      <c r="HH16" s="9">
        <v>316.80200000000002</v>
      </c>
      <c r="HI16" s="9">
        <v>270.029</v>
      </c>
      <c r="HJ16" s="9">
        <v>543.94299999999998</v>
      </c>
      <c r="HK16" s="9">
        <v>287.63900000000001</v>
      </c>
      <c r="HL16" s="9">
        <v>256.30399999999997</v>
      </c>
      <c r="HM16" s="9">
        <v>42.887999999999998</v>
      </c>
      <c r="HN16" s="9">
        <v>29.161999999999999</v>
      </c>
      <c r="HO16" s="9">
        <v>13.726000000000001</v>
      </c>
      <c r="HP16" s="9">
        <v>273.00200000000001</v>
      </c>
      <c r="HQ16" s="9">
        <v>154.899</v>
      </c>
      <c r="HR16" s="9">
        <v>118.10299999999999</v>
      </c>
      <c r="HS16" s="9">
        <v>966.98900000000003</v>
      </c>
      <c r="HT16" s="9">
        <v>512.75</v>
      </c>
      <c r="HU16" s="9">
        <v>454.23899999999998</v>
      </c>
      <c r="HV16" s="9">
        <v>2026.588</v>
      </c>
      <c r="HW16" s="9">
        <v>1026.1969999999999</v>
      </c>
      <c r="HX16" s="9">
        <v>1000.391</v>
      </c>
      <c r="HY16" s="9">
        <v>1149.636</v>
      </c>
      <c r="HZ16" s="9">
        <v>612.95299999999997</v>
      </c>
      <c r="IA16" s="9">
        <v>536.68299999999999</v>
      </c>
      <c r="IB16" s="9">
        <v>7141.2640000000001</v>
      </c>
      <c r="IC16" s="9">
        <v>3532.817</v>
      </c>
      <c r="ID16" s="9">
        <v>3608.4479999999999</v>
      </c>
      <c r="IE16" s="9">
        <v>5868.8729999999996</v>
      </c>
      <c r="IF16" s="9">
        <v>3117.6959999999999</v>
      </c>
      <c r="IG16" s="9">
        <v>2751.1759999999999</v>
      </c>
      <c r="IH16" s="9">
        <v>812.86199999999997</v>
      </c>
      <c r="II16" s="9">
        <v>450.28199999999998</v>
      </c>
      <c r="IJ16" s="9">
        <v>362.58</v>
      </c>
      <c r="IK16" s="9">
        <v>419.37400000000002</v>
      </c>
      <c r="IL16" s="9">
        <v>171.976</v>
      </c>
      <c r="IM16" s="9">
        <v>247.398</v>
      </c>
      <c r="IN16" s="9">
        <v>777.57299999999998</v>
      </c>
      <c r="IO16" s="9">
        <v>252.97200000000001</v>
      </c>
      <c r="IP16" s="9">
        <v>524.601</v>
      </c>
      <c r="IQ16" s="9">
        <v>148.875</v>
      </c>
    </row>
    <row r="17" spans="1:251">
      <c r="A17" s="10">
        <v>44228</v>
      </c>
      <c r="B17" s="9">
        <v>20605.112000000001</v>
      </c>
      <c r="C17" s="9">
        <v>10125.522000000001</v>
      </c>
      <c r="D17" s="9">
        <v>10479.59</v>
      </c>
      <c r="E17" s="9">
        <v>12934.503000000001</v>
      </c>
      <c r="F17" s="9">
        <v>6810.7169999999996</v>
      </c>
      <c r="G17" s="9">
        <v>6123.7860000000001</v>
      </c>
      <c r="H17" s="9">
        <v>1874.2380000000001</v>
      </c>
      <c r="I17" s="9">
        <v>1006.629</v>
      </c>
      <c r="J17" s="9">
        <v>867.60900000000004</v>
      </c>
      <c r="K17" s="9">
        <v>1116.4749999999999</v>
      </c>
      <c r="L17" s="9">
        <v>493.142</v>
      </c>
      <c r="M17" s="9">
        <v>623.33199999999999</v>
      </c>
      <c r="N17" s="9">
        <v>2182.8180000000002</v>
      </c>
      <c r="O17" s="9">
        <v>970.55600000000004</v>
      </c>
      <c r="P17" s="9">
        <v>1212.2619999999999</v>
      </c>
      <c r="Q17" s="9">
        <v>340.483</v>
      </c>
      <c r="R17" s="9">
        <v>145.93799999999999</v>
      </c>
      <c r="S17" s="9">
        <v>194.54499999999999</v>
      </c>
      <c r="T17" s="9">
        <v>259.584</v>
      </c>
      <c r="U17" s="9">
        <v>123.92</v>
      </c>
      <c r="V17" s="9">
        <v>135.66499999999999</v>
      </c>
      <c r="W17" s="9">
        <v>120.47799999999999</v>
      </c>
      <c r="X17" s="9">
        <v>62.594000000000001</v>
      </c>
      <c r="Y17" s="9">
        <v>57.883000000000003</v>
      </c>
      <c r="Z17" s="9">
        <v>139.107</v>
      </c>
      <c r="AA17" s="9">
        <v>61.325000000000003</v>
      </c>
      <c r="AB17" s="9">
        <v>77.781999999999996</v>
      </c>
      <c r="AC17" s="9">
        <v>80.897999999999996</v>
      </c>
      <c r="AD17" s="9">
        <v>22.018000000000001</v>
      </c>
      <c r="AE17" s="9">
        <v>58.88</v>
      </c>
      <c r="AF17" s="9">
        <v>1842.336</v>
      </c>
      <c r="AG17" s="9">
        <v>824.61800000000005</v>
      </c>
      <c r="AH17" s="9">
        <v>1017.717</v>
      </c>
      <c r="AI17" s="9">
        <v>748.28399999999999</v>
      </c>
      <c r="AJ17" s="9">
        <v>410.50299999999999</v>
      </c>
      <c r="AK17" s="9">
        <v>337.78100000000001</v>
      </c>
      <c r="AL17" s="9">
        <v>692.77200000000005</v>
      </c>
      <c r="AM17" s="9">
        <v>392.69900000000001</v>
      </c>
      <c r="AN17" s="9">
        <v>300.07299999999998</v>
      </c>
      <c r="AO17" s="9">
        <v>55.512</v>
      </c>
      <c r="AP17" s="9">
        <v>17.803999999999998</v>
      </c>
      <c r="AQ17" s="9">
        <v>37.707999999999998</v>
      </c>
      <c r="AR17" s="9">
        <v>18.524999999999999</v>
      </c>
      <c r="AS17" s="9">
        <v>6.8570000000000002</v>
      </c>
      <c r="AT17" s="9">
        <v>11.667999999999999</v>
      </c>
      <c r="AU17" s="9">
        <v>858.21199999999999</v>
      </c>
      <c r="AV17" s="9">
        <v>333.53399999999999</v>
      </c>
      <c r="AW17" s="9">
        <v>524.67700000000002</v>
      </c>
      <c r="AX17" s="9">
        <v>112.491</v>
      </c>
      <c r="AY17" s="9">
        <v>51.54</v>
      </c>
      <c r="AZ17" s="9">
        <v>60.95</v>
      </c>
      <c r="BA17" s="9">
        <v>745.721</v>
      </c>
      <c r="BB17" s="9">
        <v>281.99400000000003</v>
      </c>
      <c r="BC17" s="9">
        <v>463.72699999999998</v>
      </c>
      <c r="BD17" s="9">
        <v>217.315</v>
      </c>
      <c r="BE17" s="9">
        <v>73.724000000000004</v>
      </c>
      <c r="BF17" s="9">
        <v>143.59100000000001</v>
      </c>
      <c r="BG17" s="9">
        <v>5487.7910000000002</v>
      </c>
      <c r="BH17" s="9">
        <v>2344.2489999999998</v>
      </c>
      <c r="BI17" s="9">
        <v>3143.5419999999999</v>
      </c>
      <c r="BJ17" s="9">
        <v>4801.9889999999996</v>
      </c>
      <c r="BK17" s="9">
        <v>2018.4780000000001</v>
      </c>
      <c r="BL17" s="9">
        <v>2783.51</v>
      </c>
      <c r="BM17" s="9">
        <v>685.803</v>
      </c>
      <c r="BN17" s="9">
        <v>325.77100000000002</v>
      </c>
      <c r="BO17" s="9">
        <v>360.03199999999998</v>
      </c>
      <c r="BP17" s="9">
        <v>813.24900000000002</v>
      </c>
      <c r="BQ17" s="9">
        <v>455.29300000000001</v>
      </c>
      <c r="BR17" s="9">
        <v>357.95600000000002</v>
      </c>
      <c r="BS17" s="9">
        <v>6857.36</v>
      </c>
      <c r="BT17" s="9">
        <v>2859.5120000000002</v>
      </c>
      <c r="BU17" s="9">
        <v>3997.8490000000002</v>
      </c>
      <c r="BV17" s="9">
        <v>13274.985000000001</v>
      </c>
      <c r="BW17" s="9">
        <v>6956.6549999999997</v>
      </c>
      <c r="BX17" s="9">
        <v>6318.33</v>
      </c>
      <c r="BY17" s="9">
        <v>7330.1270000000004</v>
      </c>
      <c r="BZ17" s="9">
        <v>3168.8670000000002</v>
      </c>
      <c r="CA17" s="9">
        <v>4161.26</v>
      </c>
      <c r="CB17" s="9">
        <v>16409.830999999998</v>
      </c>
      <c r="CC17" s="9">
        <v>8151.6710000000003</v>
      </c>
      <c r="CD17" s="9">
        <v>8258.1610000000001</v>
      </c>
      <c r="CE17" s="9">
        <v>12283.081</v>
      </c>
      <c r="CF17" s="9">
        <v>6414.9639999999999</v>
      </c>
      <c r="CG17" s="9">
        <v>5868.1170000000002</v>
      </c>
      <c r="CH17" s="9">
        <v>1793.787</v>
      </c>
      <c r="CI17" s="9">
        <v>964.22</v>
      </c>
      <c r="CJ17" s="9">
        <v>829.56700000000001</v>
      </c>
      <c r="CK17" s="9">
        <v>1075.5940000000001</v>
      </c>
      <c r="CL17" s="9">
        <v>470.62099999999998</v>
      </c>
      <c r="CM17" s="9">
        <v>604.97299999999996</v>
      </c>
      <c r="CN17" s="9">
        <v>2039.732</v>
      </c>
      <c r="CO17" s="9">
        <v>891.92399999999998</v>
      </c>
      <c r="CP17" s="9">
        <v>1147.808</v>
      </c>
      <c r="CQ17" s="9">
        <v>319.041</v>
      </c>
      <c r="CR17" s="9">
        <v>134.995</v>
      </c>
      <c r="CS17" s="9">
        <v>184.04599999999999</v>
      </c>
      <c r="CT17" s="9">
        <v>243.285</v>
      </c>
      <c r="CU17" s="9">
        <v>115.30200000000001</v>
      </c>
      <c r="CV17" s="9">
        <v>127.982</v>
      </c>
      <c r="CW17" s="9">
        <v>116.15600000000001</v>
      </c>
      <c r="CX17" s="9">
        <v>60.951000000000001</v>
      </c>
      <c r="CY17" s="9">
        <v>55.204999999999998</v>
      </c>
      <c r="CZ17" s="9">
        <v>127.129</v>
      </c>
      <c r="DA17" s="9">
        <v>54.350999999999999</v>
      </c>
      <c r="DB17" s="9">
        <v>72.777000000000001</v>
      </c>
      <c r="DC17" s="9">
        <v>75.756</v>
      </c>
      <c r="DD17" s="9">
        <v>19.693000000000001</v>
      </c>
      <c r="DE17" s="9">
        <v>56.063000000000002</v>
      </c>
      <c r="DF17" s="9">
        <v>1720.692</v>
      </c>
      <c r="DG17" s="9">
        <v>756.92899999999997</v>
      </c>
      <c r="DH17" s="9">
        <v>963.76300000000003</v>
      </c>
      <c r="DI17" s="9">
        <v>738.08</v>
      </c>
      <c r="DJ17" s="9">
        <v>404.3</v>
      </c>
      <c r="DK17" s="9">
        <v>333.78100000000001</v>
      </c>
      <c r="DL17" s="9">
        <v>683.10699999999997</v>
      </c>
      <c r="DM17" s="9">
        <v>386.49599999999998</v>
      </c>
      <c r="DN17" s="9">
        <v>296.61099999999999</v>
      </c>
      <c r="DO17" s="9">
        <v>54.972999999999999</v>
      </c>
      <c r="DP17" s="9">
        <v>17.803999999999998</v>
      </c>
      <c r="DQ17" s="9">
        <v>37.17</v>
      </c>
      <c r="DR17" s="9">
        <v>17.815000000000001</v>
      </c>
      <c r="DS17" s="9">
        <v>6.8570000000000002</v>
      </c>
      <c r="DT17" s="9">
        <v>10.958</v>
      </c>
      <c r="DU17" s="9">
        <v>763.07500000000005</v>
      </c>
      <c r="DV17" s="9">
        <v>280.834</v>
      </c>
      <c r="DW17" s="9">
        <v>482.24</v>
      </c>
      <c r="DX17" s="9">
        <v>81.393000000000001</v>
      </c>
      <c r="DY17" s="9">
        <v>35.331000000000003</v>
      </c>
      <c r="DZ17" s="9">
        <v>46.061999999999998</v>
      </c>
      <c r="EA17" s="9">
        <v>681.68200000000002</v>
      </c>
      <c r="EB17" s="9">
        <v>245.50399999999999</v>
      </c>
      <c r="EC17" s="9">
        <v>436.178</v>
      </c>
      <c r="ED17" s="9">
        <v>201.721</v>
      </c>
      <c r="EE17" s="9">
        <v>64.938000000000002</v>
      </c>
      <c r="EF17" s="9">
        <v>136.78399999999999</v>
      </c>
      <c r="EG17" s="9">
        <v>2087.018</v>
      </c>
      <c r="EH17" s="9">
        <v>844.78300000000002</v>
      </c>
      <c r="EI17" s="9">
        <v>1242.2349999999999</v>
      </c>
      <c r="EJ17" s="9">
        <v>1635.29</v>
      </c>
      <c r="EK17" s="9">
        <v>619.40200000000004</v>
      </c>
      <c r="EL17" s="9">
        <v>1015.889</v>
      </c>
      <c r="EM17" s="9">
        <v>451.72800000000001</v>
      </c>
      <c r="EN17" s="9">
        <v>225.381</v>
      </c>
      <c r="EO17" s="9">
        <v>226.34700000000001</v>
      </c>
      <c r="EP17" s="9">
        <v>799.26300000000003</v>
      </c>
      <c r="EQ17" s="9">
        <v>447.447</v>
      </c>
      <c r="ER17" s="9">
        <v>351.81599999999997</v>
      </c>
      <c r="ES17" s="9">
        <v>3327.4879999999998</v>
      </c>
      <c r="ET17" s="9">
        <v>1289.26</v>
      </c>
      <c r="EU17" s="9">
        <v>2038.2280000000001</v>
      </c>
      <c r="EV17" s="9">
        <v>12602.120999999999</v>
      </c>
      <c r="EW17" s="9">
        <v>6549.9589999999998</v>
      </c>
      <c r="EX17" s="9">
        <v>6052.1629999999996</v>
      </c>
      <c r="EY17" s="9">
        <v>3807.71</v>
      </c>
      <c r="EZ17" s="9">
        <v>1601.712</v>
      </c>
      <c r="FA17" s="9">
        <v>2205.998</v>
      </c>
      <c r="FB17" s="9">
        <v>3056.3690000000001</v>
      </c>
      <c r="FC17" s="9">
        <v>1572.597</v>
      </c>
      <c r="FD17" s="9">
        <v>1483.7729999999999</v>
      </c>
      <c r="FE17" s="9">
        <v>1852.0820000000001</v>
      </c>
      <c r="FF17" s="9">
        <v>925.52800000000002</v>
      </c>
      <c r="FG17" s="9">
        <v>926.55399999999997</v>
      </c>
      <c r="FH17" s="9">
        <v>459.02</v>
      </c>
      <c r="FI17" s="9">
        <v>229.37799999999999</v>
      </c>
      <c r="FJ17" s="9">
        <v>229.642</v>
      </c>
      <c r="FK17" s="9">
        <v>337.43</v>
      </c>
      <c r="FL17" s="9">
        <v>156.387</v>
      </c>
      <c r="FM17" s="9">
        <v>181.04300000000001</v>
      </c>
      <c r="FN17" s="9">
        <v>660.88699999999994</v>
      </c>
      <c r="FO17" s="9">
        <v>369.32900000000001</v>
      </c>
      <c r="FP17" s="9">
        <v>291.55799999999999</v>
      </c>
      <c r="FQ17" s="9">
        <v>86.522000000000006</v>
      </c>
      <c r="FR17" s="9">
        <v>49.454000000000001</v>
      </c>
      <c r="FS17" s="9">
        <v>37.067999999999998</v>
      </c>
      <c r="FT17" s="9">
        <v>81.265000000000001</v>
      </c>
      <c r="FU17" s="9">
        <v>47.776000000000003</v>
      </c>
      <c r="FV17" s="9">
        <v>33.488999999999997</v>
      </c>
      <c r="FW17" s="9">
        <v>46.162999999999997</v>
      </c>
      <c r="FX17" s="9">
        <v>26.201000000000001</v>
      </c>
      <c r="FY17" s="9">
        <v>19.962</v>
      </c>
      <c r="FZ17" s="9">
        <v>35.101999999999997</v>
      </c>
      <c r="GA17" s="9">
        <v>21.574999999999999</v>
      </c>
      <c r="GB17" s="9">
        <v>13.526999999999999</v>
      </c>
      <c r="GC17" s="9">
        <v>5.258</v>
      </c>
      <c r="GD17" s="9">
        <v>1.6779999999999999</v>
      </c>
      <c r="GE17" s="9">
        <v>3.5790000000000002</v>
      </c>
      <c r="GF17" s="9">
        <v>574.36400000000003</v>
      </c>
      <c r="GG17" s="9">
        <v>319.875</v>
      </c>
      <c r="GH17" s="9">
        <v>254.489</v>
      </c>
      <c r="GI17" s="9">
        <v>253.14599999999999</v>
      </c>
      <c r="GJ17" s="9">
        <v>146.09200000000001</v>
      </c>
      <c r="GK17" s="9">
        <v>107.054</v>
      </c>
      <c r="GL17" s="9">
        <v>235.24700000000001</v>
      </c>
      <c r="GM17" s="9">
        <v>137.43299999999999</v>
      </c>
      <c r="GN17" s="9">
        <v>97.813999999999993</v>
      </c>
      <c r="GO17" s="9">
        <v>17.899999999999999</v>
      </c>
      <c r="GP17" s="9">
        <v>8.6590000000000007</v>
      </c>
      <c r="GQ17" s="9">
        <v>9.24</v>
      </c>
      <c r="GR17" s="9">
        <v>3.34</v>
      </c>
      <c r="GS17" s="9">
        <v>1.0660000000000001</v>
      </c>
      <c r="GT17" s="9">
        <v>2.274</v>
      </c>
      <c r="GU17" s="9">
        <v>266.56</v>
      </c>
      <c r="GV17" s="9">
        <v>144.62100000000001</v>
      </c>
      <c r="GW17" s="9">
        <v>121.93899999999999</v>
      </c>
      <c r="GX17" s="9">
        <v>19.571999999999999</v>
      </c>
      <c r="GY17" s="9">
        <v>12.955</v>
      </c>
      <c r="GZ17" s="9">
        <v>6.617</v>
      </c>
      <c r="HA17" s="9">
        <v>246.988</v>
      </c>
      <c r="HB17" s="9">
        <v>131.666</v>
      </c>
      <c r="HC17" s="9">
        <v>115.322</v>
      </c>
      <c r="HD17" s="9">
        <v>51.317999999999998</v>
      </c>
      <c r="HE17" s="9">
        <v>28.096</v>
      </c>
      <c r="HF17" s="9">
        <v>23.222000000000001</v>
      </c>
      <c r="HG17" s="9">
        <v>543.40099999999995</v>
      </c>
      <c r="HH17" s="9">
        <v>277.74</v>
      </c>
      <c r="HI17" s="9">
        <v>265.661</v>
      </c>
      <c r="HJ17" s="9">
        <v>506.738</v>
      </c>
      <c r="HK17" s="9">
        <v>256.85700000000003</v>
      </c>
      <c r="HL17" s="9">
        <v>249.881</v>
      </c>
      <c r="HM17" s="9">
        <v>36.662999999999997</v>
      </c>
      <c r="HN17" s="9">
        <v>20.882999999999999</v>
      </c>
      <c r="HO17" s="9">
        <v>15.78</v>
      </c>
      <c r="HP17" s="9">
        <v>281.41000000000003</v>
      </c>
      <c r="HQ17" s="9">
        <v>163.63399999999999</v>
      </c>
      <c r="HR17" s="9">
        <v>117.776</v>
      </c>
      <c r="HS17" s="9">
        <v>922.87800000000004</v>
      </c>
      <c r="HT17" s="9">
        <v>483.43599999999998</v>
      </c>
      <c r="HU17" s="9">
        <v>439.44299999999998</v>
      </c>
      <c r="HV17" s="9">
        <v>1938.604</v>
      </c>
      <c r="HW17" s="9">
        <v>974.98199999999997</v>
      </c>
      <c r="HX17" s="9">
        <v>963.62199999999996</v>
      </c>
      <c r="HY17" s="9">
        <v>1117.7650000000001</v>
      </c>
      <c r="HZ17" s="9">
        <v>597.61500000000001</v>
      </c>
      <c r="IA17" s="9">
        <v>520.15</v>
      </c>
      <c r="IB17" s="9">
        <v>7137.9610000000002</v>
      </c>
      <c r="IC17" s="9">
        <v>3533.252</v>
      </c>
      <c r="ID17" s="9">
        <v>3604.7089999999998</v>
      </c>
      <c r="IE17" s="9">
        <v>5862.2139999999999</v>
      </c>
      <c r="IF17" s="9">
        <v>3108.2820000000002</v>
      </c>
      <c r="IG17" s="9">
        <v>2753.9319999999998</v>
      </c>
      <c r="IH17" s="9">
        <v>787.46100000000001</v>
      </c>
      <c r="II17" s="9">
        <v>445.13200000000001</v>
      </c>
      <c r="IJ17" s="9">
        <v>342.32900000000001</v>
      </c>
      <c r="IK17" s="9">
        <v>419.65199999999999</v>
      </c>
      <c r="IL17" s="9">
        <v>174.524</v>
      </c>
      <c r="IM17" s="9">
        <v>245.12899999999999</v>
      </c>
      <c r="IN17" s="9">
        <v>806.928</v>
      </c>
      <c r="IO17" s="9">
        <v>274.96100000000001</v>
      </c>
      <c r="IP17" s="9">
        <v>531.96699999999998</v>
      </c>
      <c r="IQ17" s="9">
        <v>147.798</v>
      </c>
    </row>
    <row r="18" spans="1:251">
      <c r="A18" s="10">
        <v>44593</v>
      </c>
      <c r="B18" s="9">
        <v>20784.001</v>
      </c>
      <c r="C18" s="9">
        <v>10224.731</v>
      </c>
      <c r="D18" s="9">
        <v>10559.27</v>
      </c>
      <c r="E18" s="9">
        <v>13384.091</v>
      </c>
      <c r="F18" s="9">
        <v>7012.0969999999998</v>
      </c>
      <c r="G18" s="9">
        <v>6371.9930000000004</v>
      </c>
      <c r="H18" s="9">
        <v>1557.5630000000001</v>
      </c>
      <c r="I18" s="9">
        <v>818.88699999999994</v>
      </c>
      <c r="J18" s="9">
        <v>738.67600000000004</v>
      </c>
      <c r="K18" s="9">
        <v>894.851</v>
      </c>
      <c r="L18" s="9">
        <v>386.125</v>
      </c>
      <c r="M18" s="9">
        <v>508.726</v>
      </c>
      <c r="N18" s="9">
        <v>1817.1110000000001</v>
      </c>
      <c r="O18" s="9">
        <v>802.28099999999995</v>
      </c>
      <c r="P18" s="9">
        <v>1014.831</v>
      </c>
      <c r="Q18" s="9">
        <v>367.65699999999998</v>
      </c>
      <c r="R18" s="9">
        <v>151.55500000000001</v>
      </c>
      <c r="S18" s="9">
        <v>216.101</v>
      </c>
      <c r="T18" s="9">
        <v>278.36900000000003</v>
      </c>
      <c r="U18" s="9">
        <v>126.657</v>
      </c>
      <c r="V18" s="9">
        <v>151.71199999999999</v>
      </c>
      <c r="W18" s="9">
        <v>118.089</v>
      </c>
      <c r="X18" s="9">
        <v>60.621000000000002</v>
      </c>
      <c r="Y18" s="9">
        <v>57.468000000000004</v>
      </c>
      <c r="Z18" s="9">
        <v>160.28</v>
      </c>
      <c r="AA18" s="9">
        <v>66.036000000000001</v>
      </c>
      <c r="AB18" s="9">
        <v>94.244</v>
      </c>
      <c r="AC18" s="9">
        <v>89.287999999999997</v>
      </c>
      <c r="AD18" s="9">
        <v>24.899000000000001</v>
      </c>
      <c r="AE18" s="9">
        <v>64.388999999999996</v>
      </c>
      <c r="AF18" s="9">
        <v>1449.4549999999999</v>
      </c>
      <c r="AG18" s="9">
        <v>650.72500000000002</v>
      </c>
      <c r="AH18" s="9">
        <v>798.72900000000004</v>
      </c>
      <c r="AI18" s="9">
        <v>484.85899999999998</v>
      </c>
      <c r="AJ18" s="9">
        <v>257.74200000000002</v>
      </c>
      <c r="AK18" s="9">
        <v>227.11799999999999</v>
      </c>
      <c r="AL18" s="9">
        <v>438.67599999999999</v>
      </c>
      <c r="AM18" s="9">
        <v>237.75200000000001</v>
      </c>
      <c r="AN18" s="9">
        <v>200.92500000000001</v>
      </c>
      <c r="AO18" s="9">
        <v>46.183</v>
      </c>
      <c r="AP18" s="9">
        <v>19.989999999999998</v>
      </c>
      <c r="AQ18" s="9">
        <v>26.193000000000001</v>
      </c>
      <c r="AR18" s="9">
        <v>16.704999999999998</v>
      </c>
      <c r="AS18" s="9">
        <v>6.3760000000000003</v>
      </c>
      <c r="AT18" s="9">
        <v>10.329000000000001</v>
      </c>
      <c r="AU18" s="9">
        <v>756.13199999999995</v>
      </c>
      <c r="AV18" s="9">
        <v>320.03199999999998</v>
      </c>
      <c r="AW18" s="9">
        <v>436.1</v>
      </c>
      <c r="AX18" s="9">
        <v>89.311999999999998</v>
      </c>
      <c r="AY18" s="9">
        <v>42.765999999999998</v>
      </c>
      <c r="AZ18" s="9">
        <v>46.545999999999999</v>
      </c>
      <c r="BA18" s="9">
        <v>666.81899999999996</v>
      </c>
      <c r="BB18" s="9">
        <v>277.26600000000002</v>
      </c>
      <c r="BC18" s="9">
        <v>389.55399999999997</v>
      </c>
      <c r="BD18" s="9">
        <v>191.75899999999999</v>
      </c>
      <c r="BE18" s="9">
        <v>66.575000000000003</v>
      </c>
      <c r="BF18" s="9">
        <v>125.18300000000001</v>
      </c>
      <c r="BG18" s="9">
        <v>5582.799</v>
      </c>
      <c r="BH18" s="9">
        <v>2410.3530000000001</v>
      </c>
      <c r="BI18" s="9">
        <v>3172.4459999999999</v>
      </c>
      <c r="BJ18" s="9">
        <v>4902.0450000000001</v>
      </c>
      <c r="BK18" s="9">
        <v>2059.61</v>
      </c>
      <c r="BL18" s="9">
        <v>2842.4340000000002</v>
      </c>
      <c r="BM18" s="9">
        <v>680.755</v>
      </c>
      <c r="BN18" s="9">
        <v>350.74299999999999</v>
      </c>
      <c r="BO18" s="9">
        <v>330.012</v>
      </c>
      <c r="BP18" s="9">
        <v>556.76599999999996</v>
      </c>
      <c r="BQ18" s="9">
        <v>298.37299999999999</v>
      </c>
      <c r="BR18" s="9">
        <v>258.39299999999997</v>
      </c>
      <c r="BS18" s="9">
        <v>6843.1450000000004</v>
      </c>
      <c r="BT18" s="9">
        <v>2914.261</v>
      </c>
      <c r="BU18" s="9">
        <v>3928.884</v>
      </c>
      <c r="BV18" s="9">
        <v>13751.748</v>
      </c>
      <c r="BW18" s="9">
        <v>7163.6530000000002</v>
      </c>
      <c r="BX18" s="9">
        <v>6588.0950000000003</v>
      </c>
      <c r="BY18" s="9">
        <v>7032.2539999999999</v>
      </c>
      <c r="BZ18" s="9">
        <v>3061.0790000000002</v>
      </c>
      <c r="CA18" s="9">
        <v>3971.1750000000002</v>
      </c>
      <c r="CB18" s="9">
        <v>16492.269</v>
      </c>
      <c r="CC18" s="9">
        <v>8203.5079999999998</v>
      </c>
      <c r="CD18" s="9">
        <v>8288.7610000000004</v>
      </c>
      <c r="CE18" s="9">
        <v>12745.181</v>
      </c>
      <c r="CF18" s="9">
        <v>6628.04</v>
      </c>
      <c r="CG18" s="9">
        <v>6117.1409999999996</v>
      </c>
      <c r="CH18" s="9">
        <v>1512.133</v>
      </c>
      <c r="CI18" s="9">
        <v>792.97699999999998</v>
      </c>
      <c r="CJ18" s="9">
        <v>719.15599999999995</v>
      </c>
      <c r="CK18" s="9">
        <v>872.98599999999999</v>
      </c>
      <c r="CL18" s="9">
        <v>372.72199999999998</v>
      </c>
      <c r="CM18" s="9">
        <v>500.26400000000001</v>
      </c>
      <c r="CN18" s="9">
        <v>1654.653</v>
      </c>
      <c r="CO18" s="9">
        <v>713.32399999999996</v>
      </c>
      <c r="CP18" s="9">
        <v>941.33</v>
      </c>
      <c r="CQ18" s="9">
        <v>347.80599999999998</v>
      </c>
      <c r="CR18" s="9">
        <v>140.47499999999999</v>
      </c>
      <c r="CS18" s="9">
        <v>207.33199999999999</v>
      </c>
      <c r="CT18" s="9">
        <v>262.34399999999999</v>
      </c>
      <c r="CU18" s="9">
        <v>117.613</v>
      </c>
      <c r="CV18" s="9">
        <v>144.73099999999999</v>
      </c>
      <c r="CW18" s="9">
        <v>112.479</v>
      </c>
      <c r="CX18" s="9">
        <v>57.38</v>
      </c>
      <c r="CY18" s="9">
        <v>55.1</v>
      </c>
      <c r="CZ18" s="9">
        <v>149.86500000000001</v>
      </c>
      <c r="DA18" s="9">
        <v>60.232999999999997</v>
      </c>
      <c r="DB18" s="9">
        <v>89.632000000000005</v>
      </c>
      <c r="DC18" s="9">
        <v>85.462000000000003</v>
      </c>
      <c r="DD18" s="9">
        <v>22.861000000000001</v>
      </c>
      <c r="DE18" s="9">
        <v>62.600999999999999</v>
      </c>
      <c r="DF18" s="9">
        <v>1306.847</v>
      </c>
      <c r="DG18" s="9">
        <v>572.84900000000005</v>
      </c>
      <c r="DH18" s="9">
        <v>733.99800000000005</v>
      </c>
      <c r="DI18" s="9">
        <v>474.56</v>
      </c>
      <c r="DJ18" s="9">
        <v>251.417</v>
      </c>
      <c r="DK18" s="9">
        <v>223.143</v>
      </c>
      <c r="DL18" s="9">
        <v>429.29899999999998</v>
      </c>
      <c r="DM18" s="9">
        <v>232.34899999999999</v>
      </c>
      <c r="DN18" s="9">
        <v>196.95</v>
      </c>
      <c r="DO18" s="9">
        <v>45.261000000000003</v>
      </c>
      <c r="DP18" s="9">
        <v>19.068000000000001</v>
      </c>
      <c r="DQ18" s="9">
        <v>26.193000000000001</v>
      </c>
      <c r="DR18" s="9">
        <v>16.704999999999998</v>
      </c>
      <c r="DS18" s="9">
        <v>6.3760000000000003</v>
      </c>
      <c r="DT18" s="9">
        <v>10.329000000000001</v>
      </c>
      <c r="DU18" s="9">
        <v>639.50599999999997</v>
      </c>
      <c r="DV18" s="9">
        <v>254.04400000000001</v>
      </c>
      <c r="DW18" s="9">
        <v>385.46199999999999</v>
      </c>
      <c r="DX18" s="9">
        <v>59.250999999999998</v>
      </c>
      <c r="DY18" s="9">
        <v>25.876999999999999</v>
      </c>
      <c r="DZ18" s="9">
        <v>33.374000000000002</v>
      </c>
      <c r="EA18" s="9">
        <v>580.255</v>
      </c>
      <c r="EB18" s="9">
        <v>228.167</v>
      </c>
      <c r="EC18" s="9">
        <v>352.089</v>
      </c>
      <c r="ED18" s="9">
        <v>176.07499999999999</v>
      </c>
      <c r="EE18" s="9">
        <v>61.011000000000003</v>
      </c>
      <c r="EF18" s="9">
        <v>115.06399999999999</v>
      </c>
      <c r="EG18" s="9">
        <v>2092.4340000000002</v>
      </c>
      <c r="EH18" s="9">
        <v>862.14400000000001</v>
      </c>
      <c r="EI18" s="9">
        <v>1230.2909999999999</v>
      </c>
      <c r="EJ18" s="9">
        <v>1630.433</v>
      </c>
      <c r="EK18" s="9">
        <v>612.53</v>
      </c>
      <c r="EL18" s="9">
        <v>1017.903</v>
      </c>
      <c r="EM18" s="9">
        <v>462.00200000000001</v>
      </c>
      <c r="EN18" s="9">
        <v>249.614</v>
      </c>
      <c r="EO18" s="9">
        <v>212.38800000000001</v>
      </c>
      <c r="EP18" s="9">
        <v>541.77800000000002</v>
      </c>
      <c r="EQ18" s="9">
        <v>289.72899999999998</v>
      </c>
      <c r="ER18" s="9">
        <v>252.04900000000001</v>
      </c>
      <c r="ES18" s="9">
        <v>3205.3090000000002</v>
      </c>
      <c r="ET18" s="9">
        <v>1285.7380000000001</v>
      </c>
      <c r="EU18" s="9">
        <v>1919.5709999999999</v>
      </c>
      <c r="EV18" s="9">
        <v>13092.987999999999</v>
      </c>
      <c r="EW18" s="9">
        <v>6768.5150000000003</v>
      </c>
      <c r="EX18" s="9">
        <v>6324.473</v>
      </c>
      <c r="EY18" s="9">
        <v>3399.2809999999999</v>
      </c>
      <c r="EZ18" s="9">
        <v>1434.9929999999999</v>
      </c>
      <c r="FA18" s="9">
        <v>1964.288</v>
      </c>
      <c r="FB18" s="9">
        <v>3072.029</v>
      </c>
      <c r="FC18" s="9">
        <v>1580.2339999999999</v>
      </c>
      <c r="FD18" s="9">
        <v>1491.7950000000001</v>
      </c>
      <c r="FE18" s="9">
        <v>1995.836</v>
      </c>
      <c r="FF18" s="9">
        <v>1005.198</v>
      </c>
      <c r="FG18" s="9">
        <v>990.63800000000003</v>
      </c>
      <c r="FH18" s="9">
        <v>416.86200000000002</v>
      </c>
      <c r="FI18" s="9">
        <v>199.56299999999999</v>
      </c>
      <c r="FJ18" s="9">
        <v>217.29900000000001</v>
      </c>
      <c r="FK18" s="9">
        <v>299.97199999999998</v>
      </c>
      <c r="FL18" s="9">
        <v>137.62700000000001</v>
      </c>
      <c r="FM18" s="9">
        <v>162.345</v>
      </c>
      <c r="FN18" s="9">
        <v>550.31500000000005</v>
      </c>
      <c r="FO18" s="9">
        <v>298.61500000000001</v>
      </c>
      <c r="FP18" s="9">
        <v>251.7</v>
      </c>
      <c r="FQ18" s="9">
        <v>92.897000000000006</v>
      </c>
      <c r="FR18" s="9">
        <v>53.347000000000001</v>
      </c>
      <c r="FS18" s="9">
        <v>39.549999999999997</v>
      </c>
      <c r="FT18" s="9">
        <v>82.528000000000006</v>
      </c>
      <c r="FU18" s="9">
        <v>48.777000000000001</v>
      </c>
      <c r="FV18" s="9">
        <v>33.750999999999998</v>
      </c>
      <c r="FW18" s="9">
        <v>42.396999999999998</v>
      </c>
      <c r="FX18" s="9">
        <v>27.306000000000001</v>
      </c>
      <c r="FY18" s="9">
        <v>15.090999999999999</v>
      </c>
      <c r="FZ18" s="9">
        <v>40.131</v>
      </c>
      <c r="GA18" s="9">
        <v>21.471</v>
      </c>
      <c r="GB18" s="9">
        <v>18.66</v>
      </c>
      <c r="GC18" s="9">
        <v>10.369</v>
      </c>
      <c r="GD18" s="9">
        <v>4.5709999999999997</v>
      </c>
      <c r="GE18" s="9">
        <v>5.7990000000000004</v>
      </c>
      <c r="GF18" s="9">
        <v>457.41800000000001</v>
      </c>
      <c r="GG18" s="9">
        <v>245.268</v>
      </c>
      <c r="GH18" s="9">
        <v>212.15</v>
      </c>
      <c r="GI18" s="9">
        <v>172.822</v>
      </c>
      <c r="GJ18" s="9">
        <v>97.823999999999998</v>
      </c>
      <c r="GK18" s="9">
        <v>74.998999999999995</v>
      </c>
      <c r="GL18" s="9">
        <v>157.374</v>
      </c>
      <c r="GM18" s="9">
        <v>89.76</v>
      </c>
      <c r="GN18" s="9">
        <v>67.613</v>
      </c>
      <c r="GO18" s="9">
        <v>15.449</v>
      </c>
      <c r="GP18" s="9">
        <v>8.0630000000000006</v>
      </c>
      <c r="GQ18" s="9">
        <v>7.3849999999999998</v>
      </c>
      <c r="GR18" s="9">
        <v>5.952</v>
      </c>
      <c r="GS18" s="9">
        <v>3.0819999999999999</v>
      </c>
      <c r="GT18" s="9">
        <v>2.87</v>
      </c>
      <c r="GU18" s="9">
        <v>227.88200000000001</v>
      </c>
      <c r="GV18" s="9">
        <v>120.806</v>
      </c>
      <c r="GW18" s="9">
        <v>107.07599999999999</v>
      </c>
      <c r="GX18" s="9">
        <v>11.936999999999999</v>
      </c>
      <c r="GY18" s="9">
        <v>4.1500000000000004</v>
      </c>
      <c r="GZ18" s="9">
        <v>7.7880000000000003</v>
      </c>
      <c r="HA18" s="9">
        <v>215.94399999999999</v>
      </c>
      <c r="HB18" s="9">
        <v>116.65600000000001</v>
      </c>
      <c r="HC18" s="9">
        <v>99.287999999999997</v>
      </c>
      <c r="HD18" s="9">
        <v>50.762</v>
      </c>
      <c r="HE18" s="9">
        <v>23.556999999999999</v>
      </c>
      <c r="HF18" s="9">
        <v>27.206</v>
      </c>
      <c r="HG18" s="9">
        <v>525.87800000000004</v>
      </c>
      <c r="HH18" s="9">
        <v>276.42</v>
      </c>
      <c r="HI18" s="9">
        <v>249.45699999999999</v>
      </c>
      <c r="HJ18" s="9">
        <v>491.92200000000003</v>
      </c>
      <c r="HK18" s="9">
        <v>254.935</v>
      </c>
      <c r="HL18" s="9">
        <v>236.98699999999999</v>
      </c>
      <c r="HM18" s="9">
        <v>33.956000000000003</v>
      </c>
      <c r="HN18" s="9">
        <v>21.484999999999999</v>
      </c>
      <c r="HO18" s="9">
        <v>12.47</v>
      </c>
      <c r="HP18" s="9">
        <v>199.77099999999999</v>
      </c>
      <c r="HQ18" s="9">
        <v>117.066</v>
      </c>
      <c r="HR18" s="9">
        <v>82.704999999999998</v>
      </c>
      <c r="HS18" s="9">
        <v>876.42200000000003</v>
      </c>
      <c r="HT18" s="9">
        <v>457.97</v>
      </c>
      <c r="HU18" s="9">
        <v>418.45299999999997</v>
      </c>
      <c r="HV18" s="9">
        <v>2088.7339999999999</v>
      </c>
      <c r="HW18" s="9">
        <v>1058.546</v>
      </c>
      <c r="HX18" s="9">
        <v>1030.1880000000001</v>
      </c>
      <c r="HY18" s="9">
        <v>983.29600000000005</v>
      </c>
      <c r="HZ18" s="9">
        <v>521.68799999999999</v>
      </c>
      <c r="IA18" s="9">
        <v>461.60700000000003</v>
      </c>
      <c r="IB18" s="9">
        <v>7179.3540000000003</v>
      </c>
      <c r="IC18" s="9">
        <v>3559.0340000000001</v>
      </c>
      <c r="ID18" s="9">
        <v>3620.32</v>
      </c>
      <c r="IE18" s="9">
        <v>6016.8090000000002</v>
      </c>
      <c r="IF18" s="9">
        <v>3156.663</v>
      </c>
      <c r="IG18" s="9">
        <v>2860.1460000000002</v>
      </c>
      <c r="IH18" s="9">
        <v>652.90800000000002</v>
      </c>
      <c r="II18" s="9">
        <v>362.24900000000002</v>
      </c>
      <c r="IJ18" s="9">
        <v>290.65899999999999</v>
      </c>
      <c r="IK18" s="9">
        <v>329.86700000000002</v>
      </c>
      <c r="IL18" s="9">
        <v>136.065</v>
      </c>
      <c r="IM18" s="9">
        <v>193.80199999999999</v>
      </c>
      <c r="IN18" s="9">
        <v>680.976</v>
      </c>
      <c r="IO18" s="9">
        <v>230.494</v>
      </c>
      <c r="IP18" s="9">
        <v>450.48200000000003</v>
      </c>
      <c r="IQ18" s="9">
        <v>175.23699999999999</v>
      </c>
    </row>
    <row r="19" spans="1:251">
      <c r="A19" s="10">
        <v>44958</v>
      </c>
      <c r="B19" s="9">
        <v>21244.041000000001</v>
      </c>
      <c r="C19" s="9">
        <v>10471.966</v>
      </c>
      <c r="D19" s="9">
        <v>10772.075000000001</v>
      </c>
      <c r="E19" s="9">
        <v>13813.467000000001</v>
      </c>
      <c r="F19" s="9">
        <v>7246.3590000000004</v>
      </c>
      <c r="G19" s="9">
        <v>6567.107</v>
      </c>
      <c r="H19" s="9">
        <v>1558.2090000000001</v>
      </c>
      <c r="I19" s="9">
        <v>833.399</v>
      </c>
      <c r="J19" s="9">
        <v>724.81</v>
      </c>
      <c r="K19" s="9">
        <v>853.87300000000005</v>
      </c>
      <c r="L19" s="9">
        <v>368.80900000000003</v>
      </c>
      <c r="M19" s="9">
        <v>485.06400000000002</v>
      </c>
      <c r="N19" s="9">
        <v>1804.653</v>
      </c>
      <c r="O19" s="9">
        <v>765.77200000000005</v>
      </c>
      <c r="P19" s="9">
        <v>1038.8800000000001</v>
      </c>
      <c r="Q19" s="9">
        <v>356.37</v>
      </c>
      <c r="R19" s="9">
        <v>136.91</v>
      </c>
      <c r="S19" s="9">
        <v>219.46</v>
      </c>
      <c r="T19" s="9">
        <v>265.68599999999998</v>
      </c>
      <c r="U19" s="9">
        <v>118.45699999999999</v>
      </c>
      <c r="V19" s="9">
        <v>147.22900000000001</v>
      </c>
      <c r="W19" s="9">
        <v>109.914</v>
      </c>
      <c r="X19" s="9">
        <v>54.524999999999999</v>
      </c>
      <c r="Y19" s="9">
        <v>55.389000000000003</v>
      </c>
      <c r="Z19" s="9">
        <v>155.77199999999999</v>
      </c>
      <c r="AA19" s="9">
        <v>63.932000000000002</v>
      </c>
      <c r="AB19" s="9">
        <v>91.84</v>
      </c>
      <c r="AC19" s="9">
        <v>90.683999999999997</v>
      </c>
      <c r="AD19" s="9">
        <v>18.452000000000002</v>
      </c>
      <c r="AE19" s="9">
        <v>72.230999999999995</v>
      </c>
      <c r="AF19" s="9">
        <v>1448.2829999999999</v>
      </c>
      <c r="AG19" s="9">
        <v>628.86300000000006</v>
      </c>
      <c r="AH19" s="9">
        <v>819.42</v>
      </c>
      <c r="AI19" s="9">
        <v>454.66</v>
      </c>
      <c r="AJ19" s="9">
        <v>238.69499999999999</v>
      </c>
      <c r="AK19" s="9">
        <v>215.964</v>
      </c>
      <c r="AL19" s="9">
        <v>398.98</v>
      </c>
      <c r="AM19" s="9">
        <v>219.19</v>
      </c>
      <c r="AN19" s="9">
        <v>179.78899999999999</v>
      </c>
      <c r="AO19" s="9">
        <v>55.68</v>
      </c>
      <c r="AP19" s="9">
        <v>19.504999999999999</v>
      </c>
      <c r="AQ19" s="9">
        <v>36.174999999999997</v>
      </c>
      <c r="AR19" s="9">
        <v>13.090999999999999</v>
      </c>
      <c r="AS19" s="9">
        <v>4.6749999999999998</v>
      </c>
      <c r="AT19" s="9">
        <v>8.4160000000000004</v>
      </c>
      <c r="AU19" s="9">
        <v>767.45500000000004</v>
      </c>
      <c r="AV19" s="9">
        <v>305.14800000000002</v>
      </c>
      <c r="AW19" s="9">
        <v>462.30700000000002</v>
      </c>
      <c r="AX19" s="9">
        <v>87.355000000000004</v>
      </c>
      <c r="AY19" s="9">
        <v>35.468000000000004</v>
      </c>
      <c r="AZ19" s="9">
        <v>51.887</v>
      </c>
      <c r="BA19" s="9">
        <v>680.1</v>
      </c>
      <c r="BB19" s="9">
        <v>269.68</v>
      </c>
      <c r="BC19" s="9">
        <v>410.42</v>
      </c>
      <c r="BD19" s="9">
        <v>213.078</v>
      </c>
      <c r="BE19" s="9">
        <v>80.344999999999999</v>
      </c>
      <c r="BF19" s="9">
        <v>132.733</v>
      </c>
      <c r="BG19" s="9">
        <v>5625.9219999999996</v>
      </c>
      <c r="BH19" s="9">
        <v>2459.8339999999998</v>
      </c>
      <c r="BI19" s="9">
        <v>3166.0880000000002</v>
      </c>
      <c r="BJ19" s="9">
        <v>4934.8019999999997</v>
      </c>
      <c r="BK19" s="9">
        <v>2090.4140000000002</v>
      </c>
      <c r="BL19" s="9">
        <v>2844.3890000000001</v>
      </c>
      <c r="BM19" s="9">
        <v>691.12</v>
      </c>
      <c r="BN19" s="9">
        <v>369.42099999999999</v>
      </c>
      <c r="BO19" s="9">
        <v>321.69900000000001</v>
      </c>
      <c r="BP19" s="9">
        <v>508.89400000000001</v>
      </c>
      <c r="BQ19" s="9">
        <v>273.71499999999997</v>
      </c>
      <c r="BR19" s="9">
        <v>235.179</v>
      </c>
      <c r="BS19" s="9">
        <v>6921.68</v>
      </c>
      <c r="BT19" s="9">
        <v>2951.8910000000001</v>
      </c>
      <c r="BU19" s="9">
        <v>3969.7890000000002</v>
      </c>
      <c r="BV19" s="9">
        <v>14169.837</v>
      </c>
      <c r="BW19" s="9">
        <v>7383.2690000000002</v>
      </c>
      <c r="BX19" s="9">
        <v>6786.5680000000002</v>
      </c>
      <c r="BY19" s="9">
        <v>7074.2039999999997</v>
      </c>
      <c r="BZ19" s="9">
        <v>3088.6970000000001</v>
      </c>
      <c r="CA19" s="9">
        <v>3985.5079999999998</v>
      </c>
      <c r="CB19" s="9">
        <v>16846.464</v>
      </c>
      <c r="CC19" s="9">
        <v>8382.3080000000009</v>
      </c>
      <c r="CD19" s="9">
        <v>8464.1550000000007</v>
      </c>
      <c r="CE19" s="9">
        <v>13140.236999999999</v>
      </c>
      <c r="CF19" s="9">
        <v>6839.8029999999999</v>
      </c>
      <c r="CG19" s="9">
        <v>6300.4340000000002</v>
      </c>
      <c r="CH19" s="9">
        <v>1492.6780000000001</v>
      </c>
      <c r="CI19" s="9">
        <v>795.01900000000001</v>
      </c>
      <c r="CJ19" s="9">
        <v>697.65899999999999</v>
      </c>
      <c r="CK19" s="9">
        <v>817.28499999999997</v>
      </c>
      <c r="CL19" s="9">
        <v>348.197</v>
      </c>
      <c r="CM19" s="9">
        <v>469.08800000000002</v>
      </c>
      <c r="CN19" s="9">
        <v>1617.9780000000001</v>
      </c>
      <c r="CO19" s="9">
        <v>673.42100000000005</v>
      </c>
      <c r="CP19" s="9">
        <v>944.55700000000002</v>
      </c>
      <c r="CQ19" s="9">
        <v>339.185</v>
      </c>
      <c r="CR19" s="9">
        <v>129.928</v>
      </c>
      <c r="CS19" s="9">
        <v>209.25800000000001</v>
      </c>
      <c r="CT19" s="9">
        <v>256.39499999999998</v>
      </c>
      <c r="CU19" s="9">
        <v>114.294</v>
      </c>
      <c r="CV19" s="9">
        <v>142.102</v>
      </c>
      <c r="CW19" s="9">
        <v>106.883</v>
      </c>
      <c r="CX19" s="9">
        <v>53.219000000000001</v>
      </c>
      <c r="CY19" s="9">
        <v>53.662999999999997</v>
      </c>
      <c r="CZ19" s="9">
        <v>149.512</v>
      </c>
      <c r="DA19" s="9">
        <v>61.073999999999998</v>
      </c>
      <c r="DB19" s="9">
        <v>88.438000000000002</v>
      </c>
      <c r="DC19" s="9">
        <v>82.79</v>
      </c>
      <c r="DD19" s="9">
        <v>15.634</v>
      </c>
      <c r="DE19" s="9">
        <v>67.156000000000006</v>
      </c>
      <c r="DF19" s="9">
        <v>1278.7929999999999</v>
      </c>
      <c r="DG19" s="9">
        <v>543.49400000000003</v>
      </c>
      <c r="DH19" s="9">
        <v>735.29899999999998</v>
      </c>
      <c r="DI19" s="9">
        <v>447.00900000000001</v>
      </c>
      <c r="DJ19" s="9">
        <v>233.68100000000001</v>
      </c>
      <c r="DK19" s="9">
        <v>213.328</v>
      </c>
      <c r="DL19" s="9">
        <v>392.42</v>
      </c>
      <c r="DM19" s="9">
        <v>214.648</v>
      </c>
      <c r="DN19" s="9">
        <v>177.77199999999999</v>
      </c>
      <c r="DO19" s="9">
        <v>54.588999999999999</v>
      </c>
      <c r="DP19" s="9">
        <v>19.033000000000001</v>
      </c>
      <c r="DQ19" s="9">
        <v>35.555</v>
      </c>
      <c r="DR19" s="9">
        <v>11.385</v>
      </c>
      <c r="DS19" s="9">
        <v>3.6989999999999998</v>
      </c>
      <c r="DT19" s="9">
        <v>7.6849999999999996</v>
      </c>
      <c r="DU19" s="9">
        <v>626.73</v>
      </c>
      <c r="DV19" s="9">
        <v>236.27799999999999</v>
      </c>
      <c r="DW19" s="9">
        <v>390.452</v>
      </c>
      <c r="DX19" s="9">
        <v>52.491999999999997</v>
      </c>
      <c r="DY19" s="9">
        <v>17.364000000000001</v>
      </c>
      <c r="DZ19" s="9">
        <v>35.128</v>
      </c>
      <c r="EA19" s="9">
        <v>574.23900000000003</v>
      </c>
      <c r="EB19" s="9">
        <v>218.91399999999999</v>
      </c>
      <c r="EC19" s="9">
        <v>355.32400000000001</v>
      </c>
      <c r="ED19" s="9">
        <v>193.66900000000001</v>
      </c>
      <c r="EE19" s="9">
        <v>69.834999999999994</v>
      </c>
      <c r="EF19" s="9">
        <v>123.834</v>
      </c>
      <c r="EG19" s="9">
        <v>2088.2489999999998</v>
      </c>
      <c r="EH19" s="9">
        <v>869.08399999999995</v>
      </c>
      <c r="EI19" s="9">
        <v>1219.164</v>
      </c>
      <c r="EJ19" s="9">
        <v>1624.405</v>
      </c>
      <c r="EK19" s="9">
        <v>614.01300000000003</v>
      </c>
      <c r="EL19" s="9">
        <v>1010.3920000000001</v>
      </c>
      <c r="EM19" s="9">
        <v>463.84399999999999</v>
      </c>
      <c r="EN19" s="9">
        <v>255.071</v>
      </c>
      <c r="EO19" s="9">
        <v>208.773</v>
      </c>
      <c r="EP19" s="9">
        <v>499.303</v>
      </c>
      <c r="EQ19" s="9">
        <v>267.86799999999999</v>
      </c>
      <c r="ER19" s="9">
        <v>231.43600000000001</v>
      </c>
      <c r="ES19" s="9">
        <v>3206.924</v>
      </c>
      <c r="ET19" s="9">
        <v>1274.6379999999999</v>
      </c>
      <c r="EU19" s="9">
        <v>1932.2860000000001</v>
      </c>
      <c r="EV19" s="9">
        <v>13479.422</v>
      </c>
      <c r="EW19" s="9">
        <v>6969.7309999999998</v>
      </c>
      <c r="EX19" s="9">
        <v>6509.692</v>
      </c>
      <c r="EY19" s="9">
        <v>3367.0410000000002</v>
      </c>
      <c r="EZ19" s="9">
        <v>1412.578</v>
      </c>
      <c r="FA19" s="9">
        <v>1954.463</v>
      </c>
      <c r="FB19" s="9">
        <v>3212.5450000000001</v>
      </c>
      <c r="FC19" s="9">
        <v>1661.85</v>
      </c>
      <c r="FD19" s="9">
        <v>1550.694</v>
      </c>
      <c r="FE19" s="9">
        <v>2159.25</v>
      </c>
      <c r="FF19" s="9">
        <v>1097.1130000000001</v>
      </c>
      <c r="FG19" s="9">
        <v>1062.1369999999999</v>
      </c>
      <c r="FH19" s="9">
        <v>449.971</v>
      </c>
      <c r="FI19" s="9">
        <v>219.05699999999999</v>
      </c>
      <c r="FJ19" s="9">
        <v>230.91300000000001</v>
      </c>
      <c r="FK19" s="9">
        <v>321.62400000000002</v>
      </c>
      <c r="FL19" s="9">
        <v>145.99700000000001</v>
      </c>
      <c r="FM19" s="9">
        <v>175.62700000000001</v>
      </c>
      <c r="FN19" s="9">
        <v>532.947</v>
      </c>
      <c r="FO19" s="9">
        <v>295.202</v>
      </c>
      <c r="FP19" s="9">
        <v>237.745</v>
      </c>
      <c r="FQ19" s="9">
        <v>88.150999999999996</v>
      </c>
      <c r="FR19" s="9">
        <v>47.414000000000001</v>
      </c>
      <c r="FS19" s="9">
        <v>40.737000000000002</v>
      </c>
      <c r="FT19" s="9">
        <v>82.191000000000003</v>
      </c>
      <c r="FU19" s="9">
        <v>44.89</v>
      </c>
      <c r="FV19" s="9">
        <v>37.301000000000002</v>
      </c>
      <c r="FW19" s="9">
        <v>40.905000000000001</v>
      </c>
      <c r="FX19" s="9">
        <v>22.367000000000001</v>
      </c>
      <c r="FY19" s="9">
        <v>18.538</v>
      </c>
      <c r="FZ19" s="9">
        <v>41.286000000000001</v>
      </c>
      <c r="GA19" s="9">
        <v>22.523</v>
      </c>
      <c r="GB19" s="9">
        <v>18.763000000000002</v>
      </c>
      <c r="GC19" s="9">
        <v>5.96</v>
      </c>
      <c r="GD19" s="9">
        <v>2.524</v>
      </c>
      <c r="GE19" s="9">
        <v>3.4359999999999999</v>
      </c>
      <c r="GF19" s="9">
        <v>444.79599999999999</v>
      </c>
      <c r="GG19" s="9">
        <v>247.78800000000001</v>
      </c>
      <c r="GH19" s="9">
        <v>197.00899999999999</v>
      </c>
      <c r="GI19" s="9">
        <v>162.732</v>
      </c>
      <c r="GJ19" s="9">
        <v>94.138999999999996</v>
      </c>
      <c r="GK19" s="9">
        <v>68.593000000000004</v>
      </c>
      <c r="GL19" s="9">
        <v>148.64099999999999</v>
      </c>
      <c r="GM19" s="9">
        <v>86.355000000000004</v>
      </c>
      <c r="GN19" s="9">
        <v>62.286000000000001</v>
      </c>
      <c r="GO19" s="9">
        <v>14.090999999999999</v>
      </c>
      <c r="GP19" s="9">
        <v>7.7850000000000001</v>
      </c>
      <c r="GQ19" s="9">
        <v>6.3070000000000004</v>
      </c>
      <c r="GR19" s="9">
        <v>2.5779999999999998</v>
      </c>
      <c r="GS19" s="9">
        <v>1.403</v>
      </c>
      <c r="GT19" s="9">
        <v>1.1759999999999999</v>
      </c>
      <c r="GU19" s="9">
        <v>229.71600000000001</v>
      </c>
      <c r="GV19" s="9">
        <v>129.66399999999999</v>
      </c>
      <c r="GW19" s="9">
        <v>100.05200000000001</v>
      </c>
      <c r="GX19" s="9">
        <v>12.882999999999999</v>
      </c>
      <c r="GY19" s="9">
        <v>5.5979999999999999</v>
      </c>
      <c r="GZ19" s="9">
        <v>7.2839999999999998</v>
      </c>
      <c r="HA19" s="9">
        <v>216.833</v>
      </c>
      <c r="HB19" s="9">
        <v>124.065</v>
      </c>
      <c r="HC19" s="9">
        <v>92.768000000000001</v>
      </c>
      <c r="HD19" s="9">
        <v>49.77</v>
      </c>
      <c r="HE19" s="9">
        <v>22.582000000000001</v>
      </c>
      <c r="HF19" s="9">
        <v>27.187999999999999</v>
      </c>
      <c r="HG19" s="9">
        <v>520.34799999999996</v>
      </c>
      <c r="HH19" s="9">
        <v>269.536</v>
      </c>
      <c r="HI19" s="9">
        <v>250.81200000000001</v>
      </c>
      <c r="HJ19" s="9">
        <v>494.351</v>
      </c>
      <c r="HK19" s="9">
        <v>256.024</v>
      </c>
      <c r="HL19" s="9">
        <v>238.327</v>
      </c>
      <c r="HM19" s="9">
        <v>25.997</v>
      </c>
      <c r="HN19" s="9">
        <v>13.512</v>
      </c>
      <c r="HO19" s="9">
        <v>12.484999999999999</v>
      </c>
      <c r="HP19" s="9">
        <v>189.54599999999999</v>
      </c>
      <c r="HQ19" s="9">
        <v>108.721</v>
      </c>
      <c r="HR19" s="9">
        <v>80.825000000000003</v>
      </c>
      <c r="HS19" s="9">
        <v>863.74900000000002</v>
      </c>
      <c r="HT19" s="9">
        <v>456.01600000000002</v>
      </c>
      <c r="HU19" s="9">
        <v>407.733</v>
      </c>
      <c r="HV19" s="9">
        <v>2247.4</v>
      </c>
      <c r="HW19" s="9">
        <v>1144.527</v>
      </c>
      <c r="HX19" s="9">
        <v>1102.874</v>
      </c>
      <c r="HY19" s="9">
        <v>965.14499999999998</v>
      </c>
      <c r="HZ19" s="9">
        <v>517.32399999999996</v>
      </c>
      <c r="IA19" s="9">
        <v>447.82100000000003</v>
      </c>
      <c r="IB19" s="9">
        <v>7363.098</v>
      </c>
      <c r="IC19" s="9">
        <v>3649.7649999999999</v>
      </c>
      <c r="ID19" s="9">
        <v>3713.3330000000001</v>
      </c>
      <c r="IE19" s="9">
        <v>6237.8890000000001</v>
      </c>
      <c r="IF19" s="9">
        <v>3289.6790000000001</v>
      </c>
      <c r="IG19" s="9">
        <v>2948.21</v>
      </c>
      <c r="IH19" s="9">
        <v>637.26599999999996</v>
      </c>
      <c r="II19" s="9">
        <v>367.42099999999999</v>
      </c>
      <c r="IJ19" s="9">
        <v>269.84500000000003</v>
      </c>
      <c r="IK19" s="9">
        <v>278.05900000000003</v>
      </c>
      <c r="IL19" s="9">
        <v>116.143</v>
      </c>
      <c r="IM19" s="9">
        <v>161.916</v>
      </c>
      <c r="IN19" s="9">
        <v>664.00400000000002</v>
      </c>
      <c r="IO19" s="9">
        <v>197.37299999999999</v>
      </c>
      <c r="IP19" s="9">
        <v>466.63200000000001</v>
      </c>
      <c r="IQ19" s="9">
        <v>165.06</v>
      </c>
    </row>
  </sheetData>
  <pageMargins left="0.7" right="0.7" top="0.75" bottom="0.75" header="0.3" footer="0.3"/>
  <pageSetup paperSize="0" orientation="portrait" horizontalDpi="0" verticalDpi="0" copie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  <c r="HF1" s="3" t="s">
        <v>724</v>
      </c>
      <c r="HG1" s="3" t="s">
        <v>725</v>
      </c>
      <c r="HH1" s="3" t="s">
        <v>726</v>
      </c>
      <c r="HI1" s="3" t="s">
        <v>727</v>
      </c>
      <c r="HJ1" s="3" t="s">
        <v>728</v>
      </c>
      <c r="HK1" s="3" t="s">
        <v>729</v>
      </c>
      <c r="HL1" s="3" t="s">
        <v>730</v>
      </c>
      <c r="HM1" s="3" t="s">
        <v>731</v>
      </c>
      <c r="HN1" s="3" t="s">
        <v>732</v>
      </c>
      <c r="HO1" s="3" t="s">
        <v>733</v>
      </c>
      <c r="HP1" s="3" t="s">
        <v>734</v>
      </c>
      <c r="HQ1" s="3" t="s">
        <v>735</v>
      </c>
      <c r="HR1" s="3" t="s">
        <v>736</v>
      </c>
      <c r="HS1" s="3" t="s">
        <v>737</v>
      </c>
      <c r="HT1" s="3" t="s">
        <v>738</v>
      </c>
      <c r="HU1" s="3" t="s">
        <v>739</v>
      </c>
      <c r="HV1" s="3" t="s">
        <v>740</v>
      </c>
      <c r="HW1" s="3" t="s">
        <v>741</v>
      </c>
      <c r="HX1" s="3" t="s">
        <v>742</v>
      </c>
      <c r="HY1" s="3" t="s">
        <v>743</v>
      </c>
      <c r="HZ1" s="3" t="s">
        <v>744</v>
      </c>
      <c r="IA1" s="3" t="s">
        <v>745</v>
      </c>
      <c r="IB1" s="3" t="s">
        <v>746</v>
      </c>
      <c r="IC1" s="3" t="s">
        <v>747</v>
      </c>
      <c r="ID1" s="3" t="s">
        <v>748</v>
      </c>
      <c r="IE1" s="3" t="s">
        <v>749</v>
      </c>
      <c r="IF1" s="3" t="s">
        <v>750</v>
      </c>
      <c r="IG1" s="3" t="s">
        <v>751</v>
      </c>
      <c r="IH1" s="3" t="s">
        <v>752</v>
      </c>
      <c r="II1" s="3" t="s">
        <v>753</v>
      </c>
      <c r="IJ1" s="3" t="s">
        <v>754</v>
      </c>
      <c r="IK1" s="3" t="s">
        <v>755</v>
      </c>
      <c r="IL1" s="3" t="s">
        <v>756</v>
      </c>
      <c r="IM1" s="3" t="s">
        <v>757</v>
      </c>
      <c r="IN1" s="3" t="s">
        <v>758</v>
      </c>
      <c r="IO1" s="3" t="s">
        <v>759</v>
      </c>
      <c r="IP1" s="3" t="s">
        <v>760</v>
      </c>
      <c r="IQ1" s="3" t="s">
        <v>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2205</v>
      </c>
      <c r="C5" s="8" t="s">
        <v>2205</v>
      </c>
      <c r="D5" s="8" t="s">
        <v>2205</v>
      </c>
      <c r="E5" s="8" t="s">
        <v>2205</v>
      </c>
      <c r="F5" s="8" t="s">
        <v>2205</v>
      </c>
      <c r="G5" s="8" t="s">
        <v>2205</v>
      </c>
      <c r="H5" s="8" t="s">
        <v>2205</v>
      </c>
      <c r="I5" s="8" t="s">
        <v>2205</v>
      </c>
      <c r="J5" s="8" t="s">
        <v>2205</v>
      </c>
      <c r="K5" s="8" t="s">
        <v>2205</v>
      </c>
      <c r="L5" s="8" t="s">
        <v>2205</v>
      </c>
      <c r="M5" s="8" t="s">
        <v>2205</v>
      </c>
      <c r="N5" s="8" t="s">
        <v>2205</v>
      </c>
      <c r="O5" s="8" t="s">
        <v>2205</v>
      </c>
      <c r="P5" s="8" t="s">
        <v>2205</v>
      </c>
      <c r="Q5" s="8" t="s">
        <v>2205</v>
      </c>
      <c r="R5" s="8" t="s">
        <v>2205</v>
      </c>
      <c r="S5" s="8" t="s">
        <v>2205</v>
      </c>
      <c r="T5" s="8" t="s">
        <v>2205</v>
      </c>
      <c r="U5" s="8" t="s">
        <v>2205</v>
      </c>
      <c r="V5" s="8" t="s">
        <v>2205</v>
      </c>
      <c r="W5" s="8" t="s">
        <v>2205</v>
      </c>
      <c r="X5" s="8" t="s">
        <v>2205</v>
      </c>
      <c r="Y5" s="8" t="s">
        <v>2205</v>
      </c>
      <c r="Z5" s="8" t="s">
        <v>2205</v>
      </c>
      <c r="AA5" s="8" t="s">
        <v>2205</v>
      </c>
      <c r="AB5" s="8" t="s">
        <v>2205</v>
      </c>
      <c r="AC5" s="8" t="s">
        <v>2205</v>
      </c>
      <c r="AD5" s="8" t="s">
        <v>2205</v>
      </c>
      <c r="AE5" s="8" t="s">
        <v>2205</v>
      </c>
      <c r="AF5" s="8" t="s">
        <v>2205</v>
      </c>
      <c r="AG5" s="8" t="s">
        <v>2205</v>
      </c>
      <c r="AH5" s="8" t="s">
        <v>2205</v>
      </c>
      <c r="AI5" s="8" t="s">
        <v>2205</v>
      </c>
      <c r="AJ5" s="8" t="s">
        <v>2205</v>
      </c>
      <c r="AK5" s="8" t="s">
        <v>2205</v>
      </c>
      <c r="AL5" s="8" t="s">
        <v>2205</v>
      </c>
      <c r="AM5" s="8" t="s">
        <v>2205</v>
      </c>
      <c r="AN5" s="8" t="s">
        <v>2205</v>
      </c>
      <c r="AO5" s="8" t="s">
        <v>2205</v>
      </c>
      <c r="AP5" s="8" t="s">
        <v>2205</v>
      </c>
      <c r="AQ5" s="8" t="s">
        <v>2205</v>
      </c>
      <c r="AR5" s="8" t="s">
        <v>2205</v>
      </c>
      <c r="AS5" s="8" t="s">
        <v>2205</v>
      </c>
      <c r="AT5" s="8" t="s">
        <v>2205</v>
      </c>
      <c r="AU5" s="8" t="s">
        <v>2205</v>
      </c>
      <c r="AV5" s="8" t="s">
        <v>2205</v>
      </c>
      <c r="AW5" s="8" t="s">
        <v>2205</v>
      </c>
      <c r="AX5" s="8" t="s">
        <v>2205</v>
      </c>
      <c r="AY5" s="8" t="s">
        <v>2205</v>
      </c>
      <c r="AZ5" s="8" t="s">
        <v>2205</v>
      </c>
      <c r="BA5" s="8" t="s">
        <v>2205</v>
      </c>
      <c r="BB5" s="8" t="s">
        <v>2205</v>
      </c>
      <c r="BC5" s="8" t="s">
        <v>2205</v>
      </c>
      <c r="BD5" s="8" t="s">
        <v>2205</v>
      </c>
      <c r="BE5" s="8" t="s">
        <v>2205</v>
      </c>
      <c r="BF5" s="8" t="s">
        <v>2205</v>
      </c>
      <c r="BG5" s="8" t="s">
        <v>2205</v>
      </c>
      <c r="BH5" s="8" t="s">
        <v>2205</v>
      </c>
      <c r="BI5" s="8" t="s">
        <v>2205</v>
      </c>
      <c r="BJ5" s="8" t="s">
        <v>2205</v>
      </c>
      <c r="BK5" s="8" t="s">
        <v>2205</v>
      </c>
      <c r="BL5" s="8" t="s">
        <v>2205</v>
      </c>
      <c r="BM5" s="8" t="s">
        <v>2205</v>
      </c>
      <c r="BN5" s="8" t="s">
        <v>2205</v>
      </c>
      <c r="BO5" s="8" t="s">
        <v>2205</v>
      </c>
      <c r="BP5" s="8" t="s">
        <v>2205</v>
      </c>
      <c r="BQ5" s="8" t="s">
        <v>2205</v>
      </c>
      <c r="BR5" s="8" t="s">
        <v>2205</v>
      </c>
      <c r="BS5" s="8" t="s">
        <v>2205</v>
      </c>
      <c r="BT5" s="8" t="s">
        <v>2205</v>
      </c>
      <c r="BU5" s="8" t="s">
        <v>2205</v>
      </c>
      <c r="BV5" s="8" t="s">
        <v>2205</v>
      </c>
      <c r="BW5" s="8" t="s">
        <v>2205</v>
      </c>
      <c r="BX5" s="8" t="s">
        <v>2205</v>
      </c>
      <c r="BY5" s="8" t="s">
        <v>2205</v>
      </c>
      <c r="BZ5" s="8" t="s">
        <v>2205</v>
      </c>
      <c r="CA5" s="8" t="s">
        <v>2205</v>
      </c>
      <c r="CB5" s="8" t="s">
        <v>2205</v>
      </c>
      <c r="CC5" s="8" t="s">
        <v>2205</v>
      </c>
      <c r="CD5" s="8" t="s">
        <v>2205</v>
      </c>
      <c r="CE5" s="8" t="s">
        <v>2205</v>
      </c>
      <c r="CF5" s="8" t="s">
        <v>2205</v>
      </c>
      <c r="CG5" s="8" t="s">
        <v>2205</v>
      </c>
      <c r="CH5" s="8" t="s">
        <v>2205</v>
      </c>
      <c r="CI5" s="8" t="s">
        <v>2205</v>
      </c>
      <c r="CJ5" s="8" t="s">
        <v>2205</v>
      </c>
      <c r="CK5" s="8" t="s">
        <v>2205</v>
      </c>
      <c r="CL5" s="8" t="s">
        <v>2205</v>
      </c>
      <c r="CM5" s="8" t="s">
        <v>2205</v>
      </c>
      <c r="CN5" s="8" t="s">
        <v>2205</v>
      </c>
      <c r="CO5" s="8" t="s">
        <v>2205</v>
      </c>
      <c r="CP5" s="8" t="s">
        <v>2205</v>
      </c>
      <c r="CQ5" s="8" t="s">
        <v>2205</v>
      </c>
      <c r="CR5" s="8" t="s">
        <v>2205</v>
      </c>
      <c r="CS5" s="8" t="s">
        <v>2205</v>
      </c>
      <c r="CT5" s="8" t="s">
        <v>2205</v>
      </c>
      <c r="CU5" s="8" t="s">
        <v>2205</v>
      </c>
      <c r="CV5" s="8" t="s">
        <v>2205</v>
      </c>
      <c r="CW5" s="8" t="s">
        <v>2205</v>
      </c>
      <c r="CX5" s="8" t="s">
        <v>2205</v>
      </c>
      <c r="CY5" s="8" t="s">
        <v>2205</v>
      </c>
      <c r="CZ5" s="8" t="s">
        <v>2205</v>
      </c>
      <c r="DA5" s="8" t="s">
        <v>2205</v>
      </c>
      <c r="DB5" s="8" t="s">
        <v>2205</v>
      </c>
      <c r="DC5" s="8" t="s">
        <v>2205</v>
      </c>
      <c r="DD5" s="8" t="s">
        <v>2205</v>
      </c>
      <c r="DE5" s="8" t="s">
        <v>2205</v>
      </c>
      <c r="DF5" s="8" t="s">
        <v>2205</v>
      </c>
      <c r="DG5" s="8" t="s">
        <v>2205</v>
      </c>
      <c r="DH5" s="8" t="s">
        <v>2205</v>
      </c>
      <c r="DI5" s="8" t="s">
        <v>2205</v>
      </c>
      <c r="DJ5" s="8" t="s">
        <v>2205</v>
      </c>
      <c r="DK5" s="8" t="s">
        <v>2205</v>
      </c>
      <c r="DL5" s="8" t="s">
        <v>2205</v>
      </c>
      <c r="DM5" s="8" t="s">
        <v>2205</v>
      </c>
      <c r="DN5" s="8" t="s">
        <v>2205</v>
      </c>
      <c r="DO5" s="8" t="s">
        <v>2205</v>
      </c>
      <c r="DP5" s="8" t="s">
        <v>2205</v>
      </c>
      <c r="DQ5" s="8" t="s">
        <v>2205</v>
      </c>
      <c r="DR5" s="8" t="s">
        <v>2205</v>
      </c>
      <c r="DS5" s="8" t="s">
        <v>2205</v>
      </c>
      <c r="DT5" s="8" t="s">
        <v>2205</v>
      </c>
      <c r="DU5" s="8" t="s">
        <v>2205</v>
      </c>
      <c r="DV5" s="8" t="s">
        <v>2205</v>
      </c>
      <c r="DW5" s="8" t="s">
        <v>2205</v>
      </c>
      <c r="DX5" s="8" t="s">
        <v>2205</v>
      </c>
      <c r="DY5" s="8" t="s">
        <v>2205</v>
      </c>
      <c r="DZ5" s="8" t="s">
        <v>2205</v>
      </c>
      <c r="EA5" s="8" t="s">
        <v>2205</v>
      </c>
      <c r="EB5" s="8" t="s">
        <v>2205</v>
      </c>
      <c r="EC5" s="8" t="s">
        <v>2205</v>
      </c>
      <c r="ED5" s="8" t="s">
        <v>2205</v>
      </c>
      <c r="EE5" s="8" t="s">
        <v>2205</v>
      </c>
      <c r="EF5" s="8" t="s">
        <v>2205</v>
      </c>
      <c r="EG5" s="8" t="s">
        <v>2205</v>
      </c>
      <c r="EH5" s="8" t="s">
        <v>2205</v>
      </c>
      <c r="EI5" s="8" t="s">
        <v>2205</v>
      </c>
      <c r="EJ5" s="8" t="s">
        <v>2205</v>
      </c>
      <c r="EK5" s="8" t="s">
        <v>2205</v>
      </c>
      <c r="EL5" s="8" t="s">
        <v>2205</v>
      </c>
      <c r="EM5" s="8" t="s">
        <v>2205</v>
      </c>
      <c r="EN5" s="8" t="s">
        <v>2205</v>
      </c>
      <c r="EO5" s="8" t="s">
        <v>2205</v>
      </c>
      <c r="EP5" s="8" t="s">
        <v>2205</v>
      </c>
      <c r="EQ5" s="8" t="s">
        <v>2205</v>
      </c>
      <c r="ER5" s="8" t="s">
        <v>2205</v>
      </c>
      <c r="ES5" s="8" t="s">
        <v>2205</v>
      </c>
      <c r="ET5" s="8" t="s">
        <v>2205</v>
      </c>
      <c r="EU5" s="8" t="s">
        <v>2205</v>
      </c>
      <c r="EV5" s="8" t="s">
        <v>2205</v>
      </c>
      <c r="EW5" s="8" t="s">
        <v>2205</v>
      </c>
      <c r="EX5" s="8" t="s">
        <v>2205</v>
      </c>
      <c r="EY5" s="8" t="s">
        <v>2205</v>
      </c>
      <c r="EZ5" s="8" t="s">
        <v>2205</v>
      </c>
      <c r="FA5" s="8" t="s">
        <v>2205</v>
      </c>
      <c r="FB5" s="8" t="s">
        <v>2205</v>
      </c>
      <c r="FC5" s="8" t="s">
        <v>2205</v>
      </c>
      <c r="FD5" s="8" t="s">
        <v>2205</v>
      </c>
      <c r="FE5" s="8" t="s">
        <v>2205</v>
      </c>
      <c r="FF5" s="8" t="s">
        <v>2205</v>
      </c>
      <c r="FG5" s="8" t="s">
        <v>2205</v>
      </c>
      <c r="FH5" s="8" t="s">
        <v>2205</v>
      </c>
      <c r="FI5" s="8" t="s">
        <v>2205</v>
      </c>
      <c r="FJ5" s="8" t="s">
        <v>2205</v>
      </c>
      <c r="FK5" s="8" t="s">
        <v>2205</v>
      </c>
      <c r="FL5" s="8" t="s">
        <v>2205</v>
      </c>
      <c r="FM5" s="8" t="s">
        <v>2205</v>
      </c>
      <c r="FN5" s="8" t="s">
        <v>2205</v>
      </c>
      <c r="FO5" s="8" t="s">
        <v>2205</v>
      </c>
      <c r="FP5" s="8" t="s">
        <v>2205</v>
      </c>
      <c r="FQ5" s="8" t="s">
        <v>2205</v>
      </c>
      <c r="FR5" s="8" t="s">
        <v>2205</v>
      </c>
      <c r="FS5" s="8" t="s">
        <v>2205</v>
      </c>
      <c r="FT5" s="8" t="s">
        <v>2205</v>
      </c>
      <c r="FU5" s="8" t="s">
        <v>2205</v>
      </c>
      <c r="FV5" s="8" t="s">
        <v>2205</v>
      </c>
      <c r="FW5" s="8" t="s">
        <v>2205</v>
      </c>
      <c r="FX5" s="8" t="s">
        <v>2205</v>
      </c>
      <c r="FY5" s="8" t="s">
        <v>2205</v>
      </c>
      <c r="FZ5" s="8" t="s">
        <v>2205</v>
      </c>
      <c r="GA5" s="8" t="s">
        <v>2205</v>
      </c>
      <c r="GB5" s="8" t="s">
        <v>2205</v>
      </c>
      <c r="GC5" s="8" t="s">
        <v>2205</v>
      </c>
      <c r="GD5" s="8" t="s">
        <v>2205</v>
      </c>
      <c r="GE5" s="8" t="s">
        <v>2205</v>
      </c>
      <c r="GF5" s="8" t="s">
        <v>2205</v>
      </c>
      <c r="GG5" s="8" t="s">
        <v>2205</v>
      </c>
      <c r="GH5" s="8" t="s">
        <v>2205</v>
      </c>
      <c r="GI5" s="8" t="s">
        <v>2205</v>
      </c>
      <c r="GJ5" s="8" t="s">
        <v>2205</v>
      </c>
      <c r="GK5" s="8" t="s">
        <v>2205</v>
      </c>
      <c r="GL5" s="8" t="s">
        <v>2205</v>
      </c>
      <c r="GM5" s="8" t="s">
        <v>2205</v>
      </c>
      <c r="GN5" s="8" t="s">
        <v>2205</v>
      </c>
      <c r="GO5" s="8" t="s">
        <v>2205</v>
      </c>
      <c r="GP5" s="8" t="s">
        <v>2205</v>
      </c>
      <c r="GQ5" s="8" t="s">
        <v>2205</v>
      </c>
      <c r="GR5" s="8" t="s">
        <v>2205</v>
      </c>
      <c r="GS5" s="8" t="s">
        <v>2205</v>
      </c>
      <c r="GT5" s="8" t="s">
        <v>2205</v>
      </c>
      <c r="GU5" s="8" t="s">
        <v>2205</v>
      </c>
      <c r="GV5" s="8" t="s">
        <v>2205</v>
      </c>
      <c r="GW5" s="8" t="s">
        <v>2205</v>
      </c>
      <c r="GX5" s="8" t="s">
        <v>2205</v>
      </c>
      <c r="GY5" s="8" t="s">
        <v>2205</v>
      </c>
      <c r="GZ5" s="8" t="s">
        <v>2205</v>
      </c>
      <c r="HA5" s="8" t="s">
        <v>2205</v>
      </c>
      <c r="HB5" s="8" t="s">
        <v>2205</v>
      </c>
      <c r="HC5" s="8" t="s">
        <v>2205</v>
      </c>
      <c r="HD5" s="8" t="s">
        <v>2205</v>
      </c>
      <c r="HE5" s="8" t="s">
        <v>2205</v>
      </c>
      <c r="HF5" s="8" t="s">
        <v>2205</v>
      </c>
      <c r="HG5" s="8" t="s">
        <v>2205</v>
      </c>
      <c r="HH5" s="8" t="s">
        <v>2205</v>
      </c>
      <c r="HI5" s="8" t="s">
        <v>2205</v>
      </c>
      <c r="HJ5" s="8" t="s">
        <v>2205</v>
      </c>
      <c r="HK5" s="8" t="s">
        <v>2205</v>
      </c>
      <c r="HL5" s="8" t="s">
        <v>2205</v>
      </c>
      <c r="HM5" s="8" t="s">
        <v>2205</v>
      </c>
      <c r="HN5" s="8" t="s">
        <v>2205</v>
      </c>
      <c r="HO5" s="8" t="s">
        <v>2205</v>
      </c>
      <c r="HP5" s="8" t="s">
        <v>2205</v>
      </c>
      <c r="HQ5" s="8" t="s">
        <v>2205</v>
      </c>
      <c r="HR5" s="8" t="s">
        <v>2205</v>
      </c>
      <c r="HS5" s="8" t="s">
        <v>2205</v>
      </c>
      <c r="HT5" s="8" t="s">
        <v>2205</v>
      </c>
      <c r="HU5" s="8" t="s">
        <v>2205</v>
      </c>
      <c r="HV5" s="8" t="s">
        <v>2205</v>
      </c>
      <c r="HW5" s="8" t="s">
        <v>2205</v>
      </c>
      <c r="HX5" s="8" t="s">
        <v>2205</v>
      </c>
      <c r="HY5" s="8" t="s">
        <v>2205</v>
      </c>
      <c r="HZ5" s="8" t="s">
        <v>2205</v>
      </c>
      <c r="IA5" s="8" t="s">
        <v>2205</v>
      </c>
      <c r="IB5" s="8" t="s">
        <v>2205</v>
      </c>
      <c r="IC5" s="8" t="s">
        <v>2205</v>
      </c>
      <c r="ID5" s="8" t="s">
        <v>2205</v>
      </c>
      <c r="IE5" s="8" t="s">
        <v>2205</v>
      </c>
      <c r="IF5" s="8" t="s">
        <v>2205</v>
      </c>
      <c r="IG5" s="8" t="s">
        <v>2205</v>
      </c>
      <c r="IH5" s="8" t="s">
        <v>2205</v>
      </c>
      <c r="II5" s="8" t="s">
        <v>2205</v>
      </c>
      <c r="IJ5" s="8" t="s">
        <v>2205</v>
      </c>
      <c r="IK5" s="8" t="s">
        <v>2205</v>
      </c>
      <c r="IL5" s="8" t="s">
        <v>2205</v>
      </c>
      <c r="IM5" s="8" t="s">
        <v>2205</v>
      </c>
      <c r="IN5" s="8" t="s">
        <v>2205</v>
      </c>
      <c r="IO5" s="8" t="s">
        <v>2205</v>
      </c>
      <c r="IP5" s="8" t="s">
        <v>2205</v>
      </c>
      <c r="IQ5" s="8" t="s">
        <v>2205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762</v>
      </c>
      <c r="C10" s="8" t="s">
        <v>763</v>
      </c>
      <c r="D10" s="8" t="s">
        <v>764</v>
      </c>
      <c r="E10" s="8" t="s">
        <v>765</v>
      </c>
      <c r="F10" s="8" t="s">
        <v>766</v>
      </c>
      <c r="G10" s="8" t="s">
        <v>767</v>
      </c>
      <c r="H10" s="8" t="s">
        <v>768</v>
      </c>
      <c r="I10" s="8" t="s">
        <v>769</v>
      </c>
      <c r="J10" s="8" t="s">
        <v>770</v>
      </c>
      <c r="K10" s="8" t="s">
        <v>771</v>
      </c>
      <c r="L10" s="8" t="s">
        <v>772</v>
      </c>
      <c r="M10" s="8" t="s">
        <v>773</v>
      </c>
      <c r="N10" s="8" t="s">
        <v>774</v>
      </c>
      <c r="O10" s="8" t="s">
        <v>775</v>
      </c>
      <c r="P10" s="8" t="s">
        <v>776</v>
      </c>
      <c r="Q10" s="8" t="s">
        <v>777</v>
      </c>
      <c r="R10" s="8" t="s">
        <v>778</v>
      </c>
      <c r="S10" s="8" t="s">
        <v>779</v>
      </c>
      <c r="T10" s="8" t="s">
        <v>780</v>
      </c>
      <c r="U10" s="8" t="s">
        <v>781</v>
      </c>
      <c r="V10" s="8" t="s">
        <v>782</v>
      </c>
      <c r="W10" s="8" t="s">
        <v>783</v>
      </c>
      <c r="X10" s="8" t="s">
        <v>784</v>
      </c>
      <c r="Y10" s="8" t="s">
        <v>785</v>
      </c>
      <c r="Z10" s="8" t="s">
        <v>786</v>
      </c>
      <c r="AA10" s="8" t="s">
        <v>787</v>
      </c>
      <c r="AB10" s="8" t="s">
        <v>788</v>
      </c>
      <c r="AC10" s="8" t="s">
        <v>789</v>
      </c>
      <c r="AD10" s="8" t="s">
        <v>790</v>
      </c>
      <c r="AE10" s="8" t="s">
        <v>791</v>
      </c>
      <c r="AF10" s="8" t="s">
        <v>792</v>
      </c>
      <c r="AG10" s="8" t="s">
        <v>793</v>
      </c>
      <c r="AH10" s="8" t="s">
        <v>794</v>
      </c>
      <c r="AI10" s="8" t="s">
        <v>795</v>
      </c>
      <c r="AJ10" s="8" t="s">
        <v>796</v>
      </c>
      <c r="AK10" s="8" t="s">
        <v>797</v>
      </c>
      <c r="AL10" s="8" t="s">
        <v>798</v>
      </c>
      <c r="AM10" s="8" t="s">
        <v>799</v>
      </c>
      <c r="AN10" s="8" t="s">
        <v>800</v>
      </c>
      <c r="AO10" s="8" t="s">
        <v>801</v>
      </c>
      <c r="AP10" s="8" t="s">
        <v>802</v>
      </c>
      <c r="AQ10" s="8" t="s">
        <v>803</v>
      </c>
      <c r="AR10" s="8" t="s">
        <v>804</v>
      </c>
      <c r="AS10" s="8" t="s">
        <v>805</v>
      </c>
      <c r="AT10" s="8" t="s">
        <v>806</v>
      </c>
      <c r="AU10" s="8" t="s">
        <v>807</v>
      </c>
      <c r="AV10" s="8" t="s">
        <v>808</v>
      </c>
      <c r="AW10" s="8" t="s">
        <v>809</v>
      </c>
      <c r="AX10" s="8" t="s">
        <v>810</v>
      </c>
      <c r="AY10" s="8" t="s">
        <v>811</v>
      </c>
      <c r="AZ10" s="8" t="s">
        <v>812</v>
      </c>
      <c r="BA10" s="8" t="s">
        <v>813</v>
      </c>
      <c r="BB10" s="8" t="s">
        <v>814</v>
      </c>
      <c r="BC10" s="8" t="s">
        <v>815</v>
      </c>
      <c r="BD10" s="8" t="s">
        <v>816</v>
      </c>
      <c r="BE10" s="8" t="s">
        <v>817</v>
      </c>
      <c r="BF10" s="8" t="s">
        <v>818</v>
      </c>
      <c r="BG10" s="8" t="s">
        <v>819</v>
      </c>
      <c r="BH10" s="8" t="s">
        <v>820</v>
      </c>
      <c r="BI10" s="8" t="s">
        <v>821</v>
      </c>
      <c r="BJ10" s="8" t="s">
        <v>822</v>
      </c>
      <c r="BK10" s="8" t="s">
        <v>823</v>
      </c>
      <c r="BL10" s="8" t="s">
        <v>824</v>
      </c>
      <c r="BM10" s="8" t="s">
        <v>825</v>
      </c>
      <c r="BN10" s="8" t="s">
        <v>826</v>
      </c>
      <c r="BO10" s="8" t="s">
        <v>827</v>
      </c>
      <c r="BP10" s="8" t="s">
        <v>828</v>
      </c>
      <c r="BQ10" s="8" t="s">
        <v>829</v>
      </c>
      <c r="BR10" s="8" t="s">
        <v>830</v>
      </c>
      <c r="BS10" s="8" t="s">
        <v>831</v>
      </c>
      <c r="BT10" s="8" t="s">
        <v>832</v>
      </c>
      <c r="BU10" s="8" t="s">
        <v>833</v>
      </c>
      <c r="BV10" s="8" t="s">
        <v>834</v>
      </c>
      <c r="BW10" s="8" t="s">
        <v>835</v>
      </c>
      <c r="BX10" s="8" t="s">
        <v>836</v>
      </c>
      <c r="BY10" s="8" t="s">
        <v>837</v>
      </c>
      <c r="BZ10" s="8" t="s">
        <v>838</v>
      </c>
      <c r="CA10" s="8" t="s">
        <v>839</v>
      </c>
      <c r="CB10" s="8" t="s">
        <v>840</v>
      </c>
      <c r="CC10" s="8" t="s">
        <v>841</v>
      </c>
      <c r="CD10" s="8" t="s">
        <v>842</v>
      </c>
      <c r="CE10" s="8" t="s">
        <v>843</v>
      </c>
      <c r="CF10" s="8" t="s">
        <v>844</v>
      </c>
      <c r="CG10" s="8" t="s">
        <v>845</v>
      </c>
      <c r="CH10" s="8" t="s">
        <v>846</v>
      </c>
      <c r="CI10" s="8" t="s">
        <v>847</v>
      </c>
      <c r="CJ10" s="8" t="s">
        <v>848</v>
      </c>
      <c r="CK10" s="8" t="s">
        <v>849</v>
      </c>
      <c r="CL10" s="8" t="s">
        <v>850</v>
      </c>
      <c r="CM10" s="8" t="s">
        <v>851</v>
      </c>
      <c r="CN10" s="8" t="s">
        <v>852</v>
      </c>
      <c r="CO10" s="8" t="s">
        <v>853</v>
      </c>
      <c r="CP10" s="8" t="s">
        <v>854</v>
      </c>
      <c r="CQ10" s="8" t="s">
        <v>855</v>
      </c>
      <c r="CR10" s="8" t="s">
        <v>856</v>
      </c>
      <c r="CS10" s="8" t="s">
        <v>857</v>
      </c>
      <c r="CT10" s="8" t="s">
        <v>858</v>
      </c>
      <c r="CU10" s="8" t="s">
        <v>859</v>
      </c>
      <c r="CV10" s="8" t="s">
        <v>860</v>
      </c>
      <c r="CW10" s="8" t="s">
        <v>861</v>
      </c>
      <c r="CX10" s="8" t="s">
        <v>862</v>
      </c>
      <c r="CY10" s="8" t="s">
        <v>863</v>
      </c>
      <c r="CZ10" s="8" t="s">
        <v>864</v>
      </c>
      <c r="DA10" s="8" t="s">
        <v>865</v>
      </c>
      <c r="DB10" s="8" t="s">
        <v>866</v>
      </c>
      <c r="DC10" s="8" t="s">
        <v>867</v>
      </c>
      <c r="DD10" s="8" t="s">
        <v>868</v>
      </c>
      <c r="DE10" s="8" t="s">
        <v>869</v>
      </c>
      <c r="DF10" s="8" t="s">
        <v>870</v>
      </c>
      <c r="DG10" s="8" t="s">
        <v>871</v>
      </c>
      <c r="DH10" s="8" t="s">
        <v>872</v>
      </c>
      <c r="DI10" s="8" t="s">
        <v>873</v>
      </c>
      <c r="DJ10" s="8" t="s">
        <v>874</v>
      </c>
      <c r="DK10" s="8" t="s">
        <v>875</v>
      </c>
      <c r="DL10" s="8" t="s">
        <v>876</v>
      </c>
      <c r="DM10" s="8" t="s">
        <v>877</v>
      </c>
      <c r="DN10" s="8" t="s">
        <v>878</v>
      </c>
      <c r="DO10" s="8" t="s">
        <v>879</v>
      </c>
      <c r="DP10" s="8" t="s">
        <v>880</v>
      </c>
      <c r="DQ10" s="8" t="s">
        <v>881</v>
      </c>
      <c r="DR10" s="8" t="s">
        <v>882</v>
      </c>
      <c r="DS10" s="8" t="s">
        <v>883</v>
      </c>
      <c r="DT10" s="8" t="s">
        <v>884</v>
      </c>
      <c r="DU10" s="8" t="s">
        <v>885</v>
      </c>
      <c r="DV10" s="8" t="s">
        <v>886</v>
      </c>
      <c r="DW10" s="8" t="s">
        <v>887</v>
      </c>
      <c r="DX10" s="8" t="s">
        <v>888</v>
      </c>
      <c r="DY10" s="8" t="s">
        <v>889</v>
      </c>
      <c r="DZ10" s="8" t="s">
        <v>890</v>
      </c>
      <c r="EA10" s="8" t="s">
        <v>891</v>
      </c>
      <c r="EB10" s="8" t="s">
        <v>892</v>
      </c>
      <c r="EC10" s="8" t="s">
        <v>893</v>
      </c>
      <c r="ED10" s="8" t="s">
        <v>894</v>
      </c>
      <c r="EE10" s="8" t="s">
        <v>895</v>
      </c>
      <c r="EF10" s="8" t="s">
        <v>896</v>
      </c>
      <c r="EG10" s="8" t="s">
        <v>897</v>
      </c>
      <c r="EH10" s="8" t="s">
        <v>898</v>
      </c>
      <c r="EI10" s="8" t="s">
        <v>899</v>
      </c>
      <c r="EJ10" s="8" t="s">
        <v>900</v>
      </c>
      <c r="EK10" s="8" t="s">
        <v>901</v>
      </c>
      <c r="EL10" s="8" t="s">
        <v>902</v>
      </c>
      <c r="EM10" s="8" t="s">
        <v>903</v>
      </c>
      <c r="EN10" s="8" t="s">
        <v>904</v>
      </c>
      <c r="EO10" s="8" t="s">
        <v>905</v>
      </c>
      <c r="EP10" s="8" t="s">
        <v>906</v>
      </c>
      <c r="EQ10" s="8" t="s">
        <v>907</v>
      </c>
      <c r="ER10" s="8" t="s">
        <v>908</v>
      </c>
      <c r="ES10" s="8" t="s">
        <v>909</v>
      </c>
      <c r="ET10" s="8" t="s">
        <v>910</v>
      </c>
      <c r="EU10" s="8" t="s">
        <v>911</v>
      </c>
      <c r="EV10" s="8" t="s">
        <v>912</v>
      </c>
      <c r="EW10" s="8" t="s">
        <v>913</v>
      </c>
      <c r="EX10" s="8" t="s">
        <v>914</v>
      </c>
      <c r="EY10" s="8" t="s">
        <v>915</v>
      </c>
      <c r="EZ10" s="8" t="s">
        <v>916</v>
      </c>
      <c r="FA10" s="8" t="s">
        <v>917</v>
      </c>
      <c r="FB10" s="8" t="s">
        <v>918</v>
      </c>
      <c r="FC10" s="8" t="s">
        <v>919</v>
      </c>
      <c r="FD10" s="8" t="s">
        <v>920</v>
      </c>
      <c r="FE10" s="8" t="s">
        <v>921</v>
      </c>
      <c r="FF10" s="8" t="s">
        <v>922</v>
      </c>
      <c r="FG10" s="8" t="s">
        <v>923</v>
      </c>
      <c r="FH10" s="8" t="s">
        <v>924</v>
      </c>
      <c r="FI10" s="8" t="s">
        <v>925</v>
      </c>
      <c r="FJ10" s="8" t="s">
        <v>926</v>
      </c>
      <c r="FK10" s="8" t="s">
        <v>927</v>
      </c>
      <c r="FL10" s="8" t="s">
        <v>928</v>
      </c>
      <c r="FM10" s="8" t="s">
        <v>929</v>
      </c>
      <c r="FN10" s="8" t="s">
        <v>930</v>
      </c>
      <c r="FO10" s="8" t="s">
        <v>931</v>
      </c>
      <c r="FP10" s="8" t="s">
        <v>932</v>
      </c>
      <c r="FQ10" s="8" t="s">
        <v>933</v>
      </c>
      <c r="FR10" s="8" t="s">
        <v>934</v>
      </c>
      <c r="FS10" s="8" t="s">
        <v>935</v>
      </c>
      <c r="FT10" s="8" t="s">
        <v>936</v>
      </c>
      <c r="FU10" s="8" t="s">
        <v>937</v>
      </c>
      <c r="FV10" s="8" t="s">
        <v>938</v>
      </c>
      <c r="FW10" s="8" t="s">
        <v>939</v>
      </c>
      <c r="FX10" s="8" t="s">
        <v>940</v>
      </c>
      <c r="FY10" s="8" t="s">
        <v>941</v>
      </c>
      <c r="FZ10" s="8" t="s">
        <v>942</v>
      </c>
      <c r="GA10" s="8" t="s">
        <v>943</v>
      </c>
      <c r="GB10" s="8" t="s">
        <v>944</v>
      </c>
      <c r="GC10" s="8" t="s">
        <v>945</v>
      </c>
      <c r="GD10" s="8" t="s">
        <v>946</v>
      </c>
      <c r="GE10" s="8" t="s">
        <v>947</v>
      </c>
      <c r="GF10" s="8" t="s">
        <v>948</v>
      </c>
      <c r="GG10" s="8" t="s">
        <v>949</v>
      </c>
      <c r="GH10" s="8" t="s">
        <v>950</v>
      </c>
      <c r="GI10" s="8" t="s">
        <v>951</v>
      </c>
      <c r="GJ10" s="8" t="s">
        <v>952</v>
      </c>
      <c r="GK10" s="8" t="s">
        <v>953</v>
      </c>
      <c r="GL10" s="8" t="s">
        <v>954</v>
      </c>
      <c r="GM10" s="8" t="s">
        <v>955</v>
      </c>
      <c r="GN10" s="8" t="s">
        <v>956</v>
      </c>
      <c r="GO10" s="8" t="s">
        <v>957</v>
      </c>
      <c r="GP10" s="8" t="s">
        <v>958</v>
      </c>
      <c r="GQ10" s="8" t="s">
        <v>959</v>
      </c>
      <c r="GR10" s="8" t="s">
        <v>960</v>
      </c>
      <c r="GS10" s="8" t="s">
        <v>961</v>
      </c>
      <c r="GT10" s="8" t="s">
        <v>962</v>
      </c>
      <c r="GU10" s="8" t="s">
        <v>963</v>
      </c>
      <c r="GV10" s="8" t="s">
        <v>964</v>
      </c>
      <c r="GW10" s="8" t="s">
        <v>965</v>
      </c>
      <c r="GX10" s="8" t="s">
        <v>966</v>
      </c>
      <c r="GY10" s="8" t="s">
        <v>967</v>
      </c>
      <c r="GZ10" s="8" t="s">
        <v>968</v>
      </c>
      <c r="HA10" s="8" t="s">
        <v>969</v>
      </c>
      <c r="HB10" s="8" t="s">
        <v>970</v>
      </c>
      <c r="HC10" s="8" t="s">
        <v>971</v>
      </c>
      <c r="HD10" s="8" t="s">
        <v>972</v>
      </c>
      <c r="HE10" s="8" t="s">
        <v>973</v>
      </c>
      <c r="HF10" s="8" t="s">
        <v>974</v>
      </c>
      <c r="HG10" s="8" t="s">
        <v>975</v>
      </c>
      <c r="HH10" s="8" t="s">
        <v>976</v>
      </c>
      <c r="HI10" s="8" t="s">
        <v>977</v>
      </c>
      <c r="HJ10" s="8" t="s">
        <v>978</v>
      </c>
      <c r="HK10" s="8" t="s">
        <v>979</v>
      </c>
      <c r="HL10" s="8" t="s">
        <v>980</v>
      </c>
      <c r="HM10" s="8" t="s">
        <v>981</v>
      </c>
      <c r="HN10" s="8" t="s">
        <v>982</v>
      </c>
      <c r="HO10" s="8" t="s">
        <v>983</v>
      </c>
      <c r="HP10" s="8" t="s">
        <v>984</v>
      </c>
      <c r="HQ10" s="8" t="s">
        <v>985</v>
      </c>
      <c r="HR10" s="8" t="s">
        <v>986</v>
      </c>
      <c r="HS10" s="8" t="s">
        <v>987</v>
      </c>
      <c r="HT10" s="8" t="s">
        <v>988</v>
      </c>
      <c r="HU10" s="8" t="s">
        <v>989</v>
      </c>
      <c r="HV10" s="8" t="s">
        <v>990</v>
      </c>
      <c r="HW10" s="8" t="s">
        <v>991</v>
      </c>
      <c r="HX10" s="8" t="s">
        <v>992</v>
      </c>
      <c r="HY10" s="8" t="s">
        <v>993</v>
      </c>
      <c r="HZ10" s="8" t="s">
        <v>994</v>
      </c>
      <c r="IA10" s="8" t="s">
        <v>995</v>
      </c>
      <c r="IB10" s="8" t="s">
        <v>996</v>
      </c>
      <c r="IC10" s="8" t="s">
        <v>997</v>
      </c>
      <c r="ID10" s="8" t="s">
        <v>998</v>
      </c>
      <c r="IE10" s="8" t="s">
        <v>999</v>
      </c>
      <c r="IF10" s="8" t="s">
        <v>1000</v>
      </c>
      <c r="IG10" s="8" t="s">
        <v>1001</v>
      </c>
      <c r="IH10" s="8" t="s">
        <v>1002</v>
      </c>
      <c r="II10" s="8" t="s">
        <v>1003</v>
      </c>
      <c r="IJ10" s="8" t="s">
        <v>1004</v>
      </c>
      <c r="IK10" s="8" t="s">
        <v>1005</v>
      </c>
      <c r="IL10" s="8" t="s">
        <v>1006</v>
      </c>
      <c r="IM10" s="8" t="s">
        <v>1007</v>
      </c>
      <c r="IN10" s="8" t="s">
        <v>1008</v>
      </c>
      <c r="IO10" s="8" t="s">
        <v>1009</v>
      </c>
      <c r="IP10" s="8" t="s">
        <v>1010</v>
      </c>
      <c r="IQ10" s="8" t="s">
        <v>1011</v>
      </c>
    </row>
    <row r="11" spans="1:251">
      <c r="A11" s="10">
        <v>42036</v>
      </c>
      <c r="B11" s="9">
        <v>38.037999999999997</v>
      </c>
      <c r="C11" s="9">
        <v>79.915000000000006</v>
      </c>
      <c r="D11" s="9">
        <v>76.212999999999994</v>
      </c>
      <c r="E11" s="9">
        <v>33.555999999999997</v>
      </c>
      <c r="F11" s="9">
        <v>42.656999999999996</v>
      </c>
      <c r="G11" s="9">
        <v>34.277000000000001</v>
      </c>
      <c r="H11" s="9">
        <v>17.553000000000001</v>
      </c>
      <c r="I11" s="9">
        <v>16.724</v>
      </c>
      <c r="J11" s="9">
        <v>41.936</v>
      </c>
      <c r="K11" s="9">
        <v>16.003</v>
      </c>
      <c r="L11" s="9">
        <v>25.933</v>
      </c>
      <c r="M11" s="9">
        <v>41.74</v>
      </c>
      <c r="N11" s="9">
        <v>4.4820000000000002</v>
      </c>
      <c r="O11" s="9">
        <v>37.258000000000003</v>
      </c>
      <c r="P11" s="9">
        <v>704.85199999999998</v>
      </c>
      <c r="Q11" s="9">
        <v>228.93700000000001</v>
      </c>
      <c r="R11" s="9">
        <v>475.91500000000002</v>
      </c>
      <c r="S11" s="9">
        <v>275.78300000000002</v>
      </c>
      <c r="T11" s="9">
        <v>144.608</v>
      </c>
      <c r="U11" s="9">
        <v>131.17500000000001</v>
      </c>
      <c r="V11" s="9">
        <v>257.99799999999999</v>
      </c>
      <c r="W11" s="9">
        <v>134.69399999999999</v>
      </c>
      <c r="X11" s="9">
        <v>123.304</v>
      </c>
      <c r="Y11" s="9">
        <v>17.785</v>
      </c>
      <c r="Z11" s="9">
        <v>9.9139999999999997</v>
      </c>
      <c r="AA11" s="9">
        <v>7.8710000000000004</v>
      </c>
      <c r="AB11" s="9">
        <v>6.1589999999999998</v>
      </c>
      <c r="AC11" s="9">
        <v>1.613</v>
      </c>
      <c r="AD11" s="9">
        <v>4.5460000000000003</v>
      </c>
      <c r="AE11" s="9">
        <v>332.76100000000002</v>
      </c>
      <c r="AF11" s="9">
        <v>57.073</v>
      </c>
      <c r="AG11" s="9">
        <v>275.68700000000001</v>
      </c>
      <c r="AH11" s="9">
        <v>22.87</v>
      </c>
      <c r="AI11" s="9">
        <v>2.4260000000000002</v>
      </c>
      <c r="AJ11" s="9">
        <v>20.443999999999999</v>
      </c>
      <c r="AK11" s="9">
        <v>309.89100000000002</v>
      </c>
      <c r="AL11" s="9">
        <v>54.646999999999998</v>
      </c>
      <c r="AM11" s="9">
        <v>255.244</v>
      </c>
      <c r="AN11" s="9">
        <v>90.149000000000001</v>
      </c>
      <c r="AO11" s="9">
        <v>25.643000000000001</v>
      </c>
      <c r="AP11" s="9">
        <v>64.506</v>
      </c>
      <c r="AQ11" s="9">
        <v>530.721</v>
      </c>
      <c r="AR11" s="9">
        <v>141.685</v>
      </c>
      <c r="AS11" s="9">
        <v>389.03500000000003</v>
      </c>
      <c r="AT11" s="9">
        <v>441.09399999999999</v>
      </c>
      <c r="AU11" s="9">
        <v>92.442999999999998</v>
      </c>
      <c r="AV11" s="9">
        <v>348.65100000000001</v>
      </c>
      <c r="AW11" s="9">
        <v>89.626999999999995</v>
      </c>
      <c r="AX11" s="9">
        <v>49.241999999999997</v>
      </c>
      <c r="AY11" s="9">
        <v>40.384999999999998</v>
      </c>
      <c r="AZ11" s="9">
        <v>292.274</v>
      </c>
      <c r="BA11" s="9">
        <v>152.24600000000001</v>
      </c>
      <c r="BB11" s="9">
        <v>140.02799999999999</v>
      </c>
      <c r="BC11" s="9">
        <v>1061.251</v>
      </c>
      <c r="BD11" s="9">
        <v>256.41399999999999</v>
      </c>
      <c r="BE11" s="9">
        <v>804.83699999999999</v>
      </c>
      <c r="BF11" s="9">
        <v>5398.9639999999999</v>
      </c>
      <c r="BG11" s="9">
        <v>2925.596</v>
      </c>
      <c r="BH11" s="9">
        <v>2473.3690000000001</v>
      </c>
      <c r="BI11" s="9">
        <v>1235.5730000000001</v>
      </c>
      <c r="BJ11" s="9">
        <v>370.62200000000001</v>
      </c>
      <c r="BK11" s="9">
        <v>864.95</v>
      </c>
      <c r="BL11" s="9">
        <v>5781.2120000000004</v>
      </c>
      <c r="BM11" s="9">
        <v>2838.7310000000002</v>
      </c>
      <c r="BN11" s="9">
        <v>2942.4810000000002</v>
      </c>
      <c r="BO11" s="9">
        <v>4116.2719999999999</v>
      </c>
      <c r="BP11" s="9">
        <v>2197.5520000000001</v>
      </c>
      <c r="BQ11" s="9">
        <v>1918.72</v>
      </c>
      <c r="BR11" s="9">
        <v>515.14</v>
      </c>
      <c r="BS11" s="9">
        <v>252.642</v>
      </c>
      <c r="BT11" s="9">
        <v>262.49900000000002</v>
      </c>
      <c r="BU11" s="9">
        <v>294.85500000000002</v>
      </c>
      <c r="BV11" s="9">
        <v>104.63200000000001</v>
      </c>
      <c r="BW11" s="9">
        <v>190.22300000000001</v>
      </c>
      <c r="BX11" s="9">
        <v>497.64699999999999</v>
      </c>
      <c r="BY11" s="9">
        <v>208.13399999999999</v>
      </c>
      <c r="BZ11" s="9">
        <v>289.51299999999998</v>
      </c>
      <c r="CA11" s="9">
        <v>57.192</v>
      </c>
      <c r="CB11" s="9">
        <v>22.131</v>
      </c>
      <c r="CC11" s="9">
        <v>35.061</v>
      </c>
      <c r="CD11" s="9">
        <v>39.070999999999998</v>
      </c>
      <c r="CE11" s="9">
        <v>17.940999999999999</v>
      </c>
      <c r="CF11" s="9">
        <v>21.129000000000001</v>
      </c>
      <c r="CG11" s="9">
        <v>20.777999999999999</v>
      </c>
      <c r="CH11" s="9">
        <v>10.202999999999999</v>
      </c>
      <c r="CI11" s="9">
        <v>10.574999999999999</v>
      </c>
      <c r="CJ11" s="9">
        <v>18.292999999999999</v>
      </c>
      <c r="CK11" s="9">
        <v>7.7389999999999999</v>
      </c>
      <c r="CL11" s="9">
        <v>10.554</v>
      </c>
      <c r="CM11" s="9">
        <v>18.122</v>
      </c>
      <c r="CN11" s="9">
        <v>4.1900000000000004</v>
      </c>
      <c r="CO11" s="9">
        <v>13.932</v>
      </c>
      <c r="CP11" s="9">
        <v>440.45400000000001</v>
      </c>
      <c r="CQ11" s="9">
        <v>186.00200000000001</v>
      </c>
      <c r="CR11" s="9">
        <v>254.452</v>
      </c>
      <c r="CS11" s="9">
        <v>159.22999999999999</v>
      </c>
      <c r="CT11" s="9">
        <v>90.293999999999997</v>
      </c>
      <c r="CU11" s="9">
        <v>68.936000000000007</v>
      </c>
      <c r="CV11" s="9">
        <v>149.96199999999999</v>
      </c>
      <c r="CW11" s="9">
        <v>85.242000000000004</v>
      </c>
      <c r="CX11" s="9">
        <v>64.72</v>
      </c>
      <c r="CY11" s="9">
        <v>9.2680000000000007</v>
      </c>
      <c r="CZ11" s="9">
        <v>5.0519999999999996</v>
      </c>
      <c r="DA11" s="9">
        <v>4.2160000000000002</v>
      </c>
      <c r="DB11" s="9">
        <v>3.5939999999999999</v>
      </c>
      <c r="DC11" s="9">
        <v>1.1919999999999999</v>
      </c>
      <c r="DD11" s="9">
        <v>2.4020000000000001</v>
      </c>
      <c r="DE11" s="9">
        <v>213.54400000000001</v>
      </c>
      <c r="DF11" s="9">
        <v>69.025999999999996</v>
      </c>
      <c r="DG11" s="9">
        <v>144.518</v>
      </c>
      <c r="DH11" s="9">
        <v>39.094000000000001</v>
      </c>
      <c r="DI11" s="9">
        <v>18.431999999999999</v>
      </c>
      <c r="DJ11" s="9">
        <v>20.661000000000001</v>
      </c>
      <c r="DK11" s="9">
        <v>174.45</v>
      </c>
      <c r="DL11" s="9">
        <v>50.594000000000001</v>
      </c>
      <c r="DM11" s="9">
        <v>123.85599999999999</v>
      </c>
      <c r="DN11" s="9">
        <v>64.085999999999999</v>
      </c>
      <c r="DO11" s="9">
        <v>25.49</v>
      </c>
      <c r="DP11" s="9">
        <v>38.595999999999997</v>
      </c>
      <c r="DQ11" s="9">
        <v>1167.2940000000001</v>
      </c>
      <c r="DR11" s="9">
        <v>433.04500000000002</v>
      </c>
      <c r="DS11" s="9">
        <v>734.24800000000005</v>
      </c>
      <c r="DT11" s="9">
        <v>841.88699999999994</v>
      </c>
      <c r="DU11" s="9">
        <v>263.06400000000002</v>
      </c>
      <c r="DV11" s="9">
        <v>578.82299999999998</v>
      </c>
      <c r="DW11" s="9">
        <v>325.40699999999998</v>
      </c>
      <c r="DX11" s="9">
        <v>169.98099999999999</v>
      </c>
      <c r="DY11" s="9">
        <v>155.42599999999999</v>
      </c>
      <c r="DZ11" s="9">
        <v>170.74</v>
      </c>
      <c r="EA11" s="9">
        <v>95.444000000000003</v>
      </c>
      <c r="EB11" s="9">
        <v>75.296000000000006</v>
      </c>
      <c r="EC11" s="9">
        <v>1494.2</v>
      </c>
      <c r="ED11" s="9">
        <v>545.73400000000004</v>
      </c>
      <c r="EE11" s="9">
        <v>948.46600000000001</v>
      </c>
      <c r="EF11" s="9">
        <v>4173.4639999999999</v>
      </c>
      <c r="EG11" s="9">
        <v>2219.683</v>
      </c>
      <c r="EH11" s="9">
        <v>1953.7809999999999</v>
      </c>
      <c r="EI11" s="9">
        <v>1607.748</v>
      </c>
      <c r="EJ11" s="9">
        <v>619.048</v>
      </c>
      <c r="EK11" s="9">
        <v>988.7</v>
      </c>
      <c r="EL11" s="9">
        <v>3311.7530000000002</v>
      </c>
      <c r="EM11" s="9">
        <v>1593.0419999999999</v>
      </c>
      <c r="EN11" s="9">
        <v>1718.711</v>
      </c>
      <c r="EO11" s="9">
        <v>420.37799999999999</v>
      </c>
      <c r="EP11" s="9">
        <v>267.47699999999998</v>
      </c>
      <c r="EQ11" s="9">
        <v>152.90100000000001</v>
      </c>
      <c r="ER11" s="9">
        <v>42.790999999999997</v>
      </c>
      <c r="ES11" s="9">
        <v>31.696000000000002</v>
      </c>
      <c r="ET11" s="9">
        <v>11.095000000000001</v>
      </c>
      <c r="EU11" s="9">
        <v>24.192</v>
      </c>
      <c r="EV11" s="9">
        <v>16.227</v>
      </c>
      <c r="EW11" s="9">
        <v>7.9649999999999999</v>
      </c>
      <c r="EX11" s="9">
        <v>113.89700000000001</v>
      </c>
      <c r="EY11" s="9">
        <v>67.480999999999995</v>
      </c>
      <c r="EZ11" s="9">
        <v>46.417000000000002</v>
      </c>
      <c r="FA11" s="9">
        <v>9.1709999999999994</v>
      </c>
      <c r="FB11" s="9">
        <v>3.145</v>
      </c>
      <c r="FC11" s="9">
        <v>6.0259999999999998</v>
      </c>
      <c r="FD11" s="9">
        <v>6.99</v>
      </c>
      <c r="FE11" s="9">
        <v>2.6</v>
      </c>
      <c r="FF11" s="9">
        <v>4.3899999999999997</v>
      </c>
      <c r="FG11" s="9">
        <v>1.538</v>
      </c>
      <c r="FH11" s="9">
        <v>0.86299999999999999</v>
      </c>
      <c r="FI11" s="9">
        <v>0.67500000000000004</v>
      </c>
      <c r="FJ11" s="9">
        <v>5.452</v>
      </c>
      <c r="FK11" s="9">
        <v>1.7370000000000001</v>
      </c>
      <c r="FL11" s="9">
        <v>3.7149999999999999</v>
      </c>
      <c r="FM11" s="9">
        <v>2.181</v>
      </c>
      <c r="FN11" s="9">
        <v>0.54500000000000004</v>
      </c>
      <c r="FO11" s="9">
        <v>1.6359999999999999</v>
      </c>
      <c r="FP11" s="9">
        <v>104.726</v>
      </c>
      <c r="FQ11" s="9">
        <v>64.335999999999999</v>
      </c>
      <c r="FR11" s="9">
        <v>40.390999999999998</v>
      </c>
      <c r="FS11" s="9">
        <v>6.2460000000000004</v>
      </c>
      <c r="FT11" s="9">
        <v>4.569</v>
      </c>
      <c r="FU11" s="9">
        <v>1.677</v>
      </c>
      <c r="FV11" s="9">
        <v>6.2460000000000004</v>
      </c>
      <c r="FW11" s="9">
        <v>4.569</v>
      </c>
      <c r="FX11" s="9">
        <v>1.677</v>
      </c>
      <c r="FY11" s="9">
        <v>0</v>
      </c>
      <c r="FZ11" s="9">
        <v>0</v>
      </c>
      <c r="GA11" s="9">
        <v>0</v>
      </c>
      <c r="GB11" s="9">
        <v>0</v>
      </c>
      <c r="GC11" s="9">
        <v>0</v>
      </c>
      <c r="GD11" s="9">
        <v>0</v>
      </c>
      <c r="GE11" s="9">
        <v>91.340999999999994</v>
      </c>
      <c r="GF11" s="9">
        <v>55.457999999999998</v>
      </c>
      <c r="GG11" s="9">
        <v>35.884</v>
      </c>
      <c r="GH11" s="9">
        <v>26.388000000000002</v>
      </c>
      <c r="GI11" s="9">
        <v>15.635</v>
      </c>
      <c r="GJ11" s="9">
        <v>10.753</v>
      </c>
      <c r="GK11" s="9">
        <v>64.953000000000003</v>
      </c>
      <c r="GL11" s="9">
        <v>39.823</v>
      </c>
      <c r="GM11" s="9">
        <v>25.13</v>
      </c>
      <c r="GN11" s="9">
        <v>7.1390000000000002</v>
      </c>
      <c r="GO11" s="9">
        <v>4.3090000000000002</v>
      </c>
      <c r="GP11" s="9">
        <v>2.83</v>
      </c>
      <c r="GQ11" s="9">
        <v>2777.4769999999999</v>
      </c>
      <c r="GR11" s="9">
        <v>1258.0840000000001</v>
      </c>
      <c r="GS11" s="9">
        <v>1519.393</v>
      </c>
      <c r="GT11" s="9">
        <v>2620.7689999999998</v>
      </c>
      <c r="GU11" s="9">
        <v>1181.8399999999999</v>
      </c>
      <c r="GV11" s="9">
        <v>1438.9290000000001</v>
      </c>
      <c r="GW11" s="9">
        <v>156.708</v>
      </c>
      <c r="GX11" s="9">
        <v>76.244</v>
      </c>
      <c r="GY11" s="9">
        <v>80.463999999999999</v>
      </c>
      <c r="GZ11" s="9">
        <v>7.7839999999999998</v>
      </c>
      <c r="HA11" s="9">
        <v>5.4320000000000004</v>
      </c>
      <c r="HB11" s="9">
        <v>2.3519999999999999</v>
      </c>
      <c r="HC11" s="9">
        <v>2883.5909999999999</v>
      </c>
      <c r="HD11" s="9">
        <v>1320.133</v>
      </c>
      <c r="HE11" s="9">
        <v>1563.4580000000001</v>
      </c>
      <c r="HF11" s="9">
        <v>429.54899999999998</v>
      </c>
      <c r="HG11" s="9">
        <v>270.62200000000001</v>
      </c>
      <c r="HH11" s="9">
        <v>158.92699999999999</v>
      </c>
      <c r="HI11" s="9">
        <v>2882.2040000000002</v>
      </c>
      <c r="HJ11" s="9">
        <v>1322.42</v>
      </c>
      <c r="HK11" s="9">
        <v>1559.7840000000001</v>
      </c>
      <c r="HL11" s="9">
        <v>6013.3410000000003</v>
      </c>
      <c r="HM11" s="9">
        <v>2971.0810000000001</v>
      </c>
      <c r="HN11" s="9">
        <v>3042.259</v>
      </c>
      <c r="HO11" s="9">
        <v>3649.68</v>
      </c>
      <c r="HP11" s="9">
        <v>1979.671</v>
      </c>
      <c r="HQ11" s="9">
        <v>1670.009</v>
      </c>
      <c r="HR11" s="9">
        <v>499.86599999999999</v>
      </c>
      <c r="HS11" s="9">
        <v>264.714</v>
      </c>
      <c r="HT11" s="9">
        <v>235.15199999999999</v>
      </c>
      <c r="HU11" s="9">
        <v>308.63799999999998</v>
      </c>
      <c r="HV11" s="9">
        <v>126.018</v>
      </c>
      <c r="HW11" s="9">
        <v>182.62</v>
      </c>
      <c r="HX11" s="9">
        <v>670.74</v>
      </c>
      <c r="HY11" s="9">
        <v>283.02300000000002</v>
      </c>
      <c r="HZ11" s="9">
        <v>387.71600000000001</v>
      </c>
      <c r="IA11" s="9">
        <v>73.677000000000007</v>
      </c>
      <c r="IB11" s="9">
        <v>29.954000000000001</v>
      </c>
      <c r="IC11" s="9">
        <v>43.722999999999999</v>
      </c>
      <c r="ID11" s="9">
        <v>56.472999999999999</v>
      </c>
      <c r="IE11" s="9">
        <v>25.960999999999999</v>
      </c>
      <c r="IF11" s="9">
        <v>30.510999999999999</v>
      </c>
      <c r="IG11" s="9">
        <v>24.355</v>
      </c>
      <c r="IH11" s="9">
        <v>11.036</v>
      </c>
      <c r="II11" s="9">
        <v>13.319000000000001</v>
      </c>
      <c r="IJ11" s="9">
        <v>32.118000000000002</v>
      </c>
      <c r="IK11" s="9">
        <v>14.925000000000001</v>
      </c>
      <c r="IL11" s="9">
        <v>17.192</v>
      </c>
      <c r="IM11" s="9">
        <v>17.204000000000001</v>
      </c>
      <c r="IN11" s="9">
        <v>3.9929999999999999</v>
      </c>
      <c r="IO11" s="9">
        <v>13.212</v>
      </c>
      <c r="IP11" s="9">
        <v>597.06299999999999</v>
      </c>
      <c r="IQ11" s="9">
        <v>253.06899999999999</v>
      </c>
    </row>
    <row r="12" spans="1:251">
      <c r="A12" s="10">
        <v>42401</v>
      </c>
      <c r="B12" s="9">
        <v>45.079000000000001</v>
      </c>
      <c r="C12" s="9">
        <v>82.766999999999996</v>
      </c>
      <c r="D12" s="9">
        <v>88.626000000000005</v>
      </c>
      <c r="E12" s="9">
        <v>39.557000000000002</v>
      </c>
      <c r="F12" s="9">
        <v>49.069000000000003</v>
      </c>
      <c r="G12" s="9">
        <v>45.473999999999997</v>
      </c>
      <c r="H12" s="9">
        <v>23.974</v>
      </c>
      <c r="I12" s="9">
        <v>21.5</v>
      </c>
      <c r="J12" s="9">
        <v>43.152000000000001</v>
      </c>
      <c r="K12" s="9">
        <v>15.582000000000001</v>
      </c>
      <c r="L12" s="9">
        <v>27.568999999999999</v>
      </c>
      <c r="M12" s="9">
        <v>39.22</v>
      </c>
      <c r="N12" s="9">
        <v>5.5229999999999997</v>
      </c>
      <c r="O12" s="9">
        <v>33.697000000000003</v>
      </c>
      <c r="P12" s="9">
        <v>668.24199999999996</v>
      </c>
      <c r="Q12" s="9">
        <v>195.244</v>
      </c>
      <c r="R12" s="9">
        <v>472.99799999999999</v>
      </c>
      <c r="S12" s="9">
        <v>260.42200000000003</v>
      </c>
      <c r="T12" s="9">
        <v>118.467</v>
      </c>
      <c r="U12" s="9">
        <v>141.95500000000001</v>
      </c>
      <c r="V12" s="9">
        <v>235.37700000000001</v>
      </c>
      <c r="W12" s="9">
        <v>111.411</v>
      </c>
      <c r="X12" s="9">
        <v>123.96599999999999</v>
      </c>
      <c r="Y12" s="9">
        <v>25.045000000000002</v>
      </c>
      <c r="Z12" s="9">
        <v>7.056</v>
      </c>
      <c r="AA12" s="9">
        <v>17.989000000000001</v>
      </c>
      <c r="AB12" s="9">
        <v>2.7949999999999999</v>
      </c>
      <c r="AC12" s="9">
        <v>1.298</v>
      </c>
      <c r="AD12" s="9">
        <v>1.4970000000000001</v>
      </c>
      <c r="AE12" s="9">
        <v>300.89499999999998</v>
      </c>
      <c r="AF12" s="9">
        <v>49.26</v>
      </c>
      <c r="AG12" s="9">
        <v>251.63499999999999</v>
      </c>
      <c r="AH12" s="9">
        <v>24.428999999999998</v>
      </c>
      <c r="AI12" s="9">
        <v>5.4989999999999997</v>
      </c>
      <c r="AJ12" s="9">
        <v>18.93</v>
      </c>
      <c r="AK12" s="9">
        <v>276.46600000000001</v>
      </c>
      <c r="AL12" s="9">
        <v>43.761000000000003</v>
      </c>
      <c r="AM12" s="9">
        <v>232.70400000000001</v>
      </c>
      <c r="AN12" s="9">
        <v>104.13</v>
      </c>
      <c r="AO12" s="9">
        <v>26.219000000000001</v>
      </c>
      <c r="AP12" s="9">
        <v>77.911000000000001</v>
      </c>
      <c r="AQ12" s="9">
        <v>552.06799999999998</v>
      </c>
      <c r="AR12" s="9">
        <v>165.39099999999999</v>
      </c>
      <c r="AS12" s="9">
        <v>386.67700000000002</v>
      </c>
      <c r="AT12" s="9">
        <v>460.26600000000002</v>
      </c>
      <c r="AU12" s="9">
        <v>115.474</v>
      </c>
      <c r="AV12" s="9">
        <v>344.79199999999997</v>
      </c>
      <c r="AW12" s="9">
        <v>91.802000000000007</v>
      </c>
      <c r="AX12" s="9">
        <v>49.917000000000002</v>
      </c>
      <c r="AY12" s="9">
        <v>41.884999999999998</v>
      </c>
      <c r="AZ12" s="9">
        <v>280.851</v>
      </c>
      <c r="BA12" s="9">
        <v>135.38499999999999</v>
      </c>
      <c r="BB12" s="9">
        <v>145.46700000000001</v>
      </c>
      <c r="BC12" s="9">
        <v>1067.3050000000001</v>
      </c>
      <c r="BD12" s="9">
        <v>270.33</v>
      </c>
      <c r="BE12" s="9">
        <v>796.97500000000002</v>
      </c>
      <c r="BF12" s="9">
        <v>5484.9530000000004</v>
      </c>
      <c r="BG12" s="9">
        <v>2962.0479999999998</v>
      </c>
      <c r="BH12" s="9">
        <v>2522.9050000000002</v>
      </c>
      <c r="BI12" s="9">
        <v>1220.31</v>
      </c>
      <c r="BJ12" s="9">
        <v>360.63600000000002</v>
      </c>
      <c r="BK12" s="9">
        <v>859.67399999999998</v>
      </c>
      <c r="BL12" s="9">
        <v>5864.4840000000004</v>
      </c>
      <c r="BM12" s="9">
        <v>2873.3649999999998</v>
      </c>
      <c r="BN12" s="9">
        <v>2991.12</v>
      </c>
      <c r="BO12" s="9">
        <v>4231.8239999999996</v>
      </c>
      <c r="BP12" s="9">
        <v>2239.777</v>
      </c>
      <c r="BQ12" s="9">
        <v>1992.047</v>
      </c>
      <c r="BR12" s="9">
        <v>513.55600000000004</v>
      </c>
      <c r="BS12" s="9">
        <v>255.50399999999999</v>
      </c>
      <c r="BT12" s="9">
        <v>258.05200000000002</v>
      </c>
      <c r="BU12" s="9">
        <v>302.45999999999998</v>
      </c>
      <c r="BV12" s="9">
        <v>116.271</v>
      </c>
      <c r="BW12" s="9">
        <v>186.18899999999999</v>
      </c>
      <c r="BX12" s="9">
        <v>515.62300000000005</v>
      </c>
      <c r="BY12" s="9">
        <v>230.804</v>
      </c>
      <c r="BZ12" s="9">
        <v>284.81900000000002</v>
      </c>
      <c r="CA12" s="9">
        <v>66.355999999999995</v>
      </c>
      <c r="CB12" s="9">
        <v>27.890999999999998</v>
      </c>
      <c r="CC12" s="9">
        <v>38.465000000000003</v>
      </c>
      <c r="CD12" s="9">
        <v>48.192999999999998</v>
      </c>
      <c r="CE12" s="9">
        <v>21.128</v>
      </c>
      <c r="CF12" s="9">
        <v>27.065000000000001</v>
      </c>
      <c r="CG12" s="9">
        <v>23.872</v>
      </c>
      <c r="CH12" s="9">
        <v>10.895</v>
      </c>
      <c r="CI12" s="9">
        <v>12.978</v>
      </c>
      <c r="CJ12" s="9">
        <v>24.321000000000002</v>
      </c>
      <c r="CK12" s="9">
        <v>10.234</v>
      </c>
      <c r="CL12" s="9">
        <v>14.087</v>
      </c>
      <c r="CM12" s="9">
        <v>18.163</v>
      </c>
      <c r="CN12" s="9">
        <v>6.7619999999999996</v>
      </c>
      <c r="CO12" s="9">
        <v>11.4</v>
      </c>
      <c r="CP12" s="9">
        <v>449.267</v>
      </c>
      <c r="CQ12" s="9">
        <v>202.91300000000001</v>
      </c>
      <c r="CR12" s="9">
        <v>246.35400000000001</v>
      </c>
      <c r="CS12" s="9">
        <v>170.83099999999999</v>
      </c>
      <c r="CT12" s="9">
        <v>94.694999999999993</v>
      </c>
      <c r="CU12" s="9">
        <v>76.135999999999996</v>
      </c>
      <c r="CV12" s="9">
        <v>156.34200000000001</v>
      </c>
      <c r="CW12" s="9">
        <v>87.960999999999999</v>
      </c>
      <c r="CX12" s="9">
        <v>68.381</v>
      </c>
      <c r="CY12" s="9">
        <v>14.489000000000001</v>
      </c>
      <c r="CZ12" s="9">
        <v>6.734</v>
      </c>
      <c r="DA12" s="9">
        <v>7.7549999999999999</v>
      </c>
      <c r="DB12" s="9">
        <v>2.8359999999999999</v>
      </c>
      <c r="DC12" s="9">
        <v>1.1879999999999999</v>
      </c>
      <c r="DD12" s="9">
        <v>1.649</v>
      </c>
      <c r="DE12" s="9">
        <v>214.67400000000001</v>
      </c>
      <c r="DF12" s="9">
        <v>79.971000000000004</v>
      </c>
      <c r="DG12" s="9">
        <v>134.703</v>
      </c>
      <c r="DH12" s="9">
        <v>32.384999999999998</v>
      </c>
      <c r="DI12" s="9">
        <v>12.971</v>
      </c>
      <c r="DJ12" s="9">
        <v>19.414999999999999</v>
      </c>
      <c r="DK12" s="9">
        <v>182.28899999999999</v>
      </c>
      <c r="DL12" s="9">
        <v>67.001000000000005</v>
      </c>
      <c r="DM12" s="9">
        <v>115.288</v>
      </c>
      <c r="DN12" s="9">
        <v>60.926000000000002</v>
      </c>
      <c r="DO12" s="9">
        <v>27.059000000000001</v>
      </c>
      <c r="DP12" s="9">
        <v>33.866</v>
      </c>
      <c r="DQ12" s="9">
        <v>1117.038</v>
      </c>
      <c r="DR12" s="9">
        <v>402.78399999999999</v>
      </c>
      <c r="DS12" s="9">
        <v>714.25300000000004</v>
      </c>
      <c r="DT12" s="9">
        <v>836.42700000000002</v>
      </c>
      <c r="DU12" s="9">
        <v>264.95600000000002</v>
      </c>
      <c r="DV12" s="9">
        <v>571.47</v>
      </c>
      <c r="DW12" s="9">
        <v>280.61099999999999</v>
      </c>
      <c r="DX12" s="9">
        <v>137.828</v>
      </c>
      <c r="DY12" s="9">
        <v>142.78299999999999</v>
      </c>
      <c r="DZ12" s="9">
        <v>180.214</v>
      </c>
      <c r="EA12" s="9">
        <v>98.855000000000004</v>
      </c>
      <c r="EB12" s="9">
        <v>81.358999999999995</v>
      </c>
      <c r="EC12" s="9">
        <v>1452.4469999999999</v>
      </c>
      <c r="ED12" s="9">
        <v>534.73299999999995</v>
      </c>
      <c r="EE12" s="9">
        <v>917.71400000000006</v>
      </c>
      <c r="EF12" s="9">
        <v>4298.1790000000001</v>
      </c>
      <c r="EG12" s="9">
        <v>2267.6669999999999</v>
      </c>
      <c r="EH12" s="9">
        <v>2030.5119999999999</v>
      </c>
      <c r="EI12" s="9">
        <v>1566.3050000000001</v>
      </c>
      <c r="EJ12" s="9">
        <v>605.697</v>
      </c>
      <c r="EK12" s="9">
        <v>960.60799999999995</v>
      </c>
      <c r="EL12" s="9">
        <v>3409.04</v>
      </c>
      <c r="EM12" s="9">
        <v>1629.645</v>
      </c>
      <c r="EN12" s="9">
        <v>1779.394</v>
      </c>
      <c r="EO12" s="9">
        <v>445.791</v>
      </c>
      <c r="EP12" s="9">
        <v>274.31099999999998</v>
      </c>
      <c r="EQ12" s="9">
        <v>171.47900000000001</v>
      </c>
      <c r="ER12" s="9">
        <v>37.091999999999999</v>
      </c>
      <c r="ES12" s="9">
        <v>26.82</v>
      </c>
      <c r="ET12" s="9">
        <v>10.273</v>
      </c>
      <c r="EU12" s="9">
        <v>23.875</v>
      </c>
      <c r="EV12" s="9">
        <v>16.363</v>
      </c>
      <c r="EW12" s="9">
        <v>7.5119999999999996</v>
      </c>
      <c r="EX12" s="9">
        <v>119.896</v>
      </c>
      <c r="EY12" s="9">
        <v>66.22</v>
      </c>
      <c r="EZ12" s="9">
        <v>53.676000000000002</v>
      </c>
      <c r="FA12" s="9">
        <v>9.2650000000000006</v>
      </c>
      <c r="FB12" s="9">
        <v>4.3250000000000002</v>
      </c>
      <c r="FC12" s="9">
        <v>4.9400000000000004</v>
      </c>
      <c r="FD12" s="9">
        <v>5.782</v>
      </c>
      <c r="FE12" s="9">
        <v>1.5880000000000001</v>
      </c>
      <c r="FF12" s="9">
        <v>4.194</v>
      </c>
      <c r="FG12" s="9">
        <v>2.0569999999999999</v>
      </c>
      <c r="FH12" s="9">
        <v>0.70199999999999996</v>
      </c>
      <c r="FI12" s="9">
        <v>1.355</v>
      </c>
      <c r="FJ12" s="9">
        <v>3.7250000000000001</v>
      </c>
      <c r="FK12" s="9">
        <v>0.88600000000000001</v>
      </c>
      <c r="FL12" s="9">
        <v>2.839</v>
      </c>
      <c r="FM12" s="9">
        <v>3.4830000000000001</v>
      </c>
      <c r="FN12" s="9">
        <v>2.738</v>
      </c>
      <c r="FO12" s="9">
        <v>0.746</v>
      </c>
      <c r="FP12" s="9">
        <v>110.631</v>
      </c>
      <c r="FQ12" s="9">
        <v>61.893999999999998</v>
      </c>
      <c r="FR12" s="9">
        <v>48.737000000000002</v>
      </c>
      <c r="FS12" s="9">
        <v>5.8570000000000002</v>
      </c>
      <c r="FT12" s="9">
        <v>3.4649999999999999</v>
      </c>
      <c r="FU12" s="9">
        <v>2.3919999999999999</v>
      </c>
      <c r="FV12" s="9">
        <v>5.5880000000000001</v>
      </c>
      <c r="FW12" s="9">
        <v>3.1949999999999998</v>
      </c>
      <c r="FX12" s="9">
        <v>2.3919999999999999</v>
      </c>
      <c r="FY12" s="9">
        <v>0.26900000000000002</v>
      </c>
      <c r="FZ12" s="9">
        <v>0.26900000000000002</v>
      </c>
      <c r="GA12" s="9">
        <v>0</v>
      </c>
      <c r="GB12" s="9">
        <v>0</v>
      </c>
      <c r="GC12" s="9">
        <v>0</v>
      </c>
      <c r="GD12" s="9">
        <v>0</v>
      </c>
      <c r="GE12" s="9">
        <v>88.641999999999996</v>
      </c>
      <c r="GF12" s="9">
        <v>52.146999999999998</v>
      </c>
      <c r="GG12" s="9">
        <v>36.494999999999997</v>
      </c>
      <c r="GH12" s="9">
        <v>30.324999999999999</v>
      </c>
      <c r="GI12" s="9">
        <v>15.994999999999999</v>
      </c>
      <c r="GJ12" s="9">
        <v>14.33</v>
      </c>
      <c r="GK12" s="9">
        <v>58.316000000000003</v>
      </c>
      <c r="GL12" s="9">
        <v>36.152000000000001</v>
      </c>
      <c r="GM12" s="9">
        <v>22.164999999999999</v>
      </c>
      <c r="GN12" s="9">
        <v>16.132000000000001</v>
      </c>
      <c r="GO12" s="9">
        <v>6.2830000000000004</v>
      </c>
      <c r="GP12" s="9">
        <v>9.8490000000000002</v>
      </c>
      <c r="GQ12" s="9">
        <v>2843.3530000000001</v>
      </c>
      <c r="GR12" s="9">
        <v>1289.115</v>
      </c>
      <c r="GS12" s="9">
        <v>1554.2380000000001</v>
      </c>
      <c r="GT12" s="9">
        <v>2697.866</v>
      </c>
      <c r="GU12" s="9">
        <v>1211.183</v>
      </c>
      <c r="GV12" s="9">
        <v>1486.683</v>
      </c>
      <c r="GW12" s="9">
        <v>145.48699999999999</v>
      </c>
      <c r="GX12" s="9">
        <v>77.930999999999997</v>
      </c>
      <c r="GY12" s="9">
        <v>67.555000000000007</v>
      </c>
      <c r="GZ12" s="9">
        <v>7.6440000000000001</v>
      </c>
      <c r="HA12" s="9">
        <v>3.8969999999999998</v>
      </c>
      <c r="HB12" s="9">
        <v>3.7469999999999999</v>
      </c>
      <c r="HC12" s="9">
        <v>2955.605</v>
      </c>
      <c r="HD12" s="9">
        <v>1351.4369999999999</v>
      </c>
      <c r="HE12" s="9">
        <v>1604.1679999999999</v>
      </c>
      <c r="HF12" s="9">
        <v>455.05599999999998</v>
      </c>
      <c r="HG12" s="9">
        <v>278.637</v>
      </c>
      <c r="HH12" s="9">
        <v>176.41900000000001</v>
      </c>
      <c r="HI12" s="9">
        <v>2953.9839999999999</v>
      </c>
      <c r="HJ12" s="9">
        <v>1351.009</v>
      </c>
      <c r="HK12" s="9">
        <v>1602.9749999999999</v>
      </c>
      <c r="HL12" s="9">
        <v>6140.1130000000003</v>
      </c>
      <c r="HM12" s="9">
        <v>3026.0720000000001</v>
      </c>
      <c r="HN12" s="9">
        <v>3114.04</v>
      </c>
      <c r="HO12" s="9">
        <v>3798.3679999999999</v>
      </c>
      <c r="HP12" s="9">
        <v>2022.385</v>
      </c>
      <c r="HQ12" s="9">
        <v>1775.9829999999999</v>
      </c>
      <c r="HR12" s="9">
        <v>504.83300000000003</v>
      </c>
      <c r="HS12" s="9">
        <v>262.20400000000001</v>
      </c>
      <c r="HT12" s="9">
        <v>242.62899999999999</v>
      </c>
      <c r="HU12" s="9">
        <v>311.85000000000002</v>
      </c>
      <c r="HV12" s="9">
        <v>128.261</v>
      </c>
      <c r="HW12" s="9">
        <v>183.59</v>
      </c>
      <c r="HX12" s="9">
        <v>642.20399999999995</v>
      </c>
      <c r="HY12" s="9">
        <v>273.61500000000001</v>
      </c>
      <c r="HZ12" s="9">
        <v>368.589</v>
      </c>
      <c r="IA12" s="9">
        <v>80.798000000000002</v>
      </c>
      <c r="IB12" s="9">
        <v>33.171999999999997</v>
      </c>
      <c r="IC12" s="9">
        <v>47.625999999999998</v>
      </c>
      <c r="ID12" s="9">
        <v>64.132000000000005</v>
      </c>
      <c r="IE12" s="9">
        <v>28.896999999999998</v>
      </c>
      <c r="IF12" s="9">
        <v>35.234999999999999</v>
      </c>
      <c r="IG12" s="9">
        <v>31.338000000000001</v>
      </c>
      <c r="IH12" s="9">
        <v>12.115</v>
      </c>
      <c r="II12" s="9">
        <v>19.222999999999999</v>
      </c>
      <c r="IJ12" s="9">
        <v>32.793999999999997</v>
      </c>
      <c r="IK12" s="9">
        <v>16.782</v>
      </c>
      <c r="IL12" s="9">
        <v>16.012</v>
      </c>
      <c r="IM12" s="9">
        <v>16.667000000000002</v>
      </c>
      <c r="IN12" s="9">
        <v>4.2759999999999998</v>
      </c>
      <c r="IO12" s="9">
        <v>12.391</v>
      </c>
      <c r="IP12" s="9">
        <v>561.40499999999997</v>
      </c>
      <c r="IQ12" s="9">
        <v>240.44200000000001</v>
      </c>
    </row>
    <row r="13" spans="1:251">
      <c r="A13" s="10">
        <v>42767</v>
      </c>
      <c r="B13" s="9">
        <v>40.356999999999999</v>
      </c>
      <c r="C13" s="9">
        <v>105.786</v>
      </c>
      <c r="D13" s="9">
        <v>93.02</v>
      </c>
      <c r="E13" s="9">
        <v>35.277999999999999</v>
      </c>
      <c r="F13" s="9">
        <v>57.741999999999997</v>
      </c>
      <c r="G13" s="9">
        <v>42.904000000000003</v>
      </c>
      <c r="H13" s="9">
        <v>18.149999999999999</v>
      </c>
      <c r="I13" s="9">
        <v>24.754000000000001</v>
      </c>
      <c r="J13" s="9">
        <v>50.116</v>
      </c>
      <c r="K13" s="9">
        <v>17.128</v>
      </c>
      <c r="L13" s="9">
        <v>32.988</v>
      </c>
      <c r="M13" s="9">
        <v>53.124000000000002</v>
      </c>
      <c r="N13" s="9">
        <v>5.0789999999999997</v>
      </c>
      <c r="O13" s="9">
        <v>48.043999999999997</v>
      </c>
      <c r="P13" s="9">
        <v>656.34400000000005</v>
      </c>
      <c r="Q13" s="9">
        <v>198.66399999999999</v>
      </c>
      <c r="R13" s="9">
        <v>457.68</v>
      </c>
      <c r="S13" s="9">
        <v>251.58600000000001</v>
      </c>
      <c r="T13" s="9">
        <v>118.604</v>
      </c>
      <c r="U13" s="9">
        <v>132.982</v>
      </c>
      <c r="V13" s="9">
        <v>231.81200000000001</v>
      </c>
      <c r="W13" s="9">
        <v>113.443</v>
      </c>
      <c r="X13" s="9">
        <v>118.369</v>
      </c>
      <c r="Y13" s="9">
        <v>19.774000000000001</v>
      </c>
      <c r="Z13" s="9">
        <v>5.1609999999999996</v>
      </c>
      <c r="AA13" s="9">
        <v>14.613</v>
      </c>
      <c r="AB13" s="9">
        <v>5.22</v>
      </c>
      <c r="AC13" s="9">
        <v>0.90300000000000002</v>
      </c>
      <c r="AD13" s="9">
        <v>4.3159999999999998</v>
      </c>
      <c r="AE13" s="9">
        <v>301.98200000000003</v>
      </c>
      <c r="AF13" s="9">
        <v>56.655999999999999</v>
      </c>
      <c r="AG13" s="9">
        <v>245.32599999999999</v>
      </c>
      <c r="AH13" s="9">
        <v>19.690999999999999</v>
      </c>
      <c r="AI13" s="9">
        <v>5.4320000000000004</v>
      </c>
      <c r="AJ13" s="9">
        <v>14.259</v>
      </c>
      <c r="AK13" s="9">
        <v>282.29199999999997</v>
      </c>
      <c r="AL13" s="9">
        <v>51.223999999999997</v>
      </c>
      <c r="AM13" s="9">
        <v>231.06800000000001</v>
      </c>
      <c r="AN13" s="9">
        <v>97.555999999999997</v>
      </c>
      <c r="AO13" s="9">
        <v>22.501000000000001</v>
      </c>
      <c r="AP13" s="9">
        <v>75.055000000000007</v>
      </c>
      <c r="AQ13" s="9">
        <v>546.83399999999995</v>
      </c>
      <c r="AR13" s="9">
        <v>153.99299999999999</v>
      </c>
      <c r="AS13" s="9">
        <v>392.84100000000001</v>
      </c>
      <c r="AT13" s="9">
        <v>451.49</v>
      </c>
      <c r="AU13" s="9">
        <v>105.602</v>
      </c>
      <c r="AV13" s="9">
        <v>345.88900000000001</v>
      </c>
      <c r="AW13" s="9">
        <v>95.343999999999994</v>
      </c>
      <c r="AX13" s="9">
        <v>48.390999999999998</v>
      </c>
      <c r="AY13" s="9">
        <v>46.951999999999998</v>
      </c>
      <c r="AZ13" s="9">
        <v>274.71600000000001</v>
      </c>
      <c r="BA13" s="9">
        <v>131.59399999999999</v>
      </c>
      <c r="BB13" s="9">
        <v>143.12200000000001</v>
      </c>
      <c r="BC13" s="9">
        <v>1074.606</v>
      </c>
      <c r="BD13" s="9">
        <v>261.42099999999999</v>
      </c>
      <c r="BE13" s="9">
        <v>813.18499999999995</v>
      </c>
      <c r="BF13" s="9">
        <v>5612.616</v>
      </c>
      <c r="BG13" s="9">
        <v>3021.5709999999999</v>
      </c>
      <c r="BH13" s="9">
        <v>2591.0439999999999</v>
      </c>
      <c r="BI13" s="9">
        <v>1203.1780000000001</v>
      </c>
      <c r="BJ13" s="9">
        <v>352.65699999999998</v>
      </c>
      <c r="BK13" s="9">
        <v>850.52099999999996</v>
      </c>
      <c r="BL13" s="9">
        <v>5952.6809999999996</v>
      </c>
      <c r="BM13" s="9">
        <v>2907.0819999999999</v>
      </c>
      <c r="BN13" s="9">
        <v>3045.5990000000002</v>
      </c>
      <c r="BO13" s="9">
        <v>4291.9080000000004</v>
      </c>
      <c r="BP13" s="9">
        <v>2254.6030000000001</v>
      </c>
      <c r="BQ13" s="9">
        <v>2037.3050000000001</v>
      </c>
      <c r="BR13" s="9">
        <v>509.85199999999998</v>
      </c>
      <c r="BS13" s="9">
        <v>261.95999999999998</v>
      </c>
      <c r="BT13" s="9">
        <v>247.892</v>
      </c>
      <c r="BU13" s="9">
        <v>307.66500000000002</v>
      </c>
      <c r="BV13" s="9">
        <v>119.804</v>
      </c>
      <c r="BW13" s="9">
        <v>187.86099999999999</v>
      </c>
      <c r="BX13" s="9">
        <v>499.56599999999997</v>
      </c>
      <c r="BY13" s="9">
        <v>205.16200000000001</v>
      </c>
      <c r="BZ13" s="9">
        <v>294.404</v>
      </c>
      <c r="CA13" s="9">
        <v>65.572999999999993</v>
      </c>
      <c r="CB13" s="9">
        <v>25.957999999999998</v>
      </c>
      <c r="CC13" s="9">
        <v>39.615000000000002</v>
      </c>
      <c r="CD13" s="9">
        <v>50.69</v>
      </c>
      <c r="CE13" s="9">
        <v>18.141999999999999</v>
      </c>
      <c r="CF13" s="9">
        <v>32.548000000000002</v>
      </c>
      <c r="CG13" s="9">
        <v>24.917999999999999</v>
      </c>
      <c r="CH13" s="9">
        <v>10.731</v>
      </c>
      <c r="CI13" s="9">
        <v>14.186999999999999</v>
      </c>
      <c r="CJ13" s="9">
        <v>25.771999999999998</v>
      </c>
      <c r="CK13" s="9">
        <v>7.4109999999999996</v>
      </c>
      <c r="CL13" s="9">
        <v>18.361000000000001</v>
      </c>
      <c r="CM13" s="9">
        <v>14.882999999999999</v>
      </c>
      <c r="CN13" s="9">
        <v>7.8159999999999998</v>
      </c>
      <c r="CO13" s="9">
        <v>7.0670000000000002</v>
      </c>
      <c r="CP13" s="9">
        <v>433.99299999999999</v>
      </c>
      <c r="CQ13" s="9">
        <v>179.20500000000001</v>
      </c>
      <c r="CR13" s="9">
        <v>254.78800000000001</v>
      </c>
      <c r="CS13" s="9">
        <v>171.35599999999999</v>
      </c>
      <c r="CT13" s="9">
        <v>87.6</v>
      </c>
      <c r="CU13" s="9">
        <v>83.756</v>
      </c>
      <c r="CV13" s="9">
        <v>157.12700000000001</v>
      </c>
      <c r="CW13" s="9">
        <v>82.814999999999998</v>
      </c>
      <c r="CX13" s="9">
        <v>74.311999999999998</v>
      </c>
      <c r="CY13" s="9">
        <v>14.228999999999999</v>
      </c>
      <c r="CZ13" s="9">
        <v>4.7850000000000001</v>
      </c>
      <c r="DA13" s="9">
        <v>9.4440000000000008</v>
      </c>
      <c r="DB13" s="9">
        <v>2.9870000000000001</v>
      </c>
      <c r="DC13" s="9">
        <v>0.72399999999999998</v>
      </c>
      <c r="DD13" s="9">
        <v>2.2629999999999999</v>
      </c>
      <c r="DE13" s="9">
        <v>204.98400000000001</v>
      </c>
      <c r="DF13" s="9">
        <v>73.191000000000003</v>
      </c>
      <c r="DG13" s="9">
        <v>131.79300000000001</v>
      </c>
      <c r="DH13" s="9">
        <v>25.382000000000001</v>
      </c>
      <c r="DI13" s="9">
        <v>7.2460000000000004</v>
      </c>
      <c r="DJ13" s="9">
        <v>18.135999999999999</v>
      </c>
      <c r="DK13" s="9">
        <v>179.601</v>
      </c>
      <c r="DL13" s="9">
        <v>65.944999999999993</v>
      </c>
      <c r="DM13" s="9">
        <v>113.65600000000001</v>
      </c>
      <c r="DN13" s="9">
        <v>54.667000000000002</v>
      </c>
      <c r="DO13" s="9">
        <v>17.690000000000001</v>
      </c>
      <c r="DP13" s="9">
        <v>36.976999999999997</v>
      </c>
      <c r="DQ13" s="9">
        <v>1161.2070000000001</v>
      </c>
      <c r="DR13" s="9">
        <v>447.31599999999997</v>
      </c>
      <c r="DS13" s="9">
        <v>713.89099999999996</v>
      </c>
      <c r="DT13" s="9">
        <v>831.36199999999997</v>
      </c>
      <c r="DU13" s="9">
        <v>277.27600000000001</v>
      </c>
      <c r="DV13" s="9">
        <v>554.08600000000001</v>
      </c>
      <c r="DW13" s="9">
        <v>329.84500000000003</v>
      </c>
      <c r="DX13" s="9">
        <v>170.04</v>
      </c>
      <c r="DY13" s="9">
        <v>159.80500000000001</v>
      </c>
      <c r="DZ13" s="9">
        <v>182.04499999999999</v>
      </c>
      <c r="EA13" s="9">
        <v>93.546000000000006</v>
      </c>
      <c r="EB13" s="9">
        <v>88.498999999999995</v>
      </c>
      <c r="EC13" s="9">
        <v>1478.7280000000001</v>
      </c>
      <c r="ED13" s="9">
        <v>558.93299999999999</v>
      </c>
      <c r="EE13" s="9">
        <v>919.79499999999996</v>
      </c>
      <c r="EF13" s="9">
        <v>4357.4809999999998</v>
      </c>
      <c r="EG13" s="9">
        <v>2280.5610000000001</v>
      </c>
      <c r="EH13" s="9">
        <v>2076.92</v>
      </c>
      <c r="EI13" s="9">
        <v>1595.2</v>
      </c>
      <c r="EJ13" s="9">
        <v>626.52099999999996</v>
      </c>
      <c r="EK13" s="9">
        <v>968.67899999999997</v>
      </c>
      <c r="EL13" s="9">
        <v>3592.9169999999999</v>
      </c>
      <c r="EM13" s="9">
        <v>1716.933</v>
      </c>
      <c r="EN13" s="9">
        <v>1875.9839999999999</v>
      </c>
      <c r="EO13" s="9">
        <v>464.01799999999997</v>
      </c>
      <c r="EP13" s="9">
        <v>278.68599999999998</v>
      </c>
      <c r="EQ13" s="9">
        <v>185.33099999999999</v>
      </c>
      <c r="ER13" s="9">
        <v>36.601999999999997</v>
      </c>
      <c r="ES13" s="9">
        <v>24.332999999999998</v>
      </c>
      <c r="ET13" s="9">
        <v>12.269</v>
      </c>
      <c r="EU13" s="9">
        <v>19.524000000000001</v>
      </c>
      <c r="EV13" s="9">
        <v>12.398</v>
      </c>
      <c r="EW13" s="9">
        <v>7.1260000000000003</v>
      </c>
      <c r="EX13" s="9">
        <v>108.432</v>
      </c>
      <c r="EY13" s="9">
        <v>57.332000000000001</v>
      </c>
      <c r="EZ13" s="9">
        <v>51.1</v>
      </c>
      <c r="FA13" s="9">
        <v>12.441000000000001</v>
      </c>
      <c r="FB13" s="9">
        <v>6.423</v>
      </c>
      <c r="FC13" s="9">
        <v>6.0179999999999998</v>
      </c>
      <c r="FD13" s="9">
        <v>10.696</v>
      </c>
      <c r="FE13" s="9">
        <v>5.9950000000000001</v>
      </c>
      <c r="FF13" s="9">
        <v>4.7009999999999996</v>
      </c>
      <c r="FG13" s="9">
        <v>3.0920000000000001</v>
      </c>
      <c r="FH13" s="9">
        <v>1.72</v>
      </c>
      <c r="FI13" s="9">
        <v>1.371</v>
      </c>
      <c r="FJ13" s="9">
        <v>7.6040000000000001</v>
      </c>
      <c r="FK13" s="9">
        <v>4.274</v>
      </c>
      <c r="FL13" s="9">
        <v>3.33</v>
      </c>
      <c r="FM13" s="9">
        <v>1.746</v>
      </c>
      <c r="FN13" s="9">
        <v>0.42799999999999999</v>
      </c>
      <c r="FO13" s="9">
        <v>1.3169999999999999</v>
      </c>
      <c r="FP13" s="9">
        <v>95.991</v>
      </c>
      <c r="FQ13" s="9">
        <v>50.908000000000001</v>
      </c>
      <c r="FR13" s="9">
        <v>45.082000000000001</v>
      </c>
      <c r="FS13" s="9">
        <v>5.548</v>
      </c>
      <c r="FT13" s="9">
        <v>3.6760000000000002</v>
      </c>
      <c r="FU13" s="9">
        <v>1.873</v>
      </c>
      <c r="FV13" s="9">
        <v>5.2930000000000001</v>
      </c>
      <c r="FW13" s="9">
        <v>3.42</v>
      </c>
      <c r="FX13" s="9">
        <v>1.873</v>
      </c>
      <c r="FY13" s="9">
        <v>0.255</v>
      </c>
      <c r="FZ13" s="9">
        <v>0.255</v>
      </c>
      <c r="GA13" s="9">
        <v>0</v>
      </c>
      <c r="GB13" s="9">
        <v>0</v>
      </c>
      <c r="GC13" s="9">
        <v>0</v>
      </c>
      <c r="GD13" s="9">
        <v>0</v>
      </c>
      <c r="GE13" s="9">
        <v>81.207999999999998</v>
      </c>
      <c r="GF13" s="9">
        <v>43.039000000000001</v>
      </c>
      <c r="GG13" s="9">
        <v>38.168999999999997</v>
      </c>
      <c r="GH13" s="9">
        <v>30.812000000000001</v>
      </c>
      <c r="GI13" s="9">
        <v>17.922999999999998</v>
      </c>
      <c r="GJ13" s="9">
        <v>12.888</v>
      </c>
      <c r="GK13" s="9">
        <v>50.396999999999998</v>
      </c>
      <c r="GL13" s="9">
        <v>25.114999999999998</v>
      </c>
      <c r="GM13" s="9">
        <v>25.280999999999999</v>
      </c>
      <c r="GN13" s="9">
        <v>9.234</v>
      </c>
      <c r="GO13" s="9">
        <v>4.194</v>
      </c>
      <c r="GP13" s="9">
        <v>5.04</v>
      </c>
      <c r="GQ13" s="9">
        <v>3020.4679999999998</v>
      </c>
      <c r="GR13" s="9">
        <v>1380.915</v>
      </c>
      <c r="GS13" s="9">
        <v>1639.5530000000001</v>
      </c>
      <c r="GT13" s="9">
        <v>2843.0709999999999</v>
      </c>
      <c r="GU13" s="9">
        <v>1297.5309999999999</v>
      </c>
      <c r="GV13" s="9">
        <v>1545.54</v>
      </c>
      <c r="GW13" s="9">
        <v>177.39699999999999</v>
      </c>
      <c r="GX13" s="9">
        <v>83.384</v>
      </c>
      <c r="GY13" s="9">
        <v>94.012</v>
      </c>
      <c r="GZ13" s="9">
        <v>8.3849999999999998</v>
      </c>
      <c r="HA13" s="9">
        <v>5.141</v>
      </c>
      <c r="HB13" s="9">
        <v>3.2440000000000002</v>
      </c>
      <c r="HC13" s="9">
        <v>3120.5149999999999</v>
      </c>
      <c r="HD13" s="9">
        <v>1433.106</v>
      </c>
      <c r="HE13" s="9">
        <v>1687.4090000000001</v>
      </c>
      <c r="HF13" s="9">
        <v>476.459</v>
      </c>
      <c r="HG13" s="9">
        <v>285.11</v>
      </c>
      <c r="HH13" s="9">
        <v>191.34899999999999</v>
      </c>
      <c r="HI13" s="9">
        <v>3116.4580000000001</v>
      </c>
      <c r="HJ13" s="9">
        <v>1431.8230000000001</v>
      </c>
      <c r="HK13" s="9">
        <v>1684.635</v>
      </c>
      <c r="HL13" s="9">
        <v>6254.393</v>
      </c>
      <c r="HM13" s="9">
        <v>3080.2249999999999</v>
      </c>
      <c r="HN13" s="9">
        <v>3174.1680000000001</v>
      </c>
      <c r="HO13" s="9">
        <v>3810.3290000000002</v>
      </c>
      <c r="HP13" s="9">
        <v>2045.0129999999999</v>
      </c>
      <c r="HQ13" s="9">
        <v>1765.316</v>
      </c>
      <c r="HR13" s="9">
        <v>534.71799999999996</v>
      </c>
      <c r="HS13" s="9">
        <v>281.82</v>
      </c>
      <c r="HT13" s="9">
        <v>252.898</v>
      </c>
      <c r="HU13" s="9">
        <v>325.74599999999998</v>
      </c>
      <c r="HV13" s="9">
        <v>137.42699999999999</v>
      </c>
      <c r="HW13" s="9">
        <v>188.32</v>
      </c>
      <c r="HX13" s="9">
        <v>653.12400000000002</v>
      </c>
      <c r="HY13" s="9">
        <v>261.286</v>
      </c>
      <c r="HZ13" s="9">
        <v>391.83800000000002</v>
      </c>
      <c r="IA13" s="9">
        <v>94.35</v>
      </c>
      <c r="IB13" s="9">
        <v>32.933</v>
      </c>
      <c r="IC13" s="9">
        <v>61.417999999999999</v>
      </c>
      <c r="ID13" s="9">
        <v>62.006999999999998</v>
      </c>
      <c r="IE13" s="9">
        <v>25.584</v>
      </c>
      <c r="IF13" s="9">
        <v>36.423000000000002</v>
      </c>
      <c r="IG13" s="9">
        <v>26.835999999999999</v>
      </c>
      <c r="IH13" s="9">
        <v>10.69</v>
      </c>
      <c r="II13" s="9">
        <v>16.145</v>
      </c>
      <c r="IJ13" s="9">
        <v>35.170999999999999</v>
      </c>
      <c r="IK13" s="9">
        <v>14.893000000000001</v>
      </c>
      <c r="IL13" s="9">
        <v>20.277999999999999</v>
      </c>
      <c r="IM13" s="9">
        <v>32.344000000000001</v>
      </c>
      <c r="IN13" s="9">
        <v>7.3490000000000002</v>
      </c>
      <c r="IO13" s="9">
        <v>24.995000000000001</v>
      </c>
      <c r="IP13" s="9">
        <v>558.77300000000002</v>
      </c>
      <c r="IQ13" s="9">
        <v>228.35300000000001</v>
      </c>
    </row>
    <row r="14" spans="1:251">
      <c r="A14" s="10">
        <v>43132</v>
      </c>
      <c r="B14" s="9">
        <v>31.805</v>
      </c>
      <c r="C14" s="9">
        <v>92.176000000000002</v>
      </c>
      <c r="D14" s="9">
        <v>75.78</v>
      </c>
      <c r="E14" s="9">
        <v>28.523</v>
      </c>
      <c r="F14" s="9">
        <v>47.258000000000003</v>
      </c>
      <c r="G14" s="9">
        <v>32.582000000000001</v>
      </c>
      <c r="H14" s="9">
        <v>13.22</v>
      </c>
      <c r="I14" s="9">
        <v>19.361999999999998</v>
      </c>
      <c r="J14" s="9">
        <v>43.198</v>
      </c>
      <c r="K14" s="9">
        <v>15.303000000000001</v>
      </c>
      <c r="L14" s="9">
        <v>27.895</v>
      </c>
      <c r="M14" s="9">
        <v>48.2</v>
      </c>
      <c r="N14" s="9">
        <v>3.282</v>
      </c>
      <c r="O14" s="9">
        <v>44.917999999999999</v>
      </c>
      <c r="P14" s="9">
        <v>644.66600000000005</v>
      </c>
      <c r="Q14" s="9">
        <v>210.041</v>
      </c>
      <c r="R14" s="9">
        <v>434.625</v>
      </c>
      <c r="S14" s="9">
        <v>244.124</v>
      </c>
      <c r="T14" s="9">
        <v>115.657</v>
      </c>
      <c r="U14" s="9">
        <v>128.46700000000001</v>
      </c>
      <c r="V14" s="9">
        <v>221.905</v>
      </c>
      <c r="W14" s="9">
        <v>111.21599999999999</v>
      </c>
      <c r="X14" s="9">
        <v>110.69</v>
      </c>
      <c r="Y14" s="9">
        <v>22.219000000000001</v>
      </c>
      <c r="Z14" s="9">
        <v>4.4409999999999998</v>
      </c>
      <c r="AA14" s="9">
        <v>17.777999999999999</v>
      </c>
      <c r="AB14" s="9">
        <v>5.1580000000000004</v>
      </c>
      <c r="AC14" s="9">
        <v>1.67</v>
      </c>
      <c r="AD14" s="9">
        <v>3.488</v>
      </c>
      <c r="AE14" s="9">
        <v>304.23599999999999</v>
      </c>
      <c r="AF14" s="9">
        <v>66.989999999999995</v>
      </c>
      <c r="AG14" s="9">
        <v>237.24600000000001</v>
      </c>
      <c r="AH14" s="9">
        <v>21.463000000000001</v>
      </c>
      <c r="AI14" s="9">
        <v>5.0069999999999997</v>
      </c>
      <c r="AJ14" s="9">
        <v>16.454999999999998</v>
      </c>
      <c r="AK14" s="9">
        <v>282.77300000000002</v>
      </c>
      <c r="AL14" s="9">
        <v>61.982999999999997</v>
      </c>
      <c r="AM14" s="9">
        <v>220.791</v>
      </c>
      <c r="AN14" s="9">
        <v>91.147999999999996</v>
      </c>
      <c r="AO14" s="9">
        <v>25.724</v>
      </c>
      <c r="AP14" s="9">
        <v>65.424000000000007</v>
      </c>
      <c r="AQ14" s="9">
        <v>510.601</v>
      </c>
      <c r="AR14" s="9">
        <v>151.67599999999999</v>
      </c>
      <c r="AS14" s="9">
        <v>358.92500000000001</v>
      </c>
      <c r="AT14" s="9">
        <v>428.17</v>
      </c>
      <c r="AU14" s="9">
        <v>101.491</v>
      </c>
      <c r="AV14" s="9">
        <v>326.67899999999997</v>
      </c>
      <c r="AW14" s="9">
        <v>82.430999999999997</v>
      </c>
      <c r="AX14" s="9">
        <v>50.185000000000002</v>
      </c>
      <c r="AY14" s="9">
        <v>32.246000000000002</v>
      </c>
      <c r="AZ14" s="9">
        <v>254.48699999999999</v>
      </c>
      <c r="BA14" s="9">
        <v>124.43600000000001</v>
      </c>
      <c r="BB14" s="9">
        <v>130.05199999999999</v>
      </c>
      <c r="BC14" s="9">
        <v>1024.76</v>
      </c>
      <c r="BD14" s="9">
        <v>269.08600000000001</v>
      </c>
      <c r="BE14" s="9">
        <v>755.67399999999998</v>
      </c>
      <c r="BF14" s="9">
        <v>5752.3119999999999</v>
      </c>
      <c r="BG14" s="9">
        <v>3053.74</v>
      </c>
      <c r="BH14" s="9">
        <v>2698.5720000000001</v>
      </c>
      <c r="BI14" s="9">
        <v>1155.2670000000001</v>
      </c>
      <c r="BJ14" s="9">
        <v>361.71699999999998</v>
      </c>
      <c r="BK14" s="9">
        <v>793.55</v>
      </c>
      <c r="BL14" s="9">
        <v>6024.4059999999999</v>
      </c>
      <c r="BM14" s="9">
        <v>2946.6970000000001</v>
      </c>
      <c r="BN14" s="9">
        <v>3077.7080000000001</v>
      </c>
      <c r="BO14" s="9">
        <v>4396.7250000000004</v>
      </c>
      <c r="BP14" s="9">
        <v>2309.1959999999999</v>
      </c>
      <c r="BQ14" s="9">
        <v>2087.529</v>
      </c>
      <c r="BR14" s="9">
        <v>534.89499999999998</v>
      </c>
      <c r="BS14" s="9">
        <v>255.619</v>
      </c>
      <c r="BT14" s="9">
        <v>279.27600000000001</v>
      </c>
      <c r="BU14" s="9">
        <v>319.86700000000002</v>
      </c>
      <c r="BV14" s="9">
        <v>117.595</v>
      </c>
      <c r="BW14" s="9">
        <v>202.27199999999999</v>
      </c>
      <c r="BX14" s="9">
        <v>505.601</v>
      </c>
      <c r="BY14" s="9">
        <v>228.399</v>
      </c>
      <c r="BZ14" s="9">
        <v>277.202</v>
      </c>
      <c r="CA14" s="9">
        <v>73.524000000000001</v>
      </c>
      <c r="CB14" s="9">
        <v>30.027999999999999</v>
      </c>
      <c r="CC14" s="9">
        <v>43.496000000000002</v>
      </c>
      <c r="CD14" s="9">
        <v>53.372</v>
      </c>
      <c r="CE14" s="9">
        <v>23.241</v>
      </c>
      <c r="CF14" s="9">
        <v>30.13</v>
      </c>
      <c r="CG14" s="9">
        <v>27.173999999999999</v>
      </c>
      <c r="CH14" s="9">
        <v>13.743</v>
      </c>
      <c r="CI14" s="9">
        <v>13.43</v>
      </c>
      <c r="CJ14" s="9">
        <v>26.198</v>
      </c>
      <c r="CK14" s="9">
        <v>9.4979999999999993</v>
      </c>
      <c r="CL14" s="9">
        <v>16.7</v>
      </c>
      <c r="CM14" s="9">
        <v>20.152999999999999</v>
      </c>
      <c r="CN14" s="9">
        <v>6.7869999999999999</v>
      </c>
      <c r="CO14" s="9">
        <v>13.366</v>
      </c>
      <c r="CP14" s="9">
        <v>432.077</v>
      </c>
      <c r="CQ14" s="9">
        <v>198.37100000000001</v>
      </c>
      <c r="CR14" s="9">
        <v>233.70599999999999</v>
      </c>
      <c r="CS14" s="9">
        <v>159.923</v>
      </c>
      <c r="CT14" s="9">
        <v>87.575999999999993</v>
      </c>
      <c r="CU14" s="9">
        <v>72.346999999999994</v>
      </c>
      <c r="CV14" s="9">
        <v>150.06899999999999</v>
      </c>
      <c r="CW14" s="9">
        <v>83.313999999999993</v>
      </c>
      <c r="CX14" s="9">
        <v>66.754999999999995</v>
      </c>
      <c r="CY14" s="9">
        <v>9.8539999999999992</v>
      </c>
      <c r="CZ14" s="9">
        <v>4.2619999999999996</v>
      </c>
      <c r="DA14" s="9">
        <v>5.5919999999999996</v>
      </c>
      <c r="DB14" s="9">
        <v>5.1509999999999998</v>
      </c>
      <c r="DC14" s="9">
        <v>4.218</v>
      </c>
      <c r="DD14" s="9">
        <v>0.93300000000000005</v>
      </c>
      <c r="DE14" s="9">
        <v>203.23699999999999</v>
      </c>
      <c r="DF14" s="9">
        <v>78.287999999999997</v>
      </c>
      <c r="DG14" s="9">
        <v>124.94799999999999</v>
      </c>
      <c r="DH14" s="9">
        <v>38.828000000000003</v>
      </c>
      <c r="DI14" s="9">
        <v>18.86</v>
      </c>
      <c r="DJ14" s="9">
        <v>19.968</v>
      </c>
      <c r="DK14" s="9">
        <v>164.40799999999999</v>
      </c>
      <c r="DL14" s="9">
        <v>59.427999999999997</v>
      </c>
      <c r="DM14" s="9">
        <v>104.98</v>
      </c>
      <c r="DN14" s="9">
        <v>63.767000000000003</v>
      </c>
      <c r="DO14" s="9">
        <v>28.289000000000001</v>
      </c>
      <c r="DP14" s="9">
        <v>35.476999999999997</v>
      </c>
      <c r="DQ14" s="9">
        <v>1122.08</v>
      </c>
      <c r="DR14" s="9">
        <v>409.10199999999998</v>
      </c>
      <c r="DS14" s="9">
        <v>712.97799999999995</v>
      </c>
      <c r="DT14" s="9">
        <v>866.13</v>
      </c>
      <c r="DU14" s="9">
        <v>281.24599999999998</v>
      </c>
      <c r="DV14" s="9">
        <v>584.88400000000001</v>
      </c>
      <c r="DW14" s="9">
        <v>255.95</v>
      </c>
      <c r="DX14" s="9">
        <v>127.85599999999999</v>
      </c>
      <c r="DY14" s="9">
        <v>128.09399999999999</v>
      </c>
      <c r="DZ14" s="9">
        <v>177.24199999999999</v>
      </c>
      <c r="EA14" s="9">
        <v>97.057000000000002</v>
      </c>
      <c r="EB14" s="9">
        <v>80.186000000000007</v>
      </c>
      <c r="EC14" s="9">
        <v>1450.4390000000001</v>
      </c>
      <c r="ED14" s="9">
        <v>540.44500000000005</v>
      </c>
      <c r="EE14" s="9">
        <v>909.99400000000003</v>
      </c>
      <c r="EF14" s="9">
        <v>4470.2489999999998</v>
      </c>
      <c r="EG14" s="9">
        <v>2339.2240000000002</v>
      </c>
      <c r="EH14" s="9">
        <v>2131.0250000000001</v>
      </c>
      <c r="EI14" s="9">
        <v>1554.1569999999999</v>
      </c>
      <c r="EJ14" s="9">
        <v>607.47400000000005</v>
      </c>
      <c r="EK14" s="9">
        <v>946.68299999999999</v>
      </c>
      <c r="EL14" s="9">
        <v>3744.1930000000002</v>
      </c>
      <c r="EM14" s="9">
        <v>1780.6969999999999</v>
      </c>
      <c r="EN14" s="9">
        <v>1963.4970000000001</v>
      </c>
      <c r="EO14" s="9">
        <v>524.74199999999996</v>
      </c>
      <c r="EP14" s="9">
        <v>317.48899999999998</v>
      </c>
      <c r="EQ14" s="9">
        <v>207.25299999999999</v>
      </c>
      <c r="ER14" s="9">
        <v>54.244</v>
      </c>
      <c r="ES14" s="9">
        <v>37.216000000000001</v>
      </c>
      <c r="ET14" s="9">
        <v>17.029</v>
      </c>
      <c r="EU14" s="9">
        <v>28.646999999999998</v>
      </c>
      <c r="EV14" s="9">
        <v>19.077000000000002</v>
      </c>
      <c r="EW14" s="9">
        <v>9.57</v>
      </c>
      <c r="EX14" s="9">
        <v>135.73699999999999</v>
      </c>
      <c r="EY14" s="9">
        <v>74.265000000000001</v>
      </c>
      <c r="EZ14" s="9">
        <v>61.472000000000001</v>
      </c>
      <c r="FA14" s="9">
        <v>11.907</v>
      </c>
      <c r="FB14" s="9">
        <v>7.2160000000000002</v>
      </c>
      <c r="FC14" s="9">
        <v>4.6909999999999998</v>
      </c>
      <c r="FD14" s="9">
        <v>8.5649999999999995</v>
      </c>
      <c r="FE14" s="9">
        <v>5.8849999999999998</v>
      </c>
      <c r="FF14" s="9">
        <v>2.68</v>
      </c>
      <c r="FG14" s="9">
        <v>1.6950000000000001</v>
      </c>
      <c r="FH14" s="9">
        <v>0.83599999999999997</v>
      </c>
      <c r="FI14" s="9">
        <v>0.85899999999999999</v>
      </c>
      <c r="FJ14" s="9">
        <v>6.87</v>
      </c>
      <c r="FK14" s="9">
        <v>5.0490000000000004</v>
      </c>
      <c r="FL14" s="9">
        <v>1.821</v>
      </c>
      <c r="FM14" s="9">
        <v>3.3420000000000001</v>
      </c>
      <c r="FN14" s="9">
        <v>1.33</v>
      </c>
      <c r="FO14" s="9">
        <v>2.0110000000000001</v>
      </c>
      <c r="FP14" s="9">
        <v>123.83</v>
      </c>
      <c r="FQ14" s="9">
        <v>67.05</v>
      </c>
      <c r="FR14" s="9">
        <v>56.780999999999999</v>
      </c>
      <c r="FS14" s="9">
        <v>8</v>
      </c>
      <c r="FT14" s="9">
        <v>5.9809999999999999</v>
      </c>
      <c r="FU14" s="9">
        <v>2.0190000000000001</v>
      </c>
      <c r="FV14" s="9">
        <v>6.7210000000000001</v>
      </c>
      <c r="FW14" s="9">
        <v>5.5750000000000002</v>
      </c>
      <c r="FX14" s="9">
        <v>1.145</v>
      </c>
      <c r="FY14" s="9">
        <v>1.2789999999999999</v>
      </c>
      <c r="FZ14" s="9">
        <v>0.40600000000000003</v>
      </c>
      <c r="GA14" s="9">
        <v>0.873</v>
      </c>
      <c r="GB14" s="9">
        <v>0</v>
      </c>
      <c r="GC14" s="9">
        <v>0</v>
      </c>
      <c r="GD14" s="9">
        <v>0</v>
      </c>
      <c r="GE14" s="9">
        <v>99.146000000000001</v>
      </c>
      <c r="GF14" s="9">
        <v>53.610999999999997</v>
      </c>
      <c r="GG14" s="9">
        <v>45.534999999999997</v>
      </c>
      <c r="GH14" s="9">
        <v>28.385000000000002</v>
      </c>
      <c r="GI14" s="9">
        <v>12.768000000000001</v>
      </c>
      <c r="GJ14" s="9">
        <v>15.617000000000001</v>
      </c>
      <c r="GK14" s="9">
        <v>70.760000000000005</v>
      </c>
      <c r="GL14" s="9">
        <v>40.841999999999999</v>
      </c>
      <c r="GM14" s="9">
        <v>29.917999999999999</v>
      </c>
      <c r="GN14" s="9">
        <v>16.684999999999999</v>
      </c>
      <c r="GO14" s="9">
        <v>7.4580000000000002</v>
      </c>
      <c r="GP14" s="9">
        <v>9.2270000000000003</v>
      </c>
      <c r="GQ14" s="9">
        <v>3083.7139999999999</v>
      </c>
      <c r="GR14" s="9">
        <v>1388.942</v>
      </c>
      <c r="GS14" s="9">
        <v>1694.7719999999999</v>
      </c>
      <c r="GT14" s="9">
        <v>2932.6819999999998</v>
      </c>
      <c r="GU14" s="9">
        <v>1311.048</v>
      </c>
      <c r="GV14" s="9">
        <v>1621.634</v>
      </c>
      <c r="GW14" s="9">
        <v>151.03200000000001</v>
      </c>
      <c r="GX14" s="9">
        <v>77.894000000000005</v>
      </c>
      <c r="GY14" s="9">
        <v>73.138000000000005</v>
      </c>
      <c r="GZ14" s="9">
        <v>8.4160000000000004</v>
      </c>
      <c r="HA14" s="9">
        <v>6.4109999999999996</v>
      </c>
      <c r="HB14" s="9">
        <v>2.004</v>
      </c>
      <c r="HC14" s="9">
        <v>3211.0360000000001</v>
      </c>
      <c r="HD14" s="9">
        <v>1456.796</v>
      </c>
      <c r="HE14" s="9">
        <v>1754.239</v>
      </c>
      <c r="HF14" s="9">
        <v>536.649</v>
      </c>
      <c r="HG14" s="9">
        <v>324.70499999999998</v>
      </c>
      <c r="HH14" s="9">
        <v>211.94399999999999</v>
      </c>
      <c r="HI14" s="9">
        <v>3207.5450000000001</v>
      </c>
      <c r="HJ14" s="9">
        <v>1455.992</v>
      </c>
      <c r="HK14" s="9">
        <v>1751.5530000000001</v>
      </c>
      <c r="HL14" s="9">
        <v>6356.9579999999996</v>
      </c>
      <c r="HM14" s="9">
        <v>3130.165</v>
      </c>
      <c r="HN14" s="9">
        <v>3226.7930000000001</v>
      </c>
      <c r="HO14" s="9">
        <v>3947.806</v>
      </c>
      <c r="HP14" s="9">
        <v>2101.7130000000002</v>
      </c>
      <c r="HQ14" s="9">
        <v>1846.0930000000001</v>
      </c>
      <c r="HR14" s="9">
        <v>560.21799999999996</v>
      </c>
      <c r="HS14" s="9">
        <v>283.88499999999999</v>
      </c>
      <c r="HT14" s="9">
        <v>276.33300000000003</v>
      </c>
      <c r="HU14" s="9">
        <v>344.47</v>
      </c>
      <c r="HV14" s="9">
        <v>139.374</v>
      </c>
      <c r="HW14" s="9">
        <v>205.096</v>
      </c>
      <c r="HX14" s="9">
        <v>635.69399999999996</v>
      </c>
      <c r="HY14" s="9">
        <v>280.55099999999999</v>
      </c>
      <c r="HZ14" s="9">
        <v>355.142</v>
      </c>
      <c r="IA14" s="9">
        <v>84.700999999999993</v>
      </c>
      <c r="IB14" s="9">
        <v>33.948</v>
      </c>
      <c r="IC14" s="9">
        <v>50.753</v>
      </c>
      <c r="ID14" s="9">
        <v>66.111999999999995</v>
      </c>
      <c r="IE14" s="9">
        <v>31.087</v>
      </c>
      <c r="IF14" s="9">
        <v>35.024999999999999</v>
      </c>
      <c r="IG14" s="9">
        <v>32.491</v>
      </c>
      <c r="IH14" s="9">
        <v>15.494999999999999</v>
      </c>
      <c r="II14" s="9">
        <v>16.995999999999999</v>
      </c>
      <c r="IJ14" s="9">
        <v>33.621000000000002</v>
      </c>
      <c r="IK14" s="9">
        <v>15.592000000000001</v>
      </c>
      <c r="IL14" s="9">
        <v>18.029</v>
      </c>
      <c r="IM14" s="9">
        <v>18.588999999999999</v>
      </c>
      <c r="IN14" s="9">
        <v>2.86</v>
      </c>
      <c r="IO14" s="9">
        <v>15.728999999999999</v>
      </c>
      <c r="IP14" s="9">
        <v>550.99300000000005</v>
      </c>
      <c r="IQ14" s="9">
        <v>246.60400000000001</v>
      </c>
    </row>
    <row r="15" spans="1:251">
      <c r="A15" s="10">
        <v>43497</v>
      </c>
      <c r="B15" s="9">
        <v>42.154000000000003</v>
      </c>
      <c r="C15" s="9">
        <v>98.742000000000004</v>
      </c>
      <c r="D15" s="9">
        <v>88.278000000000006</v>
      </c>
      <c r="E15" s="9">
        <v>35.090000000000003</v>
      </c>
      <c r="F15" s="9">
        <v>53.188000000000002</v>
      </c>
      <c r="G15" s="9">
        <v>44.292999999999999</v>
      </c>
      <c r="H15" s="9">
        <v>20.763000000000002</v>
      </c>
      <c r="I15" s="9">
        <v>23.529</v>
      </c>
      <c r="J15" s="9">
        <v>43.984999999999999</v>
      </c>
      <c r="K15" s="9">
        <v>14.326000000000001</v>
      </c>
      <c r="L15" s="9">
        <v>29.658999999999999</v>
      </c>
      <c r="M15" s="9">
        <v>52.618000000000002</v>
      </c>
      <c r="N15" s="9">
        <v>7.0640000000000001</v>
      </c>
      <c r="O15" s="9">
        <v>45.554000000000002</v>
      </c>
      <c r="P15" s="9">
        <v>607.154</v>
      </c>
      <c r="Q15" s="9">
        <v>198.30500000000001</v>
      </c>
      <c r="R15" s="9">
        <v>408.84899999999999</v>
      </c>
      <c r="S15" s="9">
        <v>225.869</v>
      </c>
      <c r="T15" s="9">
        <v>115.111</v>
      </c>
      <c r="U15" s="9">
        <v>110.758</v>
      </c>
      <c r="V15" s="9">
        <v>204.95599999999999</v>
      </c>
      <c r="W15" s="9">
        <v>106.126</v>
      </c>
      <c r="X15" s="9">
        <v>98.83</v>
      </c>
      <c r="Y15" s="9">
        <v>20.913</v>
      </c>
      <c r="Z15" s="9">
        <v>8.9849999999999994</v>
      </c>
      <c r="AA15" s="9">
        <v>11.928000000000001</v>
      </c>
      <c r="AB15" s="9">
        <v>5.4240000000000004</v>
      </c>
      <c r="AC15" s="9">
        <v>2.1019999999999999</v>
      </c>
      <c r="AD15" s="9">
        <v>3.3220000000000001</v>
      </c>
      <c r="AE15" s="9">
        <v>289.87599999999998</v>
      </c>
      <c r="AF15" s="9">
        <v>61.652000000000001</v>
      </c>
      <c r="AG15" s="9">
        <v>228.22300000000001</v>
      </c>
      <c r="AH15" s="9">
        <v>21.556999999999999</v>
      </c>
      <c r="AI15" s="9">
        <v>6.3920000000000003</v>
      </c>
      <c r="AJ15" s="9">
        <v>15.164</v>
      </c>
      <c r="AK15" s="9">
        <v>268.31900000000002</v>
      </c>
      <c r="AL15" s="9">
        <v>55.26</v>
      </c>
      <c r="AM15" s="9">
        <v>213.059</v>
      </c>
      <c r="AN15" s="9">
        <v>85.983999999999995</v>
      </c>
      <c r="AO15" s="9">
        <v>19.439</v>
      </c>
      <c r="AP15" s="9">
        <v>66.545000000000002</v>
      </c>
      <c r="AQ15" s="9">
        <v>532.60900000000004</v>
      </c>
      <c r="AR15" s="9">
        <v>155.52600000000001</v>
      </c>
      <c r="AS15" s="9">
        <v>377.08300000000003</v>
      </c>
      <c r="AT15" s="9">
        <v>446.29199999999997</v>
      </c>
      <c r="AU15" s="9">
        <v>108.105</v>
      </c>
      <c r="AV15" s="9">
        <v>338.18700000000001</v>
      </c>
      <c r="AW15" s="9">
        <v>86.317999999999998</v>
      </c>
      <c r="AX15" s="9">
        <v>47.421999999999997</v>
      </c>
      <c r="AY15" s="9">
        <v>38.896000000000001</v>
      </c>
      <c r="AZ15" s="9">
        <v>249.249</v>
      </c>
      <c r="BA15" s="9">
        <v>126.89</v>
      </c>
      <c r="BB15" s="9">
        <v>122.36</v>
      </c>
      <c r="BC15" s="9">
        <v>1031.4100000000001</v>
      </c>
      <c r="BD15" s="9">
        <v>269.09500000000003</v>
      </c>
      <c r="BE15" s="9">
        <v>762.31500000000005</v>
      </c>
      <c r="BF15" s="9">
        <v>5879.5219999999999</v>
      </c>
      <c r="BG15" s="9">
        <v>3117.502</v>
      </c>
      <c r="BH15" s="9">
        <v>2762.02</v>
      </c>
      <c r="BI15" s="9">
        <v>1139.7629999999999</v>
      </c>
      <c r="BJ15" s="9">
        <v>353.83100000000002</v>
      </c>
      <c r="BK15" s="9">
        <v>785.93200000000002</v>
      </c>
      <c r="BL15" s="9">
        <v>6072.8670000000002</v>
      </c>
      <c r="BM15" s="9">
        <v>2971.01</v>
      </c>
      <c r="BN15" s="9">
        <v>3101.8580000000002</v>
      </c>
      <c r="BO15" s="9">
        <v>4452.1270000000004</v>
      </c>
      <c r="BP15" s="9">
        <v>2327.3719999999998</v>
      </c>
      <c r="BQ15" s="9">
        <v>2124.7559999999999</v>
      </c>
      <c r="BR15" s="9">
        <v>508.166</v>
      </c>
      <c r="BS15" s="9">
        <v>252.041</v>
      </c>
      <c r="BT15" s="9">
        <v>256.125</v>
      </c>
      <c r="BU15" s="9">
        <v>293.64499999999998</v>
      </c>
      <c r="BV15" s="9">
        <v>115.803</v>
      </c>
      <c r="BW15" s="9">
        <v>177.84200000000001</v>
      </c>
      <c r="BX15" s="9">
        <v>456.51299999999998</v>
      </c>
      <c r="BY15" s="9">
        <v>201.34100000000001</v>
      </c>
      <c r="BZ15" s="9">
        <v>255.172</v>
      </c>
      <c r="CA15" s="9">
        <v>66.067999999999998</v>
      </c>
      <c r="CB15" s="9">
        <v>36.633000000000003</v>
      </c>
      <c r="CC15" s="9">
        <v>29.434999999999999</v>
      </c>
      <c r="CD15" s="9">
        <v>49.576000000000001</v>
      </c>
      <c r="CE15" s="9">
        <v>27.155999999999999</v>
      </c>
      <c r="CF15" s="9">
        <v>22.42</v>
      </c>
      <c r="CG15" s="9">
        <v>21.321000000000002</v>
      </c>
      <c r="CH15" s="9">
        <v>13.334</v>
      </c>
      <c r="CI15" s="9">
        <v>7.9870000000000001</v>
      </c>
      <c r="CJ15" s="9">
        <v>28.254999999999999</v>
      </c>
      <c r="CK15" s="9">
        <v>13.821999999999999</v>
      </c>
      <c r="CL15" s="9">
        <v>14.433</v>
      </c>
      <c r="CM15" s="9">
        <v>16.492000000000001</v>
      </c>
      <c r="CN15" s="9">
        <v>9.4760000000000009</v>
      </c>
      <c r="CO15" s="9">
        <v>7.0149999999999997</v>
      </c>
      <c r="CP15" s="9">
        <v>390.44499999999999</v>
      </c>
      <c r="CQ15" s="9">
        <v>164.708</v>
      </c>
      <c r="CR15" s="9">
        <v>225.73699999999999</v>
      </c>
      <c r="CS15" s="9">
        <v>157.52199999999999</v>
      </c>
      <c r="CT15" s="9">
        <v>79.978999999999999</v>
      </c>
      <c r="CU15" s="9">
        <v>77.543000000000006</v>
      </c>
      <c r="CV15" s="9">
        <v>145.61699999999999</v>
      </c>
      <c r="CW15" s="9">
        <v>75.388000000000005</v>
      </c>
      <c r="CX15" s="9">
        <v>70.227999999999994</v>
      </c>
      <c r="CY15" s="9">
        <v>11.904999999999999</v>
      </c>
      <c r="CZ15" s="9">
        <v>4.5910000000000002</v>
      </c>
      <c r="DA15" s="9">
        <v>7.3140000000000001</v>
      </c>
      <c r="DB15" s="9">
        <v>4.2699999999999996</v>
      </c>
      <c r="DC15" s="9">
        <v>2.9860000000000002</v>
      </c>
      <c r="DD15" s="9">
        <v>1.284</v>
      </c>
      <c r="DE15" s="9">
        <v>181.86</v>
      </c>
      <c r="DF15" s="9">
        <v>63.746000000000002</v>
      </c>
      <c r="DG15" s="9">
        <v>118.114</v>
      </c>
      <c r="DH15" s="9">
        <v>26.914999999999999</v>
      </c>
      <c r="DI15" s="9">
        <v>9.3010000000000002</v>
      </c>
      <c r="DJ15" s="9">
        <v>17.614000000000001</v>
      </c>
      <c r="DK15" s="9">
        <v>154.946</v>
      </c>
      <c r="DL15" s="9">
        <v>54.445</v>
      </c>
      <c r="DM15" s="9">
        <v>100.5</v>
      </c>
      <c r="DN15" s="9">
        <v>46.792999999999999</v>
      </c>
      <c r="DO15" s="9">
        <v>17.997</v>
      </c>
      <c r="DP15" s="9">
        <v>28.795999999999999</v>
      </c>
      <c r="DQ15" s="9">
        <v>1164.2270000000001</v>
      </c>
      <c r="DR15" s="9">
        <v>442.29700000000003</v>
      </c>
      <c r="DS15" s="9">
        <v>721.93</v>
      </c>
      <c r="DT15" s="9">
        <v>877.43299999999999</v>
      </c>
      <c r="DU15" s="9">
        <v>302.178</v>
      </c>
      <c r="DV15" s="9">
        <v>575.255</v>
      </c>
      <c r="DW15" s="9">
        <v>286.79399999999998</v>
      </c>
      <c r="DX15" s="9">
        <v>140.119</v>
      </c>
      <c r="DY15" s="9">
        <v>146.67500000000001</v>
      </c>
      <c r="DZ15" s="9">
        <v>166.93799999999999</v>
      </c>
      <c r="EA15" s="9">
        <v>88.721999999999994</v>
      </c>
      <c r="EB15" s="9">
        <v>78.215000000000003</v>
      </c>
      <c r="EC15" s="9">
        <v>1453.8019999999999</v>
      </c>
      <c r="ED15" s="9">
        <v>554.91600000000005</v>
      </c>
      <c r="EE15" s="9">
        <v>898.88699999999994</v>
      </c>
      <c r="EF15" s="9">
        <v>4518.1949999999997</v>
      </c>
      <c r="EG15" s="9">
        <v>2364.0039999999999</v>
      </c>
      <c r="EH15" s="9">
        <v>2154.1909999999998</v>
      </c>
      <c r="EI15" s="9">
        <v>1554.672</v>
      </c>
      <c r="EJ15" s="9">
        <v>607.005</v>
      </c>
      <c r="EK15" s="9">
        <v>947.66700000000003</v>
      </c>
      <c r="EL15" s="9">
        <v>3789.1370000000002</v>
      </c>
      <c r="EM15" s="9">
        <v>1788.7070000000001</v>
      </c>
      <c r="EN15" s="9">
        <v>2000.43</v>
      </c>
      <c r="EO15" s="9">
        <v>567.08100000000002</v>
      </c>
      <c r="EP15" s="9">
        <v>349.39499999999998</v>
      </c>
      <c r="EQ15" s="9">
        <v>217.68600000000001</v>
      </c>
      <c r="ER15" s="9">
        <v>51.151000000000003</v>
      </c>
      <c r="ES15" s="9">
        <v>36.433999999999997</v>
      </c>
      <c r="ET15" s="9">
        <v>14.717000000000001</v>
      </c>
      <c r="EU15" s="9">
        <v>27.071999999999999</v>
      </c>
      <c r="EV15" s="9">
        <v>18.329000000000001</v>
      </c>
      <c r="EW15" s="9">
        <v>8.7430000000000003</v>
      </c>
      <c r="EX15" s="9">
        <v>142.25800000000001</v>
      </c>
      <c r="EY15" s="9">
        <v>80.122</v>
      </c>
      <c r="EZ15" s="9">
        <v>62.136000000000003</v>
      </c>
      <c r="FA15" s="9">
        <v>12.672000000000001</v>
      </c>
      <c r="FB15" s="9">
        <v>6.2949999999999999</v>
      </c>
      <c r="FC15" s="9">
        <v>6.3769999999999998</v>
      </c>
      <c r="FD15" s="9">
        <v>8.375</v>
      </c>
      <c r="FE15" s="9">
        <v>3.8530000000000002</v>
      </c>
      <c r="FF15" s="9">
        <v>4.5229999999999997</v>
      </c>
      <c r="FG15" s="9">
        <v>3.82</v>
      </c>
      <c r="FH15" s="9">
        <v>1.5169999999999999</v>
      </c>
      <c r="FI15" s="9">
        <v>2.3029999999999999</v>
      </c>
      <c r="FJ15" s="9">
        <v>4.5549999999999997</v>
      </c>
      <c r="FK15" s="9">
        <v>2.3359999999999999</v>
      </c>
      <c r="FL15" s="9">
        <v>2.2189999999999999</v>
      </c>
      <c r="FM15" s="9">
        <v>4.2969999999999997</v>
      </c>
      <c r="FN15" s="9">
        <v>2.4420000000000002</v>
      </c>
      <c r="FO15" s="9">
        <v>1.855</v>
      </c>
      <c r="FP15" s="9">
        <v>129.58600000000001</v>
      </c>
      <c r="FQ15" s="9">
        <v>73.828000000000003</v>
      </c>
      <c r="FR15" s="9">
        <v>55.759</v>
      </c>
      <c r="FS15" s="9">
        <v>10.191000000000001</v>
      </c>
      <c r="FT15" s="9">
        <v>7.7530000000000001</v>
      </c>
      <c r="FU15" s="9">
        <v>2.4380000000000002</v>
      </c>
      <c r="FV15" s="9">
        <v>8.86</v>
      </c>
      <c r="FW15" s="9">
        <v>7.2290000000000001</v>
      </c>
      <c r="FX15" s="9">
        <v>1.631</v>
      </c>
      <c r="FY15" s="9">
        <v>1.331</v>
      </c>
      <c r="FZ15" s="9">
        <v>0.52400000000000002</v>
      </c>
      <c r="GA15" s="9">
        <v>0.80700000000000005</v>
      </c>
      <c r="GB15" s="9">
        <v>0.47499999999999998</v>
      </c>
      <c r="GC15" s="9">
        <v>0</v>
      </c>
      <c r="GD15" s="9">
        <v>0.47499999999999998</v>
      </c>
      <c r="GE15" s="9">
        <v>100.486</v>
      </c>
      <c r="GF15" s="9">
        <v>58.511000000000003</v>
      </c>
      <c r="GG15" s="9">
        <v>41.975000000000001</v>
      </c>
      <c r="GH15" s="9">
        <v>28.623000000000001</v>
      </c>
      <c r="GI15" s="9">
        <v>16.364000000000001</v>
      </c>
      <c r="GJ15" s="9">
        <v>12.259</v>
      </c>
      <c r="GK15" s="9">
        <v>71.863</v>
      </c>
      <c r="GL15" s="9">
        <v>42.146999999999998</v>
      </c>
      <c r="GM15" s="9">
        <v>29.716000000000001</v>
      </c>
      <c r="GN15" s="9">
        <v>18.434000000000001</v>
      </c>
      <c r="GO15" s="9">
        <v>7.5640000000000001</v>
      </c>
      <c r="GP15" s="9">
        <v>10.87</v>
      </c>
      <c r="GQ15" s="9">
        <v>3079.797</v>
      </c>
      <c r="GR15" s="9">
        <v>1359.19</v>
      </c>
      <c r="GS15" s="9">
        <v>1720.607</v>
      </c>
      <c r="GT15" s="9">
        <v>2914.0320000000002</v>
      </c>
      <c r="GU15" s="9">
        <v>1272.7449999999999</v>
      </c>
      <c r="GV15" s="9">
        <v>1641.287</v>
      </c>
      <c r="GW15" s="9">
        <v>165.76499999999999</v>
      </c>
      <c r="GX15" s="9">
        <v>86.444999999999993</v>
      </c>
      <c r="GY15" s="9">
        <v>79.320999999999998</v>
      </c>
      <c r="GZ15" s="9">
        <v>12.68</v>
      </c>
      <c r="HA15" s="9">
        <v>8.7449999999999992</v>
      </c>
      <c r="HB15" s="9">
        <v>3.9340000000000002</v>
      </c>
      <c r="HC15" s="9">
        <v>3209.3760000000002</v>
      </c>
      <c r="HD15" s="9">
        <v>1430.567</v>
      </c>
      <c r="HE15" s="9">
        <v>1778.809</v>
      </c>
      <c r="HF15" s="9">
        <v>579.75300000000004</v>
      </c>
      <c r="HG15" s="9">
        <v>355.69</v>
      </c>
      <c r="HH15" s="9">
        <v>224.06399999999999</v>
      </c>
      <c r="HI15" s="9">
        <v>3209.384</v>
      </c>
      <c r="HJ15" s="9">
        <v>1433.018</v>
      </c>
      <c r="HK15" s="9">
        <v>1776.366</v>
      </c>
      <c r="HL15" s="9">
        <v>6435.5219999999999</v>
      </c>
      <c r="HM15" s="9">
        <v>3162.6970000000001</v>
      </c>
      <c r="HN15" s="9">
        <v>3272.826</v>
      </c>
      <c r="HO15" s="9">
        <v>4059.1849999999999</v>
      </c>
      <c r="HP15" s="9">
        <v>2157.6880000000001</v>
      </c>
      <c r="HQ15" s="9">
        <v>1901.4970000000001</v>
      </c>
      <c r="HR15" s="9">
        <v>528.41399999999999</v>
      </c>
      <c r="HS15" s="9">
        <v>283.91199999999998</v>
      </c>
      <c r="HT15" s="9">
        <v>244.50200000000001</v>
      </c>
      <c r="HU15" s="9">
        <v>324.24299999999999</v>
      </c>
      <c r="HV15" s="9">
        <v>139.57599999999999</v>
      </c>
      <c r="HW15" s="9">
        <v>184.667</v>
      </c>
      <c r="HX15" s="9">
        <v>603.58000000000004</v>
      </c>
      <c r="HY15" s="9">
        <v>264.86900000000003</v>
      </c>
      <c r="HZ15" s="9">
        <v>338.71100000000001</v>
      </c>
      <c r="IA15" s="9">
        <v>91.923000000000002</v>
      </c>
      <c r="IB15" s="9">
        <v>41.436</v>
      </c>
      <c r="IC15" s="9">
        <v>50.487000000000002</v>
      </c>
      <c r="ID15" s="9">
        <v>61.915999999999997</v>
      </c>
      <c r="IE15" s="9">
        <v>33.11</v>
      </c>
      <c r="IF15" s="9">
        <v>28.806000000000001</v>
      </c>
      <c r="IG15" s="9">
        <v>27.928999999999998</v>
      </c>
      <c r="IH15" s="9">
        <v>16.056000000000001</v>
      </c>
      <c r="II15" s="9">
        <v>11.872999999999999</v>
      </c>
      <c r="IJ15" s="9">
        <v>33.987000000000002</v>
      </c>
      <c r="IK15" s="9">
        <v>17.055</v>
      </c>
      <c r="IL15" s="9">
        <v>16.933</v>
      </c>
      <c r="IM15" s="9">
        <v>30.007000000000001</v>
      </c>
      <c r="IN15" s="9">
        <v>8.3260000000000005</v>
      </c>
      <c r="IO15" s="9">
        <v>21.681000000000001</v>
      </c>
      <c r="IP15" s="9">
        <v>511.65699999999998</v>
      </c>
      <c r="IQ15" s="9">
        <v>223.43299999999999</v>
      </c>
    </row>
    <row r="16" spans="1:251">
      <c r="A16" s="10">
        <v>43862</v>
      </c>
      <c r="B16" s="9">
        <v>49.405000000000001</v>
      </c>
      <c r="C16" s="9">
        <v>99.47</v>
      </c>
      <c r="D16" s="9">
        <v>100.163</v>
      </c>
      <c r="E16" s="9">
        <v>44.337000000000003</v>
      </c>
      <c r="F16" s="9">
        <v>55.825000000000003</v>
      </c>
      <c r="G16" s="9">
        <v>41.363999999999997</v>
      </c>
      <c r="H16" s="9">
        <v>21.289000000000001</v>
      </c>
      <c r="I16" s="9">
        <v>20.074999999999999</v>
      </c>
      <c r="J16" s="9">
        <v>58.798000000000002</v>
      </c>
      <c r="K16" s="9">
        <v>23.047999999999998</v>
      </c>
      <c r="L16" s="9">
        <v>35.75</v>
      </c>
      <c r="M16" s="9">
        <v>48.713000000000001</v>
      </c>
      <c r="N16" s="9">
        <v>5.0679999999999996</v>
      </c>
      <c r="O16" s="9">
        <v>43.645000000000003</v>
      </c>
      <c r="P16" s="9">
        <v>628.69799999999998</v>
      </c>
      <c r="Q16" s="9">
        <v>203.56700000000001</v>
      </c>
      <c r="R16" s="9">
        <v>425.13099999999997</v>
      </c>
      <c r="S16" s="9">
        <v>221.536</v>
      </c>
      <c r="T16" s="9">
        <v>113.395</v>
      </c>
      <c r="U16" s="9">
        <v>108.142</v>
      </c>
      <c r="V16" s="9">
        <v>199.62200000000001</v>
      </c>
      <c r="W16" s="9">
        <v>103.515</v>
      </c>
      <c r="X16" s="9">
        <v>96.108000000000004</v>
      </c>
      <c r="Y16" s="9">
        <v>21.914000000000001</v>
      </c>
      <c r="Z16" s="9">
        <v>9.8800000000000008</v>
      </c>
      <c r="AA16" s="9">
        <v>12.034000000000001</v>
      </c>
      <c r="AB16" s="9">
        <v>7.03</v>
      </c>
      <c r="AC16" s="9">
        <v>2.0710000000000002</v>
      </c>
      <c r="AD16" s="9">
        <v>4.9589999999999996</v>
      </c>
      <c r="AE16" s="9">
        <v>314.02800000000002</v>
      </c>
      <c r="AF16" s="9">
        <v>67.031000000000006</v>
      </c>
      <c r="AG16" s="9">
        <v>246.99700000000001</v>
      </c>
      <c r="AH16" s="9">
        <v>21.548999999999999</v>
      </c>
      <c r="AI16" s="9">
        <v>5.718</v>
      </c>
      <c r="AJ16" s="9">
        <v>15.831</v>
      </c>
      <c r="AK16" s="9">
        <v>292.47899999999998</v>
      </c>
      <c r="AL16" s="9">
        <v>61.314</v>
      </c>
      <c r="AM16" s="9">
        <v>231.166</v>
      </c>
      <c r="AN16" s="9">
        <v>86.102999999999994</v>
      </c>
      <c r="AO16" s="9">
        <v>21.07</v>
      </c>
      <c r="AP16" s="9">
        <v>65.033000000000001</v>
      </c>
      <c r="AQ16" s="9">
        <v>494.81900000000002</v>
      </c>
      <c r="AR16" s="9">
        <v>162.148</v>
      </c>
      <c r="AS16" s="9">
        <v>332.67099999999999</v>
      </c>
      <c r="AT16" s="9">
        <v>394.30099999999999</v>
      </c>
      <c r="AU16" s="9">
        <v>107.224</v>
      </c>
      <c r="AV16" s="9">
        <v>287.077</v>
      </c>
      <c r="AW16" s="9">
        <v>100.518</v>
      </c>
      <c r="AX16" s="9">
        <v>54.924999999999997</v>
      </c>
      <c r="AY16" s="9">
        <v>45.593000000000004</v>
      </c>
      <c r="AZ16" s="9">
        <v>240.98699999999999</v>
      </c>
      <c r="BA16" s="9">
        <v>124.804</v>
      </c>
      <c r="BB16" s="9">
        <v>116.18300000000001</v>
      </c>
      <c r="BC16" s="9">
        <v>1031.405</v>
      </c>
      <c r="BD16" s="9">
        <v>290.31700000000001</v>
      </c>
      <c r="BE16" s="9">
        <v>741.08799999999997</v>
      </c>
      <c r="BF16" s="9">
        <v>6017.7479999999996</v>
      </c>
      <c r="BG16" s="9">
        <v>3167.1010000000001</v>
      </c>
      <c r="BH16" s="9">
        <v>2850.6460000000002</v>
      </c>
      <c r="BI16" s="9">
        <v>1123.5170000000001</v>
      </c>
      <c r="BJ16" s="9">
        <v>365.71499999999997</v>
      </c>
      <c r="BK16" s="9">
        <v>757.80100000000004</v>
      </c>
      <c r="BL16" s="9">
        <v>6184.875</v>
      </c>
      <c r="BM16" s="9">
        <v>3028.0219999999999</v>
      </c>
      <c r="BN16" s="9">
        <v>3156.8530000000001</v>
      </c>
      <c r="BO16" s="9">
        <v>4556.0050000000001</v>
      </c>
      <c r="BP16" s="9">
        <v>2390.8040000000001</v>
      </c>
      <c r="BQ16" s="9">
        <v>2165.201</v>
      </c>
      <c r="BR16" s="9">
        <v>568.76599999999996</v>
      </c>
      <c r="BS16" s="9">
        <v>286.44499999999999</v>
      </c>
      <c r="BT16" s="9">
        <v>282.32100000000003</v>
      </c>
      <c r="BU16" s="9">
        <v>342.505</v>
      </c>
      <c r="BV16" s="9">
        <v>129.82</v>
      </c>
      <c r="BW16" s="9">
        <v>212.685</v>
      </c>
      <c r="BX16" s="9">
        <v>484.61</v>
      </c>
      <c r="BY16" s="9">
        <v>205.928</v>
      </c>
      <c r="BZ16" s="9">
        <v>278.68200000000002</v>
      </c>
      <c r="CA16" s="9">
        <v>75.391999999999996</v>
      </c>
      <c r="CB16" s="9">
        <v>35.479999999999997</v>
      </c>
      <c r="CC16" s="9">
        <v>39.911000000000001</v>
      </c>
      <c r="CD16" s="9">
        <v>52.88</v>
      </c>
      <c r="CE16" s="9">
        <v>27.131</v>
      </c>
      <c r="CF16" s="9">
        <v>25.748999999999999</v>
      </c>
      <c r="CG16" s="9">
        <v>24.704000000000001</v>
      </c>
      <c r="CH16" s="9">
        <v>10.798</v>
      </c>
      <c r="CI16" s="9">
        <v>13.906000000000001</v>
      </c>
      <c r="CJ16" s="9">
        <v>28.175999999999998</v>
      </c>
      <c r="CK16" s="9">
        <v>16.332999999999998</v>
      </c>
      <c r="CL16" s="9">
        <v>11.842000000000001</v>
      </c>
      <c r="CM16" s="9">
        <v>22.512</v>
      </c>
      <c r="CN16" s="9">
        <v>8.3490000000000002</v>
      </c>
      <c r="CO16" s="9">
        <v>14.163</v>
      </c>
      <c r="CP16" s="9">
        <v>409.21800000000002</v>
      </c>
      <c r="CQ16" s="9">
        <v>170.447</v>
      </c>
      <c r="CR16" s="9">
        <v>238.77099999999999</v>
      </c>
      <c r="CS16" s="9">
        <v>158.39099999999999</v>
      </c>
      <c r="CT16" s="9">
        <v>81.444000000000003</v>
      </c>
      <c r="CU16" s="9">
        <v>76.947999999999993</v>
      </c>
      <c r="CV16" s="9">
        <v>145.78</v>
      </c>
      <c r="CW16" s="9">
        <v>76.716999999999999</v>
      </c>
      <c r="CX16" s="9">
        <v>69.063000000000002</v>
      </c>
      <c r="CY16" s="9">
        <v>12.611000000000001</v>
      </c>
      <c r="CZ16" s="9">
        <v>4.7270000000000003</v>
      </c>
      <c r="DA16" s="9">
        <v>7.8840000000000003</v>
      </c>
      <c r="DB16" s="9">
        <v>5.16</v>
      </c>
      <c r="DC16" s="9">
        <v>2.8420000000000001</v>
      </c>
      <c r="DD16" s="9">
        <v>2.3180000000000001</v>
      </c>
      <c r="DE16" s="9">
        <v>186.71299999999999</v>
      </c>
      <c r="DF16" s="9">
        <v>66.945999999999998</v>
      </c>
      <c r="DG16" s="9">
        <v>119.767</v>
      </c>
      <c r="DH16" s="9">
        <v>27.805</v>
      </c>
      <c r="DI16" s="9">
        <v>9.8889999999999993</v>
      </c>
      <c r="DJ16" s="9">
        <v>17.916</v>
      </c>
      <c r="DK16" s="9">
        <v>158.90799999999999</v>
      </c>
      <c r="DL16" s="9">
        <v>57.055999999999997</v>
      </c>
      <c r="DM16" s="9">
        <v>101.851</v>
      </c>
      <c r="DN16" s="9">
        <v>58.954000000000001</v>
      </c>
      <c r="DO16" s="9">
        <v>19.216000000000001</v>
      </c>
      <c r="DP16" s="9">
        <v>39.738</v>
      </c>
      <c r="DQ16" s="9">
        <v>1144.26</v>
      </c>
      <c r="DR16" s="9">
        <v>431.291</v>
      </c>
      <c r="DS16" s="9">
        <v>712.97</v>
      </c>
      <c r="DT16" s="9">
        <v>829.53599999999994</v>
      </c>
      <c r="DU16" s="9">
        <v>274.976</v>
      </c>
      <c r="DV16" s="9">
        <v>554.55999999999995</v>
      </c>
      <c r="DW16" s="9">
        <v>314.72399999999999</v>
      </c>
      <c r="DX16" s="9">
        <v>156.31399999999999</v>
      </c>
      <c r="DY16" s="9">
        <v>158.41</v>
      </c>
      <c r="DZ16" s="9">
        <v>170.48500000000001</v>
      </c>
      <c r="EA16" s="9">
        <v>87.515000000000001</v>
      </c>
      <c r="EB16" s="9">
        <v>82.97</v>
      </c>
      <c r="EC16" s="9">
        <v>1458.385</v>
      </c>
      <c r="ED16" s="9">
        <v>549.70299999999997</v>
      </c>
      <c r="EE16" s="9">
        <v>908.68200000000002</v>
      </c>
      <c r="EF16" s="9">
        <v>4631.3969999999999</v>
      </c>
      <c r="EG16" s="9">
        <v>2426.2840000000001</v>
      </c>
      <c r="EH16" s="9">
        <v>2205.1129999999998</v>
      </c>
      <c r="EI16" s="9">
        <v>1553.4780000000001</v>
      </c>
      <c r="EJ16" s="9">
        <v>601.73800000000006</v>
      </c>
      <c r="EK16" s="9">
        <v>951.74</v>
      </c>
      <c r="EL16" s="9">
        <v>3985.7269999999999</v>
      </c>
      <c r="EM16" s="9">
        <v>1901.008</v>
      </c>
      <c r="EN16" s="9">
        <v>2084.7190000000001</v>
      </c>
      <c r="EO16" s="9">
        <v>593.38199999999995</v>
      </c>
      <c r="EP16" s="9">
        <v>350.66300000000001</v>
      </c>
      <c r="EQ16" s="9">
        <v>242.71899999999999</v>
      </c>
      <c r="ER16" s="9">
        <v>53.639000000000003</v>
      </c>
      <c r="ES16" s="9">
        <v>37.758000000000003</v>
      </c>
      <c r="ET16" s="9">
        <v>15.881</v>
      </c>
      <c r="EU16" s="9">
        <v>25.68</v>
      </c>
      <c r="EV16" s="9">
        <v>16.861999999999998</v>
      </c>
      <c r="EW16" s="9">
        <v>8.8179999999999996</v>
      </c>
      <c r="EX16" s="9">
        <v>157.72300000000001</v>
      </c>
      <c r="EY16" s="9">
        <v>82.856999999999999</v>
      </c>
      <c r="EZ16" s="9">
        <v>74.866</v>
      </c>
      <c r="FA16" s="9">
        <v>13.478999999999999</v>
      </c>
      <c r="FB16" s="9">
        <v>5.8879999999999999</v>
      </c>
      <c r="FC16" s="9">
        <v>7.5910000000000002</v>
      </c>
      <c r="FD16" s="9">
        <v>10.502000000000001</v>
      </c>
      <c r="FE16" s="9">
        <v>4.9770000000000003</v>
      </c>
      <c r="FF16" s="9">
        <v>5.5250000000000004</v>
      </c>
      <c r="FG16" s="9">
        <v>3.823</v>
      </c>
      <c r="FH16" s="9">
        <v>1.9450000000000001</v>
      </c>
      <c r="FI16" s="9">
        <v>1.8779999999999999</v>
      </c>
      <c r="FJ16" s="9">
        <v>6.6790000000000003</v>
      </c>
      <c r="FK16" s="9">
        <v>3.032</v>
      </c>
      <c r="FL16" s="9">
        <v>3.6459999999999999</v>
      </c>
      <c r="FM16" s="9">
        <v>2.9769999999999999</v>
      </c>
      <c r="FN16" s="9">
        <v>0.91100000000000003</v>
      </c>
      <c r="FO16" s="9">
        <v>2.0659999999999998</v>
      </c>
      <c r="FP16" s="9">
        <v>144.244</v>
      </c>
      <c r="FQ16" s="9">
        <v>76.968999999999994</v>
      </c>
      <c r="FR16" s="9">
        <v>67.275999999999996</v>
      </c>
      <c r="FS16" s="9">
        <v>8.6509999999999998</v>
      </c>
      <c r="FT16" s="9">
        <v>5.3230000000000004</v>
      </c>
      <c r="FU16" s="9">
        <v>3.3279999999999998</v>
      </c>
      <c r="FV16" s="9">
        <v>8.1180000000000003</v>
      </c>
      <c r="FW16" s="9">
        <v>5.3230000000000004</v>
      </c>
      <c r="FX16" s="9">
        <v>2.7959999999999998</v>
      </c>
      <c r="FY16" s="9">
        <v>0.53300000000000003</v>
      </c>
      <c r="FZ16" s="9">
        <v>0</v>
      </c>
      <c r="GA16" s="9">
        <v>0.53300000000000003</v>
      </c>
      <c r="GB16" s="9">
        <v>0.52700000000000002</v>
      </c>
      <c r="GC16" s="9">
        <v>0</v>
      </c>
      <c r="GD16" s="9">
        <v>0.52700000000000002</v>
      </c>
      <c r="GE16" s="9">
        <v>120.614</v>
      </c>
      <c r="GF16" s="9">
        <v>63.722999999999999</v>
      </c>
      <c r="GG16" s="9">
        <v>56.890999999999998</v>
      </c>
      <c r="GH16" s="9">
        <v>34.976999999999997</v>
      </c>
      <c r="GI16" s="9">
        <v>20.632000000000001</v>
      </c>
      <c r="GJ16" s="9">
        <v>14.345000000000001</v>
      </c>
      <c r="GK16" s="9">
        <v>85.637</v>
      </c>
      <c r="GL16" s="9">
        <v>43.091000000000001</v>
      </c>
      <c r="GM16" s="9">
        <v>42.545999999999999</v>
      </c>
      <c r="GN16" s="9">
        <v>14.452</v>
      </c>
      <c r="GO16" s="9">
        <v>7.9219999999999997</v>
      </c>
      <c r="GP16" s="9">
        <v>6.53</v>
      </c>
      <c r="GQ16" s="9">
        <v>3234.6210000000001</v>
      </c>
      <c r="GR16" s="9">
        <v>1467.4880000000001</v>
      </c>
      <c r="GS16" s="9">
        <v>1767.133</v>
      </c>
      <c r="GT16" s="9">
        <v>3061.3519999999999</v>
      </c>
      <c r="GU16" s="9">
        <v>1384.6320000000001</v>
      </c>
      <c r="GV16" s="9">
        <v>1676.72</v>
      </c>
      <c r="GW16" s="9">
        <v>173.26900000000001</v>
      </c>
      <c r="GX16" s="9">
        <v>82.855999999999995</v>
      </c>
      <c r="GY16" s="9">
        <v>90.412999999999997</v>
      </c>
      <c r="GZ16" s="9">
        <v>11.942</v>
      </c>
      <c r="HA16" s="9">
        <v>7.2679999999999998</v>
      </c>
      <c r="HB16" s="9">
        <v>4.6740000000000004</v>
      </c>
      <c r="HC16" s="9">
        <v>3380.4029999999998</v>
      </c>
      <c r="HD16" s="9">
        <v>1543.077</v>
      </c>
      <c r="HE16" s="9">
        <v>1837.326</v>
      </c>
      <c r="HF16" s="9">
        <v>606.86199999999997</v>
      </c>
      <c r="HG16" s="9">
        <v>356.55099999999999</v>
      </c>
      <c r="HH16" s="9">
        <v>250.31</v>
      </c>
      <c r="HI16" s="9">
        <v>3378.8649999999998</v>
      </c>
      <c r="HJ16" s="9">
        <v>1544.4570000000001</v>
      </c>
      <c r="HK16" s="9">
        <v>1834.4090000000001</v>
      </c>
      <c r="HL16" s="9">
        <v>6505.2420000000002</v>
      </c>
      <c r="HM16" s="9">
        <v>3214.308</v>
      </c>
      <c r="HN16" s="9">
        <v>3290.9340000000002</v>
      </c>
      <c r="HO16" s="9">
        <v>4085.3679999999999</v>
      </c>
      <c r="HP16" s="9">
        <v>2166.741</v>
      </c>
      <c r="HQ16" s="9">
        <v>1918.627</v>
      </c>
      <c r="HR16" s="9">
        <v>625.78399999999999</v>
      </c>
      <c r="HS16" s="9">
        <v>335.78500000000003</v>
      </c>
      <c r="HT16" s="9">
        <v>289.99799999999999</v>
      </c>
      <c r="HU16" s="9">
        <v>368.20100000000002</v>
      </c>
      <c r="HV16" s="9">
        <v>151.48099999999999</v>
      </c>
      <c r="HW16" s="9">
        <v>216.72</v>
      </c>
      <c r="HX16" s="9">
        <v>624.38099999999997</v>
      </c>
      <c r="HY16" s="9">
        <v>264.54899999999998</v>
      </c>
      <c r="HZ16" s="9">
        <v>359.83199999999999</v>
      </c>
      <c r="IA16" s="9">
        <v>96.784000000000006</v>
      </c>
      <c r="IB16" s="9">
        <v>44.322000000000003</v>
      </c>
      <c r="IC16" s="9">
        <v>52.462000000000003</v>
      </c>
      <c r="ID16" s="9">
        <v>69.44</v>
      </c>
      <c r="IE16" s="9">
        <v>35.953000000000003</v>
      </c>
      <c r="IF16" s="9">
        <v>33.487000000000002</v>
      </c>
      <c r="IG16" s="9">
        <v>30.853999999999999</v>
      </c>
      <c r="IH16" s="9">
        <v>14.968</v>
      </c>
      <c r="II16" s="9">
        <v>15.887</v>
      </c>
      <c r="IJ16" s="9">
        <v>38.585000000000001</v>
      </c>
      <c r="IK16" s="9">
        <v>20.984999999999999</v>
      </c>
      <c r="IL16" s="9">
        <v>17.600000000000001</v>
      </c>
      <c r="IM16" s="9">
        <v>27.344999999999999</v>
      </c>
      <c r="IN16" s="9">
        <v>8.3689999999999998</v>
      </c>
      <c r="IO16" s="9">
        <v>18.975999999999999</v>
      </c>
      <c r="IP16" s="9">
        <v>527.596</v>
      </c>
      <c r="IQ16" s="9">
        <v>220.226</v>
      </c>
    </row>
    <row r="17" spans="1:251">
      <c r="A17" s="10">
        <v>44228</v>
      </c>
      <c r="B17" s="9">
        <v>45.103999999999999</v>
      </c>
      <c r="C17" s="9">
        <v>102.694</v>
      </c>
      <c r="D17" s="9">
        <v>97.399000000000001</v>
      </c>
      <c r="E17" s="9">
        <v>37.537999999999997</v>
      </c>
      <c r="F17" s="9">
        <v>59.862000000000002</v>
      </c>
      <c r="G17" s="9">
        <v>40.591999999999999</v>
      </c>
      <c r="H17" s="9">
        <v>20.428999999999998</v>
      </c>
      <c r="I17" s="9">
        <v>20.163</v>
      </c>
      <c r="J17" s="9">
        <v>56.808</v>
      </c>
      <c r="K17" s="9">
        <v>17.109000000000002</v>
      </c>
      <c r="L17" s="9">
        <v>39.698999999999998</v>
      </c>
      <c r="M17" s="9">
        <v>50.399000000000001</v>
      </c>
      <c r="N17" s="9">
        <v>7.5670000000000002</v>
      </c>
      <c r="O17" s="9">
        <v>42.832000000000001</v>
      </c>
      <c r="P17" s="9">
        <v>659.13</v>
      </c>
      <c r="Q17" s="9">
        <v>229.857</v>
      </c>
      <c r="R17" s="9">
        <v>429.27300000000002</v>
      </c>
      <c r="S17" s="9">
        <v>281.33600000000001</v>
      </c>
      <c r="T17" s="9">
        <v>150.90299999999999</v>
      </c>
      <c r="U17" s="9">
        <v>130.43299999999999</v>
      </c>
      <c r="V17" s="9">
        <v>256.97800000000001</v>
      </c>
      <c r="W17" s="9">
        <v>142.78200000000001</v>
      </c>
      <c r="X17" s="9">
        <v>114.197</v>
      </c>
      <c r="Y17" s="9">
        <v>24.358000000000001</v>
      </c>
      <c r="Z17" s="9">
        <v>8.1219999999999999</v>
      </c>
      <c r="AA17" s="9">
        <v>16.236000000000001</v>
      </c>
      <c r="AB17" s="9">
        <v>10.131</v>
      </c>
      <c r="AC17" s="9">
        <v>3.569</v>
      </c>
      <c r="AD17" s="9">
        <v>6.5629999999999997</v>
      </c>
      <c r="AE17" s="9">
        <v>277.58999999999997</v>
      </c>
      <c r="AF17" s="9">
        <v>58.350999999999999</v>
      </c>
      <c r="AG17" s="9">
        <v>219.239</v>
      </c>
      <c r="AH17" s="9">
        <v>18.738</v>
      </c>
      <c r="AI17" s="9">
        <v>4.28</v>
      </c>
      <c r="AJ17" s="9">
        <v>14.458</v>
      </c>
      <c r="AK17" s="9">
        <v>258.85199999999998</v>
      </c>
      <c r="AL17" s="9">
        <v>54.07</v>
      </c>
      <c r="AM17" s="9">
        <v>204.78100000000001</v>
      </c>
      <c r="AN17" s="9">
        <v>90.072000000000003</v>
      </c>
      <c r="AO17" s="9">
        <v>17.033999999999999</v>
      </c>
      <c r="AP17" s="9">
        <v>73.037999999999997</v>
      </c>
      <c r="AQ17" s="9">
        <v>468.82</v>
      </c>
      <c r="AR17" s="9">
        <v>150.00899999999999</v>
      </c>
      <c r="AS17" s="9">
        <v>318.81</v>
      </c>
      <c r="AT17" s="9">
        <v>377.68299999999999</v>
      </c>
      <c r="AU17" s="9">
        <v>101.633</v>
      </c>
      <c r="AV17" s="9">
        <v>276.05</v>
      </c>
      <c r="AW17" s="9">
        <v>91.135999999999996</v>
      </c>
      <c r="AX17" s="9">
        <v>48.375999999999998</v>
      </c>
      <c r="AY17" s="9">
        <v>42.76</v>
      </c>
      <c r="AZ17" s="9">
        <v>297.57</v>
      </c>
      <c r="BA17" s="9">
        <v>163.21100000000001</v>
      </c>
      <c r="BB17" s="9">
        <v>134.36000000000001</v>
      </c>
      <c r="BC17" s="9">
        <v>978.17700000000002</v>
      </c>
      <c r="BD17" s="9">
        <v>261.76</v>
      </c>
      <c r="BE17" s="9">
        <v>716.41800000000001</v>
      </c>
      <c r="BF17" s="9">
        <v>6010.0119999999997</v>
      </c>
      <c r="BG17" s="9">
        <v>3153.386</v>
      </c>
      <c r="BH17" s="9">
        <v>2856.6260000000002</v>
      </c>
      <c r="BI17" s="9">
        <v>1127.9490000000001</v>
      </c>
      <c r="BJ17" s="9">
        <v>379.86599999999999</v>
      </c>
      <c r="BK17" s="9">
        <v>748.08299999999997</v>
      </c>
      <c r="BL17" s="9">
        <v>6215.5</v>
      </c>
      <c r="BM17" s="9">
        <v>3045.8220000000001</v>
      </c>
      <c r="BN17" s="9">
        <v>3169.6790000000001</v>
      </c>
      <c r="BO17" s="9">
        <v>4568.7849999999999</v>
      </c>
      <c r="BP17" s="9">
        <v>2381.154</v>
      </c>
      <c r="BQ17" s="9">
        <v>2187.6309999999999</v>
      </c>
      <c r="BR17" s="9">
        <v>547.30499999999995</v>
      </c>
      <c r="BS17" s="9">
        <v>289.70999999999998</v>
      </c>
      <c r="BT17" s="9">
        <v>257.59500000000003</v>
      </c>
      <c r="BU17" s="9">
        <v>318.512</v>
      </c>
      <c r="BV17" s="9">
        <v>139.71</v>
      </c>
      <c r="BW17" s="9">
        <v>178.80199999999999</v>
      </c>
      <c r="BX17" s="9">
        <v>571.91800000000001</v>
      </c>
      <c r="BY17" s="9">
        <v>247.63399999999999</v>
      </c>
      <c r="BZ17" s="9">
        <v>324.28399999999999</v>
      </c>
      <c r="CA17" s="9">
        <v>84.72</v>
      </c>
      <c r="CB17" s="9">
        <v>40.436999999999998</v>
      </c>
      <c r="CC17" s="9">
        <v>44.283000000000001</v>
      </c>
      <c r="CD17" s="9">
        <v>64.620999999999995</v>
      </c>
      <c r="CE17" s="9">
        <v>29.989000000000001</v>
      </c>
      <c r="CF17" s="9">
        <v>34.631999999999998</v>
      </c>
      <c r="CG17" s="9">
        <v>29.401</v>
      </c>
      <c r="CH17" s="9">
        <v>14.321</v>
      </c>
      <c r="CI17" s="9">
        <v>15.08</v>
      </c>
      <c r="CJ17" s="9">
        <v>35.219000000000001</v>
      </c>
      <c r="CK17" s="9">
        <v>15.667999999999999</v>
      </c>
      <c r="CL17" s="9">
        <v>19.550999999999998</v>
      </c>
      <c r="CM17" s="9">
        <v>20.100000000000001</v>
      </c>
      <c r="CN17" s="9">
        <v>10.448</v>
      </c>
      <c r="CO17" s="9">
        <v>9.6519999999999992</v>
      </c>
      <c r="CP17" s="9">
        <v>487.19799999999998</v>
      </c>
      <c r="CQ17" s="9">
        <v>207.197</v>
      </c>
      <c r="CR17" s="9">
        <v>280</v>
      </c>
      <c r="CS17" s="9">
        <v>203.59700000000001</v>
      </c>
      <c r="CT17" s="9">
        <v>107.304</v>
      </c>
      <c r="CU17" s="9">
        <v>96.293000000000006</v>
      </c>
      <c r="CV17" s="9">
        <v>190.88200000000001</v>
      </c>
      <c r="CW17" s="9">
        <v>106.282</v>
      </c>
      <c r="CX17" s="9">
        <v>84.6</v>
      </c>
      <c r="CY17" s="9">
        <v>12.715999999999999</v>
      </c>
      <c r="CZ17" s="9">
        <v>1.0229999999999999</v>
      </c>
      <c r="DA17" s="9">
        <v>11.693</v>
      </c>
      <c r="DB17" s="9">
        <v>4.3440000000000003</v>
      </c>
      <c r="DC17" s="9">
        <v>2.222</v>
      </c>
      <c r="DD17" s="9">
        <v>2.121</v>
      </c>
      <c r="DE17" s="9">
        <v>218.92500000000001</v>
      </c>
      <c r="DF17" s="9">
        <v>77.863</v>
      </c>
      <c r="DG17" s="9">
        <v>141.06200000000001</v>
      </c>
      <c r="DH17" s="9">
        <v>43.082999999999998</v>
      </c>
      <c r="DI17" s="9">
        <v>18.096</v>
      </c>
      <c r="DJ17" s="9">
        <v>24.986999999999998</v>
      </c>
      <c r="DK17" s="9">
        <v>175.84200000000001</v>
      </c>
      <c r="DL17" s="9">
        <v>59.767000000000003</v>
      </c>
      <c r="DM17" s="9">
        <v>116.075</v>
      </c>
      <c r="DN17" s="9">
        <v>60.332000000000001</v>
      </c>
      <c r="DO17" s="9">
        <v>19.808</v>
      </c>
      <c r="DP17" s="9">
        <v>40.524000000000001</v>
      </c>
      <c r="DQ17" s="9">
        <v>1074.798</v>
      </c>
      <c r="DR17" s="9">
        <v>417.03300000000002</v>
      </c>
      <c r="DS17" s="9">
        <v>657.76400000000001</v>
      </c>
      <c r="DT17" s="9">
        <v>750.86900000000003</v>
      </c>
      <c r="DU17" s="9">
        <v>260.911</v>
      </c>
      <c r="DV17" s="9">
        <v>489.95800000000003</v>
      </c>
      <c r="DW17" s="9">
        <v>323.928</v>
      </c>
      <c r="DX17" s="9">
        <v>156.12299999999999</v>
      </c>
      <c r="DY17" s="9">
        <v>167.80600000000001</v>
      </c>
      <c r="DZ17" s="9">
        <v>220.28299999999999</v>
      </c>
      <c r="EA17" s="9">
        <v>120.602</v>
      </c>
      <c r="EB17" s="9">
        <v>99.680999999999997</v>
      </c>
      <c r="EC17" s="9">
        <v>1426.432</v>
      </c>
      <c r="ED17" s="9">
        <v>544.06500000000005</v>
      </c>
      <c r="EE17" s="9">
        <v>882.36800000000005</v>
      </c>
      <c r="EF17" s="9">
        <v>4653.5050000000001</v>
      </c>
      <c r="EG17" s="9">
        <v>2421.5909999999999</v>
      </c>
      <c r="EH17" s="9">
        <v>2231.9140000000002</v>
      </c>
      <c r="EI17" s="9">
        <v>1561.9949999999999</v>
      </c>
      <c r="EJ17" s="9">
        <v>624.23099999999999</v>
      </c>
      <c r="EK17" s="9">
        <v>937.76499999999999</v>
      </c>
      <c r="EL17" s="9">
        <v>4195.2809999999999</v>
      </c>
      <c r="EM17" s="9">
        <v>1973.8520000000001</v>
      </c>
      <c r="EN17" s="9">
        <v>2221.4290000000001</v>
      </c>
      <c r="EO17" s="9">
        <v>651.42200000000003</v>
      </c>
      <c r="EP17" s="9">
        <v>395.75299999999999</v>
      </c>
      <c r="EQ17" s="9">
        <v>255.66900000000001</v>
      </c>
      <c r="ER17" s="9">
        <v>80.450999999999993</v>
      </c>
      <c r="ES17" s="9">
        <v>42.408999999999999</v>
      </c>
      <c r="ET17" s="9">
        <v>38.042000000000002</v>
      </c>
      <c r="EU17" s="9">
        <v>40.881</v>
      </c>
      <c r="EV17" s="9">
        <v>22.521999999999998</v>
      </c>
      <c r="EW17" s="9">
        <v>18.359000000000002</v>
      </c>
      <c r="EX17" s="9">
        <v>143.08600000000001</v>
      </c>
      <c r="EY17" s="9">
        <v>78.632000000000005</v>
      </c>
      <c r="EZ17" s="9">
        <v>64.453999999999994</v>
      </c>
      <c r="FA17" s="9">
        <v>21.442</v>
      </c>
      <c r="FB17" s="9">
        <v>10.943</v>
      </c>
      <c r="FC17" s="9">
        <v>10.499000000000001</v>
      </c>
      <c r="FD17" s="9">
        <v>16.3</v>
      </c>
      <c r="FE17" s="9">
        <v>8.6170000000000009</v>
      </c>
      <c r="FF17" s="9">
        <v>7.6820000000000004</v>
      </c>
      <c r="FG17" s="9">
        <v>4.3220000000000001</v>
      </c>
      <c r="FH17" s="9">
        <v>1.6439999999999999</v>
      </c>
      <c r="FI17" s="9">
        <v>2.6779999999999999</v>
      </c>
      <c r="FJ17" s="9">
        <v>11.978</v>
      </c>
      <c r="FK17" s="9">
        <v>6.9740000000000002</v>
      </c>
      <c r="FL17" s="9">
        <v>5.0039999999999996</v>
      </c>
      <c r="FM17" s="9">
        <v>5.1420000000000003</v>
      </c>
      <c r="FN17" s="9">
        <v>2.3250000000000002</v>
      </c>
      <c r="FO17" s="9">
        <v>2.8170000000000002</v>
      </c>
      <c r="FP17" s="9">
        <v>121.64400000000001</v>
      </c>
      <c r="FQ17" s="9">
        <v>67.688999999999993</v>
      </c>
      <c r="FR17" s="9">
        <v>53.954999999999998</v>
      </c>
      <c r="FS17" s="9">
        <v>10.202999999999999</v>
      </c>
      <c r="FT17" s="9">
        <v>6.2030000000000003</v>
      </c>
      <c r="FU17" s="9">
        <v>4</v>
      </c>
      <c r="FV17" s="9">
        <v>9.6649999999999991</v>
      </c>
      <c r="FW17" s="9">
        <v>6.2030000000000003</v>
      </c>
      <c r="FX17" s="9">
        <v>3.4620000000000002</v>
      </c>
      <c r="FY17" s="9">
        <v>0.53900000000000003</v>
      </c>
      <c r="FZ17" s="9">
        <v>0</v>
      </c>
      <c r="GA17" s="9">
        <v>0.53900000000000003</v>
      </c>
      <c r="GB17" s="9">
        <v>0.71</v>
      </c>
      <c r="GC17" s="9">
        <v>0</v>
      </c>
      <c r="GD17" s="9">
        <v>0.71</v>
      </c>
      <c r="GE17" s="9">
        <v>95.137</v>
      </c>
      <c r="GF17" s="9">
        <v>52.7</v>
      </c>
      <c r="GG17" s="9">
        <v>42.436999999999998</v>
      </c>
      <c r="GH17" s="9">
        <v>31.097999999999999</v>
      </c>
      <c r="GI17" s="9">
        <v>16.21</v>
      </c>
      <c r="GJ17" s="9">
        <v>14.888</v>
      </c>
      <c r="GK17" s="9">
        <v>64.039000000000001</v>
      </c>
      <c r="GL17" s="9">
        <v>36.49</v>
      </c>
      <c r="GM17" s="9">
        <v>27.548999999999999</v>
      </c>
      <c r="GN17" s="9">
        <v>15.593999999999999</v>
      </c>
      <c r="GO17" s="9">
        <v>8.7859999999999996</v>
      </c>
      <c r="GP17" s="9">
        <v>6.8079999999999998</v>
      </c>
      <c r="GQ17" s="9">
        <v>3400.7730000000001</v>
      </c>
      <c r="GR17" s="9">
        <v>1499.4659999999999</v>
      </c>
      <c r="GS17" s="9">
        <v>1901.307</v>
      </c>
      <c r="GT17" s="9">
        <v>3166.6979999999999</v>
      </c>
      <c r="GU17" s="9">
        <v>1399.077</v>
      </c>
      <c r="GV17" s="9">
        <v>1767.6210000000001</v>
      </c>
      <c r="GW17" s="9">
        <v>234.07499999999999</v>
      </c>
      <c r="GX17" s="9">
        <v>100.389</v>
      </c>
      <c r="GY17" s="9">
        <v>133.68600000000001</v>
      </c>
      <c r="GZ17" s="9">
        <v>13.987</v>
      </c>
      <c r="HA17" s="9">
        <v>7.8470000000000004</v>
      </c>
      <c r="HB17" s="9">
        <v>6.14</v>
      </c>
      <c r="HC17" s="9">
        <v>3529.8719999999998</v>
      </c>
      <c r="HD17" s="9">
        <v>1570.251</v>
      </c>
      <c r="HE17" s="9">
        <v>1959.6210000000001</v>
      </c>
      <c r="HF17" s="9">
        <v>672.86400000000003</v>
      </c>
      <c r="HG17" s="9">
        <v>406.69600000000003</v>
      </c>
      <c r="HH17" s="9">
        <v>266.16800000000001</v>
      </c>
      <c r="HI17" s="9">
        <v>3522.4169999999999</v>
      </c>
      <c r="HJ17" s="9">
        <v>1567.155</v>
      </c>
      <c r="HK17" s="9">
        <v>1955.2619999999999</v>
      </c>
      <c r="HL17" s="9">
        <v>6500.8980000000001</v>
      </c>
      <c r="HM17" s="9">
        <v>3195.7379999999998</v>
      </c>
      <c r="HN17" s="9">
        <v>3305.16</v>
      </c>
      <c r="HO17" s="9">
        <v>4069.9789999999998</v>
      </c>
      <c r="HP17" s="9">
        <v>2143.4090000000001</v>
      </c>
      <c r="HQ17" s="9">
        <v>1926.57</v>
      </c>
      <c r="HR17" s="9">
        <v>575.24</v>
      </c>
      <c r="HS17" s="9">
        <v>321.505</v>
      </c>
      <c r="HT17" s="9">
        <v>253.73500000000001</v>
      </c>
      <c r="HU17" s="9">
        <v>340.99599999999998</v>
      </c>
      <c r="HV17" s="9">
        <v>158.018</v>
      </c>
      <c r="HW17" s="9">
        <v>182.97800000000001</v>
      </c>
      <c r="HX17" s="9">
        <v>677.66899999999998</v>
      </c>
      <c r="HY17" s="9">
        <v>308.11500000000001</v>
      </c>
      <c r="HZ17" s="9">
        <v>369.55399999999997</v>
      </c>
      <c r="IA17" s="9">
        <v>107.711</v>
      </c>
      <c r="IB17" s="9">
        <v>43.558999999999997</v>
      </c>
      <c r="IC17" s="9">
        <v>64.152000000000001</v>
      </c>
      <c r="ID17" s="9">
        <v>80.605999999999995</v>
      </c>
      <c r="IE17" s="9">
        <v>34.530999999999999</v>
      </c>
      <c r="IF17" s="9">
        <v>46.075000000000003</v>
      </c>
      <c r="IG17" s="9">
        <v>33.335000000000001</v>
      </c>
      <c r="IH17" s="9">
        <v>16.739999999999998</v>
      </c>
      <c r="II17" s="9">
        <v>16.594999999999999</v>
      </c>
      <c r="IJ17" s="9">
        <v>47.271000000000001</v>
      </c>
      <c r="IK17" s="9">
        <v>17.791</v>
      </c>
      <c r="IL17" s="9">
        <v>29.48</v>
      </c>
      <c r="IM17" s="9">
        <v>27.105</v>
      </c>
      <c r="IN17" s="9">
        <v>9.0280000000000005</v>
      </c>
      <c r="IO17" s="9">
        <v>18.077000000000002</v>
      </c>
      <c r="IP17" s="9">
        <v>569.95899999999995</v>
      </c>
      <c r="IQ17" s="9">
        <v>264.55700000000002</v>
      </c>
    </row>
    <row r="18" spans="1:251">
      <c r="A18" s="10">
        <v>44593</v>
      </c>
      <c r="B18" s="9">
        <v>48.563000000000002</v>
      </c>
      <c r="C18" s="9">
        <v>126.67400000000001</v>
      </c>
      <c r="D18" s="9">
        <v>117.453</v>
      </c>
      <c r="E18" s="9">
        <v>38.561</v>
      </c>
      <c r="F18" s="9">
        <v>78.891999999999996</v>
      </c>
      <c r="G18" s="9">
        <v>43.817</v>
      </c>
      <c r="H18" s="9">
        <v>16.597999999999999</v>
      </c>
      <c r="I18" s="9">
        <v>27.219000000000001</v>
      </c>
      <c r="J18" s="9">
        <v>73.635999999999996</v>
      </c>
      <c r="K18" s="9">
        <v>21.963000000000001</v>
      </c>
      <c r="L18" s="9">
        <v>51.673999999999999</v>
      </c>
      <c r="M18" s="9">
        <v>57.783999999999999</v>
      </c>
      <c r="N18" s="9">
        <v>10.002000000000001</v>
      </c>
      <c r="O18" s="9">
        <v>47.781999999999996</v>
      </c>
      <c r="P18" s="9">
        <v>505.73899999999998</v>
      </c>
      <c r="Q18" s="9">
        <v>181.93100000000001</v>
      </c>
      <c r="R18" s="9">
        <v>323.80799999999999</v>
      </c>
      <c r="S18" s="9">
        <v>182.864</v>
      </c>
      <c r="T18" s="9">
        <v>92.453000000000003</v>
      </c>
      <c r="U18" s="9">
        <v>90.411000000000001</v>
      </c>
      <c r="V18" s="9">
        <v>162.08500000000001</v>
      </c>
      <c r="W18" s="9">
        <v>86.409000000000006</v>
      </c>
      <c r="X18" s="9">
        <v>75.676000000000002</v>
      </c>
      <c r="Y18" s="9">
        <v>20.779</v>
      </c>
      <c r="Z18" s="9">
        <v>6.0449999999999999</v>
      </c>
      <c r="AA18" s="9">
        <v>14.734999999999999</v>
      </c>
      <c r="AB18" s="9">
        <v>5.085</v>
      </c>
      <c r="AC18" s="9">
        <v>1.048</v>
      </c>
      <c r="AD18" s="9">
        <v>4.0380000000000003</v>
      </c>
      <c r="AE18" s="9">
        <v>236.97200000000001</v>
      </c>
      <c r="AF18" s="9">
        <v>70.08</v>
      </c>
      <c r="AG18" s="9">
        <v>166.892</v>
      </c>
      <c r="AH18" s="9">
        <v>19.285</v>
      </c>
      <c r="AI18" s="9">
        <v>7.64</v>
      </c>
      <c r="AJ18" s="9">
        <v>11.645</v>
      </c>
      <c r="AK18" s="9">
        <v>217.68700000000001</v>
      </c>
      <c r="AL18" s="9">
        <v>62.441000000000003</v>
      </c>
      <c r="AM18" s="9">
        <v>155.24700000000001</v>
      </c>
      <c r="AN18" s="9">
        <v>80.817999999999998</v>
      </c>
      <c r="AO18" s="9">
        <v>18.350000000000001</v>
      </c>
      <c r="AP18" s="9">
        <v>62.466999999999999</v>
      </c>
      <c r="AQ18" s="9">
        <v>481.56900000000002</v>
      </c>
      <c r="AR18" s="9">
        <v>171.876</v>
      </c>
      <c r="AS18" s="9">
        <v>309.69299999999998</v>
      </c>
      <c r="AT18" s="9">
        <v>364.37700000000001</v>
      </c>
      <c r="AU18" s="9">
        <v>105.60599999999999</v>
      </c>
      <c r="AV18" s="9">
        <v>258.77100000000002</v>
      </c>
      <c r="AW18" s="9">
        <v>117.19199999999999</v>
      </c>
      <c r="AX18" s="9">
        <v>66.27</v>
      </c>
      <c r="AY18" s="9">
        <v>50.921999999999997</v>
      </c>
      <c r="AZ18" s="9">
        <v>205.90199999999999</v>
      </c>
      <c r="BA18" s="9">
        <v>103.00700000000001</v>
      </c>
      <c r="BB18" s="9">
        <v>102.895</v>
      </c>
      <c r="BC18" s="9">
        <v>956.64300000000003</v>
      </c>
      <c r="BD18" s="9">
        <v>299.36399999999998</v>
      </c>
      <c r="BE18" s="9">
        <v>657.279</v>
      </c>
      <c r="BF18" s="9">
        <v>6192.0460000000003</v>
      </c>
      <c r="BG18" s="9">
        <v>3205.2260000000001</v>
      </c>
      <c r="BH18" s="9">
        <v>2986.82</v>
      </c>
      <c r="BI18" s="9">
        <v>987.30799999999999</v>
      </c>
      <c r="BJ18" s="9">
        <v>353.80799999999999</v>
      </c>
      <c r="BK18" s="9">
        <v>633.5</v>
      </c>
      <c r="BL18" s="9">
        <v>6240.8860000000004</v>
      </c>
      <c r="BM18" s="9">
        <v>3064.239</v>
      </c>
      <c r="BN18" s="9">
        <v>3176.6460000000002</v>
      </c>
      <c r="BO18" s="9">
        <v>4732.5360000000001</v>
      </c>
      <c r="BP18" s="9">
        <v>2466.1790000000001</v>
      </c>
      <c r="BQ18" s="9">
        <v>2266.357</v>
      </c>
      <c r="BR18" s="9">
        <v>442.363</v>
      </c>
      <c r="BS18" s="9">
        <v>231.16499999999999</v>
      </c>
      <c r="BT18" s="9">
        <v>211.19800000000001</v>
      </c>
      <c r="BU18" s="9">
        <v>243.14599999999999</v>
      </c>
      <c r="BV18" s="9">
        <v>99.03</v>
      </c>
      <c r="BW18" s="9">
        <v>144.11600000000001</v>
      </c>
      <c r="BX18" s="9">
        <v>423.36200000000002</v>
      </c>
      <c r="BY18" s="9">
        <v>184.214</v>
      </c>
      <c r="BZ18" s="9">
        <v>239.148</v>
      </c>
      <c r="CA18" s="9">
        <v>79.671999999999997</v>
      </c>
      <c r="CB18" s="9">
        <v>38.564</v>
      </c>
      <c r="CC18" s="9">
        <v>41.107999999999997</v>
      </c>
      <c r="CD18" s="9">
        <v>62.363</v>
      </c>
      <c r="CE18" s="9">
        <v>30.276</v>
      </c>
      <c r="CF18" s="9">
        <v>32.087000000000003</v>
      </c>
      <c r="CG18" s="9">
        <v>26.265999999999998</v>
      </c>
      <c r="CH18" s="9">
        <v>13.476000000000001</v>
      </c>
      <c r="CI18" s="9">
        <v>12.79</v>
      </c>
      <c r="CJ18" s="9">
        <v>36.097000000000001</v>
      </c>
      <c r="CK18" s="9">
        <v>16.798999999999999</v>
      </c>
      <c r="CL18" s="9">
        <v>19.297999999999998</v>
      </c>
      <c r="CM18" s="9">
        <v>17.309000000000001</v>
      </c>
      <c r="CN18" s="9">
        <v>8.2889999999999997</v>
      </c>
      <c r="CO18" s="9">
        <v>9.02</v>
      </c>
      <c r="CP18" s="9">
        <v>343.69</v>
      </c>
      <c r="CQ18" s="9">
        <v>145.649</v>
      </c>
      <c r="CR18" s="9">
        <v>198.04</v>
      </c>
      <c r="CS18" s="9">
        <v>118.874</v>
      </c>
      <c r="CT18" s="9">
        <v>61.140999999999998</v>
      </c>
      <c r="CU18" s="9">
        <v>57.732999999999997</v>
      </c>
      <c r="CV18" s="9">
        <v>109.84</v>
      </c>
      <c r="CW18" s="9">
        <v>56.18</v>
      </c>
      <c r="CX18" s="9">
        <v>53.66</v>
      </c>
      <c r="CY18" s="9">
        <v>9.0329999999999995</v>
      </c>
      <c r="CZ18" s="9">
        <v>4.96</v>
      </c>
      <c r="DA18" s="9">
        <v>4.0730000000000004</v>
      </c>
      <c r="DB18" s="9">
        <v>5.6680000000000001</v>
      </c>
      <c r="DC18" s="9">
        <v>2.2469999999999999</v>
      </c>
      <c r="DD18" s="9">
        <v>3.4209999999999998</v>
      </c>
      <c r="DE18" s="9">
        <v>174.65299999999999</v>
      </c>
      <c r="DF18" s="9">
        <v>63.158000000000001</v>
      </c>
      <c r="DG18" s="9">
        <v>111.495</v>
      </c>
      <c r="DH18" s="9">
        <v>28.029</v>
      </c>
      <c r="DI18" s="9">
        <v>14.087999999999999</v>
      </c>
      <c r="DJ18" s="9">
        <v>13.941000000000001</v>
      </c>
      <c r="DK18" s="9">
        <v>146.624</v>
      </c>
      <c r="DL18" s="9">
        <v>49.07</v>
      </c>
      <c r="DM18" s="9">
        <v>97.554000000000002</v>
      </c>
      <c r="DN18" s="9">
        <v>44.494999999999997</v>
      </c>
      <c r="DO18" s="9">
        <v>19.103999999999999</v>
      </c>
      <c r="DP18" s="9">
        <v>25.390999999999998</v>
      </c>
      <c r="DQ18" s="9">
        <v>1084.9880000000001</v>
      </c>
      <c r="DR18" s="9">
        <v>413.84699999999998</v>
      </c>
      <c r="DS18" s="9">
        <v>671.14099999999996</v>
      </c>
      <c r="DT18" s="9">
        <v>774.13400000000001</v>
      </c>
      <c r="DU18" s="9">
        <v>251.988</v>
      </c>
      <c r="DV18" s="9">
        <v>522.14499999999998</v>
      </c>
      <c r="DW18" s="9">
        <v>310.85399999999998</v>
      </c>
      <c r="DX18" s="9">
        <v>161.858</v>
      </c>
      <c r="DY18" s="9">
        <v>148.995</v>
      </c>
      <c r="DZ18" s="9">
        <v>136.10599999999999</v>
      </c>
      <c r="EA18" s="9">
        <v>69.656000000000006</v>
      </c>
      <c r="EB18" s="9">
        <v>66.45</v>
      </c>
      <c r="EC18" s="9">
        <v>1372.2429999999999</v>
      </c>
      <c r="ED18" s="9">
        <v>528.404</v>
      </c>
      <c r="EE18" s="9">
        <v>843.83900000000006</v>
      </c>
      <c r="EF18" s="9">
        <v>4812.2079999999996</v>
      </c>
      <c r="EG18" s="9">
        <v>2504.7429999999999</v>
      </c>
      <c r="EH18" s="9">
        <v>2307.4650000000001</v>
      </c>
      <c r="EI18" s="9">
        <v>1428.6769999999999</v>
      </c>
      <c r="EJ18" s="9">
        <v>559.49599999999998</v>
      </c>
      <c r="EK18" s="9">
        <v>869.18100000000004</v>
      </c>
      <c r="EL18" s="9">
        <v>4291.7330000000002</v>
      </c>
      <c r="EM18" s="9">
        <v>2021.2239999999999</v>
      </c>
      <c r="EN18" s="9">
        <v>2270.509</v>
      </c>
      <c r="EO18" s="9">
        <v>638.90899999999999</v>
      </c>
      <c r="EP18" s="9">
        <v>384.05700000000002</v>
      </c>
      <c r="EQ18" s="9">
        <v>254.852</v>
      </c>
      <c r="ER18" s="9">
        <v>45.430999999999997</v>
      </c>
      <c r="ES18" s="9">
        <v>25.91</v>
      </c>
      <c r="ET18" s="9">
        <v>19.52</v>
      </c>
      <c r="EU18" s="9">
        <v>21.864999999999998</v>
      </c>
      <c r="EV18" s="9">
        <v>13.403</v>
      </c>
      <c r="EW18" s="9">
        <v>8.4619999999999997</v>
      </c>
      <c r="EX18" s="9">
        <v>162.458</v>
      </c>
      <c r="EY18" s="9">
        <v>88.956999999999994</v>
      </c>
      <c r="EZ18" s="9">
        <v>73.501000000000005</v>
      </c>
      <c r="FA18" s="9">
        <v>19.850000000000001</v>
      </c>
      <c r="FB18" s="9">
        <v>11.081</v>
      </c>
      <c r="FC18" s="9">
        <v>8.77</v>
      </c>
      <c r="FD18" s="9">
        <v>16.024000000000001</v>
      </c>
      <c r="FE18" s="9">
        <v>9.0440000000000005</v>
      </c>
      <c r="FF18" s="9">
        <v>6.9809999999999999</v>
      </c>
      <c r="FG18" s="9">
        <v>5.61</v>
      </c>
      <c r="FH18" s="9">
        <v>3.2410000000000001</v>
      </c>
      <c r="FI18" s="9">
        <v>2.3679999999999999</v>
      </c>
      <c r="FJ18" s="9">
        <v>10.414</v>
      </c>
      <c r="FK18" s="9">
        <v>5.8019999999999996</v>
      </c>
      <c r="FL18" s="9">
        <v>4.6120000000000001</v>
      </c>
      <c r="FM18" s="9">
        <v>3.8260000000000001</v>
      </c>
      <c r="FN18" s="9">
        <v>2.0369999999999999</v>
      </c>
      <c r="FO18" s="9">
        <v>1.7889999999999999</v>
      </c>
      <c r="FP18" s="9">
        <v>142.608</v>
      </c>
      <c r="FQ18" s="9">
        <v>77.876000000000005</v>
      </c>
      <c r="FR18" s="9">
        <v>64.731999999999999</v>
      </c>
      <c r="FS18" s="9">
        <v>10.298999999999999</v>
      </c>
      <c r="FT18" s="9">
        <v>6.3239999999999998</v>
      </c>
      <c r="FU18" s="9">
        <v>3.9750000000000001</v>
      </c>
      <c r="FV18" s="9">
        <v>9.3770000000000007</v>
      </c>
      <c r="FW18" s="9">
        <v>5.4020000000000001</v>
      </c>
      <c r="FX18" s="9">
        <v>3.9750000000000001</v>
      </c>
      <c r="FY18" s="9">
        <v>0.92200000000000004</v>
      </c>
      <c r="FZ18" s="9">
        <v>0.92200000000000004</v>
      </c>
      <c r="GA18" s="9">
        <v>0</v>
      </c>
      <c r="GB18" s="9">
        <v>0</v>
      </c>
      <c r="GC18" s="9">
        <v>0</v>
      </c>
      <c r="GD18" s="9">
        <v>0</v>
      </c>
      <c r="GE18" s="9">
        <v>116.625</v>
      </c>
      <c r="GF18" s="9">
        <v>65.988</v>
      </c>
      <c r="GG18" s="9">
        <v>50.637999999999998</v>
      </c>
      <c r="GH18" s="9">
        <v>30.061</v>
      </c>
      <c r="GI18" s="9">
        <v>16.888999999999999</v>
      </c>
      <c r="GJ18" s="9">
        <v>13.173</v>
      </c>
      <c r="GK18" s="9">
        <v>86.563999999999993</v>
      </c>
      <c r="GL18" s="9">
        <v>49.098999999999997</v>
      </c>
      <c r="GM18" s="9">
        <v>37.465000000000003</v>
      </c>
      <c r="GN18" s="9">
        <v>15.683</v>
      </c>
      <c r="GO18" s="9">
        <v>5.5640000000000001</v>
      </c>
      <c r="GP18" s="9">
        <v>10.119</v>
      </c>
      <c r="GQ18" s="9">
        <v>3490.3649999999998</v>
      </c>
      <c r="GR18" s="9">
        <v>1548.21</v>
      </c>
      <c r="GS18" s="9">
        <v>1942.155</v>
      </c>
      <c r="GT18" s="9">
        <v>3271.6120000000001</v>
      </c>
      <c r="GU18" s="9">
        <v>1447.0809999999999</v>
      </c>
      <c r="GV18" s="9">
        <v>1824.5319999999999</v>
      </c>
      <c r="GW18" s="9">
        <v>218.75299999999999</v>
      </c>
      <c r="GX18" s="9">
        <v>101.129</v>
      </c>
      <c r="GY18" s="9">
        <v>117.624</v>
      </c>
      <c r="GZ18" s="9">
        <v>14.987</v>
      </c>
      <c r="HA18" s="9">
        <v>8.6440000000000001</v>
      </c>
      <c r="HB18" s="9">
        <v>6.343</v>
      </c>
      <c r="HC18" s="9">
        <v>3637.8359999999998</v>
      </c>
      <c r="HD18" s="9">
        <v>1628.5229999999999</v>
      </c>
      <c r="HE18" s="9">
        <v>2009.3130000000001</v>
      </c>
      <c r="HF18" s="9">
        <v>658.76</v>
      </c>
      <c r="HG18" s="9">
        <v>395.13799999999998</v>
      </c>
      <c r="HH18" s="9">
        <v>263.62200000000001</v>
      </c>
      <c r="HI18" s="9">
        <v>3632.973</v>
      </c>
      <c r="HJ18" s="9">
        <v>1626.086</v>
      </c>
      <c r="HK18" s="9">
        <v>2006.8869999999999</v>
      </c>
      <c r="HL18" s="9">
        <v>6546.1719999999996</v>
      </c>
      <c r="HM18" s="9">
        <v>3227.7139999999999</v>
      </c>
      <c r="HN18" s="9">
        <v>3318.4580000000001</v>
      </c>
      <c r="HO18" s="9">
        <v>4139.0129999999999</v>
      </c>
      <c r="HP18" s="9">
        <v>2173.7109999999998</v>
      </c>
      <c r="HQ18" s="9">
        <v>1965.3009999999999</v>
      </c>
      <c r="HR18" s="9">
        <v>466.97199999999998</v>
      </c>
      <c r="HS18" s="9">
        <v>250.654</v>
      </c>
      <c r="HT18" s="9">
        <v>216.31800000000001</v>
      </c>
      <c r="HU18" s="9">
        <v>265.291</v>
      </c>
      <c r="HV18" s="9">
        <v>122.15600000000001</v>
      </c>
      <c r="HW18" s="9">
        <v>143.13499999999999</v>
      </c>
      <c r="HX18" s="9">
        <v>548.65899999999999</v>
      </c>
      <c r="HY18" s="9">
        <v>245.74799999999999</v>
      </c>
      <c r="HZ18" s="9">
        <v>302.91000000000003</v>
      </c>
      <c r="IA18" s="9">
        <v>125.557</v>
      </c>
      <c r="IB18" s="9">
        <v>46.179000000000002</v>
      </c>
      <c r="IC18" s="9">
        <v>79.378</v>
      </c>
      <c r="ID18" s="9">
        <v>90.385999999999996</v>
      </c>
      <c r="IE18" s="9">
        <v>35.737000000000002</v>
      </c>
      <c r="IF18" s="9">
        <v>54.649000000000001</v>
      </c>
      <c r="IG18" s="9">
        <v>38.744</v>
      </c>
      <c r="IH18" s="9">
        <v>17.245000000000001</v>
      </c>
      <c r="II18" s="9">
        <v>21.498999999999999</v>
      </c>
      <c r="IJ18" s="9">
        <v>51.642000000000003</v>
      </c>
      <c r="IK18" s="9">
        <v>18.492000000000001</v>
      </c>
      <c r="IL18" s="9">
        <v>33.15</v>
      </c>
      <c r="IM18" s="9">
        <v>35.170999999999999</v>
      </c>
      <c r="IN18" s="9">
        <v>10.441000000000001</v>
      </c>
      <c r="IO18" s="9">
        <v>24.728999999999999</v>
      </c>
      <c r="IP18" s="9">
        <v>423.10199999999998</v>
      </c>
      <c r="IQ18" s="9">
        <v>199.56899999999999</v>
      </c>
    </row>
    <row r="19" spans="1:251">
      <c r="A19" s="10">
        <v>44958</v>
      </c>
      <c r="B19" s="9">
        <v>47.892000000000003</v>
      </c>
      <c r="C19" s="9">
        <v>117.16800000000001</v>
      </c>
      <c r="D19" s="9">
        <v>112.389</v>
      </c>
      <c r="E19" s="9">
        <v>43.66</v>
      </c>
      <c r="F19" s="9">
        <v>68.727999999999994</v>
      </c>
      <c r="G19" s="9">
        <v>40.831000000000003</v>
      </c>
      <c r="H19" s="9">
        <v>18.577000000000002</v>
      </c>
      <c r="I19" s="9">
        <v>22.254000000000001</v>
      </c>
      <c r="J19" s="9">
        <v>71.558000000000007</v>
      </c>
      <c r="K19" s="9">
        <v>25.082999999999998</v>
      </c>
      <c r="L19" s="9">
        <v>46.475000000000001</v>
      </c>
      <c r="M19" s="9">
        <v>52.671999999999997</v>
      </c>
      <c r="N19" s="9">
        <v>4.2320000000000002</v>
      </c>
      <c r="O19" s="9">
        <v>48.439</v>
      </c>
      <c r="P19" s="9">
        <v>498.94400000000002</v>
      </c>
      <c r="Q19" s="9">
        <v>149.47999999999999</v>
      </c>
      <c r="R19" s="9">
        <v>349.464</v>
      </c>
      <c r="S19" s="9">
        <v>158.73599999999999</v>
      </c>
      <c r="T19" s="9">
        <v>75.183000000000007</v>
      </c>
      <c r="U19" s="9">
        <v>83.552999999999997</v>
      </c>
      <c r="V19" s="9">
        <v>133.46</v>
      </c>
      <c r="W19" s="9">
        <v>69.149000000000001</v>
      </c>
      <c r="X19" s="9">
        <v>64.311000000000007</v>
      </c>
      <c r="Y19" s="9">
        <v>25.276</v>
      </c>
      <c r="Z19" s="9">
        <v>6.0339999999999998</v>
      </c>
      <c r="AA19" s="9">
        <v>19.242000000000001</v>
      </c>
      <c r="AB19" s="9">
        <v>5.609</v>
      </c>
      <c r="AC19" s="9">
        <v>0.80600000000000005</v>
      </c>
      <c r="AD19" s="9">
        <v>4.8029999999999999</v>
      </c>
      <c r="AE19" s="9">
        <v>248.31899999999999</v>
      </c>
      <c r="AF19" s="9">
        <v>49.887</v>
      </c>
      <c r="AG19" s="9">
        <v>198.43199999999999</v>
      </c>
      <c r="AH19" s="9">
        <v>19.879000000000001</v>
      </c>
      <c r="AI19" s="9">
        <v>6.0359999999999996</v>
      </c>
      <c r="AJ19" s="9">
        <v>13.843</v>
      </c>
      <c r="AK19" s="9">
        <v>228.44</v>
      </c>
      <c r="AL19" s="9">
        <v>43.85</v>
      </c>
      <c r="AM19" s="9">
        <v>184.59</v>
      </c>
      <c r="AN19" s="9">
        <v>86.28</v>
      </c>
      <c r="AO19" s="9">
        <v>23.603999999999999</v>
      </c>
      <c r="AP19" s="9">
        <v>62.676000000000002</v>
      </c>
      <c r="AQ19" s="9">
        <v>461.20499999999998</v>
      </c>
      <c r="AR19" s="9">
        <v>162.714</v>
      </c>
      <c r="AS19" s="9">
        <v>298.49099999999999</v>
      </c>
      <c r="AT19" s="9">
        <v>353.26</v>
      </c>
      <c r="AU19" s="9">
        <v>102.20399999999999</v>
      </c>
      <c r="AV19" s="9">
        <v>251.05600000000001</v>
      </c>
      <c r="AW19" s="9">
        <v>107.94499999999999</v>
      </c>
      <c r="AX19" s="9">
        <v>60.51</v>
      </c>
      <c r="AY19" s="9">
        <v>47.435000000000002</v>
      </c>
      <c r="AZ19" s="9">
        <v>174.291</v>
      </c>
      <c r="BA19" s="9">
        <v>87.725999999999999</v>
      </c>
      <c r="BB19" s="9">
        <v>86.564999999999998</v>
      </c>
      <c r="BC19" s="9">
        <v>950.91899999999998</v>
      </c>
      <c r="BD19" s="9">
        <v>272.36099999999999</v>
      </c>
      <c r="BE19" s="9">
        <v>678.55799999999999</v>
      </c>
      <c r="BF19" s="9">
        <v>6402.9489999999996</v>
      </c>
      <c r="BG19" s="9">
        <v>3337.5709999999999</v>
      </c>
      <c r="BH19" s="9">
        <v>3065.3780000000002</v>
      </c>
      <c r="BI19" s="9">
        <v>960.149</v>
      </c>
      <c r="BJ19" s="9">
        <v>312.19400000000002</v>
      </c>
      <c r="BK19" s="9">
        <v>647.95500000000004</v>
      </c>
      <c r="BL19" s="9">
        <v>6270.8209999999999</v>
      </c>
      <c r="BM19" s="9">
        <v>3070.6930000000002</v>
      </c>
      <c r="BN19" s="9">
        <v>3200.127</v>
      </c>
      <c r="BO19" s="9">
        <v>4743.098</v>
      </c>
      <c r="BP19" s="9">
        <v>2453.011</v>
      </c>
      <c r="BQ19" s="9">
        <v>2290.087</v>
      </c>
      <c r="BR19" s="9">
        <v>405.44099999999997</v>
      </c>
      <c r="BS19" s="9">
        <v>208.541</v>
      </c>
      <c r="BT19" s="9">
        <v>196.9</v>
      </c>
      <c r="BU19" s="9">
        <v>217.602</v>
      </c>
      <c r="BV19" s="9">
        <v>86.055999999999997</v>
      </c>
      <c r="BW19" s="9">
        <v>131.54599999999999</v>
      </c>
      <c r="BX19" s="9">
        <v>421.02699999999999</v>
      </c>
      <c r="BY19" s="9">
        <v>180.84700000000001</v>
      </c>
      <c r="BZ19" s="9">
        <v>240.179</v>
      </c>
      <c r="CA19" s="9">
        <v>85.974999999999994</v>
      </c>
      <c r="CB19" s="9">
        <v>34.622</v>
      </c>
      <c r="CC19" s="9">
        <v>51.353000000000002</v>
      </c>
      <c r="CD19" s="9">
        <v>61.816000000000003</v>
      </c>
      <c r="CE19" s="9">
        <v>25.744</v>
      </c>
      <c r="CF19" s="9">
        <v>36.072000000000003</v>
      </c>
      <c r="CG19" s="9">
        <v>25.146999999999998</v>
      </c>
      <c r="CH19" s="9">
        <v>12.276</v>
      </c>
      <c r="CI19" s="9">
        <v>12.871</v>
      </c>
      <c r="CJ19" s="9">
        <v>36.668999999999997</v>
      </c>
      <c r="CK19" s="9">
        <v>13.468</v>
      </c>
      <c r="CL19" s="9">
        <v>23.201000000000001</v>
      </c>
      <c r="CM19" s="9">
        <v>24.158999999999999</v>
      </c>
      <c r="CN19" s="9">
        <v>8.8780000000000001</v>
      </c>
      <c r="CO19" s="9">
        <v>15.281000000000001</v>
      </c>
      <c r="CP19" s="9">
        <v>335.05200000000002</v>
      </c>
      <c r="CQ19" s="9">
        <v>146.226</v>
      </c>
      <c r="CR19" s="9">
        <v>188.827</v>
      </c>
      <c r="CS19" s="9">
        <v>125.541</v>
      </c>
      <c r="CT19" s="9">
        <v>64.358999999999995</v>
      </c>
      <c r="CU19" s="9">
        <v>61.182000000000002</v>
      </c>
      <c r="CV19" s="9">
        <v>110.32</v>
      </c>
      <c r="CW19" s="9">
        <v>59.145000000000003</v>
      </c>
      <c r="CX19" s="9">
        <v>51.174999999999997</v>
      </c>
      <c r="CY19" s="9">
        <v>15.221</v>
      </c>
      <c r="CZ19" s="9">
        <v>5.2149999999999999</v>
      </c>
      <c r="DA19" s="9">
        <v>10.007</v>
      </c>
      <c r="DB19" s="9">
        <v>3.1970000000000001</v>
      </c>
      <c r="DC19" s="9">
        <v>1.4910000000000001</v>
      </c>
      <c r="DD19" s="9">
        <v>1.706</v>
      </c>
      <c r="DE19" s="9">
        <v>148.69499999999999</v>
      </c>
      <c r="DF19" s="9">
        <v>56.728000000000002</v>
      </c>
      <c r="DG19" s="9">
        <v>91.968000000000004</v>
      </c>
      <c r="DH19" s="9">
        <v>19.73</v>
      </c>
      <c r="DI19" s="9">
        <v>5.7290000000000001</v>
      </c>
      <c r="DJ19" s="9">
        <v>14.000999999999999</v>
      </c>
      <c r="DK19" s="9">
        <v>128.96600000000001</v>
      </c>
      <c r="DL19" s="9">
        <v>50.999000000000002</v>
      </c>
      <c r="DM19" s="9">
        <v>77.966999999999999</v>
      </c>
      <c r="DN19" s="9">
        <v>57.619</v>
      </c>
      <c r="DO19" s="9">
        <v>23.648</v>
      </c>
      <c r="DP19" s="9">
        <v>33.97</v>
      </c>
      <c r="DQ19" s="9">
        <v>1106.6949999999999</v>
      </c>
      <c r="DR19" s="9">
        <v>436.834</v>
      </c>
      <c r="DS19" s="9">
        <v>669.86099999999999</v>
      </c>
      <c r="DT19" s="9">
        <v>776.79300000000001</v>
      </c>
      <c r="DU19" s="9">
        <v>255.785</v>
      </c>
      <c r="DV19" s="9">
        <v>521.00800000000004</v>
      </c>
      <c r="DW19" s="9">
        <v>329.90199999999999</v>
      </c>
      <c r="DX19" s="9">
        <v>181.04900000000001</v>
      </c>
      <c r="DY19" s="9">
        <v>148.85300000000001</v>
      </c>
      <c r="DZ19" s="9">
        <v>135.46600000000001</v>
      </c>
      <c r="EA19" s="9">
        <v>71.42</v>
      </c>
      <c r="EB19" s="9">
        <v>64.046000000000006</v>
      </c>
      <c r="EC19" s="9">
        <v>1392.2560000000001</v>
      </c>
      <c r="ED19" s="9">
        <v>546.26099999999997</v>
      </c>
      <c r="EE19" s="9">
        <v>845.99400000000003</v>
      </c>
      <c r="EF19" s="9">
        <v>4829.0730000000003</v>
      </c>
      <c r="EG19" s="9">
        <v>2487.6329999999998</v>
      </c>
      <c r="EH19" s="9">
        <v>2341.44</v>
      </c>
      <c r="EI19" s="9">
        <v>1441.748</v>
      </c>
      <c r="EJ19" s="9">
        <v>583.05999999999995</v>
      </c>
      <c r="EK19" s="9">
        <v>858.68799999999999</v>
      </c>
      <c r="EL19" s="9">
        <v>4397.5780000000004</v>
      </c>
      <c r="EM19" s="9">
        <v>2089.6570000000002</v>
      </c>
      <c r="EN19" s="9">
        <v>2307.92</v>
      </c>
      <c r="EO19" s="9">
        <v>673.23</v>
      </c>
      <c r="EP19" s="9">
        <v>406.55700000000002</v>
      </c>
      <c r="EQ19" s="9">
        <v>266.673</v>
      </c>
      <c r="ER19" s="9">
        <v>65.531000000000006</v>
      </c>
      <c r="ES19" s="9">
        <v>38.380000000000003</v>
      </c>
      <c r="ET19" s="9">
        <v>27.151</v>
      </c>
      <c r="EU19" s="9">
        <v>36.588999999999999</v>
      </c>
      <c r="EV19" s="9">
        <v>20.611999999999998</v>
      </c>
      <c r="EW19" s="9">
        <v>15.976000000000001</v>
      </c>
      <c r="EX19" s="9">
        <v>186.67400000000001</v>
      </c>
      <c r="EY19" s="9">
        <v>92.350999999999999</v>
      </c>
      <c r="EZ19" s="9">
        <v>94.323999999999998</v>
      </c>
      <c r="FA19" s="9">
        <v>17.184999999999999</v>
      </c>
      <c r="FB19" s="9">
        <v>6.9820000000000002</v>
      </c>
      <c r="FC19" s="9">
        <v>10.202999999999999</v>
      </c>
      <c r="FD19" s="9">
        <v>9.2910000000000004</v>
      </c>
      <c r="FE19" s="9">
        <v>4.1639999999999997</v>
      </c>
      <c r="FF19" s="9">
        <v>5.1280000000000001</v>
      </c>
      <c r="FG19" s="9">
        <v>3.032</v>
      </c>
      <c r="FH19" s="9">
        <v>1.306</v>
      </c>
      <c r="FI19" s="9">
        <v>1.726</v>
      </c>
      <c r="FJ19" s="9">
        <v>6.26</v>
      </c>
      <c r="FK19" s="9">
        <v>2.8580000000000001</v>
      </c>
      <c r="FL19" s="9">
        <v>3.4009999999999998</v>
      </c>
      <c r="FM19" s="9">
        <v>7.8929999999999998</v>
      </c>
      <c r="FN19" s="9">
        <v>2.8180000000000001</v>
      </c>
      <c r="FO19" s="9">
        <v>5.0750000000000002</v>
      </c>
      <c r="FP19" s="9">
        <v>169.49</v>
      </c>
      <c r="FQ19" s="9">
        <v>85.369</v>
      </c>
      <c r="FR19" s="9">
        <v>84.120999999999995</v>
      </c>
      <c r="FS19" s="9">
        <v>7.6509999999999998</v>
      </c>
      <c r="FT19" s="9">
        <v>5.0140000000000002</v>
      </c>
      <c r="FU19" s="9">
        <v>2.637</v>
      </c>
      <c r="FV19" s="9">
        <v>6.5590000000000002</v>
      </c>
      <c r="FW19" s="9">
        <v>4.5419999999999998</v>
      </c>
      <c r="FX19" s="9">
        <v>2.0169999999999999</v>
      </c>
      <c r="FY19" s="9">
        <v>1.091</v>
      </c>
      <c r="FZ19" s="9">
        <v>0.47199999999999998</v>
      </c>
      <c r="GA19" s="9">
        <v>0.62</v>
      </c>
      <c r="GB19" s="9">
        <v>1.706</v>
      </c>
      <c r="GC19" s="9">
        <v>0.97499999999999998</v>
      </c>
      <c r="GD19" s="9">
        <v>0.73099999999999998</v>
      </c>
      <c r="GE19" s="9">
        <v>140.72399999999999</v>
      </c>
      <c r="GF19" s="9">
        <v>68.87</v>
      </c>
      <c r="GG19" s="9">
        <v>71.855000000000004</v>
      </c>
      <c r="GH19" s="9">
        <v>34.863</v>
      </c>
      <c r="GI19" s="9">
        <v>18.103999999999999</v>
      </c>
      <c r="GJ19" s="9">
        <v>16.759</v>
      </c>
      <c r="GK19" s="9">
        <v>105.861</v>
      </c>
      <c r="GL19" s="9">
        <v>50.765000000000001</v>
      </c>
      <c r="GM19" s="9">
        <v>55.095999999999997</v>
      </c>
      <c r="GN19" s="9">
        <v>19.408999999999999</v>
      </c>
      <c r="GO19" s="9">
        <v>10.51</v>
      </c>
      <c r="GP19" s="9">
        <v>8.8989999999999991</v>
      </c>
      <c r="GQ19" s="9">
        <v>3537.6729999999998</v>
      </c>
      <c r="GR19" s="9">
        <v>1590.75</v>
      </c>
      <c r="GS19" s="9">
        <v>1946.923</v>
      </c>
      <c r="GT19" s="9">
        <v>3310.3980000000001</v>
      </c>
      <c r="GU19" s="9">
        <v>1476.4010000000001</v>
      </c>
      <c r="GV19" s="9">
        <v>1833.9970000000001</v>
      </c>
      <c r="GW19" s="9">
        <v>227.27600000000001</v>
      </c>
      <c r="GX19" s="9">
        <v>114.349</v>
      </c>
      <c r="GY19" s="9">
        <v>112.92700000000001</v>
      </c>
      <c r="GZ19" s="9">
        <v>9.5909999999999993</v>
      </c>
      <c r="HA19" s="9">
        <v>5.8479999999999999</v>
      </c>
      <c r="HB19" s="9">
        <v>3.7429999999999999</v>
      </c>
      <c r="HC19" s="9">
        <v>3714.7570000000001</v>
      </c>
      <c r="HD19" s="9">
        <v>1677.2529999999999</v>
      </c>
      <c r="HE19" s="9">
        <v>2037.5039999999999</v>
      </c>
      <c r="HF19" s="9">
        <v>690.41499999999996</v>
      </c>
      <c r="HG19" s="9">
        <v>413.53800000000001</v>
      </c>
      <c r="HH19" s="9">
        <v>276.87599999999998</v>
      </c>
      <c r="HI19" s="9">
        <v>3707.163</v>
      </c>
      <c r="HJ19" s="9">
        <v>1676.1189999999999</v>
      </c>
      <c r="HK19" s="9">
        <v>2031.0440000000001</v>
      </c>
      <c r="HL19" s="9">
        <v>6670.201</v>
      </c>
      <c r="HM19" s="9">
        <v>3297.7130000000002</v>
      </c>
      <c r="HN19" s="9">
        <v>3372.4879999999998</v>
      </c>
      <c r="HO19" s="9">
        <v>4339.4629999999997</v>
      </c>
      <c r="HP19" s="9">
        <v>2272.7530000000002</v>
      </c>
      <c r="HQ19" s="9">
        <v>2066.71</v>
      </c>
      <c r="HR19" s="9">
        <v>478.642</v>
      </c>
      <c r="HS19" s="9">
        <v>252.83099999999999</v>
      </c>
      <c r="HT19" s="9">
        <v>225.81100000000001</v>
      </c>
      <c r="HU19" s="9">
        <v>260.36099999999999</v>
      </c>
      <c r="HV19" s="9">
        <v>116.63500000000001</v>
      </c>
      <c r="HW19" s="9">
        <v>143.72499999999999</v>
      </c>
      <c r="HX19" s="9">
        <v>506.53899999999999</v>
      </c>
      <c r="HY19" s="9">
        <v>225.24199999999999</v>
      </c>
      <c r="HZ19" s="9">
        <v>281.29700000000003</v>
      </c>
      <c r="IA19" s="9">
        <v>86.716999999999999</v>
      </c>
      <c r="IB19" s="9">
        <v>35.554000000000002</v>
      </c>
      <c r="IC19" s="9">
        <v>51.162999999999997</v>
      </c>
      <c r="ID19" s="9">
        <v>68.679000000000002</v>
      </c>
      <c r="IE19" s="9">
        <v>32.347999999999999</v>
      </c>
      <c r="IF19" s="9">
        <v>36.331000000000003</v>
      </c>
      <c r="IG19" s="9">
        <v>29.119</v>
      </c>
      <c r="IH19" s="9">
        <v>13.930999999999999</v>
      </c>
      <c r="II19" s="9">
        <v>15.188000000000001</v>
      </c>
      <c r="IJ19" s="9">
        <v>39.56</v>
      </c>
      <c r="IK19" s="9">
        <v>18.417000000000002</v>
      </c>
      <c r="IL19" s="9">
        <v>21.143000000000001</v>
      </c>
      <c r="IM19" s="9">
        <v>18.038</v>
      </c>
      <c r="IN19" s="9">
        <v>3.206</v>
      </c>
      <c r="IO19" s="9">
        <v>14.832000000000001</v>
      </c>
      <c r="IP19" s="9">
        <v>419.822</v>
      </c>
      <c r="IQ19" s="9">
        <v>189.68799999999999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1012</v>
      </c>
      <c r="C1" s="3" t="s">
        <v>1013</v>
      </c>
      <c r="D1" s="3" t="s">
        <v>1014</v>
      </c>
      <c r="E1" s="3" t="s">
        <v>1015</v>
      </c>
      <c r="F1" s="3" t="s">
        <v>1016</v>
      </c>
      <c r="G1" s="3" t="s">
        <v>1017</v>
      </c>
      <c r="H1" s="3" t="s">
        <v>1018</v>
      </c>
      <c r="I1" s="3" t="s">
        <v>1019</v>
      </c>
      <c r="J1" s="3" t="s">
        <v>1020</v>
      </c>
      <c r="K1" s="3" t="s">
        <v>1021</v>
      </c>
      <c r="L1" s="3" t="s">
        <v>1022</v>
      </c>
      <c r="M1" s="3" t="s">
        <v>1023</v>
      </c>
      <c r="N1" s="3" t="s">
        <v>1024</v>
      </c>
      <c r="O1" s="3" t="s">
        <v>1025</v>
      </c>
      <c r="P1" s="3" t="s">
        <v>1026</v>
      </c>
      <c r="Q1" s="3" t="s">
        <v>1027</v>
      </c>
      <c r="R1" s="3" t="s">
        <v>1028</v>
      </c>
      <c r="S1" s="3" t="s">
        <v>1029</v>
      </c>
      <c r="T1" s="3" t="s">
        <v>1030</v>
      </c>
      <c r="U1" s="3" t="s">
        <v>1031</v>
      </c>
      <c r="V1" s="3" t="s">
        <v>1032</v>
      </c>
      <c r="W1" s="3" t="s">
        <v>1033</v>
      </c>
      <c r="X1" s="3" t="s">
        <v>1034</v>
      </c>
      <c r="Y1" s="3" t="s">
        <v>1035</v>
      </c>
      <c r="Z1" s="3" t="s">
        <v>1036</v>
      </c>
      <c r="AA1" s="3" t="s">
        <v>1037</v>
      </c>
      <c r="AB1" s="3" t="s">
        <v>1038</v>
      </c>
      <c r="AC1" s="3" t="s">
        <v>1039</v>
      </c>
      <c r="AD1" s="3" t="s">
        <v>1040</v>
      </c>
      <c r="AE1" s="3" t="s">
        <v>1041</v>
      </c>
      <c r="AF1" s="3" t="s">
        <v>1042</v>
      </c>
      <c r="AG1" s="3" t="s">
        <v>1043</v>
      </c>
      <c r="AH1" s="3" t="s">
        <v>1044</v>
      </c>
      <c r="AI1" s="3" t="s">
        <v>1045</v>
      </c>
      <c r="AJ1" s="3" t="s">
        <v>1046</v>
      </c>
      <c r="AK1" s="3" t="s">
        <v>1047</v>
      </c>
      <c r="AL1" s="3" t="s">
        <v>1048</v>
      </c>
      <c r="AM1" s="3" t="s">
        <v>1049</v>
      </c>
      <c r="AN1" s="3" t="s">
        <v>1050</v>
      </c>
      <c r="AO1" s="3" t="s">
        <v>1051</v>
      </c>
      <c r="AP1" s="3" t="s">
        <v>1052</v>
      </c>
      <c r="AQ1" s="3" t="s">
        <v>1053</v>
      </c>
      <c r="AR1" s="3" t="s">
        <v>1054</v>
      </c>
      <c r="AS1" s="3" t="s">
        <v>1055</v>
      </c>
      <c r="AT1" s="3" t="s">
        <v>1056</v>
      </c>
      <c r="AU1" s="3" t="s">
        <v>1057</v>
      </c>
      <c r="AV1" s="3" t="s">
        <v>1058</v>
      </c>
      <c r="AW1" s="3" t="s">
        <v>1059</v>
      </c>
      <c r="AX1" s="3" t="s">
        <v>1060</v>
      </c>
      <c r="AY1" s="3" t="s">
        <v>1061</v>
      </c>
      <c r="AZ1" s="3" t="s">
        <v>1062</v>
      </c>
      <c r="BA1" s="3" t="s">
        <v>1063</v>
      </c>
      <c r="BB1" s="3" t="s">
        <v>1064</v>
      </c>
      <c r="BC1" s="3" t="s">
        <v>1065</v>
      </c>
      <c r="BD1" s="3" t="s">
        <v>1066</v>
      </c>
      <c r="BE1" s="3" t="s">
        <v>1067</v>
      </c>
      <c r="BF1" s="3" t="s">
        <v>1068</v>
      </c>
      <c r="BG1" s="3" t="s">
        <v>1069</v>
      </c>
      <c r="BH1" s="3" t="s">
        <v>1070</v>
      </c>
      <c r="BI1" s="3" t="s">
        <v>1071</v>
      </c>
      <c r="BJ1" s="3" t="s">
        <v>1072</v>
      </c>
      <c r="BK1" s="3" t="s">
        <v>1073</v>
      </c>
      <c r="BL1" s="3" t="s">
        <v>1074</v>
      </c>
      <c r="BM1" s="3" t="s">
        <v>1075</v>
      </c>
      <c r="BN1" s="3" t="s">
        <v>1076</v>
      </c>
      <c r="BO1" s="3" t="s">
        <v>1077</v>
      </c>
      <c r="BP1" s="3" t="s">
        <v>1078</v>
      </c>
      <c r="BQ1" s="3" t="s">
        <v>1079</v>
      </c>
      <c r="BR1" s="3" t="s">
        <v>1080</v>
      </c>
      <c r="BS1" s="3" t="s">
        <v>1081</v>
      </c>
      <c r="BT1" s="3" t="s">
        <v>1082</v>
      </c>
      <c r="BU1" s="3" t="s">
        <v>1083</v>
      </c>
      <c r="BV1" s="3" t="s">
        <v>1084</v>
      </c>
      <c r="BW1" s="3" t="s">
        <v>1085</v>
      </c>
      <c r="BX1" s="3" t="s">
        <v>1086</v>
      </c>
      <c r="BY1" s="3" t="s">
        <v>1087</v>
      </c>
      <c r="BZ1" s="3" t="s">
        <v>1088</v>
      </c>
      <c r="CA1" s="3" t="s">
        <v>1089</v>
      </c>
      <c r="CB1" s="3" t="s">
        <v>1090</v>
      </c>
      <c r="CC1" s="3" t="s">
        <v>1091</v>
      </c>
      <c r="CD1" s="3" t="s">
        <v>1092</v>
      </c>
      <c r="CE1" s="3" t="s">
        <v>1093</v>
      </c>
      <c r="CF1" s="3" t="s">
        <v>1094</v>
      </c>
      <c r="CG1" s="3" t="s">
        <v>1095</v>
      </c>
      <c r="CH1" s="3" t="s">
        <v>1096</v>
      </c>
      <c r="CI1" s="3" t="s">
        <v>1097</v>
      </c>
      <c r="CJ1" s="3" t="s">
        <v>1098</v>
      </c>
      <c r="CK1" s="3" t="s">
        <v>1099</v>
      </c>
      <c r="CL1" s="3" t="s">
        <v>1100</v>
      </c>
      <c r="CM1" s="3" t="s">
        <v>1101</v>
      </c>
      <c r="CN1" s="3" t="s">
        <v>1102</v>
      </c>
      <c r="CO1" s="3" t="s">
        <v>1103</v>
      </c>
      <c r="CP1" s="3" t="s">
        <v>1104</v>
      </c>
      <c r="CQ1" s="3" t="s">
        <v>1105</v>
      </c>
      <c r="CR1" s="3" t="s">
        <v>1106</v>
      </c>
      <c r="CS1" s="3" t="s">
        <v>1107</v>
      </c>
      <c r="CT1" s="3" t="s">
        <v>1108</v>
      </c>
      <c r="CU1" s="3" t="s">
        <v>1109</v>
      </c>
      <c r="CV1" s="3" t="s">
        <v>1110</v>
      </c>
      <c r="CW1" s="3" t="s">
        <v>1111</v>
      </c>
      <c r="CX1" s="3" t="s">
        <v>1112</v>
      </c>
      <c r="CY1" s="3" t="s">
        <v>1113</v>
      </c>
      <c r="CZ1" s="3" t="s">
        <v>1114</v>
      </c>
      <c r="DA1" s="3" t="s">
        <v>1115</v>
      </c>
      <c r="DB1" s="3" t="s">
        <v>1116</v>
      </c>
      <c r="DC1" s="3" t="s">
        <v>1117</v>
      </c>
      <c r="DD1" s="3" t="s">
        <v>1118</v>
      </c>
      <c r="DE1" s="3" t="s">
        <v>1119</v>
      </c>
      <c r="DF1" s="3" t="s">
        <v>1120</v>
      </c>
      <c r="DG1" s="3" t="s">
        <v>1121</v>
      </c>
      <c r="DH1" s="3" t="s">
        <v>1122</v>
      </c>
      <c r="DI1" s="3" t="s">
        <v>1123</v>
      </c>
      <c r="DJ1" s="3" t="s">
        <v>1124</v>
      </c>
      <c r="DK1" s="3" t="s">
        <v>1125</v>
      </c>
      <c r="DL1" s="3" t="s">
        <v>1126</v>
      </c>
      <c r="DM1" s="3" t="s">
        <v>1127</v>
      </c>
      <c r="DN1" s="3" t="s">
        <v>1128</v>
      </c>
      <c r="DO1" s="3" t="s">
        <v>1129</v>
      </c>
      <c r="DP1" s="3" t="s">
        <v>1130</v>
      </c>
      <c r="DQ1" s="3" t="s">
        <v>1131</v>
      </c>
      <c r="DR1" s="3" t="s">
        <v>1132</v>
      </c>
      <c r="DS1" s="3" t="s">
        <v>1133</v>
      </c>
      <c r="DT1" s="3" t="s">
        <v>1134</v>
      </c>
      <c r="DU1" s="3" t="s">
        <v>1135</v>
      </c>
      <c r="DV1" s="3" t="s">
        <v>1136</v>
      </c>
      <c r="DW1" s="3" t="s">
        <v>1137</v>
      </c>
      <c r="DX1" s="3" t="s">
        <v>1138</v>
      </c>
      <c r="DY1" s="3" t="s">
        <v>1139</v>
      </c>
      <c r="DZ1" s="3" t="s">
        <v>1140</v>
      </c>
      <c r="EA1" s="3" t="s">
        <v>1141</v>
      </c>
      <c r="EB1" s="3" t="s">
        <v>1142</v>
      </c>
      <c r="EC1" s="3" t="s">
        <v>1143</v>
      </c>
      <c r="ED1" s="3" t="s">
        <v>1144</v>
      </c>
      <c r="EE1" s="3" t="s">
        <v>1145</v>
      </c>
      <c r="EF1" s="3" t="s">
        <v>1146</v>
      </c>
      <c r="EG1" s="3" t="s">
        <v>1147</v>
      </c>
      <c r="EH1" s="3" t="s">
        <v>1148</v>
      </c>
      <c r="EI1" s="3" t="s">
        <v>1149</v>
      </c>
      <c r="EJ1" s="3" t="s">
        <v>1150</v>
      </c>
      <c r="EK1" s="3" t="s">
        <v>1151</v>
      </c>
      <c r="EL1" s="3" t="s">
        <v>1152</v>
      </c>
      <c r="EM1" s="3" t="s">
        <v>1153</v>
      </c>
      <c r="EN1" s="3" t="s">
        <v>1154</v>
      </c>
      <c r="EO1" s="3" t="s">
        <v>1155</v>
      </c>
      <c r="EP1" s="3" t="s">
        <v>1156</v>
      </c>
      <c r="EQ1" s="3" t="s">
        <v>1157</v>
      </c>
      <c r="ER1" s="3" t="s">
        <v>1158</v>
      </c>
      <c r="ES1" s="3" t="s">
        <v>1159</v>
      </c>
      <c r="ET1" s="3" t="s">
        <v>1160</v>
      </c>
      <c r="EU1" s="3" t="s">
        <v>1161</v>
      </c>
      <c r="EV1" s="3" t="s">
        <v>1162</v>
      </c>
      <c r="EW1" s="3" t="s">
        <v>1163</v>
      </c>
      <c r="EX1" s="3" t="s">
        <v>1164</v>
      </c>
      <c r="EY1" s="3" t="s">
        <v>1165</v>
      </c>
      <c r="EZ1" s="3" t="s">
        <v>1166</v>
      </c>
      <c r="FA1" s="3" t="s">
        <v>1167</v>
      </c>
      <c r="FB1" s="3" t="s">
        <v>1168</v>
      </c>
      <c r="FC1" s="3" t="s">
        <v>1169</v>
      </c>
      <c r="FD1" s="3" t="s">
        <v>1170</v>
      </c>
      <c r="FE1" s="3" t="s">
        <v>1171</v>
      </c>
      <c r="FF1" s="3" t="s">
        <v>1172</v>
      </c>
      <c r="FG1" s="3" t="s">
        <v>1173</v>
      </c>
      <c r="FH1" s="3" t="s">
        <v>1174</v>
      </c>
      <c r="FI1" s="3" t="s">
        <v>1175</v>
      </c>
      <c r="FJ1" s="3" t="s">
        <v>1176</v>
      </c>
      <c r="FK1" s="3" t="s">
        <v>1177</v>
      </c>
      <c r="FL1" s="3" t="s">
        <v>1178</v>
      </c>
      <c r="FM1" s="3" t="s">
        <v>1179</v>
      </c>
      <c r="FN1" s="3" t="s">
        <v>1180</v>
      </c>
      <c r="FO1" s="3" t="s">
        <v>1181</v>
      </c>
      <c r="FP1" s="3" t="s">
        <v>1182</v>
      </c>
      <c r="FQ1" s="3" t="s">
        <v>1183</v>
      </c>
      <c r="FR1" s="3" t="s">
        <v>1184</v>
      </c>
      <c r="FS1" s="3" t="s">
        <v>1185</v>
      </c>
      <c r="FT1" s="3" t="s">
        <v>1186</v>
      </c>
      <c r="FU1" s="3" t="s">
        <v>1187</v>
      </c>
      <c r="FV1" s="3" t="s">
        <v>1188</v>
      </c>
      <c r="FW1" s="3" t="s">
        <v>1189</v>
      </c>
      <c r="FX1" s="3" t="s">
        <v>1190</v>
      </c>
      <c r="FY1" s="3" t="s">
        <v>1191</v>
      </c>
      <c r="FZ1" s="3" t="s">
        <v>1192</v>
      </c>
      <c r="GA1" s="3" t="s">
        <v>1193</v>
      </c>
      <c r="GB1" s="3" t="s">
        <v>1194</v>
      </c>
      <c r="GC1" s="3" t="s">
        <v>1195</v>
      </c>
      <c r="GD1" s="3" t="s">
        <v>1196</v>
      </c>
      <c r="GE1" s="3" t="s">
        <v>1197</v>
      </c>
      <c r="GF1" s="3" t="s">
        <v>1198</v>
      </c>
      <c r="GG1" s="3" t="s">
        <v>1199</v>
      </c>
      <c r="GH1" s="3" t="s">
        <v>1200</v>
      </c>
      <c r="GI1" s="3" t="s">
        <v>1201</v>
      </c>
      <c r="GJ1" s="3" t="s">
        <v>1202</v>
      </c>
      <c r="GK1" s="3" t="s">
        <v>1203</v>
      </c>
      <c r="GL1" s="3" t="s">
        <v>1204</v>
      </c>
      <c r="GM1" s="3" t="s">
        <v>1205</v>
      </c>
      <c r="GN1" s="3" t="s">
        <v>1206</v>
      </c>
      <c r="GO1" s="3" t="s">
        <v>1207</v>
      </c>
      <c r="GP1" s="3" t="s">
        <v>1208</v>
      </c>
      <c r="GQ1" s="3" t="s">
        <v>1209</v>
      </c>
      <c r="GR1" s="3" t="s">
        <v>1210</v>
      </c>
      <c r="GS1" s="3" t="s">
        <v>1211</v>
      </c>
      <c r="GT1" s="3" t="s">
        <v>1212</v>
      </c>
      <c r="GU1" s="3" t="s">
        <v>1213</v>
      </c>
      <c r="GV1" s="3" t="s">
        <v>1214</v>
      </c>
      <c r="GW1" s="3" t="s">
        <v>1215</v>
      </c>
      <c r="GX1" s="3" t="s">
        <v>1216</v>
      </c>
      <c r="GY1" s="3" t="s">
        <v>1217</v>
      </c>
      <c r="GZ1" s="3" t="s">
        <v>1218</v>
      </c>
      <c r="HA1" s="3" t="s">
        <v>1219</v>
      </c>
      <c r="HB1" s="3" t="s">
        <v>1220</v>
      </c>
      <c r="HC1" s="3" t="s">
        <v>1221</v>
      </c>
      <c r="HD1" s="3" t="s">
        <v>1222</v>
      </c>
      <c r="HE1" s="3" t="s">
        <v>1223</v>
      </c>
      <c r="HF1" s="3" t="s">
        <v>1224</v>
      </c>
      <c r="HG1" s="3" t="s">
        <v>1225</v>
      </c>
      <c r="HH1" s="3" t="s">
        <v>1226</v>
      </c>
      <c r="HI1" s="3" t="s">
        <v>1227</v>
      </c>
      <c r="HJ1" s="3" t="s">
        <v>1228</v>
      </c>
      <c r="HK1" s="3" t="s">
        <v>1229</v>
      </c>
      <c r="HL1" s="3" t="s">
        <v>1230</v>
      </c>
      <c r="HM1" s="3" t="s">
        <v>1231</v>
      </c>
      <c r="HN1" s="3" t="s">
        <v>1232</v>
      </c>
      <c r="HO1" s="3" t="s">
        <v>1233</v>
      </c>
      <c r="HP1" s="3" t="s">
        <v>1234</v>
      </c>
      <c r="HQ1" s="3" t="s">
        <v>1235</v>
      </c>
      <c r="HR1" s="3" t="s">
        <v>1236</v>
      </c>
      <c r="HS1" s="3" t="s">
        <v>1237</v>
      </c>
      <c r="HT1" s="3" t="s">
        <v>1238</v>
      </c>
      <c r="HU1" s="3" t="s">
        <v>1239</v>
      </c>
      <c r="HV1" s="3" t="s">
        <v>1240</v>
      </c>
      <c r="HW1" s="3" t="s">
        <v>1241</v>
      </c>
      <c r="HX1" s="3" t="s">
        <v>1242</v>
      </c>
      <c r="HY1" s="3" t="s">
        <v>1243</v>
      </c>
      <c r="HZ1" s="3" t="s">
        <v>1244</v>
      </c>
      <c r="IA1" s="3" t="s">
        <v>1245</v>
      </c>
      <c r="IB1" s="3" t="s">
        <v>1246</v>
      </c>
      <c r="IC1" s="3" t="s">
        <v>1247</v>
      </c>
      <c r="ID1" s="3" t="s">
        <v>1248</v>
      </c>
      <c r="IE1" s="3" t="s">
        <v>1249</v>
      </c>
      <c r="IF1" s="3" t="s">
        <v>1250</v>
      </c>
      <c r="IG1" s="3" t="s">
        <v>1251</v>
      </c>
      <c r="IH1" s="3" t="s">
        <v>1252</v>
      </c>
      <c r="II1" s="3" t="s">
        <v>1253</v>
      </c>
      <c r="IJ1" s="3" t="s">
        <v>1254</v>
      </c>
      <c r="IK1" s="3" t="s">
        <v>1255</v>
      </c>
      <c r="IL1" s="3" t="s">
        <v>1256</v>
      </c>
      <c r="IM1" s="3" t="s">
        <v>1257</v>
      </c>
      <c r="IN1" s="3" t="s">
        <v>1258</v>
      </c>
      <c r="IO1" s="3" t="s">
        <v>1259</v>
      </c>
      <c r="IP1" s="3" t="s">
        <v>1260</v>
      </c>
      <c r="IQ1" s="3" t="s">
        <v>1261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2205</v>
      </c>
      <c r="C5" s="8" t="s">
        <v>2205</v>
      </c>
      <c r="D5" s="8" t="s">
        <v>2205</v>
      </c>
      <c r="E5" s="8" t="s">
        <v>2205</v>
      </c>
      <c r="F5" s="8" t="s">
        <v>2205</v>
      </c>
      <c r="G5" s="8" t="s">
        <v>2205</v>
      </c>
      <c r="H5" s="8" t="s">
        <v>2205</v>
      </c>
      <c r="I5" s="8" t="s">
        <v>2205</v>
      </c>
      <c r="J5" s="8" t="s">
        <v>2205</v>
      </c>
      <c r="K5" s="8" t="s">
        <v>2205</v>
      </c>
      <c r="L5" s="8" t="s">
        <v>2205</v>
      </c>
      <c r="M5" s="8" t="s">
        <v>2205</v>
      </c>
      <c r="N5" s="8" t="s">
        <v>2205</v>
      </c>
      <c r="O5" s="8" t="s">
        <v>2205</v>
      </c>
      <c r="P5" s="8" t="s">
        <v>2205</v>
      </c>
      <c r="Q5" s="8" t="s">
        <v>2205</v>
      </c>
      <c r="R5" s="8" t="s">
        <v>2205</v>
      </c>
      <c r="S5" s="8" t="s">
        <v>2205</v>
      </c>
      <c r="T5" s="8" t="s">
        <v>2205</v>
      </c>
      <c r="U5" s="8" t="s">
        <v>2205</v>
      </c>
      <c r="V5" s="8" t="s">
        <v>2205</v>
      </c>
      <c r="W5" s="8" t="s">
        <v>2205</v>
      </c>
      <c r="X5" s="8" t="s">
        <v>2205</v>
      </c>
      <c r="Y5" s="8" t="s">
        <v>2205</v>
      </c>
      <c r="Z5" s="8" t="s">
        <v>2205</v>
      </c>
      <c r="AA5" s="8" t="s">
        <v>2205</v>
      </c>
      <c r="AB5" s="8" t="s">
        <v>2205</v>
      </c>
      <c r="AC5" s="8" t="s">
        <v>2205</v>
      </c>
      <c r="AD5" s="8" t="s">
        <v>2205</v>
      </c>
      <c r="AE5" s="8" t="s">
        <v>2205</v>
      </c>
      <c r="AF5" s="8" t="s">
        <v>2205</v>
      </c>
      <c r="AG5" s="8" t="s">
        <v>2205</v>
      </c>
      <c r="AH5" s="8" t="s">
        <v>2205</v>
      </c>
      <c r="AI5" s="8" t="s">
        <v>2205</v>
      </c>
      <c r="AJ5" s="8" t="s">
        <v>2205</v>
      </c>
      <c r="AK5" s="8" t="s">
        <v>2205</v>
      </c>
      <c r="AL5" s="8" t="s">
        <v>2205</v>
      </c>
      <c r="AM5" s="8" t="s">
        <v>2205</v>
      </c>
      <c r="AN5" s="8" t="s">
        <v>2205</v>
      </c>
      <c r="AO5" s="8" t="s">
        <v>2205</v>
      </c>
      <c r="AP5" s="8" t="s">
        <v>2205</v>
      </c>
      <c r="AQ5" s="8" t="s">
        <v>2205</v>
      </c>
      <c r="AR5" s="8" t="s">
        <v>2205</v>
      </c>
      <c r="AS5" s="8" t="s">
        <v>2205</v>
      </c>
      <c r="AT5" s="8" t="s">
        <v>2205</v>
      </c>
      <c r="AU5" s="8" t="s">
        <v>2205</v>
      </c>
      <c r="AV5" s="8" t="s">
        <v>2205</v>
      </c>
      <c r="AW5" s="8" t="s">
        <v>2205</v>
      </c>
      <c r="AX5" s="8" t="s">
        <v>2205</v>
      </c>
      <c r="AY5" s="8" t="s">
        <v>2205</v>
      </c>
      <c r="AZ5" s="8" t="s">
        <v>2205</v>
      </c>
      <c r="BA5" s="8" t="s">
        <v>2205</v>
      </c>
      <c r="BB5" s="8" t="s">
        <v>2205</v>
      </c>
      <c r="BC5" s="8" t="s">
        <v>2205</v>
      </c>
      <c r="BD5" s="8" t="s">
        <v>2205</v>
      </c>
      <c r="BE5" s="8" t="s">
        <v>2205</v>
      </c>
      <c r="BF5" s="8" t="s">
        <v>2205</v>
      </c>
      <c r="BG5" s="8" t="s">
        <v>2205</v>
      </c>
      <c r="BH5" s="8" t="s">
        <v>2205</v>
      </c>
      <c r="BI5" s="8" t="s">
        <v>2205</v>
      </c>
      <c r="BJ5" s="8" t="s">
        <v>2205</v>
      </c>
      <c r="BK5" s="8" t="s">
        <v>2205</v>
      </c>
      <c r="BL5" s="8" t="s">
        <v>2205</v>
      </c>
      <c r="BM5" s="8" t="s">
        <v>2205</v>
      </c>
      <c r="BN5" s="8" t="s">
        <v>2205</v>
      </c>
      <c r="BO5" s="8" t="s">
        <v>2205</v>
      </c>
      <c r="BP5" s="8" t="s">
        <v>2205</v>
      </c>
      <c r="BQ5" s="8" t="s">
        <v>2205</v>
      </c>
      <c r="BR5" s="8" t="s">
        <v>2205</v>
      </c>
      <c r="BS5" s="8" t="s">
        <v>2205</v>
      </c>
      <c r="BT5" s="8" t="s">
        <v>2205</v>
      </c>
      <c r="BU5" s="8" t="s">
        <v>2205</v>
      </c>
      <c r="BV5" s="8" t="s">
        <v>2205</v>
      </c>
      <c r="BW5" s="8" t="s">
        <v>2205</v>
      </c>
      <c r="BX5" s="8" t="s">
        <v>2205</v>
      </c>
      <c r="BY5" s="8" t="s">
        <v>2205</v>
      </c>
      <c r="BZ5" s="8" t="s">
        <v>2205</v>
      </c>
      <c r="CA5" s="8" t="s">
        <v>2205</v>
      </c>
      <c r="CB5" s="8" t="s">
        <v>2205</v>
      </c>
      <c r="CC5" s="8" t="s">
        <v>2205</v>
      </c>
      <c r="CD5" s="8" t="s">
        <v>2205</v>
      </c>
      <c r="CE5" s="8" t="s">
        <v>2205</v>
      </c>
      <c r="CF5" s="8" t="s">
        <v>2205</v>
      </c>
      <c r="CG5" s="8" t="s">
        <v>2205</v>
      </c>
      <c r="CH5" s="8" t="s">
        <v>2205</v>
      </c>
      <c r="CI5" s="8" t="s">
        <v>2205</v>
      </c>
      <c r="CJ5" s="8" t="s">
        <v>2205</v>
      </c>
      <c r="CK5" s="8" t="s">
        <v>2205</v>
      </c>
      <c r="CL5" s="8" t="s">
        <v>2205</v>
      </c>
      <c r="CM5" s="8" t="s">
        <v>2205</v>
      </c>
      <c r="CN5" s="8" t="s">
        <v>2205</v>
      </c>
      <c r="CO5" s="8" t="s">
        <v>2205</v>
      </c>
      <c r="CP5" s="8" t="s">
        <v>2205</v>
      </c>
      <c r="CQ5" s="8" t="s">
        <v>2205</v>
      </c>
      <c r="CR5" s="8" t="s">
        <v>2205</v>
      </c>
      <c r="CS5" s="8" t="s">
        <v>2205</v>
      </c>
      <c r="CT5" s="8" t="s">
        <v>2205</v>
      </c>
      <c r="CU5" s="8" t="s">
        <v>2205</v>
      </c>
      <c r="CV5" s="8" t="s">
        <v>2205</v>
      </c>
      <c r="CW5" s="8" t="s">
        <v>2205</v>
      </c>
      <c r="CX5" s="8" t="s">
        <v>2205</v>
      </c>
      <c r="CY5" s="8" t="s">
        <v>2205</v>
      </c>
      <c r="CZ5" s="8" t="s">
        <v>2205</v>
      </c>
      <c r="DA5" s="8" t="s">
        <v>2205</v>
      </c>
      <c r="DB5" s="8" t="s">
        <v>2205</v>
      </c>
      <c r="DC5" s="8" t="s">
        <v>2205</v>
      </c>
      <c r="DD5" s="8" t="s">
        <v>2205</v>
      </c>
      <c r="DE5" s="8" t="s">
        <v>2205</v>
      </c>
      <c r="DF5" s="8" t="s">
        <v>2205</v>
      </c>
      <c r="DG5" s="8" t="s">
        <v>2205</v>
      </c>
      <c r="DH5" s="8" t="s">
        <v>2205</v>
      </c>
      <c r="DI5" s="8" t="s">
        <v>2205</v>
      </c>
      <c r="DJ5" s="8" t="s">
        <v>2205</v>
      </c>
      <c r="DK5" s="8" t="s">
        <v>2205</v>
      </c>
      <c r="DL5" s="8" t="s">
        <v>2205</v>
      </c>
      <c r="DM5" s="8" t="s">
        <v>2205</v>
      </c>
      <c r="DN5" s="8" t="s">
        <v>2205</v>
      </c>
      <c r="DO5" s="8" t="s">
        <v>2205</v>
      </c>
      <c r="DP5" s="8" t="s">
        <v>2205</v>
      </c>
      <c r="DQ5" s="8" t="s">
        <v>2205</v>
      </c>
      <c r="DR5" s="8" t="s">
        <v>2205</v>
      </c>
      <c r="DS5" s="8" t="s">
        <v>2205</v>
      </c>
      <c r="DT5" s="8" t="s">
        <v>2205</v>
      </c>
      <c r="DU5" s="8" t="s">
        <v>2205</v>
      </c>
      <c r="DV5" s="8" t="s">
        <v>2205</v>
      </c>
      <c r="DW5" s="8" t="s">
        <v>2205</v>
      </c>
      <c r="DX5" s="8" t="s">
        <v>2205</v>
      </c>
      <c r="DY5" s="8" t="s">
        <v>2205</v>
      </c>
      <c r="DZ5" s="8" t="s">
        <v>2205</v>
      </c>
      <c r="EA5" s="8" t="s">
        <v>2205</v>
      </c>
      <c r="EB5" s="8" t="s">
        <v>2205</v>
      </c>
      <c r="EC5" s="8" t="s">
        <v>2205</v>
      </c>
      <c r="ED5" s="8" t="s">
        <v>2205</v>
      </c>
      <c r="EE5" s="8" t="s">
        <v>2205</v>
      </c>
      <c r="EF5" s="8" t="s">
        <v>2205</v>
      </c>
      <c r="EG5" s="8" t="s">
        <v>2205</v>
      </c>
      <c r="EH5" s="8" t="s">
        <v>2205</v>
      </c>
      <c r="EI5" s="8" t="s">
        <v>2205</v>
      </c>
      <c r="EJ5" s="8" t="s">
        <v>2205</v>
      </c>
      <c r="EK5" s="8" t="s">
        <v>2205</v>
      </c>
      <c r="EL5" s="8" t="s">
        <v>2205</v>
      </c>
      <c r="EM5" s="8" t="s">
        <v>2205</v>
      </c>
      <c r="EN5" s="8" t="s">
        <v>2205</v>
      </c>
      <c r="EO5" s="8" t="s">
        <v>2205</v>
      </c>
      <c r="EP5" s="8" t="s">
        <v>2205</v>
      </c>
      <c r="EQ5" s="8" t="s">
        <v>2205</v>
      </c>
      <c r="ER5" s="8" t="s">
        <v>2205</v>
      </c>
      <c r="ES5" s="8" t="s">
        <v>2205</v>
      </c>
      <c r="ET5" s="8" t="s">
        <v>2205</v>
      </c>
      <c r="EU5" s="8" t="s">
        <v>2205</v>
      </c>
      <c r="EV5" s="8" t="s">
        <v>2205</v>
      </c>
      <c r="EW5" s="8" t="s">
        <v>2205</v>
      </c>
      <c r="EX5" s="8" t="s">
        <v>2205</v>
      </c>
      <c r="EY5" s="8" t="s">
        <v>2205</v>
      </c>
      <c r="EZ5" s="8" t="s">
        <v>2205</v>
      </c>
      <c r="FA5" s="8" t="s">
        <v>2205</v>
      </c>
      <c r="FB5" s="8" t="s">
        <v>2205</v>
      </c>
      <c r="FC5" s="8" t="s">
        <v>2205</v>
      </c>
      <c r="FD5" s="8" t="s">
        <v>2205</v>
      </c>
      <c r="FE5" s="8" t="s">
        <v>2205</v>
      </c>
      <c r="FF5" s="8" t="s">
        <v>2205</v>
      </c>
      <c r="FG5" s="8" t="s">
        <v>2205</v>
      </c>
      <c r="FH5" s="8" t="s">
        <v>2205</v>
      </c>
      <c r="FI5" s="8" t="s">
        <v>2205</v>
      </c>
      <c r="FJ5" s="8" t="s">
        <v>2205</v>
      </c>
      <c r="FK5" s="8" t="s">
        <v>2205</v>
      </c>
      <c r="FL5" s="8" t="s">
        <v>2205</v>
      </c>
      <c r="FM5" s="8" t="s">
        <v>2205</v>
      </c>
      <c r="FN5" s="8" t="s">
        <v>2205</v>
      </c>
      <c r="FO5" s="8" t="s">
        <v>2205</v>
      </c>
      <c r="FP5" s="8" t="s">
        <v>2205</v>
      </c>
      <c r="FQ5" s="8" t="s">
        <v>2205</v>
      </c>
      <c r="FR5" s="8" t="s">
        <v>2205</v>
      </c>
      <c r="FS5" s="8" t="s">
        <v>2205</v>
      </c>
      <c r="FT5" s="8" t="s">
        <v>2205</v>
      </c>
      <c r="FU5" s="8" t="s">
        <v>2205</v>
      </c>
      <c r="FV5" s="8" t="s">
        <v>2205</v>
      </c>
      <c r="FW5" s="8" t="s">
        <v>2205</v>
      </c>
      <c r="FX5" s="8" t="s">
        <v>2205</v>
      </c>
      <c r="FY5" s="8" t="s">
        <v>2205</v>
      </c>
      <c r="FZ5" s="8" t="s">
        <v>2205</v>
      </c>
      <c r="GA5" s="8" t="s">
        <v>2205</v>
      </c>
      <c r="GB5" s="8" t="s">
        <v>2205</v>
      </c>
      <c r="GC5" s="8" t="s">
        <v>2205</v>
      </c>
      <c r="GD5" s="8" t="s">
        <v>2205</v>
      </c>
      <c r="GE5" s="8" t="s">
        <v>2205</v>
      </c>
      <c r="GF5" s="8" t="s">
        <v>2205</v>
      </c>
      <c r="GG5" s="8" t="s">
        <v>2205</v>
      </c>
      <c r="GH5" s="8" t="s">
        <v>2205</v>
      </c>
      <c r="GI5" s="8" t="s">
        <v>2205</v>
      </c>
      <c r="GJ5" s="8" t="s">
        <v>2205</v>
      </c>
      <c r="GK5" s="8" t="s">
        <v>2205</v>
      </c>
      <c r="GL5" s="8" t="s">
        <v>2205</v>
      </c>
      <c r="GM5" s="8" t="s">
        <v>2205</v>
      </c>
      <c r="GN5" s="8" t="s">
        <v>2205</v>
      </c>
      <c r="GO5" s="8" t="s">
        <v>2205</v>
      </c>
      <c r="GP5" s="8" t="s">
        <v>2205</v>
      </c>
      <c r="GQ5" s="8" t="s">
        <v>2205</v>
      </c>
      <c r="GR5" s="8" t="s">
        <v>2205</v>
      </c>
      <c r="GS5" s="8" t="s">
        <v>2205</v>
      </c>
      <c r="GT5" s="8" t="s">
        <v>2205</v>
      </c>
      <c r="GU5" s="8" t="s">
        <v>2205</v>
      </c>
      <c r="GV5" s="8" t="s">
        <v>2205</v>
      </c>
      <c r="GW5" s="8" t="s">
        <v>2205</v>
      </c>
      <c r="GX5" s="8" t="s">
        <v>2205</v>
      </c>
      <c r="GY5" s="8" t="s">
        <v>2205</v>
      </c>
      <c r="GZ5" s="8" t="s">
        <v>2205</v>
      </c>
      <c r="HA5" s="8" t="s">
        <v>2205</v>
      </c>
      <c r="HB5" s="8" t="s">
        <v>2205</v>
      </c>
      <c r="HC5" s="8" t="s">
        <v>2205</v>
      </c>
      <c r="HD5" s="8" t="s">
        <v>2205</v>
      </c>
      <c r="HE5" s="8" t="s">
        <v>2205</v>
      </c>
      <c r="HF5" s="8" t="s">
        <v>2205</v>
      </c>
      <c r="HG5" s="8" t="s">
        <v>2205</v>
      </c>
      <c r="HH5" s="8" t="s">
        <v>2205</v>
      </c>
      <c r="HI5" s="8" t="s">
        <v>2205</v>
      </c>
      <c r="HJ5" s="8" t="s">
        <v>2205</v>
      </c>
      <c r="HK5" s="8" t="s">
        <v>2205</v>
      </c>
      <c r="HL5" s="8" t="s">
        <v>2205</v>
      </c>
      <c r="HM5" s="8" t="s">
        <v>2205</v>
      </c>
      <c r="HN5" s="8" t="s">
        <v>2205</v>
      </c>
      <c r="HO5" s="8" t="s">
        <v>2205</v>
      </c>
      <c r="HP5" s="8" t="s">
        <v>2205</v>
      </c>
      <c r="HQ5" s="8" t="s">
        <v>2205</v>
      </c>
      <c r="HR5" s="8" t="s">
        <v>2205</v>
      </c>
      <c r="HS5" s="8" t="s">
        <v>2205</v>
      </c>
      <c r="HT5" s="8" t="s">
        <v>2205</v>
      </c>
      <c r="HU5" s="8" t="s">
        <v>2205</v>
      </c>
      <c r="HV5" s="8" t="s">
        <v>2205</v>
      </c>
      <c r="HW5" s="8" t="s">
        <v>2205</v>
      </c>
      <c r="HX5" s="8" t="s">
        <v>2205</v>
      </c>
      <c r="HY5" s="8" t="s">
        <v>2205</v>
      </c>
      <c r="HZ5" s="8" t="s">
        <v>2205</v>
      </c>
      <c r="IA5" s="8" t="s">
        <v>2205</v>
      </c>
      <c r="IB5" s="8" t="s">
        <v>2205</v>
      </c>
      <c r="IC5" s="8" t="s">
        <v>2205</v>
      </c>
      <c r="ID5" s="8" t="s">
        <v>2205</v>
      </c>
      <c r="IE5" s="8" t="s">
        <v>2205</v>
      </c>
      <c r="IF5" s="8" t="s">
        <v>2205</v>
      </c>
      <c r="IG5" s="8" t="s">
        <v>2205</v>
      </c>
      <c r="IH5" s="8" t="s">
        <v>2205</v>
      </c>
      <c r="II5" s="8" t="s">
        <v>2205</v>
      </c>
      <c r="IJ5" s="8" t="s">
        <v>2205</v>
      </c>
      <c r="IK5" s="8" t="s">
        <v>2205</v>
      </c>
      <c r="IL5" s="8" t="s">
        <v>2205</v>
      </c>
      <c r="IM5" s="8" t="s">
        <v>2205</v>
      </c>
      <c r="IN5" s="8" t="s">
        <v>2205</v>
      </c>
      <c r="IO5" s="8" t="s">
        <v>2205</v>
      </c>
      <c r="IP5" s="8" t="s">
        <v>2205</v>
      </c>
      <c r="IQ5" s="8" t="s">
        <v>2205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1262</v>
      </c>
      <c r="C10" s="8" t="s">
        <v>1263</v>
      </c>
      <c r="D10" s="8" t="s">
        <v>1264</v>
      </c>
      <c r="E10" s="8" t="s">
        <v>1265</v>
      </c>
      <c r="F10" s="8" t="s">
        <v>1266</v>
      </c>
      <c r="G10" s="8" t="s">
        <v>1267</v>
      </c>
      <c r="H10" s="8" t="s">
        <v>1268</v>
      </c>
      <c r="I10" s="8" t="s">
        <v>1269</v>
      </c>
      <c r="J10" s="8" t="s">
        <v>1270</v>
      </c>
      <c r="K10" s="8" t="s">
        <v>1271</v>
      </c>
      <c r="L10" s="8" t="s">
        <v>1272</v>
      </c>
      <c r="M10" s="8" t="s">
        <v>1273</v>
      </c>
      <c r="N10" s="8" t="s">
        <v>1274</v>
      </c>
      <c r="O10" s="8" t="s">
        <v>1275</v>
      </c>
      <c r="P10" s="8" t="s">
        <v>1276</v>
      </c>
      <c r="Q10" s="8" t="s">
        <v>1277</v>
      </c>
      <c r="R10" s="8" t="s">
        <v>1278</v>
      </c>
      <c r="S10" s="8" t="s">
        <v>1279</v>
      </c>
      <c r="T10" s="8" t="s">
        <v>1280</v>
      </c>
      <c r="U10" s="8" t="s">
        <v>1281</v>
      </c>
      <c r="V10" s="8" t="s">
        <v>1282</v>
      </c>
      <c r="W10" s="8" t="s">
        <v>1283</v>
      </c>
      <c r="X10" s="8" t="s">
        <v>1284</v>
      </c>
      <c r="Y10" s="8" t="s">
        <v>1285</v>
      </c>
      <c r="Z10" s="8" t="s">
        <v>1286</v>
      </c>
      <c r="AA10" s="8" t="s">
        <v>1287</v>
      </c>
      <c r="AB10" s="8" t="s">
        <v>1288</v>
      </c>
      <c r="AC10" s="8" t="s">
        <v>1289</v>
      </c>
      <c r="AD10" s="8" t="s">
        <v>1290</v>
      </c>
      <c r="AE10" s="8" t="s">
        <v>1291</v>
      </c>
      <c r="AF10" s="8" t="s">
        <v>1292</v>
      </c>
      <c r="AG10" s="8" t="s">
        <v>1293</v>
      </c>
      <c r="AH10" s="8" t="s">
        <v>1294</v>
      </c>
      <c r="AI10" s="8" t="s">
        <v>1295</v>
      </c>
      <c r="AJ10" s="8" t="s">
        <v>1296</v>
      </c>
      <c r="AK10" s="8" t="s">
        <v>1297</v>
      </c>
      <c r="AL10" s="8" t="s">
        <v>1298</v>
      </c>
      <c r="AM10" s="8" t="s">
        <v>1299</v>
      </c>
      <c r="AN10" s="8" t="s">
        <v>1300</v>
      </c>
      <c r="AO10" s="8" t="s">
        <v>1301</v>
      </c>
      <c r="AP10" s="8" t="s">
        <v>1302</v>
      </c>
      <c r="AQ10" s="8" t="s">
        <v>1303</v>
      </c>
      <c r="AR10" s="8" t="s">
        <v>1304</v>
      </c>
      <c r="AS10" s="8" t="s">
        <v>1305</v>
      </c>
      <c r="AT10" s="8" t="s">
        <v>1306</v>
      </c>
      <c r="AU10" s="8" t="s">
        <v>1307</v>
      </c>
      <c r="AV10" s="8" t="s">
        <v>1308</v>
      </c>
      <c r="AW10" s="8" t="s">
        <v>1309</v>
      </c>
      <c r="AX10" s="8" t="s">
        <v>1310</v>
      </c>
      <c r="AY10" s="8" t="s">
        <v>1311</v>
      </c>
      <c r="AZ10" s="8" t="s">
        <v>1312</v>
      </c>
      <c r="BA10" s="8" t="s">
        <v>1313</v>
      </c>
      <c r="BB10" s="8" t="s">
        <v>1314</v>
      </c>
      <c r="BC10" s="8" t="s">
        <v>1315</v>
      </c>
      <c r="BD10" s="8" t="s">
        <v>1316</v>
      </c>
      <c r="BE10" s="8" t="s">
        <v>1317</v>
      </c>
      <c r="BF10" s="8" t="s">
        <v>1318</v>
      </c>
      <c r="BG10" s="8" t="s">
        <v>1319</v>
      </c>
      <c r="BH10" s="8" t="s">
        <v>1320</v>
      </c>
      <c r="BI10" s="8" t="s">
        <v>1321</v>
      </c>
      <c r="BJ10" s="8" t="s">
        <v>1322</v>
      </c>
      <c r="BK10" s="8" t="s">
        <v>1323</v>
      </c>
      <c r="BL10" s="8" t="s">
        <v>1324</v>
      </c>
      <c r="BM10" s="8" t="s">
        <v>1325</v>
      </c>
      <c r="BN10" s="8" t="s">
        <v>1326</v>
      </c>
      <c r="BO10" s="8" t="s">
        <v>1327</v>
      </c>
      <c r="BP10" s="8" t="s">
        <v>1328</v>
      </c>
      <c r="BQ10" s="8" t="s">
        <v>1329</v>
      </c>
      <c r="BR10" s="8" t="s">
        <v>1330</v>
      </c>
      <c r="BS10" s="8" t="s">
        <v>1331</v>
      </c>
      <c r="BT10" s="8" t="s">
        <v>1332</v>
      </c>
      <c r="BU10" s="8" t="s">
        <v>1333</v>
      </c>
      <c r="BV10" s="8" t="s">
        <v>1334</v>
      </c>
      <c r="BW10" s="8" t="s">
        <v>1335</v>
      </c>
      <c r="BX10" s="8" t="s">
        <v>1336</v>
      </c>
      <c r="BY10" s="8" t="s">
        <v>1337</v>
      </c>
      <c r="BZ10" s="8" t="s">
        <v>1338</v>
      </c>
      <c r="CA10" s="8" t="s">
        <v>1339</v>
      </c>
      <c r="CB10" s="8" t="s">
        <v>1340</v>
      </c>
      <c r="CC10" s="8" t="s">
        <v>1341</v>
      </c>
      <c r="CD10" s="8" t="s">
        <v>1342</v>
      </c>
      <c r="CE10" s="8" t="s">
        <v>1343</v>
      </c>
      <c r="CF10" s="8" t="s">
        <v>1344</v>
      </c>
      <c r="CG10" s="8" t="s">
        <v>1345</v>
      </c>
      <c r="CH10" s="8" t="s">
        <v>1346</v>
      </c>
      <c r="CI10" s="8" t="s">
        <v>1347</v>
      </c>
      <c r="CJ10" s="8" t="s">
        <v>1348</v>
      </c>
      <c r="CK10" s="8" t="s">
        <v>1349</v>
      </c>
      <c r="CL10" s="8" t="s">
        <v>1350</v>
      </c>
      <c r="CM10" s="8" t="s">
        <v>1351</v>
      </c>
      <c r="CN10" s="8" t="s">
        <v>1352</v>
      </c>
      <c r="CO10" s="8" t="s">
        <v>1353</v>
      </c>
      <c r="CP10" s="8" t="s">
        <v>1354</v>
      </c>
      <c r="CQ10" s="8" t="s">
        <v>1355</v>
      </c>
      <c r="CR10" s="8" t="s">
        <v>1356</v>
      </c>
      <c r="CS10" s="8" t="s">
        <v>1357</v>
      </c>
      <c r="CT10" s="8" t="s">
        <v>1358</v>
      </c>
      <c r="CU10" s="8" t="s">
        <v>1359</v>
      </c>
      <c r="CV10" s="8" t="s">
        <v>1360</v>
      </c>
      <c r="CW10" s="8" t="s">
        <v>1361</v>
      </c>
      <c r="CX10" s="8" t="s">
        <v>1362</v>
      </c>
      <c r="CY10" s="8" t="s">
        <v>1363</v>
      </c>
      <c r="CZ10" s="8" t="s">
        <v>1364</v>
      </c>
      <c r="DA10" s="8" t="s">
        <v>1365</v>
      </c>
      <c r="DB10" s="8" t="s">
        <v>1366</v>
      </c>
      <c r="DC10" s="8" t="s">
        <v>1367</v>
      </c>
      <c r="DD10" s="8" t="s">
        <v>1368</v>
      </c>
      <c r="DE10" s="8" t="s">
        <v>1369</v>
      </c>
      <c r="DF10" s="8" t="s">
        <v>1370</v>
      </c>
      <c r="DG10" s="8" t="s">
        <v>1371</v>
      </c>
      <c r="DH10" s="8" t="s">
        <v>1372</v>
      </c>
      <c r="DI10" s="8" t="s">
        <v>1373</v>
      </c>
      <c r="DJ10" s="8" t="s">
        <v>1374</v>
      </c>
      <c r="DK10" s="8" t="s">
        <v>1375</v>
      </c>
      <c r="DL10" s="8" t="s">
        <v>1376</v>
      </c>
      <c r="DM10" s="8" t="s">
        <v>1377</v>
      </c>
      <c r="DN10" s="8" t="s">
        <v>1378</v>
      </c>
      <c r="DO10" s="8" t="s">
        <v>1379</v>
      </c>
      <c r="DP10" s="8" t="s">
        <v>1380</v>
      </c>
      <c r="DQ10" s="8" t="s">
        <v>1381</v>
      </c>
      <c r="DR10" s="8" t="s">
        <v>1382</v>
      </c>
      <c r="DS10" s="8" t="s">
        <v>1383</v>
      </c>
      <c r="DT10" s="8" t="s">
        <v>1384</v>
      </c>
      <c r="DU10" s="8" t="s">
        <v>1385</v>
      </c>
      <c r="DV10" s="8" t="s">
        <v>1386</v>
      </c>
      <c r="DW10" s="8" t="s">
        <v>1387</v>
      </c>
      <c r="DX10" s="8" t="s">
        <v>1388</v>
      </c>
      <c r="DY10" s="8" t="s">
        <v>1389</v>
      </c>
      <c r="DZ10" s="8" t="s">
        <v>1390</v>
      </c>
      <c r="EA10" s="8" t="s">
        <v>1391</v>
      </c>
      <c r="EB10" s="8" t="s">
        <v>1392</v>
      </c>
      <c r="EC10" s="8" t="s">
        <v>1393</v>
      </c>
      <c r="ED10" s="8" t="s">
        <v>1394</v>
      </c>
      <c r="EE10" s="8" t="s">
        <v>1395</v>
      </c>
      <c r="EF10" s="8" t="s">
        <v>1396</v>
      </c>
      <c r="EG10" s="8" t="s">
        <v>1397</v>
      </c>
      <c r="EH10" s="8" t="s">
        <v>1398</v>
      </c>
      <c r="EI10" s="8" t="s">
        <v>1399</v>
      </c>
      <c r="EJ10" s="8" t="s">
        <v>1400</v>
      </c>
      <c r="EK10" s="8" t="s">
        <v>1401</v>
      </c>
      <c r="EL10" s="8" t="s">
        <v>1402</v>
      </c>
      <c r="EM10" s="8" t="s">
        <v>1403</v>
      </c>
      <c r="EN10" s="8" t="s">
        <v>1404</v>
      </c>
      <c r="EO10" s="8" t="s">
        <v>1405</v>
      </c>
      <c r="EP10" s="8" t="s">
        <v>1406</v>
      </c>
      <c r="EQ10" s="8" t="s">
        <v>1407</v>
      </c>
      <c r="ER10" s="8" t="s">
        <v>1408</v>
      </c>
      <c r="ES10" s="8" t="s">
        <v>1409</v>
      </c>
      <c r="ET10" s="8" t="s">
        <v>1410</v>
      </c>
      <c r="EU10" s="8" t="s">
        <v>1411</v>
      </c>
      <c r="EV10" s="8" t="s">
        <v>1412</v>
      </c>
      <c r="EW10" s="8" t="s">
        <v>1413</v>
      </c>
      <c r="EX10" s="8" t="s">
        <v>1414</v>
      </c>
      <c r="EY10" s="8" t="s">
        <v>1415</v>
      </c>
      <c r="EZ10" s="8" t="s">
        <v>1416</v>
      </c>
      <c r="FA10" s="8" t="s">
        <v>1417</v>
      </c>
      <c r="FB10" s="8" t="s">
        <v>1418</v>
      </c>
      <c r="FC10" s="8" t="s">
        <v>1419</v>
      </c>
      <c r="FD10" s="8" t="s">
        <v>1420</v>
      </c>
      <c r="FE10" s="8" t="s">
        <v>1421</v>
      </c>
      <c r="FF10" s="8" t="s">
        <v>1422</v>
      </c>
      <c r="FG10" s="8" t="s">
        <v>1423</v>
      </c>
      <c r="FH10" s="8" t="s">
        <v>1424</v>
      </c>
      <c r="FI10" s="8" t="s">
        <v>1425</v>
      </c>
      <c r="FJ10" s="8" t="s">
        <v>1426</v>
      </c>
      <c r="FK10" s="8" t="s">
        <v>1427</v>
      </c>
      <c r="FL10" s="8" t="s">
        <v>1428</v>
      </c>
      <c r="FM10" s="8" t="s">
        <v>1429</v>
      </c>
      <c r="FN10" s="8" t="s">
        <v>1430</v>
      </c>
      <c r="FO10" s="8" t="s">
        <v>1431</v>
      </c>
      <c r="FP10" s="8" t="s">
        <v>1432</v>
      </c>
      <c r="FQ10" s="8" t="s">
        <v>1433</v>
      </c>
      <c r="FR10" s="8" t="s">
        <v>1434</v>
      </c>
      <c r="FS10" s="8" t="s">
        <v>1435</v>
      </c>
      <c r="FT10" s="8" t="s">
        <v>1436</v>
      </c>
      <c r="FU10" s="8" t="s">
        <v>1437</v>
      </c>
      <c r="FV10" s="8" t="s">
        <v>1438</v>
      </c>
      <c r="FW10" s="8" t="s">
        <v>1439</v>
      </c>
      <c r="FX10" s="8" t="s">
        <v>1440</v>
      </c>
      <c r="FY10" s="8" t="s">
        <v>1441</v>
      </c>
      <c r="FZ10" s="8" t="s">
        <v>1442</v>
      </c>
      <c r="GA10" s="8" t="s">
        <v>1443</v>
      </c>
      <c r="GB10" s="8" t="s">
        <v>1444</v>
      </c>
      <c r="GC10" s="8" t="s">
        <v>1445</v>
      </c>
      <c r="GD10" s="8" t="s">
        <v>1446</v>
      </c>
      <c r="GE10" s="8" t="s">
        <v>1447</v>
      </c>
      <c r="GF10" s="8" t="s">
        <v>1448</v>
      </c>
      <c r="GG10" s="8" t="s">
        <v>1449</v>
      </c>
      <c r="GH10" s="8" t="s">
        <v>1450</v>
      </c>
      <c r="GI10" s="8" t="s">
        <v>1451</v>
      </c>
      <c r="GJ10" s="8" t="s">
        <v>1452</v>
      </c>
      <c r="GK10" s="8" t="s">
        <v>1453</v>
      </c>
      <c r="GL10" s="8" t="s">
        <v>1454</v>
      </c>
      <c r="GM10" s="8" t="s">
        <v>1455</v>
      </c>
      <c r="GN10" s="8" t="s">
        <v>1456</v>
      </c>
      <c r="GO10" s="8" t="s">
        <v>1457</v>
      </c>
      <c r="GP10" s="8" t="s">
        <v>1458</v>
      </c>
      <c r="GQ10" s="8" t="s">
        <v>1459</v>
      </c>
      <c r="GR10" s="8" t="s">
        <v>1460</v>
      </c>
      <c r="GS10" s="8" t="s">
        <v>1461</v>
      </c>
      <c r="GT10" s="8" t="s">
        <v>1462</v>
      </c>
      <c r="GU10" s="8" t="s">
        <v>1463</v>
      </c>
      <c r="GV10" s="8" t="s">
        <v>1464</v>
      </c>
      <c r="GW10" s="8" t="s">
        <v>1465</v>
      </c>
      <c r="GX10" s="8" t="s">
        <v>1466</v>
      </c>
      <c r="GY10" s="8" t="s">
        <v>1467</v>
      </c>
      <c r="GZ10" s="8" t="s">
        <v>1468</v>
      </c>
      <c r="HA10" s="8" t="s">
        <v>1469</v>
      </c>
      <c r="HB10" s="8" t="s">
        <v>1470</v>
      </c>
      <c r="HC10" s="8" t="s">
        <v>1471</v>
      </c>
      <c r="HD10" s="8" t="s">
        <v>1472</v>
      </c>
      <c r="HE10" s="8" t="s">
        <v>1473</v>
      </c>
      <c r="HF10" s="8" t="s">
        <v>1474</v>
      </c>
      <c r="HG10" s="8" t="s">
        <v>1475</v>
      </c>
      <c r="HH10" s="8" t="s">
        <v>1476</v>
      </c>
      <c r="HI10" s="8" t="s">
        <v>1477</v>
      </c>
      <c r="HJ10" s="8" t="s">
        <v>1478</v>
      </c>
      <c r="HK10" s="8" t="s">
        <v>1479</v>
      </c>
      <c r="HL10" s="8" t="s">
        <v>1480</v>
      </c>
      <c r="HM10" s="8" t="s">
        <v>1481</v>
      </c>
      <c r="HN10" s="8" t="s">
        <v>1482</v>
      </c>
      <c r="HO10" s="8" t="s">
        <v>1483</v>
      </c>
      <c r="HP10" s="8" t="s">
        <v>1484</v>
      </c>
      <c r="HQ10" s="8" t="s">
        <v>1485</v>
      </c>
      <c r="HR10" s="8" t="s">
        <v>1486</v>
      </c>
      <c r="HS10" s="8" t="s">
        <v>1487</v>
      </c>
      <c r="HT10" s="8" t="s">
        <v>1488</v>
      </c>
      <c r="HU10" s="8" t="s">
        <v>1489</v>
      </c>
      <c r="HV10" s="8" t="s">
        <v>1490</v>
      </c>
      <c r="HW10" s="8" t="s">
        <v>1491</v>
      </c>
      <c r="HX10" s="8" t="s">
        <v>1492</v>
      </c>
      <c r="HY10" s="8" t="s">
        <v>1493</v>
      </c>
      <c r="HZ10" s="8" t="s">
        <v>1494</v>
      </c>
      <c r="IA10" s="8" t="s">
        <v>1495</v>
      </c>
      <c r="IB10" s="8" t="s">
        <v>1496</v>
      </c>
      <c r="IC10" s="8" t="s">
        <v>1497</v>
      </c>
      <c r="ID10" s="8" t="s">
        <v>1498</v>
      </c>
      <c r="IE10" s="8" t="s">
        <v>1499</v>
      </c>
      <c r="IF10" s="8" t="s">
        <v>1500</v>
      </c>
      <c r="IG10" s="8" t="s">
        <v>1501</v>
      </c>
      <c r="IH10" s="8" t="s">
        <v>1502</v>
      </c>
      <c r="II10" s="8" t="s">
        <v>1503</v>
      </c>
      <c r="IJ10" s="8" t="s">
        <v>1504</v>
      </c>
      <c r="IK10" s="8" t="s">
        <v>1505</v>
      </c>
      <c r="IL10" s="8" t="s">
        <v>1506</v>
      </c>
      <c r="IM10" s="8" t="s">
        <v>1507</v>
      </c>
      <c r="IN10" s="8" t="s">
        <v>1508</v>
      </c>
      <c r="IO10" s="8" t="s">
        <v>1509</v>
      </c>
      <c r="IP10" s="8" t="s">
        <v>1510</v>
      </c>
      <c r="IQ10" s="8" t="s">
        <v>1511</v>
      </c>
    </row>
    <row r="11" spans="1:251">
      <c r="A11" s="10">
        <v>42036</v>
      </c>
      <c r="B11" s="9">
        <v>343.99400000000003</v>
      </c>
      <c r="C11" s="9">
        <v>221.898</v>
      </c>
      <c r="D11" s="9">
        <v>119.95</v>
      </c>
      <c r="E11" s="9">
        <v>101.949</v>
      </c>
      <c r="F11" s="9">
        <v>210.27799999999999</v>
      </c>
      <c r="G11" s="9">
        <v>114.23</v>
      </c>
      <c r="H11" s="9">
        <v>96.048000000000002</v>
      </c>
      <c r="I11" s="9">
        <v>11.621</v>
      </c>
      <c r="J11" s="9">
        <v>5.72</v>
      </c>
      <c r="K11" s="9">
        <v>5.9009999999999998</v>
      </c>
      <c r="L11" s="9">
        <v>5.7619999999999996</v>
      </c>
      <c r="M11" s="9">
        <v>2.0219999999999998</v>
      </c>
      <c r="N11" s="9">
        <v>3.74</v>
      </c>
      <c r="O11" s="9">
        <v>298.22399999999999</v>
      </c>
      <c r="P11" s="9">
        <v>108.297</v>
      </c>
      <c r="Q11" s="9">
        <v>189.92699999999999</v>
      </c>
      <c r="R11" s="9">
        <v>40.128999999999998</v>
      </c>
      <c r="S11" s="9">
        <v>19.024999999999999</v>
      </c>
      <c r="T11" s="9">
        <v>21.103999999999999</v>
      </c>
      <c r="U11" s="9">
        <v>258.09500000000003</v>
      </c>
      <c r="V11" s="9">
        <v>89.272000000000006</v>
      </c>
      <c r="W11" s="9">
        <v>168.82300000000001</v>
      </c>
      <c r="X11" s="9">
        <v>71.177999999999997</v>
      </c>
      <c r="Y11" s="9">
        <v>22.800999999999998</v>
      </c>
      <c r="Z11" s="9">
        <v>48.377000000000002</v>
      </c>
      <c r="AA11" s="9">
        <v>1692.921</v>
      </c>
      <c r="AB11" s="9">
        <v>708.38699999999994</v>
      </c>
      <c r="AC11" s="9">
        <v>984.53399999999999</v>
      </c>
      <c r="AD11" s="9">
        <v>1450.431</v>
      </c>
      <c r="AE11" s="9">
        <v>590.71100000000001</v>
      </c>
      <c r="AF11" s="9">
        <v>859.72</v>
      </c>
      <c r="AG11" s="9">
        <v>242.49</v>
      </c>
      <c r="AH11" s="9">
        <v>117.676</v>
      </c>
      <c r="AI11" s="9">
        <v>124.81399999999999</v>
      </c>
      <c r="AJ11" s="9">
        <v>234.63300000000001</v>
      </c>
      <c r="AK11" s="9">
        <v>125.26600000000001</v>
      </c>
      <c r="AL11" s="9">
        <v>109.367</v>
      </c>
      <c r="AM11" s="9">
        <v>2129.029</v>
      </c>
      <c r="AN11" s="9">
        <v>866.14499999999998</v>
      </c>
      <c r="AO11" s="9">
        <v>1262.884</v>
      </c>
      <c r="AP11" s="9">
        <v>3723.357</v>
      </c>
      <c r="AQ11" s="9">
        <v>2009.625</v>
      </c>
      <c r="AR11" s="9">
        <v>1713.732</v>
      </c>
      <c r="AS11" s="9">
        <v>2289.9839999999999</v>
      </c>
      <c r="AT11" s="9">
        <v>961.45699999999999</v>
      </c>
      <c r="AU11" s="9">
        <v>1328.528</v>
      </c>
      <c r="AV11" s="9">
        <v>4784.107</v>
      </c>
      <c r="AW11" s="9">
        <v>2362.625</v>
      </c>
      <c r="AX11" s="9">
        <v>2421.482</v>
      </c>
      <c r="AY11" s="9">
        <v>2974.4639999999999</v>
      </c>
      <c r="AZ11" s="9">
        <v>1604.51</v>
      </c>
      <c r="BA11" s="9">
        <v>1369.954</v>
      </c>
      <c r="BB11" s="9">
        <v>474.024</v>
      </c>
      <c r="BC11" s="9">
        <v>253.435</v>
      </c>
      <c r="BD11" s="9">
        <v>220.589</v>
      </c>
      <c r="BE11" s="9">
        <v>283.72300000000001</v>
      </c>
      <c r="BF11" s="9">
        <v>116.095</v>
      </c>
      <c r="BG11" s="9">
        <v>167.62799999999999</v>
      </c>
      <c r="BH11" s="9">
        <v>558.41099999999994</v>
      </c>
      <c r="BI11" s="9">
        <v>237.26400000000001</v>
      </c>
      <c r="BJ11" s="9">
        <v>321.14699999999999</v>
      </c>
      <c r="BK11" s="9">
        <v>71.98</v>
      </c>
      <c r="BL11" s="9">
        <v>31.460999999999999</v>
      </c>
      <c r="BM11" s="9">
        <v>40.518999999999998</v>
      </c>
      <c r="BN11" s="9">
        <v>51.579000000000001</v>
      </c>
      <c r="BO11" s="9">
        <v>27.251999999999999</v>
      </c>
      <c r="BP11" s="9">
        <v>24.327000000000002</v>
      </c>
      <c r="BQ11" s="9">
        <v>26.873999999999999</v>
      </c>
      <c r="BR11" s="9">
        <v>14.221</v>
      </c>
      <c r="BS11" s="9">
        <v>12.653</v>
      </c>
      <c r="BT11" s="9">
        <v>24.704999999999998</v>
      </c>
      <c r="BU11" s="9">
        <v>13.031000000000001</v>
      </c>
      <c r="BV11" s="9">
        <v>11.673999999999999</v>
      </c>
      <c r="BW11" s="9">
        <v>20.401</v>
      </c>
      <c r="BX11" s="9">
        <v>4.2089999999999996</v>
      </c>
      <c r="BY11" s="9">
        <v>16.192</v>
      </c>
      <c r="BZ11" s="9">
        <v>486.43099999999998</v>
      </c>
      <c r="CA11" s="9">
        <v>205.803</v>
      </c>
      <c r="CB11" s="9">
        <v>280.62799999999999</v>
      </c>
      <c r="CC11" s="9">
        <v>183.886</v>
      </c>
      <c r="CD11" s="9">
        <v>97.581999999999994</v>
      </c>
      <c r="CE11" s="9">
        <v>86.304000000000002</v>
      </c>
      <c r="CF11" s="9">
        <v>171.33099999999999</v>
      </c>
      <c r="CG11" s="9">
        <v>90.826999999999998</v>
      </c>
      <c r="CH11" s="9">
        <v>80.504000000000005</v>
      </c>
      <c r="CI11" s="9">
        <v>12.555</v>
      </c>
      <c r="CJ11" s="9">
        <v>6.7549999999999999</v>
      </c>
      <c r="CK11" s="9">
        <v>5.8</v>
      </c>
      <c r="CL11" s="9">
        <v>2.08</v>
      </c>
      <c r="CM11" s="9">
        <v>0</v>
      </c>
      <c r="CN11" s="9">
        <v>2.08</v>
      </c>
      <c r="CO11" s="9">
        <v>238.67099999999999</v>
      </c>
      <c r="CP11" s="9">
        <v>81.024000000000001</v>
      </c>
      <c r="CQ11" s="9">
        <v>157.64699999999999</v>
      </c>
      <c r="CR11" s="9">
        <v>26.382000000000001</v>
      </c>
      <c r="CS11" s="9">
        <v>10.951000000000001</v>
      </c>
      <c r="CT11" s="9">
        <v>15.430999999999999</v>
      </c>
      <c r="CU11" s="9">
        <v>212.28899999999999</v>
      </c>
      <c r="CV11" s="9">
        <v>70.072999999999993</v>
      </c>
      <c r="CW11" s="9">
        <v>142.21600000000001</v>
      </c>
      <c r="CX11" s="9">
        <v>61.793999999999997</v>
      </c>
      <c r="CY11" s="9">
        <v>27.196999999999999</v>
      </c>
      <c r="CZ11" s="9">
        <v>34.597000000000001</v>
      </c>
      <c r="DA11" s="9">
        <v>1251.232</v>
      </c>
      <c r="DB11" s="9">
        <v>520.851</v>
      </c>
      <c r="DC11" s="9">
        <v>730.38099999999997</v>
      </c>
      <c r="DD11" s="9">
        <v>1122.664</v>
      </c>
      <c r="DE11" s="9">
        <v>453.31599999999997</v>
      </c>
      <c r="DF11" s="9">
        <v>669.34799999999996</v>
      </c>
      <c r="DG11" s="9">
        <v>128.56800000000001</v>
      </c>
      <c r="DH11" s="9">
        <v>67.534999999999997</v>
      </c>
      <c r="DI11" s="9">
        <v>61.033000000000001</v>
      </c>
      <c r="DJ11" s="9">
        <v>198.20500000000001</v>
      </c>
      <c r="DK11" s="9">
        <v>105.048</v>
      </c>
      <c r="DL11" s="9">
        <v>93.158000000000001</v>
      </c>
      <c r="DM11" s="9">
        <v>1611.4380000000001</v>
      </c>
      <c r="DN11" s="9">
        <v>653.06700000000001</v>
      </c>
      <c r="DO11" s="9">
        <v>958.37</v>
      </c>
      <c r="DP11" s="9">
        <v>3046.4430000000002</v>
      </c>
      <c r="DQ11" s="9">
        <v>1635.971</v>
      </c>
      <c r="DR11" s="9">
        <v>1410.473</v>
      </c>
      <c r="DS11" s="9">
        <v>1737.663</v>
      </c>
      <c r="DT11" s="9">
        <v>726.654</v>
      </c>
      <c r="DU11" s="9">
        <v>1011.009</v>
      </c>
      <c r="DV11" s="9">
        <v>3754.8820000000001</v>
      </c>
      <c r="DW11" s="9">
        <v>1854.3710000000001</v>
      </c>
      <c r="DX11" s="9">
        <v>1900.511</v>
      </c>
      <c r="DY11" s="9">
        <v>2320.1039999999998</v>
      </c>
      <c r="DZ11" s="9">
        <v>1232.4749999999999</v>
      </c>
      <c r="EA11" s="9">
        <v>1087.6289999999999</v>
      </c>
      <c r="EB11" s="9">
        <v>379.30799999999999</v>
      </c>
      <c r="EC11" s="9">
        <v>196.78200000000001</v>
      </c>
      <c r="ED11" s="9">
        <v>182.52699999999999</v>
      </c>
      <c r="EE11" s="9">
        <v>219.33099999999999</v>
      </c>
      <c r="EF11" s="9">
        <v>91.066000000000003</v>
      </c>
      <c r="EG11" s="9">
        <v>128.26499999999999</v>
      </c>
      <c r="EH11" s="9">
        <v>420.63499999999999</v>
      </c>
      <c r="EI11" s="9">
        <v>180.00700000000001</v>
      </c>
      <c r="EJ11" s="9">
        <v>240.62799999999999</v>
      </c>
      <c r="EK11" s="9">
        <v>54.243000000000002</v>
      </c>
      <c r="EL11" s="9">
        <v>23</v>
      </c>
      <c r="EM11" s="9">
        <v>31.242999999999999</v>
      </c>
      <c r="EN11" s="9">
        <v>41.847999999999999</v>
      </c>
      <c r="EO11" s="9">
        <v>21.408999999999999</v>
      </c>
      <c r="EP11" s="9">
        <v>20.440000000000001</v>
      </c>
      <c r="EQ11" s="9">
        <v>20.797000000000001</v>
      </c>
      <c r="ER11" s="9">
        <v>12.552</v>
      </c>
      <c r="ES11" s="9">
        <v>8.2439999999999998</v>
      </c>
      <c r="ET11" s="9">
        <v>21.050999999999998</v>
      </c>
      <c r="EU11" s="9">
        <v>8.8559999999999999</v>
      </c>
      <c r="EV11" s="9">
        <v>12.195</v>
      </c>
      <c r="EW11" s="9">
        <v>12.394</v>
      </c>
      <c r="EX11" s="9">
        <v>1.591</v>
      </c>
      <c r="EY11" s="9">
        <v>10.804</v>
      </c>
      <c r="EZ11" s="9">
        <v>366.39299999999997</v>
      </c>
      <c r="FA11" s="9">
        <v>157.00700000000001</v>
      </c>
      <c r="FB11" s="9">
        <v>209.38499999999999</v>
      </c>
      <c r="FC11" s="9">
        <v>149.303</v>
      </c>
      <c r="FD11" s="9">
        <v>81.55</v>
      </c>
      <c r="FE11" s="9">
        <v>67.753</v>
      </c>
      <c r="FF11" s="9">
        <v>141.09399999999999</v>
      </c>
      <c r="FG11" s="9">
        <v>78.084999999999994</v>
      </c>
      <c r="FH11" s="9">
        <v>63.009</v>
      </c>
      <c r="FI11" s="9">
        <v>8.2089999999999996</v>
      </c>
      <c r="FJ11" s="9">
        <v>3.4649999999999999</v>
      </c>
      <c r="FK11" s="9">
        <v>4.7439999999999998</v>
      </c>
      <c r="FL11" s="9">
        <v>0.45700000000000002</v>
      </c>
      <c r="FM11" s="9">
        <v>0</v>
      </c>
      <c r="FN11" s="9">
        <v>0.45700000000000002</v>
      </c>
      <c r="FO11" s="9">
        <v>183.83699999999999</v>
      </c>
      <c r="FP11" s="9">
        <v>64.427000000000007</v>
      </c>
      <c r="FQ11" s="9">
        <v>119.41</v>
      </c>
      <c r="FR11" s="9">
        <v>19.881</v>
      </c>
      <c r="FS11" s="9">
        <v>10.117000000000001</v>
      </c>
      <c r="FT11" s="9">
        <v>9.7629999999999999</v>
      </c>
      <c r="FU11" s="9">
        <v>163.95699999999999</v>
      </c>
      <c r="FV11" s="9">
        <v>54.31</v>
      </c>
      <c r="FW11" s="9">
        <v>109.64700000000001</v>
      </c>
      <c r="FX11" s="9">
        <v>32.795000000000002</v>
      </c>
      <c r="FY11" s="9">
        <v>11.03</v>
      </c>
      <c r="FZ11" s="9">
        <v>21.765999999999998</v>
      </c>
      <c r="GA11" s="9">
        <v>1014.1420000000001</v>
      </c>
      <c r="GB11" s="9">
        <v>441.88900000000001</v>
      </c>
      <c r="GC11" s="9">
        <v>572.25300000000004</v>
      </c>
      <c r="GD11" s="9">
        <v>879.64400000000001</v>
      </c>
      <c r="GE11" s="9">
        <v>365.70800000000003</v>
      </c>
      <c r="GF11" s="9">
        <v>513.93499999999995</v>
      </c>
      <c r="GG11" s="9">
        <v>134.499</v>
      </c>
      <c r="GH11" s="9">
        <v>76.180999999999997</v>
      </c>
      <c r="GI11" s="9">
        <v>58.317999999999998</v>
      </c>
      <c r="GJ11" s="9">
        <v>161.89099999999999</v>
      </c>
      <c r="GK11" s="9">
        <v>90.637</v>
      </c>
      <c r="GL11" s="9">
        <v>71.253</v>
      </c>
      <c r="GM11" s="9">
        <v>1272.8869999999999</v>
      </c>
      <c r="GN11" s="9">
        <v>531.25900000000001</v>
      </c>
      <c r="GO11" s="9">
        <v>741.62800000000004</v>
      </c>
      <c r="GP11" s="9">
        <v>2374.3470000000002</v>
      </c>
      <c r="GQ11" s="9">
        <v>1255.4749999999999</v>
      </c>
      <c r="GR11" s="9">
        <v>1118.873</v>
      </c>
      <c r="GS11" s="9">
        <v>1380.5350000000001</v>
      </c>
      <c r="GT11" s="9">
        <v>598.89700000000005</v>
      </c>
      <c r="GU11" s="9">
        <v>781.63800000000003</v>
      </c>
      <c r="GV11" s="9">
        <v>1373.972</v>
      </c>
      <c r="GW11" s="9">
        <v>675.80799999999999</v>
      </c>
      <c r="GX11" s="9">
        <v>698.16399999999999</v>
      </c>
      <c r="GY11" s="9">
        <v>800.41300000000001</v>
      </c>
      <c r="GZ11" s="9">
        <v>429.38200000000001</v>
      </c>
      <c r="HA11" s="9">
        <v>371.03100000000001</v>
      </c>
      <c r="HB11" s="9">
        <v>119.337</v>
      </c>
      <c r="HC11" s="9">
        <v>60.113</v>
      </c>
      <c r="HD11" s="9">
        <v>59.222999999999999</v>
      </c>
      <c r="HE11" s="9">
        <v>75.804000000000002</v>
      </c>
      <c r="HF11" s="9">
        <v>30.706</v>
      </c>
      <c r="HG11" s="9">
        <v>45.097999999999999</v>
      </c>
      <c r="HH11" s="9">
        <v>154.518</v>
      </c>
      <c r="HI11" s="9">
        <v>65.709999999999994</v>
      </c>
      <c r="HJ11" s="9">
        <v>88.807000000000002</v>
      </c>
      <c r="HK11" s="9">
        <v>21.873000000000001</v>
      </c>
      <c r="HL11" s="9">
        <v>7.8559999999999999</v>
      </c>
      <c r="HM11" s="9">
        <v>14.016999999999999</v>
      </c>
      <c r="HN11" s="9">
        <v>14.304</v>
      </c>
      <c r="HO11" s="9">
        <v>7.056</v>
      </c>
      <c r="HP11" s="9">
        <v>7.2480000000000002</v>
      </c>
      <c r="HQ11" s="9">
        <v>8.6329999999999991</v>
      </c>
      <c r="HR11" s="9">
        <v>4.944</v>
      </c>
      <c r="HS11" s="9">
        <v>3.69</v>
      </c>
      <c r="HT11" s="9">
        <v>5.67</v>
      </c>
      <c r="HU11" s="9">
        <v>2.1120000000000001</v>
      </c>
      <c r="HV11" s="9">
        <v>3.5579999999999998</v>
      </c>
      <c r="HW11" s="9">
        <v>7.569</v>
      </c>
      <c r="HX11" s="9">
        <v>0.8</v>
      </c>
      <c r="HY11" s="9">
        <v>6.7690000000000001</v>
      </c>
      <c r="HZ11" s="9">
        <v>132.64500000000001</v>
      </c>
      <c r="IA11" s="9">
        <v>57.853999999999999</v>
      </c>
      <c r="IB11" s="9">
        <v>74.790000000000006</v>
      </c>
      <c r="IC11" s="9">
        <v>51.722000000000001</v>
      </c>
      <c r="ID11" s="9">
        <v>27.17</v>
      </c>
      <c r="IE11" s="9">
        <v>24.552</v>
      </c>
      <c r="IF11" s="9">
        <v>50.262</v>
      </c>
      <c r="IG11" s="9">
        <v>26.29</v>
      </c>
      <c r="IH11" s="9">
        <v>23.971</v>
      </c>
      <c r="II11" s="9">
        <v>1.46</v>
      </c>
      <c r="IJ11" s="9">
        <v>0.88</v>
      </c>
      <c r="IK11" s="9">
        <v>0.58099999999999996</v>
      </c>
      <c r="IL11" s="9">
        <v>0.57699999999999996</v>
      </c>
      <c r="IM11" s="9">
        <v>0.28799999999999998</v>
      </c>
      <c r="IN11" s="9">
        <v>0.28899999999999998</v>
      </c>
      <c r="IO11" s="9">
        <v>64.837999999999994</v>
      </c>
      <c r="IP11" s="9">
        <v>24.099</v>
      </c>
      <c r="IQ11" s="9">
        <v>40.738999999999997</v>
      </c>
    </row>
    <row r="12" spans="1:251">
      <c r="A12" s="10">
        <v>42401</v>
      </c>
      <c r="B12" s="9">
        <v>320.96300000000002</v>
      </c>
      <c r="C12" s="9">
        <v>192.428</v>
      </c>
      <c r="D12" s="9">
        <v>102.631</v>
      </c>
      <c r="E12" s="9">
        <v>89.796999999999997</v>
      </c>
      <c r="F12" s="9">
        <v>177.73099999999999</v>
      </c>
      <c r="G12" s="9">
        <v>96.081000000000003</v>
      </c>
      <c r="H12" s="9">
        <v>81.650000000000006</v>
      </c>
      <c r="I12" s="9">
        <v>14.696999999999999</v>
      </c>
      <c r="J12" s="9">
        <v>6.55</v>
      </c>
      <c r="K12" s="9">
        <v>8.1470000000000002</v>
      </c>
      <c r="L12" s="9">
        <v>3.056</v>
      </c>
      <c r="M12" s="9">
        <v>1.6950000000000001</v>
      </c>
      <c r="N12" s="9">
        <v>1.3620000000000001</v>
      </c>
      <c r="O12" s="9">
        <v>282.24700000000001</v>
      </c>
      <c r="P12" s="9">
        <v>99.453999999999994</v>
      </c>
      <c r="Q12" s="9">
        <v>182.79400000000001</v>
      </c>
      <c r="R12" s="9">
        <v>38.497</v>
      </c>
      <c r="S12" s="9">
        <v>15.39</v>
      </c>
      <c r="T12" s="9">
        <v>23.106999999999999</v>
      </c>
      <c r="U12" s="9">
        <v>243.751</v>
      </c>
      <c r="V12" s="9">
        <v>84.063999999999993</v>
      </c>
      <c r="W12" s="9">
        <v>159.68700000000001</v>
      </c>
      <c r="X12" s="9">
        <v>83.674000000000007</v>
      </c>
      <c r="Y12" s="9">
        <v>36.662999999999997</v>
      </c>
      <c r="Z12" s="9">
        <v>47.01</v>
      </c>
      <c r="AA12" s="9">
        <v>1699.5409999999999</v>
      </c>
      <c r="AB12" s="9">
        <v>730.07299999999998</v>
      </c>
      <c r="AC12" s="9">
        <v>969.46799999999996</v>
      </c>
      <c r="AD12" s="9">
        <v>1519.8209999999999</v>
      </c>
      <c r="AE12" s="9">
        <v>641.45299999999997</v>
      </c>
      <c r="AF12" s="9">
        <v>878.36800000000005</v>
      </c>
      <c r="AG12" s="9">
        <v>179.72</v>
      </c>
      <c r="AH12" s="9">
        <v>88.62</v>
      </c>
      <c r="AI12" s="9">
        <v>91.1</v>
      </c>
      <c r="AJ12" s="9">
        <v>209.06800000000001</v>
      </c>
      <c r="AK12" s="9">
        <v>108.19499999999999</v>
      </c>
      <c r="AL12" s="9">
        <v>100.873</v>
      </c>
      <c r="AM12" s="9">
        <v>2132.6759999999999</v>
      </c>
      <c r="AN12" s="9">
        <v>895.49199999999996</v>
      </c>
      <c r="AO12" s="9">
        <v>1237.184</v>
      </c>
      <c r="AP12" s="9">
        <v>3879.1669999999999</v>
      </c>
      <c r="AQ12" s="9">
        <v>2055.5569999999998</v>
      </c>
      <c r="AR12" s="9">
        <v>1823.6089999999999</v>
      </c>
      <c r="AS12" s="9">
        <v>2260.9459999999999</v>
      </c>
      <c r="AT12" s="9">
        <v>970.51499999999999</v>
      </c>
      <c r="AU12" s="9">
        <v>1290.431</v>
      </c>
      <c r="AV12" s="9">
        <v>4906.0690000000004</v>
      </c>
      <c r="AW12" s="9">
        <v>2412.5740000000001</v>
      </c>
      <c r="AX12" s="9">
        <v>2493.4949999999999</v>
      </c>
      <c r="AY12" s="9">
        <v>3046.7159999999999</v>
      </c>
      <c r="AZ12" s="9">
        <v>1654.7070000000001</v>
      </c>
      <c r="BA12" s="9">
        <v>1392.009</v>
      </c>
      <c r="BB12" s="9">
        <v>469.93400000000003</v>
      </c>
      <c r="BC12" s="9">
        <v>250.35499999999999</v>
      </c>
      <c r="BD12" s="9">
        <v>219.57900000000001</v>
      </c>
      <c r="BE12" s="9">
        <v>289.16000000000003</v>
      </c>
      <c r="BF12" s="9">
        <v>122.364</v>
      </c>
      <c r="BG12" s="9">
        <v>166.797</v>
      </c>
      <c r="BH12" s="9">
        <v>557.89400000000001</v>
      </c>
      <c r="BI12" s="9">
        <v>231.67</v>
      </c>
      <c r="BJ12" s="9">
        <v>326.22300000000001</v>
      </c>
      <c r="BK12" s="9">
        <v>76.448999999999998</v>
      </c>
      <c r="BL12" s="9">
        <v>33.887999999999998</v>
      </c>
      <c r="BM12" s="9">
        <v>42.56</v>
      </c>
      <c r="BN12" s="9">
        <v>51.993000000000002</v>
      </c>
      <c r="BO12" s="9">
        <v>27.516999999999999</v>
      </c>
      <c r="BP12" s="9">
        <v>24.475999999999999</v>
      </c>
      <c r="BQ12" s="9">
        <v>29.588000000000001</v>
      </c>
      <c r="BR12" s="9">
        <v>19.59</v>
      </c>
      <c r="BS12" s="9">
        <v>9.9979999999999993</v>
      </c>
      <c r="BT12" s="9">
        <v>22.405000000000001</v>
      </c>
      <c r="BU12" s="9">
        <v>7.9269999999999996</v>
      </c>
      <c r="BV12" s="9">
        <v>14.478</v>
      </c>
      <c r="BW12" s="9">
        <v>24.456</v>
      </c>
      <c r="BX12" s="9">
        <v>6.3719999999999999</v>
      </c>
      <c r="BY12" s="9">
        <v>18.084</v>
      </c>
      <c r="BZ12" s="9">
        <v>481.44499999999999</v>
      </c>
      <c r="CA12" s="9">
        <v>197.78200000000001</v>
      </c>
      <c r="CB12" s="9">
        <v>283.66300000000001</v>
      </c>
      <c r="CC12" s="9">
        <v>174.59299999999999</v>
      </c>
      <c r="CD12" s="9">
        <v>83.120999999999995</v>
      </c>
      <c r="CE12" s="9">
        <v>91.471000000000004</v>
      </c>
      <c r="CF12" s="9">
        <v>159.404</v>
      </c>
      <c r="CG12" s="9">
        <v>78.97</v>
      </c>
      <c r="CH12" s="9">
        <v>80.433000000000007</v>
      </c>
      <c r="CI12" s="9">
        <v>15.189</v>
      </c>
      <c r="CJ12" s="9">
        <v>4.1509999999999998</v>
      </c>
      <c r="CK12" s="9">
        <v>11.038</v>
      </c>
      <c r="CL12" s="9">
        <v>1.1319999999999999</v>
      </c>
      <c r="CM12" s="9">
        <v>0</v>
      </c>
      <c r="CN12" s="9">
        <v>1.1319999999999999</v>
      </c>
      <c r="CO12" s="9">
        <v>244.35900000000001</v>
      </c>
      <c r="CP12" s="9">
        <v>94.745999999999995</v>
      </c>
      <c r="CQ12" s="9">
        <v>149.61199999999999</v>
      </c>
      <c r="CR12" s="9">
        <v>26.111999999999998</v>
      </c>
      <c r="CS12" s="9">
        <v>11.369</v>
      </c>
      <c r="CT12" s="9">
        <v>14.743</v>
      </c>
      <c r="CU12" s="9">
        <v>218.24700000000001</v>
      </c>
      <c r="CV12" s="9">
        <v>83.376999999999995</v>
      </c>
      <c r="CW12" s="9">
        <v>134.87</v>
      </c>
      <c r="CX12" s="9">
        <v>61.362000000000002</v>
      </c>
      <c r="CY12" s="9">
        <v>19.914000000000001</v>
      </c>
      <c r="CZ12" s="9">
        <v>41.448</v>
      </c>
      <c r="DA12" s="9">
        <v>1301.4590000000001</v>
      </c>
      <c r="DB12" s="9">
        <v>526.197</v>
      </c>
      <c r="DC12" s="9">
        <v>775.26199999999994</v>
      </c>
      <c r="DD12" s="9">
        <v>1194.0039999999999</v>
      </c>
      <c r="DE12" s="9">
        <v>466.26299999999998</v>
      </c>
      <c r="DF12" s="9">
        <v>727.74099999999999</v>
      </c>
      <c r="DG12" s="9">
        <v>107.455</v>
      </c>
      <c r="DH12" s="9">
        <v>59.933999999999997</v>
      </c>
      <c r="DI12" s="9">
        <v>47.521000000000001</v>
      </c>
      <c r="DJ12" s="9">
        <v>188.99199999999999</v>
      </c>
      <c r="DK12" s="9">
        <v>98.56</v>
      </c>
      <c r="DL12" s="9">
        <v>90.430999999999997</v>
      </c>
      <c r="DM12" s="9">
        <v>1670.3610000000001</v>
      </c>
      <c r="DN12" s="9">
        <v>659.30700000000002</v>
      </c>
      <c r="DO12" s="9">
        <v>1011.054</v>
      </c>
      <c r="DP12" s="9">
        <v>3123.165</v>
      </c>
      <c r="DQ12" s="9">
        <v>1688.596</v>
      </c>
      <c r="DR12" s="9">
        <v>1434.569</v>
      </c>
      <c r="DS12" s="9">
        <v>1782.904</v>
      </c>
      <c r="DT12" s="9">
        <v>723.97900000000004</v>
      </c>
      <c r="DU12" s="9">
        <v>1058.925</v>
      </c>
      <c r="DV12" s="9">
        <v>3775.223</v>
      </c>
      <c r="DW12" s="9">
        <v>1858.1959999999999</v>
      </c>
      <c r="DX12" s="9">
        <v>1917.028</v>
      </c>
      <c r="DY12" s="9">
        <v>2368.7109999999998</v>
      </c>
      <c r="DZ12" s="9">
        <v>1253.42</v>
      </c>
      <c r="EA12" s="9">
        <v>1115.2909999999999</v>
      </c>
      <c r="EB12" s="9">
        <v>349.23500000000001</v>
      </c>
      <c r="EC12" s="9">
        <v>183.167</v>
      </c>
      <c r="ED12" s="9">
        <v>166.06800000000001</v>
      </c>
      <c r="EE12" s="9">
        <v>208.203</v>
      </c>
      <c r="EF12" s="9">
        <v>88.617999999999995</v>
      </c>
      <c r="EG12" s="9">
        <v>119.584</v>
      </c>
      <c r="EH12" s="9">
        <v>393.79</v>
      </c>
      <c r="EI12" s="9">
        <v>174.404</v>
      </c>
      <c r="EJ12" s="9">
        <v>219.386</v>
      </c>
      <c r="EK12" s="9">
        <v>47.542000000000002</v>
      </c>
      <c r="EL12" s="9">
        <v>18.940999999999999</v>
      </c>
      <c r="EM12" s="9">
        <v>28.600999999999999</v>
      </c>
      <c r="EN12" s="9">
        <v>39.247</v>
      </c>
      <c r="EO12" s="9">
        <v>17.911999999999999</v>
      </c>
      <c r="EP12" s="9">
        <v>21.335000000000001</v>
      </c>
      <c r="EQ12" s="9">
        <v>18.245999999999999</v>
      </c>
      <c r="ER12" s="9">
        <v>7.9960000000000004</v>
      </c>
      <c r="ES12" s="9">
        <v>10.25</v>
      </c>
      <c r="ET12" s="9">
        <v>21</v>
      </c>
      <c r="EU12" s="9">
        <v>9.9160000000000004</v>
      </c>
      <c r="EV12" s="9">
        <v>11.084</v>
      </c>
      <c r="EW12" s="9">
        <v>8.2949999999999999</v>
      </c>
      <c r="EX12" s="9">
        <v>1.0289999999999999</v>
      </c>
      <c r="EY12" s="9">
        <v>7.266</v>
      </c>
      <c r="EZ12" s="9">
        <v>346.24799999999999</v>
      </c>
      <c r="FA12" s="9">
        <v>155.46299999999999</v>
      </c>
      <c r="FB12" s="9">
        <v>190.785</v>
      </c>
      <c r="FC12" s="9">
        <v>146.84399999999999</v>
      </c>
      <c r="FD12" s="9">
        <v>78.174999999999997</v>
      </c>
      <c r="FE12" s="9">
        <v>68.668999999999997</v>
      </c>
      <c r="FF12" s="9">
        <v>134.46</v>
      </c>
      <c r="FG12" s="9">
        <v>74.947000000000003</v>
      </c>
      <c r="FH12" s="9">
        <v>59.512999999999998</v>
      </c>
      <c r="FI12" s="9">
        <v>12.382999999999999</v>
      </c>
      <c r="FJ12" s="9">
        <v>3.2280000000000002</v>
      </c>
      <c r="FK12" s="9">
        <v>9.1560000000000006</v>
      </c>
      <c r="FL12" s="9">
        <v>1.4079999999999999</v>
      </c>
      <c r="FM12" s="9">
        <v>0</v>
      </c>
      <c r="FN12" s="9">
        <v>1.4079999999999999</v>
      </c>
      <c r="FO12" s="9">
        <v>162.221</v>
      </c>
      <c r="FP12" s="9">
        <v>64.701999999999998</v>
      </c>
      <c r="FQ12" s="9">
        <v>97.518000000000001</v>
      </c>
      <c r="FR12" s="9">
        <v>18.626999999999999</v>
      </c>
      <c r="FS12" s="9">
        <v>9.0329999999999995</v>
      </c>
      <c r="FT12" s="9">
        <v>9.5939999999999994</v>
      </c>
      <c r="FU12" s="9">
        <v>143.59399999999999</v>
      </c>
      <c r="FV12" s="9">
        <v>55.668999999999997</v>
      </c>
      <c r="FW12" s="9">
        <v>87.924999999999997</v>
      </c>
      <c r="FX12" s="9">
        <v>35.774999999999999</v>
      </c>
      <c r="FY12" s="9">
        <v>12.585000000000001</v>
      </c>
      <c r="FZ12" s="9">
        <v>23.19</v>
      </c>
      <c r="GA12" s="9">
        <v>1012.723</v>
      </c>
      <c r="GB12" s="9">
        <v>430.37200000000001</v>
      </c>
      <c r="GC12" s="9">
        <v>582.351</v>
      </c>
      <c r="GD12" s="9">
        <v>876.99599999999998</v>
      </c>
      <c r="GE12" s="9">
        <v>364.20499999999998</v>
      </c>
      <c r="GF12" s="9">
        <v>512.79200000000003</v>
      </c>
      <c r="GG12" s="9">
        <v>135.727</v>
      </c>
      <c r="GH12" s="9">
        <v>66.168000000000006</v>
      </c>
      <c r="GI12" s="9">
        <v>69.558999999999997</v>
      </c>
      <c r="GJ12" s="9">
        <v>152.70699999999999</v>
      </c>
      <c r="GK12" s="9">
        <v>82.942999999999998</v>
      </c>
      <c r="GL12" s="9">
        <v>69.763000000000005</v>
      </c>
      <c r="GM12" s="9">
        <v>1253.806</v>
      </c>
      <c r="GN12" s="9">
        <v>521.83199999999999</v>
      </c>
      <c r="GO12" s="9">
        <v>731.97299999999996</v>
      </c>
      <c r="GP12" s="9">
        <v>2416.2530000000002</v>
      </c>
      <c r="GQ12" s="9">
        <v>1272.3610000000001</v>
      </c>
      <c r="GR12" s="9">
        <v>1143.8920000000001</v>
      </c>
      <c r="GS12" s="9">
        <v>1358.971</v>
      </c>
      <c r="GT12" s="9">
        <v>585.83500000000004</v>
      </c>
      <c r="GU12" s="9">
        <v>773.13599999999997</v>
      </c>
      <c r="GV12" s="9">
        <v>1371.4870000000001</v>
      </c>
      <c r="GW12" s="9">
        <v>675.99900000000002</v>
      </c>
      <c r="GX12" s="9">
        <v>695.48800000000006</v>
      </c>
      <c r="GY12" s="9">
        <v>807.58900000000006</v>
      </c>
      <c r="GZ12" s="9">
        <v>425.85300000000001</v>
      </c>
      <c r="HA12" s="9">
        <v>381.73599999999999</v>
      </c>
      <c r="HB12" s="9">
        <v>137.17699999999999</v>
      </c>
      <c r="HC12" s="9">
        <v>70.376999999999995</v>
      </c>
      <c r="HD12" s="9">
        <v>66.8</v>
      </c>
      <c r="HE12" s="9">
        <v>89.863</v>
      </c>
      <c r="HF12" s="9">
        <v>39.994</v>
      </c>
      <c r="HG12" s="9">
        <v>49.869</v>
      </c>
      <c r="HH12" s="9">
        <v>154.70699999999999</v>
      </c>
      <c r="HI12" s="9">
        <v>70.516999999999996</v>
      </c>
      <c r="HJ12" s="9">
        <v>84.19</v>
      </c>
      <c r="HK12" s="9">
        <v>17.439</v>
      </c>
      <c r="HL12" s="9">
        <v>6.7430000000000003</v>
      </c>
      <c r="HM12" s="9">
        <v>10.696</v>
      </c>
      <c r="HN12" s="9">
        <v>11.766999999999999</v>
      </c>
      <c r="HO12" s="9">
        <v>4.8129999999999997</v>
      </c>
      <c r="HP12" s="9">
        <v>6.9539999999999997</v>
      </c>
      <c r="HQ12" s="9">
        <v>5.8710000000000004</v>
      </c>
      <c r="HR12" s="9">
        <v>3.1070000000000002</v>
      </c>
      <c r="HS12" s="9">
        <v>2.7639999999999998</v>
      </c>
      <c r="HT12" s="9">
        <v>5.8959999999999999</v>
      </c>
      <c r="HU12" s="9">
        <v>1.706</v>
      </c>
      <c r="HV12" s="9">
        <v>4.1909999999999998</v>
      </c>
      <c r="HW12" s="9">
        <v>5.6719999999999997</v>
      </c>
      <c r="HX12" s="9">
        <v>1.931</v>
      </c>
      <c r="HY12" s="9">
        <v>3.742</v>
      </c>
      <c r="HZ12" s="9">
        <v>137.268</v>
      </c>
      <c r="IA12" s="9">
        <v>63.774000000000001</v>
      </c>
      <c r="IB12" s="9">
        <v>73.494</v>
      </c>
      <c r="IC12" s="9">
        <v>56.749000000000002</v>
      </c>
      <c r="ID12" s="9">
        <v>31.186</v>
      </c>
      <c r="IE12" s="9">
        <v>25.562999999999999</v>
      </c>
      <c r="IF12" s="9">
        <v>54.399000000000001</v>
      </c>
      <c r="IG12" s="9">
        <v>29.579000000000001</v>
      </c>
      <c r="IH12" s="9">
        <v>24.82</v>
      </c>
      <c r="II12" s="9">
        <v>2.35</v>
      </c>
      <c r="IJ12" s="9">
        <v>1.607</v>
      </c>
      <c r="IK12" s="9">
        <v>0.74299999999999999</v>
      </c>
      <c r="IL12" s="9">
        <v>0.35499999999999998</v>
      </c>
      <c r="IM12" s="9">
        <v>0.35499999999999998</v>
      </c>
      <c r="IN12" s="9">
        <v>0</v>
      </c>
      <c r="IO12" s="9">
        <v>61.35</v>
      </c>
      <c r="IP12" s="9">
        <v>25.484000000000002</v>
      </c>
      <c r="IQ12" s="9">
        <v>35.866</v>
      </c>
    </row>
    <row r="13" spans="1:251">
      <c r="A13" s="10">
        <v>42767</v>
      </c>
      <c r="B13" s="9">
        <v>330.42</v>
      </c>
      <c r="C13" s="9">
        <v>191.726</v>
      </c>
      <c r="D13" s="9">
        <v>101.23699999999999</v>
      </c>
      <c r="E13" s="9">
        <v>90.489000000000004</v>
      </c>
      <c r="F13" s="9">
        <v>176.50899999999999</v>
      </c>
      <c r="G13" s="9">
        <v>96.183999999999997</v>
      </c>
      <c r="H13" s="9">
        <v>80.325999999999993</v>
      </c>
      <c r="I13" s="9">
        <v>15.217000000000001</v>
      </c>
      <c r="J13" s="9">
        <v>5.0540000000000003</v>
      </c>
      <c r="K13" s="9">
        <v>10.163</v>
      </c>
      <c r="L13" s="9">
        <v>2.5990000000000002</v>
      </c>
      <c r="M13" s="9">
        <v>0</v>
      </c>
      <c r="N13" s="9">
        <v>2.5990000000000002</v>
      </c>
      <c r="O13" s="9">
        <v>289.50799999999998</v>
      </c>
      <c r="P13" s="9">
        <v>102.383</v>
      </c>
      <c r="Q13" s="9">
        <v>187.126</v>
      </c>
      <c r="R13" s="9">
        <v>30.939</v>
      </c>
      <c r="S13" s="9">
        <v>11.311999999999999</v>
      </c>
      <c r="T13" s="9">
        <v>19.626999999999999</v>
      </c>
      <c r="U13" s="9">
        <v>258.56900000000002</v>
      </c>
      <c r="V13" s="9">
        <v>91.070999999999998</v>
      </c>
      <c r="W13" s="9">
        <v>167.49799999999999</v>
      </c>
      <c r="X13" s="9">
        <v>74.94</v>
      </c>
      <c r="Y13" s="9">
        <v>24.733000000000001</v>
      </c>
      <c r="Z13" s="9">
        <v>50.207000000000001</v>
      </c>
      <c r="AA13" s="9">
        <v>1790.94</v>
      </c>
      <c r="AB13" s="9">
        <v>773.92600000000004</v>
      </c>
      <c r="AC13" s="9">
        <v>1017.014</v>
      </c>
      <c r="AD13" s="9">
        <v>1568.375</v>
      </c>
      <c r="AE13" s="9">
        <v>662.89300000000003</v>
      </c>
      <c r="AF13" s="9">
        <v>905.48199999999997</v>
      </c>
      <c r="AG13" s="9">
        <v>222.565</v>
      </c>
      <c r="AH13" s="9">
        <v>111.033</v>
      </c>
      <c r="AI13" s="9">
        <v>111.532</v>
      </c>
      <c r="AJ13" s="9">
        <v>203.345</v>
      </c>
      <c r="AK13" s="9">
        <v>106.874</v>
      </c>
      <c r="AL13" s="9">
        <v>96.471000000000004</v>
      </c>
      <c r="AM13" s="9">
        <v>2240.7190000000001</v>
      </c>
      <c r="AN13" s="9">
        <v>928.33799999999997</v>
      </c>
      <c r="AO13" s="9">
        <v>1312.3810000000001</v>
      </c>
      <c r="AP13" s="9">
        <v>3904.6790000000001</v>
      </c>
      <c r="AQ13" s="9">
        <v>2077.9450000000002</v>
      </c>
      <c r="AR13" s="9">
        <v>1826.7339999999999</v>
      </c>
      <c r="AS13" s="9">
        <v>2349.7130000000002</v>
      </c>
      <c r="AT13" s="9">
        <v>1002.279</v>
      </c>
      <c r="AU13" s="9">
        <v>1347.434</v>
      </c>
      <c r="AV13" s="9">
        <v>5043.0730000000003</v>
      </c>
      <c r="AW13" s="9">
        <v>2468.652</v>
      </c>
      <c r="AX13" s="9">
        <v>2574.422</v>
      </c>
      <c r="AY13" s="9">
        <v>3157.1680000000001</v>
      </c>
      <c r="AZ13" s="9">
        <v>1692.5619999999999</v>
      </c>
      <c r="BA13" s="9">
        <v>1464.606</v>
      </c>
      <c r="BB13" s="9">
        <v>498.61599999999999</v>
      </c>
      <c r="BC13" s="9">
        <v>259.15499999999997</v>
      </c>
      <c r="BD13" s="9">
        <v>239.46100000000001</v>
      </c>
      <c r="BE13" s="9">
        <v>302.30900000000003</v>
      </c>
      <c r="BF13" s="9">
        <v>123.279</v>
      </c>
      <c r="BG13" s="9">
        <v>179.03</v>
      </c>
      <c r="BH13" s="9">
        <v>543.05899999999997</v>
      </c>
      <c r="BI13" s="9">
        <v>227.934</v>
      </c>
      <c r="BJ13" s="9">
        <v>315.125</v>
      </c>
      <c r="BK13" s="9">
        <v>73.863</v>
      </c>
      <c r="BL13" s="9">
        <v>26.36</v>
      </c>
      <c r="BM13" s="9">
        <v>47.503</v>
      </c>
      <c r="BN13" s="9">
        <v>59.012999999999998</v>
      </c>
      <c r="BO13" s="9">
        <v>24.707000000000001</v>
      </c>
      <c r="BP13" s="9">
        <v>34.307000000000002</v>
      </c>
      <c r="BQ13" s="9">
        <v>26.466999999999999</v>
      </c>
      <c r="BR13" s="9">
        <v>11.624000000000001</v>
      </c>
      <c r="BS13" s="9">
        <v>14.843</v>
      </c>
      <c r="BT13" s="9">
        <v>32.545999999999999</v>
      </c>
      <c r="BU13" s="9">
        <v>13.083</v>
      </c>
      <c r="BV13" s="9">
        <v>19.463000000000001</v>
      </c>
      <c r="BW13" s="9">
        <v>14.85</v>
      </c>
      <c r="BX13" s="9">
        <v>1.653</v>
      </c>
      <c r="BY13" s="9">
        <v>13.196999999999999</v>
      </c>
      <c r="BZ13" s="9">
        <v>469.19499999999999</v>
      </c>
      <c r="CA13" s="9">
        <v>201.57400000000001</v>
      </c>
      <c r="CB13" s="9">
        <v>267.62200000000001</v>
      </c>
      <c r="CC13" s="9">
        <v>183.29400000000001</v>
      </c>
      <c r="CD13" s="9">
        <v>94.064999999999998</v>
      </c>
      <c r="CE13" s="9">
        <v>89.227999999999994</v>
      </c>
      <c r="CF13" s="9">
        <v>174.44900000000001</v>
      </c>
      <c r="CG13" s="9">
        <v>90.713999999999999</v>
      </c>
      <c r="CH13" s="9">
        <v>83.734999999999999</v>
      </c>
      <c r="CI13" s="9">
        <v>8.8450000000000006</v>
      </c>
      <c r="CJ13" s="9">
        <v>3.351</v>
      </c>
      <c r="CK13" s="9">
        <v>5.4939999999999998</v>
      </c>
      <c r="CL13" s="9">
        <v>1.9239999999999999</v>
      </c>
      <c r="CM13" s="9">
        <v>0</v>
      </c>
      <c r="CN13" s="9">
        <v>1.9239999999999999</v>
      </c>
      <c r="CO13" s="9">
        <v>229.82900000000001</v>
      </c>
      <c r="CP13" s="9">
        <v>92.132999999999996</v>
      </c>
      <c r="CQ13" s="9">
        <v>137.696</v>
      </c>
      <c r="CR13" s="9">
        <v>24.024000000000001</v>
      </c>
      <c r="CS13" s="9">
        <v>11.582000000000001</v>
      </c>
      <c r="CT13" s="9">
        <v>12.441000000000001</v>
      </c>
      <c r="CU13" s="9">
        <v>205.80600000000001</v>
      </c>
      <c r="CV13" s="9">
        <v>80.551000000000002</v>
      </c>
      <c r="CW13" s="9">
        <v>125.254</v>
      </c>
      <c r="CX13" s="9">
        <v>54.148000000000003</v>
      </c>
      <c r="CY13" s="9">
        <v>15.375</v>
      </c>
      <c r="CZ13" s="9">
        <v>38.773000000000003</v>
      </c>
      <c r="DA13" s="9">
        <v>1342.846</v>
      </c>
      <c r="DB13" s="9">
        <v>548.15599999999995</v>
      </c>
      <c r="DC13" s="9">
        <v>794.69100000000003</v>
      </c>
      <c r="DD13" s="9">
        <v>1201.329</v>
      </c>
      <c r="DE13" s="9">
        <v>483.68700000000001</v>
      </c>
      <c r="DF13" s="9">
        <v>717.64099999999996</v>
      </c>
      <c r="DG13" s="9">
        <v>141.517</v>
      </c>
      <c r="DH13" s="9">
        <v>64.468000000000004</v>
      </c>
      <c r="DI13" s="9">
        <v>77.049000000000007</v>
      </c>
      <c r="DJ13" s="9">
        <v>200.916</v>
      </c>
      <c r="DK13" s="9">
        <v>102.33799999999999</v>
      </c>
      <c r="DL13" s="9">
        <v>98.578000000000003</v>
      </c>
      <c r="DM13" s="9">
        <v>1684.989</v>
      </c>
      <c r="DN13" s="9">
        <v>673.75099999999998</v>
      </c>
      <c r="DO13" s="9">
        <v>1011.2380000000001</v>
      </c>
      <c r="DP13" s="9">
        <v>3231.0309999999999</v>
      </c>
      <c r="DQ13" s="9">
        <v>1718.922</v>
      </c>
      <c r="DR13" s="9">
        <v>1512.11</v>
      </c>
      <c r="DS13" s="9">
        <v>1812.0419999999999</v>
      </c>
      <c r="DT13" s="9">
        <v>749.73</v>
      </c>
      <c r="DU13" s="9">
        <v>1062.3119999999999</v>
      </c>
      <c r="DV13" s="9">
        <v>3841.6550000000002</v>
      </c>
      <c r="DW13" s="9">
        <v>1884.2449999999999</v>
      </c>
      <c r="DX13" s="9">
        <v>1957.4090000000001</v>
      </c>
      <c r="DY13" s="9">
        <v>2362.8020000000001</v>
      </c>
      <c r="DZ13" s="9">
        <v>1245.3720000000001</v>
      </c>
      <c r="EA13" s="9">
        <v>1117.431</v>
      </c>
      <c r="EB13" s="9">
        <v>356.358</v>
      </c>
      <c r="EC13" s="9">
        <v>187.95</v>
      </c>
      <c r="ED13" s="9">
        <v>168.40700000000001</v>
      </c>
      <c r="EE13" s="9">
        <v>217.78700000000001</v>
      </c>
      <c r="EF13" s="9">
        <v>92.272000000000006</v>
      </c>
      <c r="EG13" s="9">
        <v>125.515</v>
      </c>
      <c r="EH13" s="9">
        <v>412.03399999999999</v>
      </c>
      <c r="EI13" s="9">
        <v>168.441</v>
      </c>
      <c r="EJ13" s="9">
        <v>243.59299999999999</v>
      </c>
      <c r="EK13" s="9">
        <v>52.731000000000002</v>
      </c>
      <c r="EL13" s="9">
        <v>21.716000000000001</v>
      </c>
      <c r="EM13" s="9">
        <v>31.015000000000001</v>
      </c>
      <c r="EN13" s="9">
        <v>39.776000000000003</v>
      </c>
      <c r="EO13" s="9">
        <v>18.478999999999999</v>
      </c>
      <c r="EP13" s="9">
        <v>21.297000000000001</v>
      </c>
      <c r="EQ13" s="9">
        <v>20.977</v>
      </c>
      <c r="ER13" s="9">
        <v>12.069000000000001</v>
      </c>
      <c r="ES13" s="9">
        <v>8.9079999999999995</v>
      </c>
      <c r="ET13" s="9">
        <v>18.8</v>
      </c>
      <c r="EU13" s="9">
        <v>6.41</v>
      </c>
      <c r="EV13" s="9">
        <v>12.39</v>
      </c>
      <c r="EW13" s="9">
        <v>12.954000000000001</v>
      </c>
      <c r="EX13" s="9">
        <v>3.2370000000000001</v>
      </c>
      <c r="EY13" s="9">
        <v>9.7170000000000005</v>
      </c>
      <c r="EZ13" s="9">
        <v>359.303</v>
      </c>
      <c r="FA13" s="9">
        <v>146.72499999999999</v>
      </c>
      <c r="FB13" s="9">
        <v>212.578</v>
      </c>
      <c r="FC13" s="9">
        <v>147.184</v>
      </c>
      <c r="FD13" s="9">
        <v>76.137</v>
      </c>
      <c r="FE13" s="9">
        <v>71.046999999999997</v>
      </c>
      <c r="FF13" s="9">
        <v>136.55699999999999</v>
      </c>
      <c r="FG13" s="9">
        <v>72.519000000000005</v>
      </c>
      <c r="FH13" s="9">
        <v>64.037999999999997</v>
      </c>
      <c r="FI13" s="9">
        <v>10.627000000000001</v>
      </c>
      <c r="FJ13" s="9">
        <v>3.6179999999999999</v>
      </c>
      <c r="FK13" s="9">
        <v>7.0090000000000003</v>
      </c>
      <c r="FL13" s="9">
        <v>0.57499999999999996</v>
      </c>
      <c r="FM13" s="9">
        <v>0.57499999999999996</v>
      </c>
      <c r="FN13" s="9">
        <v>0</v>
      </c>
      <c r="FO13" s="9">
        <v>176.62799999999999</v>
      </c>
      <c r="FP13" s="9">
        <v>57.302</v>
      </c>
      <c r="FQ13" s="9">
        <v>119.32599999999999</v>
      </c>
      <c r="FR13" s="9">
        <v>21.141999999999999</v>
      </c>
      <c r="FS13" s="9">
        <v>7.4770000000000003</v>
      </c>
      <c r="FT13" s="9">
        <v>13.664999999999999</v>
      </c>
      <c r="FU13" s="9">
        <v>155.48500000000001</v>
      </c>
      <c r="FV13" s="9">
        <v>49.825000000000003</v>
      </c>
      <c r="FW13" s="9">
        <v>105.661</v>
      </c>
      <c r="FX13" s="9">
        <v>34.915999999999997</v>
      </c>
      <c r="FY13" s="9">
        <v>12.711</v>
      </c>
      <c r="FZ13" s="9">
        <v>22.204999999999998</v>
      </c>
      <c r="GA13" s="9">
        <v>1066.819</v>
      </c>
      <c r="GB13" s="9">
        <v>470.43299999999999</v>
      </c>
      <c r="GC13" s="9">
        <v>596.38599999999997</v>
      </c>
      <c r="GD13" s="9">
        <v>928.25300000000004</v>
      </c>
      <c r="GE13" s="9">
        <v>393.79899999999998</v>
      </c>
      <c r="GF13" s="9">
        <v>534.45399999999995</v>
      </c>
      <c r="GG13" s="9">
        <v>138.566</v>
      </c>
      <c r="GH13" s="9">
        <v>76.634</v>
      </c>
      <c r="GI13" s="9">
        <v>61.932000000000002</v>
      </c>
      <c r="GJ13" s="9">
        <v>157.53399999999999</v>
      </c>
      <c r="GK13" s="9">
        <v>84.587999999999994</v>
      </c>
      <c r="GL13" s="9">
        <v>72.945999999999998</v>
      </c>
      <c r="GM13" s="9">
        <v>1321.319</v>
      </c>
      <c r="GN13" s="9">
        <v>554.28599999999994</v>
      </c>
      <c r="GO13" s="9">
        <v>767.03300000000002</v>
      </c>
      <c r="GP13" s="9">
        <v>2415.5329999999999</v>
      </c>
      <c r="GQ13" s="9">
        <v>1267.087</v>
      </c>
      <c r="GR13" s="9">
        <v>1148.4449999999999</v>
      </c>
      <c r="GS13" s="9">
        <v>1426.1220000000001</v>
      </c>
      <c r="GT13" s="9">
        <v>617.15800000000002</v>
      </c>
      <c r="GU13" s="9">
        <v>808.96400000000006</v>
      </c>
      <c r="GV13" s="9">
        <v>1390.6110000000001</v>
      </c>
      <c r="GW13" s="9">
        <v>683.226</v>
      </c>
      <c r="GX13" s="9">
        <v>707.38499999999999</v>
      </c>
      <c r="GY13" s="9">
        <v>822.76</v>
      </c>
      <c r="GZ13" s="9">
        <v>431.56599999999997</v>
      </c>
      <c r="HA13" s="9">
        <v>391.19400000000002</v>
      </c>
      <c r="HB13" s="9">
        <v>137.06399999999999</v>
      </c>
      <c r="HC13" s="9">
        <v>66.492999999999995</v>
      </c>
      <c r="HD13" s="9">
        <v>70.570999999999998</v>
      </c>
      <c r="HE13" s="9">
        <v>89.421999999999997</v>
      </c>
      <c r="HF13" s="9">
        <v>35.090000000000003</v>
      </c>
      <c r="HG13" s="9">
        <v>54.332000000000001</v>
      </c>
      <c r="HH13" s="9">
        <v>144.09200000000001</v>
      </c>
      <c r="HI13" s="9">
        <v>64.459999999999994</v>
      </c>
      <c r="HJ13" s="9">
        <v>79.632000000000005</v>
      </c>
      <c r="HK13" s="9">
        <v>16.96</v>
      </c>
      <c r="HL13" s="9">
        <v>6.4169999999999998</v>
      </c>
      <c r="HM13" s="9">
        <v>10.542999999999999</v>
      </c>
      <c r="HN13" s="9">
        <v>11.744</v>
      </c>
      <c r="HO13" s="9">
        <v>6.0540000000000003</v>
      </c>
      <c r="HP13" s="9">
        <v>5.69</v>
      </c>
      <c r="HQ13" s="9">
        <v>5.9009999999999998</v>
      </c>
      <c r="HR13" s="9">
        <v>3.0579999999999998</v>
      </c>
      <c r="HS13" s="9">
        <v>2.843</v>
      </c>
      <c r="HT13" s="9">
        <v>5.8419999999999996</v>
      </c>
      <c r="HU13" s="9">
        <v>2.996</v>
      </c>
      <c r="HV13" s="9">
        <v>2.847</v>
      </c>
      <c r="HW13" s="9">
        <v>5.2160000000000002</v>
      </c>
      <c r="HX13" s="9">
        <v>0.36299999999999999</v>
      </c>
      <c r="HY13" s="9">
        <v>4.8529999999999998</v>
      </c>
      <c r="HZ13" s="9">
        <v>127.13200000000001</v>
      </c>
      <c r="IA13" s="9">
        <v>58.042999999999999</v>
      </c>
      <c r="IB13" s="9">
        <v>69.088999999999999</v>
      </c>
      <c r="IC13" s="9">
        <v>57.220999999999997</v>
      </c>
      <c r="ID13" s="9">
        <v>30.027000000000001</v>
      </c>
      <c r="IE13" s="9">
        <v>27.193999999999999</v>
      </c>
      <c r="IF13" s="9">
        <v>53.069000000000003</v>
      </c>
      <c r="IG13" s="9">
        <v>28.802</v>
      </c>
      <c r="IH13" s="9">
        <v>24.268000000000001</v>
      </c>
      <c r="II13" s="9">
        <v>4.1520000000000001</v>
      </c>
      <c r="IJ13" s="9">
        <v>1.2250000000000001</v>
      </c>
      <c r="IK13" s="9">
        <v>2.927</v>
      </c>
      <c r="IL13" s="9">
        <v>1.387</v>
      </c>
      <c r="IM13" s="9">
        <v>0.75</v>
      </c>
      <c r="IN13" s="9">
        <v>0.63700000000000001</v>
      </c>
      <c r="IO13" s="9">
        <v>56.22</v>
      </c>
      <c r="IP13" s="9">
        <v>22.875</v>
      </c>
      <c r="IQ13" s="9">
        <v>33.344999999999999</v>
      </c>
    </row>
    <row r="14" spans="1:251">
      <c r="A14" s="10">
        <v>43132</v>
      </c>
      <c r="B14" s="9">
        <v>304.38900000000001</v>
      </c>
      <c r="C14" s="9">
        <v>186.93100000000001</v>
      </c>
      <c r="D14" s="9">
        <v>100.301</v>
      </c>
      <c r="E14" s="9">
        <v>86.63</v>
      </c>
      <c r="F14" s="9">
        <v>171.13399999999999</v>
      </c>
      <c r="G14" s="9">
        <v>95.248999999999995</v>
      </c>
      <c r="H14" s="9">
        <v>75.885000000000005</v>
      </c>
      <c r="I14" s="9">
        <v>15.797000000000001</v>
      </c>
      <c r="J14" s="9">
        <v>5.0519999999999996</v>
      </c>
      <c r="K14" s="9">
        <v>10.744999999999999</v>
      </c>
      <c r="L14" s="9">
        <v>5.298</v>
      </c>
      <c r="M14" s="9">
        <v>1.931</v>
      </c>
      <c r="N14" s="9">
        <v>3.3660000000000001</v>
      </c>
      <c r="O14" s="9">
        <v>275.30099999999999</v>
      </c>
      <c r="P14" s="9">
        <v>113.828</v>
      </c>
      <c r="Q14" s="9">
        <v>161.47300000000001</v>
      </c>
      <c r="R14" s="9">
        <v>30.645</v>
      </c>
      <c r="S14" s="9">
        <v>12.661</v>
      </c>
      <c r="T14" s="9">
        <v>17.984000000000002</v>
      </c>
      <c r="U14" s="9">
        <v>244.65600000000001</v>
      </c>
      <c r="V14" s="9">
        <v>101.167</v>
      </c>
      <c r="W14" s="9">
        <v>143.489</v>
      </c>
      <c r="X14" s="9">
        <v>83.462999999999994</v>
      </c>
      <c r="Y14" s="9">
        <v>30.542999999999999</v>
      </c>
      <c r="Z14" s="9">
        <v>52.92</v>
      </c>
      <c r="AA14" s="9">
        <v>1773.4590000000001</v>
      </c>
      <c r="AB14" s="9">
        <v>747.9</v>
      </c>
      <c r="AC14" s="9">
        <v>1025.558</v>
      </c>
      <c r="AD14" s="9">
        <v>1595.636</v>
      </c>
      <c r="AE14" s="9">
        <v>658.255</v>
      </c>
      <c r="AF14" s="9">
        <v>937.38099999999997</v>
      </c>
      <c r="AG14" s="9">
        <v>177.82300000000001</v>
      </c>
      <c r="AH14" s="9">
        <v>89.646000000000001</v>
      </c>
      <c r="AI14" s="9">
        <v>88.177000000000007</v>
      </c>
      <c r="AJ14" s="9">
        <v>203.625</v>
      </c>
      <c r="AK14" s="9">
        <v>110.744</v>
      </c>
      <c r="AL14" s="9">
        <v>92.881</v>
      </c>
      <c r="AM14" s="9">
        <v>2205.527</v>
      </c>
      <c r="AN14" s="9">
        <v>917.70699999999999</v>
      </c>
      <c r="AO14" s="9">
        <v>1287.82</v>
      </c>
      <c r="AP14" s="9">
        <v>4032.5070000000001</v>
      </c>
      <c r="AQ14" s="9">
        <v>2135.6610000000001</v>
      </c>
      <c r="AR14" s="9">
        <v>1896.846</v>
      </c>
      <c r="AS14" s="9">
        <v>2324.451</v>
      </c>
      <c r="AT14" s="9">
        <v>994.50400000000002</v>
      </c>
      <c r="AU14" s="9">
        <v>1329.9469999999999</v>
      </c>
      <c r="AV14" s="9">
        <v>5138.6989999999996</v>
      </c>
      <c r="AW14" s="9">
        <v>2516.1770000000001</v>
      </c>
      <c r="AX14" s="9">
        <v>2622.5219999999999</v>
      </c>
      <c r="AY14" s="9">
        <v>3226.4850000000001</v>
      </c>
      <c r="AZ14" s="9">
        <v>1725.9780000000001</v>
      </c>
      <c r="BA14" s="9">
        <v>1500.5070000000001</v>
      </c>
      <c r="BB14" s="9">
        <v>473.90199999999999</v>
      </c>
      <c r="BC14" s="9">
        <v>255.91300000000001</v>
      </c>
      <c r="BD14" s="9">
        <v>217.989</v>
      </c>
      <c r="BE14" s="9">
        <v>279.92500000000001</v>
      </c>
      <c r="BF14" s="9">
        <v>119.584</v>
      </c>
      <c r="BG14" s="9">
        <v>160.34100000000001</v>
      </c>
      <c r="BH14" s="9">
        <v>548.71799999999996</v>
      </c>
      <c r="BI14" s="9">
        <v>215.12299999999999</v>
      </c>
      <c r="BJ14" s="9">
        <v>333.59500000000003</v>
      </c>
      <c r="BK14" s="9">
        <v>82.311000000000007</v>
      </c>
      <c r="BL14" s="9">
        <v>29.170999999999999</v>
      </c>
      <c r="BM14" s="9">
        <v>53.14</v>
      </c>
      <c r="BN14" s="9">
        <v>56.383000000000003</v>
      </c>
      <c r="BO14" s="9">
        <v>24.863</v>
      </c>
      <c r="BP14" s="9">
        <v>31.52</v>
      </c>
      <c r="BQ14" s="9">
        <v>23.073</v>
      </c>
      <c r="BR14" s="9">
        <v>9.0570000000000004</v>
      </c>
      <c r="BS14" s="9">
        <v>14.016999999999999</v>
      </c>
      <c r="BT14" s="9">
        <v>33.31</v>
      </c>
      <c r="BU14" s="9">
        <v>15.807</v>
      </c>
      <c r="BV14" s="9">
        <v>17.503</v>
      </c>
      <c r="BW14" s="9">
        <v>25.928000000000001</v>
      </c>
      <c r="BX14" s="9">
        <v>4.3079999999999998</v>
      </c>
      <c r="BY14" s="9">
        <v>21.62</v>
      </c>
      <c r="BZ14" s="9">
        <v>466.40699999999998</v>
      </c>
      <c r="CA14" s="9">
        <v>185.952</v>
      </c>
      <c r="CB14" s="9">
        <v>280.45499999999998</v>
      </c>
      <c r="CC14" s="9">
        <v>171.16900000000001</v>
      </c>
      <c r="CD14" s="9">
        <v>84.456000000000003</v>
      </c>
      <c r="CE14" s="9">
        <v>86.712000000000003</v>
      </c>
      <c r="CF14" s="9">
        <v>162.898</v>
      </c>
      <c r="CG14" s="9">
        <v>82.295000000000002</v>
      </c>
      <c r="CH14" s="9">
        <v>80.602999999999994</v>
      </c>
      <c r="CI14" s="9">
        <v>8.2710000000000008</v>
      </c>
      <c r="CJ14" s="9">
        <v>2.1619999999999999</v>
      </c>
      <c r="CK14" s="9">
        <v>6.109</v>
      </c>
      <c r="CL14" s="9">
        <v>3.6739999999999999</v>
      </c>
      <c r="CM14" s="9">
        <v>2.6120000000000001</v>
      </c>
      <c r="CN14" s="9">
        <v>1.0609999999999999</v>
      </c>
      <c r="CO14" s="9">
        <v>228.267</v>
      </c>
      <c r="CP14" s="9">
        <v>71.655000000000001</v>
      </c>
      <c r="CQ14" s="9">
        <v>156.61199999999999</v>
      </c>
      <c r="CR14" s="9">
        <v>22.71</v>
      </c>
      <c r="CS14" s="9">
        <v>10.311999999999999</v>
      </c>
      <c r="CT14" s="9">
        <v>12.398</v>
      </c>
      <c r="CU14" s="9">
        <v>205.55699999999999</v>
      </c>
      <c r="CV14" s="9">
        <v>61.343000000000004</v>
      </c>
      <c r="CW14" s="9">
        <v>144.214</v>
      </c>
      <c r="CX14" s="9">
        <v>63.298000000000002</v>
      </c>
      <c r="CY14" s="9">
        <v>27.228999999999999</v>
      </c>
      <c r="CZ14" s="9">
        <v>36.07</v>
      </c>
      <c r="DA14" s="9">
        <v>1363.4960000000001</v>
      </c>
      <c r="DB14" s="9">
        <v>575.07600000000002</v>
      </c>
      <c r="DC14" s="9">
        <v>788.42</v>
      </c>
      <c r="DD14" s="9">
        <v>1251.0260000000001</v>
      </c>
      <c r="DE14" s="9">
        <v>514.88199999999995</v>
      </c>
      <c r="DF14" s="9">
        <v>736.14400000000001</v>
      </c>
      <c r="DG14" s="9">
        <v>112.47</v>
      </c>
      <c r="DH14" s="9">
        <v>60.192999999999998</v>
      </c>
      <c r="DI14" s="9">
        <v>52.276000000000003</v>
      </c>
      <c r="DJ14" s="9">
        <v>185.971</v>
      </c>
      <c r="DK14" s="9">
        <v>91.350999999999999</v>
      </c>
      <c r="DL14" s="9">
        <v>94.62</v>
      </c>
      <c r="DM14" s="9">
        <v>1726.2429999999999</v>
      </c>
      <c r="DN14" s="9">
        <v>698.84699999999998</v>
      </c>
      <c r="DO14" s="9">
        <v>1027.395</v>
      </c>
      <c r="DP14" s="9">
        <v>3308.7959999999998</v>
      </c>
      <c r="DQ14" s="9">
        <v>1755.1489999999999</v>
      </c>
      <c r="DR14" s="9">
        <v>1553.646</v>
      </c>
      <c r="DS14" s="9">
        <v>1829.903</v>
      </c>
      <c r="DT14" s="9">
        <v>761.02700000000004</v>
      </c>
      <c r="DU14" s="9">
        <v>1068.875</v>
      </c>
      <c r="DV14" s="9">
        <v>3922.8209999999999</v>
      </c>
      <c r="DW14" s="9">
        <v>1925.9459999999999</v>
      </c>
      <c r="DX14" s="9">
        <v>1996.875</v>
      </c>
      <c r="DY14" s="9">
        <v>2470.7840000000001</v>
      </c>
      <c r="DZ14" s="9">
        <v>1294.739</v>
      </c>
      <c r="EA14" s="9">
        <v>1176.0440000000001</v>
      </c>
      <c r="EB14" s="9">
        <v>382.16199999999998</v>
      </c>
      <c r="EC14" s="9">
        <v>184.39</v>
      </c>
      <c r="ED14" s="9">
        <v>197.77199999999999</v>
      </c>
      <c r="EE14" s="9">
        <v>235.739</v>
      </c>
      <c r="EF14" s="9">
        <v>94.058000000000007</v>
      </c>
      <c r="EG14" s="9">
        <v>141.68100000000001</v>
      </c>
      <c r="EH14" s="9">
        <v>412.745</v>
      </c>
      <c r="EI14" s="9">
        <v>181.51300000000001</v>
      </c>
      <c r="EJ14" s="9">
        <v>231.232</v>
      </c>
      <c r="EK14" s="9">
        <v>51.482999999999997</v>
      </c>
      <c r="EL14" s="9">
        <v>23.245000000000001</v>
      </c>
      <c r="EM14" s="9">
        <v>28.236999999999998</v>
      </c>
      <c r="EN14" s="9">
        <v>41.439</v>
      </c>
      <c r="EO14" s="9">
        <v>21.239000000000001</v>
      </c>
      <c r="EP14" s="9">
        <v>20.2</v>
      </c>
      <c r="EQ14" s="9">
        <v>21.32</v>
      </c>
      <c r="ER14" s="9">
        <v>12.811</v>
      </c>
      <c r="ES14" s="9">
        <v>8.5079999999999991</v>
      </c>
      <c r="ET14" s="9">
        <v>20.119</v>
      </c>
      <c r="EU14" s="9">
        <v>8.4280000000000008</v>
      </c>
      <c r="EV14" s="9">
        <v>11.692</v>
      </c>
      <c r="EW14" s="9">
        <v>10.044</v>
      </c>
      <c r="EX14" s="9">
        <v>2.0059999999999998</v>
      </c>
      <c r="EY14" s="9">
        <v>8.0370000000000008</v>
      </c>
      <c r="EZ14" s="9">
        <v>361.262</v>
      </c>
      <c r="FA14" s="9">
        <v>158.268</v>
      </c>
      <c r="FB14" s="9">
        <v>202.994</v>
      </c>
      <c r="FC14" s="9">
        <v>147.58099999999999</v>
      </c>
      <c r="FD14" s="9">
        <v>75.162999999999997</v>
      </c>
      <c r="FE14" s="9">
        <v>72.418000000000006</v>
      </c>
      <c r="FF14" s="9">
        <v>139.33000000000001</v>
      </c>
      <c r="FG14" s="9">
        <v>72.215999999999994</v>
      </c>
      <c r="FH14" s="9">
        <v>67.114000000000004</v>
      </c>
      <c r="FI14" s="9">
        <v>8.2509999999999994</v>
      </c>
      <c r="FJ14" s="9">
        <v>2.9470000000000001</v>
      </c>
      <c r="FK14" s="9">
        <v>5.3040000000000003</v>
      </c>
      <c r="FL14" s="9">
        <v>0.41499999999999998</v>
      </c>
      <c r="FM14" s="9">
        <v>0.41499999999999998</v>
      </c>
      <c r="FN14" s="9">
        <v>0</v>
      </c>
      <c r="FO14" s="9">
        <v>177.31700000000001</v>
      </c>
      <c r="FP14" s="9">
        <v>66.814999999999998</v>
      </c>
      <c r="FQ14" s="9">
        <v>110.501</v>
      </c>
      <c r="FR14" s="9">
        <v>20.709</v>
      </c>
      <c r="FS14" s="9">
        <v>8.5060000000000002</v>
      </c>
      <c r="FT14" s="9">
        <v>12.202999999999999</v>
      </c>
      <c r="FU14" s="9">
        <v>156.608</v>
      </c>
      <c r="FV14" s="9">
        <v>58.308999999999997</v>
      </c>
      <c r="FW14" s="9">
        <v>98.299000000000007</v>
      </c>
      <c r="FX14" s="9">
        <v>35.948999999999998</v>
      </c>
      <c r="FY14" s="9">
        <v>15.874000000000001</v>
      </c>
      <c r="FZ14" s="9">
        <v>20.074999999999999</v>
      </c>
      <c r="GA14" s="9">
        <v>1039.2929999999999</v>
      </c>
      <c r="GB14" s="9">
        <v>449.69400000000002</v>
      </c>
      <c r="GC14" s="9">
        <v>589.59900000000005</v>
      </c>
      <c r="GD14" s="9">
        <v>924.98299999999995</v>
      </c>
      <c r="GE14" s="9">
        <v>386.79700000000003</v>
      </c>
      <c r="GF14" s="9">
        <v>538.18600000000004</v>
      </c>
      <c r="GG14" s="9">
        <v>114.31</v>
      </c>
      <c r="GH14" s="9">
        <v>62.896999999999998</v>
      </c>
      <c r="GI14" s="9">
        <v>51.412999999999997</v>
      </c>
      <c r="GJ14" s="9">
        <v>160.65</v>
      </c>
      <c r="GK14" s="9">
        <v>85.028000000000006</v>
      </c>
      <c r="GL14" s="9">
        <v>75.622</v>
      </c>
      <c r="GM14" s="9">
        <v>1291.3879999999999</v>
      </c>
      <c r="GN14" s="9">
        <v>546.17899999999997</v>
      </c>
      <c r="GO14" s="9">
        <v>745.20799999999997</v>
      </c>
      <c r="GP14" s="9">
        <v>2522.2660000000001</v>
      </c>
      <c r="GQ14" s="9">
        <v>1317.9849999999999</v>
      </c>
      <c r="GR14" s="9">
        <v>1204.2809999999999</v>
      </c>
      <c r="GS14" s="9">
        <v>1400.5550000000001</v>
      </c>
      <c r="GT14" s="9">
        <v>607.96100000000001</v>
      </c>
      <c r="GU14" s="9">
        <v>792.59400000000005</v>
      </c>
      <c r="GV14" s="9">
        <v>1409.5319999999999</v>
      </c>
      <c r="GW14" s="9">
        <v>691.66399999999999</v>
      </c>
      <c r="GX14" s="9">
        <v>717.86800000000005</v>
      </c>
      <c r="GY14" s="9">
        <v>846.38</v>
      </c>
      <c r="GZ14" s="9">
        <v>446.476</v>
      </c>
      <c r="HA14" s="9">
        <v>399.90499999999997</v>
      </c>
      <c r="HB14" s="9">
        <v>130.81399999999999</v>
      </c>
      <c r="HC14" s="9">
        <v>68.751999999999995</v>
      </c>
      <c r="HD14" s="9">
        <v>62.061999999999998</v>
      </c>
      <c r="HE14" s="9">
        <v>86.215000000000003</v>
      </c>
      <c r="HF14" s="9">
        <v>37.07</v>
      </c>
      <c r="HG14" s="9">
        <v>49.145000000000003</v>
      </c>
      <c r="HH14" s="9">
        <v>140.042</v>
      </c>
      <c r="HI14" s="9">
        <v>64.418000000000006</v>
      </c>
      <c r="HJ14" s="9">
        <v>75.623999999999995</v>
      </c>
      <c r="HK14" s="9">
        <v>18.099</v>
      </c>
      <c r="HL14" s="9">
        <v>6.3559999999999999</v>
      </c>
      <c r="HM14" s="9">
        <v>11.743</v>
      </c>
      <c r="HN14" s="9">
        <v>12.512</v>
      </c>
      <c r="HO14" s="9">
        <v>5.2480000000000002</v>
      </c>
      <c r="HP14" s="9">
        <v>7.2640000000000002</v>
      </c>
      <c r="HQ14" s="9">
        <v>5.59</v>
      </c>
      <c r="HR14" s="9">
        <v>2.056</v>
      </c>
      <c r="HS14" s="9">
        <v>3.5350000000000001</v>
      </c>
      <c r="HT14" s="9">
        <v>6.9219999999999997</v>
      </c>
      <c r="HU14" s="9">
        <v>3.1930000000000001</v>
      </c>
      <c r="HV14" s="9">
        <v>3.7290000000000001</v>
      </c>
      <c r="HW14" s="9">
        <v>5.5869999999999997</v>
      </c>
      <c r="HX14" s="9">
        <v>1.1080000000000001</v>
      </c>
      <c r="HY14" s="9">
        <v>4.4790000000000001</v>
      </c>
      <c r="HZ14" s="9">
        <v>121.943</v>
      </c>
      <c r="IA14" s="9">
        <v>58.061999999999998</v>
      </c>
      <c r="IB14" s="9">
        <v>63.881</v>
      </c>
      <c r="IC14" s="9">
        <v>49.07</v>
      </c>
      <c r="ID14" s="9">
        <v>26.994</v>
      </c>
      <c r="IE14" s="9">
        <v>22.076000000000001</v>
      </c>
      <c r="IF14" s="9">
        <v>47.433</v>
      </c>
      <c r="IG14" s="9">
        <v>26.286999999999999</v>
      </c>
      <c r="IH14" s="9">
        <v>21.146000000000001</v>
      </c>
      <c r="II14" s="9">
        <v>1.637</v>
      </c>
      <c r="IJ14" s="9">
        <v>0.70699999999999996</v>
      </c>
      <c r="IK14" s="9">
        <v>0.93</v>
      </c>
      <c r="IL14" s="9">
        <v>0.308</v>
      </c>
      <c r="IM14" s="9">
        <v>0.308</v>
      </c>
      <c r="IN14" s="9">
        <v>0</v>
      </c>
      <c r="IO14" s="9">
        <v>57.347000000000001</v>
      </c>
      <c r="IP14" s="9">
        <v>23.155000000000001</v>
      </c>
      <c r="IQ14" s="9">
        <v>34.192</v>
      </c>
    </row>
    <row r="15" spans="1:251">
      <c r="A15" s="10">
        <v>43497</v>
      </c>
      <c r="B15" s="9">
        <v>288.22399999999999</v>
      </c>
      <c r="C15" s="9">
        <v>171.03299999999999</v>
      </c>
      <c r="D15" s="9">
        <v>90.677999999999997</v>
      </c>
      <c r="E15" s="9">
        <v>80.355000000000004</v>
      </c>
      <c r="F15" s="9">
        <v>155.96299999999999</v>
      </c>
      <c r="G15" s="9">
        <v>82.588999999999999</v>
      </c>
      <c r="H15" s="9">
        <v>73.375</v>
      </c>
      <c r="I15" s="9">
        <v>15.07</v>
      </c>
      <c r="J15" s="9">
        <v>8.0890000000000004</v>
      </c>
      <c r="K15" s="9">
        <v>6.9809999999999999</v>
      </c>
      <c r="L15" s="9">
        <v>4.67</v>
      </c>
      <c r="M15" s="9">
        <v>2.0219999999999998</v>
      </c>
      <c r="N15" s="9">
        <v>2.6480000000000001</v>
      </c>
      <c r="O15" s="9">
        <v>270.69799999999998</v>
      </c>
      <c r="P15" s="9">
        <v>105.31</v>
      </c>
      <c r="Q15" s="9">
        <v>165.38800000000001</v>
      </c>
      <c r="R15" s="9">
        <v>24.125</v>
      </c>
      <c r="S15" s="9">
        <v>11.673</v>
      </c>
      <c r="T15" s="9">
        <v>12.452</v>
      </c>
      <c r="U15" s="9">
        <v>246.57300000000001</v>
      </c>
      <c r="V15" s="9">
        <v>93.637</v>
      </c>
      <c r="W15" s="9">
        <v>152.93600000000001</v>
      </c>
      <c r="X15" s="9">
        <v>65.256</v>
      </c>
      <c r="Y15" s="9">
        <v>25.422999999999998</v>
      </c>
      <c r="Z15" s="9">
        <v>39.832999999999998</v>
      </c>
      <c r="AA15" s="9">
        <v>1772.758</v>
      </c>
      <c r="AB15" s="9">
        <v>740.14</v>
      </c>
      <c r="AC15" s="9">
        <v>1032.6179999999999</v>
      </c>
      <c r="AD15" s="9">
        <v>1584.7270000000001</v>
      </c>
      <c r="AE15" s="9">
        <v>648.37</v>
      </c>
      <c r="AF15" s="9">
        <v>936.35799999999995</v>
      </c>
      <c r="AG15" s="9">
        <v>188.03100000000001</v>
      </c>
      <c r="AH15" s="9">
        <v>91.77</v>
      </c>
      <c r="AI15" s="9">
        <v>96.26</v>
      </c>
      <c r="AJ15" s="9">
        <v>183.892</v>
      </c>
      <c r="AK15" s="9">
        <v>98.644000000000005</v>
      </c>
      <c r="AL15" s="9">
        <v>85.248000000000005</v>
      </c>
      <c r="AM15" s="9">
        <v>2192.4459999999999</v>
      </c>
      <c r="AN15" s="9">
        <v>906.36500000000001</v>
      </c>
      <c r="AO15" s="9">
        <v>1286.0809999999999</v>
      </c>
      <c r="AP15" s="9">
        <v>4151.107</v>
      </c>
      <c r="AQ15" s="9">
        <v>2199.1239999999998</v>
      </c>
      <c r="AR15" s="9">
        <v>1951.9839999999999</v>
      </c>
      <c r="AS15" s="9">
        <v>2284.415</v>
      </c>
      <c r="AT15" s="9">
        <v>963.57299999999998</v>
      </c>
      <c r="AU15" s="9">
        <v>1320.8420000000001</v>
      </c>
      <c r="AV15" s="9">
        <v>5217.0619999999999</v>
      </c>
      <c r="AW15" s="9">
        <v>2555.1419999999998</v>
      </c>
      <c r="AX15" s="9">
        <v>2661.92</v>
      </c>
      <c r="AY15" s="9">
        <v>3333.49</v>
      </c>
      <c r="AZ15" s="9">
        <v>1780.5440000000001</v>
      </c>
      <c r="BA15" s="9">
        <v>1552.9459999999999</v>
      </c>
      <c r="BB15" s="9">
        <v>482.04199999999997</v>
      </c>
      <c r="BC15" s="9">
        <v>251.91200000000001</v>
      </c>
      <c r="BD15" s="9">
        <v>230.13</v>
      </c>
      <c r="BE15" s="9">
        <v>291.21899999999999</v>
      </c>
      <c r="BF15" s="9">
        <v>119.875</v>
      </c>
      <c r="BG15" s="9">
        <v>171.34399999999999</v>
      </c>
      <c r="BH15" s="9">
        <v>511.05700000000002</v>
      </c>
      <c r="BI15" s="9">
        <v>211.107</v>
      </c>
      <c r="BJ15" s="9">
        <v>299.95</v>
      </c>
      <c r="BK15" s="9">
        <v>86.075000000000003</v>
      </c>
      <c r="BL15" s="9">
        <v>32.161999999999999</v>
      </c>
      <c r="BM15" s="9">
        <v>53.912999999999997</v>
      </c>
      <c r="BN15" s="9">
        <v>57.97</v>
      </c>
      <c r="BO15" s="9">
        <v>28.74</v>
      </c>
      <c r="BP15" s="9">
        <v>29.23</v>
      </c>
      <c r="BQ15" s="9">
        <v>35.749000000000002</v>
      </c>
      <c r="BR15" s="9">
        <v>19.510000000000002</v>
      </c>
      <c r="BS15" s="9">
        <v>16.239000000000001</v>
      </c>
      <c r="BT15" s="9">
        <v>22.221</v>
      </c>
      <c r="BU15" s="9">
        <v>9.23</v>
      </c>
      <c r="BV15" s="9">
        <v>12.991</v>
      </c>
      <c r="BW15" s="9">
        <v>28.105</v>
      </c>
      <c r="BX15" s="9">
        <v>3.4220000000000002</v>
      </c>
      <c r="BY15" s="9">
        <v>24.684000000000001</v>
      </c>
      <c r="BZ15" s="9">
        <v>424.98200000000003</v>
      </c>
      <c r="CA15" s="9">
        <v>178.94499999999999</v>
      </c>
      <c r="CB15" s="9">
        <v>246.03700000000001</v>
      </c>
      <c r="CC15" s="9">
        <v>136.44900000000001</v>
      </c>
      <c r="CD15" s="9">
        <v>68.361000000000004</v>
      </c>
      <c r="CE15" s="9">
        <v>68.088999999999999</v>
      </c>
      <c r="CF15" s="9">
        <v>125.44799999999999</v>
      </c>
      <c r="CG15" s="9">
        <v>63.524999999999999</v>
      </c>
      <c r="CH15" s="9">
        <v>61.923000000000002</v>
      </c>
      <c r="CI15" s="9">
        <v>11.000999999999999</v>
      </c>
      <c r="CJ15" s="9">
        <v>4.835</v>
      </c>
      <c r="CK15" s="9">
        <v>6.1660000000000004</v>
      </c>
      <c r="CL15" s="9">
        <v>3.8519999999999999</v>
      </c>
      <c r="CM15" s="9">
        <v>1.6919999999999999</v>
      </c>
      <c r="CN15" s="9">
        <v>2.16</v>
      </c>
      <c r="CO15" s="9">
        <v>232.762</v>
      </c>
      <c r="CP15" s="9">
        <v>94.787999999999997</v>
      </c>
      <c r="CQ15" s="9">
        <v>137.97399999999999</v>
      </c>
      <c r="CR15" s="9">
        <v>29.452999999999999</v>
      </c>
      <c r="CS15" s="9">
        <v>12.782</v>
      </c>
      <c r="CT15" s="9">
        <v>16.670999999999999</v>
      </c>
      <c r="CU15" s="9">
        <v>203.309</v>
      </c>
      <c r="CV15" s="9">
        <v>82.006</v>
      </c>
      <c r="CW15" s="9">
        <v>121.303</v>
      </c>
      <c r="CX15" s="9">
        <v>51.918999999999997</v>
      </c>
      <c r="CY15" s="9">
        <v>14.105</v>
      </c>
      <c r="CZ15" s="9">
        <v>37.814</v>
      </c>
      <c r="DA15" s="9">
        <v>1372.5150000000001</v>
      </c>
      <c r="DB15" s="9">
        <v>563.49099999999999</v>
      </c>
      <c r="DC15" s="9">
        <v>809.024</v>
      </c>
      <c r="DD15" s="9">
        <v>1239.6420000000001</v>
      </c>
      <c r="DE15" s="9">
        <v>496.34800000000001</v>
      </c>
      <c r="DF15" s="9">
        <v>743.29499999999996</v>
      </c>
      <c r="DG15" s="9">
        <v>132.87299999999999</v>
      </c>
      <c r="DH15" s="9">
        <v>67.144000000000005</v>
      </c>
      <c r="DI15" s="9">
        <v>65.728999999999999</v>
      </c>
      <c r="DJ15" s="9">
        <v>161.197</v>
      </c>
      <c r="DK15" s="9">
        <v>83.036000000000001</v>
      </c>
      <c r="DL15" s="9">
        <v>78.161000000000001</v>
      </c>
      <c r="DM15" s="9">
        <v>1722.375</v>
      </c>
      <c r="DN15" s="9">
        <v>691.56299999999999</v>
      </c>
      <c r="DO15" s="9">
        <v>1030.8119999999999</v>
      </c>
      <c r="DP15" s="9">
        <v>3419.5650000000001</v>
      </c>
      <c r="DQ15" s="9">
        <v>1812.7059999999999</v>
      </c>
      <c r="DR15" s="9">
        <v>1606.8589999999999</v>
      </c>
      <c r="DS15" s="9">
        <v>1797.4970000000001</v>
      </c>
      <c r="DT15" s="9">
        <v>742.43600000000004</v>
      </c>
      <c r="DU15" s="9">
        <v>1055.0609999999999</v>
      </c>
      <c r="DV15" s="9">
        <v>3970.259</v>
      </c>
      <c r="DW15" s="9">
        <v>1941.2470000000001</v>
      </c>
      <c r="DX15" s="9">
        <v>2029.0119999999999</v>
      </c>
      <c r="DY15" s="9">
        <v>2500.665</v>
      </c>
      <c r="DZ15" s="9">
        <v>1307.1659999999999</v>
      </c>
      <c r="EA15" s="9">
        <v>1193.498</v>
      </c>
      <c r="EB15" s="9">
        <v>374.392</v>
      </c>
      <c r="EC15" s="9">
        <v>184.97499999999999</v>
      </c>
      <c r="ED15" s="9">
        <v>189.416</v>
      </c>
      <c r="EE15" s="9">
        <v>236.42599999999999</v>
      </c>
      <c r="EF15" s="9">
        <v>96.596999999999994</v>
      </c>
      <c r="EG15" s="9">
        <v>139.83000000000001</v>
      </c>
      <c r="EH15" s="9">
        <v>399.06299999999999</v>
      </c>
      <c r="EI15" s="9">
        <v>175.12899999999999</v>
      </c>
      <c r="EJ15" s="9">
        <v>223.934</v>
      </c>
      <c r="EK15" s="9">
        <v>54.289000000000001</v>
      </c>
      <c r="EL15" s="9">
        <v>27.657</v>
      </c>
      <c r="EM15" s="9">
        <v>26.632000000000001</v>
      </c>
      <c r="EN15" s="9">
        <v>45.383000000000003</v>
      </c>
      <c r="EO15" s="9">
        <v>23.262</v>
      </c>
      <c r="EP15" s="9">
        <v>22.120999999999999</v>
      </c>
      <c r="EQ15" s="9">
        <v>21.184000000000001</v>
      </c>
      <c r="ER15" s="9">
        <v>10.757</v>
      </c>
      <c r="ES15" s="9">
        <v>10.427</v>
      </c>
      <c r="ET15" s="9">
        <v>24.2</v>
      </c>
      <c r="EU15" s="9">
        <v>12.505000000000001</v>
      </c>
      <c r="EV15" s="9">
        <v>11.695</v>
      </c>
      <c r="EW15" s="9">
        <v>8.9060000000000006</v>
      </c>
      <c r="EX15" s="9">
        <v>4.3949999999999996</v>
      </c>
      <c r="EY15" s="9">
        <v>4.5110000000000001</v>
      </c>
      <c r="EZ15" s="9">
        <v>344.774</v>
      </c>
      <c r="FA15" s="9">
        <v>147.47200000000001</v>
      </c>
      <c r="FB15" s="9">
        <v>197.30099999999999</v>
      </c>
      <c r="FC15" s="9">
        <v>151.22</v>
      </c>
      <c r="FD15" s="9">
        <v>75.918999999999997</v>
      </c>
      <c r="FE15" s="9">
        <v>75.302000000000007</v>
      </c>
      <c r="FF15" s="9">
        <v>137.857</v>
      </c>
      <c r="FG15" s="9">
        <v>70.626000000000005</v>
      </c>
      <c r="FH15" s="9">
        <v>67.231999999999999</v>
      </c>
      <c r="FI15" s="9">
        <v>13.363</v>
      </c>
      <c r="FJ15" s="9">
        <v>5.2930000000000001</v>
      </c>
      <c r="FK15" s="9">
        <v>8.07</v>
      </c>
      <c r="FL15" s="9">
        <v>2.35</v>
      </c>
      <c r="FM15" s="9">
        <v>0.749</v>
      </c>
      <c r="FN15" s="9">
        <v>1.601</v>
      </c>
      <c r="FO15" s="9">
        <v>153.05600000000001</v>
      </c>
      <c r="FP15" s="9">
        <v>57.529000000000003</v>
      </c>
      <c r="FQ15" s="9">
        <v>95.527000000000001</v>
      </c>
      <c r="FR15" s="9">
        <v>14.98</v>
      </c>
      <c r="FS15" s="9">
        <v>6.133</v>
      </c>
      <c r="FT15" s="9">
        <v>8.8480000000000008</v>
      </c>
      <c r="FU15" s="9">
        <v>138.07599999999999</v>
      </c>
      <c r="FV15" s="9">
        <v>51.396000000000001</v>
      </c>
      <c r="FW15" s="9">
        <v>86.679000000000002</v>
      </c>
      <c r="FX15" s="9">
        <v>38.146999999999998</v>
      </c>
      <c r="FY15" s="9">
        <v>13.275</v>
      </c>
      <c r="FZ15" s="9">
        <v>24.872</v>
      </c>
      <c r="GA15" s="9">
        <v>1070.5309999999999</v>
      </c>
      <c r="GB15" s="9">
        <v>458.95100000000002</v>
      </c>
      <c r="GC15" s="9">
        <v>611.58000000000004</v>
      </c>
      <c r="GD15" s="9">
        <v>950.65499999999997</v>
      </c>
      <c r="GE15" s="9">
        <v>394.60399999999998</v>
      </c>
      <c r="GF15" s="9">
        <v>556.05100000000004</v>
      </c>
      <c r="GG15" s="9">
        <v>119.876</v>
      </c>
      <c r="GH15" s="9">
        <v>64.346999999999994</v>
      </c>
      <c r="GI15" s="9">
        <v>55.529000000000003</v>
      </c>
      <c r="GJ15" s="9">
        <v>159.041</v>
      </c>
      <c r="GK15" s="9">
        <v>81.382999999999996</v>
      </c>
      <c r="GL15" s="9">
        <v>77.658000000000001</v>
      </c>
      <c r="GM15" s="9">
        <v>1310.5530000000001</v>
      </c>
      <c r="GN15" s="9">
        <v>552.69799999999998</v>
      </c>
      <c r="GO15" s="9">
        <v>757.85500000000002</v>
      </c>
      <c r="GP15" s="9">
        <v>2554.9540000000002</v>
      </c>
      <c r="GQ15" s="9">
        <v>1334.8240000000001</v>
      </c>
      <c r="GR15" s="9">
        <v>1220.1300000000001</v>
      </c>
      <c r="GS15" s="9">
        <v>1415.3050000000001</v>
      </c>
      <c r="GT15" s="9">
        <v>606.423</v>
      </c>
      <c r="GU15" s="9">
        <v>808.88099999999997</v>
      </c>
      <c r="GV15" s="9">
        <v>1428.277</v>
      </c>
      <c r="GW15" s="9">
        <v>702.82299999999998</v>
      </c>
      <c r="GX15" s="9">
        <v>725.45399999999995</v>
      </c>
      <c r="GY15" s="9">
        <v>860.46900000000005</v>
      </c>
      <c r="GZ15" s="9">
        <v>455.96499999999997</v>
      </c>
      <c r="HA15" s="9">
        <v>404.50400000000002</v>
      </c>
      <c r="HB15" s="9">
        <v>130.15899999999999</v>
      </c>
      <c r="HC15" s="9">
        <v>65.102000000000004</v>
      </c>
      <c r="HD15" s="9">
        <v>65.057000000000002</v>
      </c>
      <c r="HE15" s="9">
        <v>80.373000000000005</v>
      </c>
      <c r="HF15" s="9">
        <v>32.014000000000003</v>
      </c>
      <c r="HG15" s="9">
        <v>48.359000000000002</v>
      </c>
      <c r="HH15" s="9">
        <v>148.642</v>
      </c>
      <c r="HI15" s="9">
        <v>64.781000000000006</v>
      </c>
      <c r="HJ15" s="9">
        <v>83.861000000000004</v>
      </c>
      <c r="HK15" s="9">
        <v>19.774000000000001</v>
      </c>
      <c r="HL15" s="9">
        <v>8.26</v>
      </c>
      <c r="HM15" s="9">
        <v>11.513999999999999</v>
      </c>
      <c r="HN15" s="9">
        <v>12.765000000000001</v>
      </c>
      <c r="HO15" s="9">
        <v>5.1559999999999997</v>
      </c>
      <c r="HP15" s="9">
        <v>7.609</v>
      </c>
      <c r="HQ15" s="9">
        <v>7.7489999999999997</v>
      </c>
      <c r="HR15" s="9">
        <v>4.2350000000000003</v>
      </c>
      <c r="HS15" s="9">
        <v>3.5139999999999998</v>
      </c>
      <c r="HT15" s="9">
        <v>5.016</v>
      </c>
      <c r="HU15" s="9">
        <v>0.92200000000000004</v>
      </c>
      <c r="HV15" s="9">
        <v>4.0949999999999998</v>
      </c>
      <c r="HW15" s="9">
        <v>7.0090000000000003</v>
      </c>
      <c r="HX15" s="9">
        <v>3.1030000000000002</v>
      </c>
      <c r="HY15" s="9">
        <v>3.9049999999999998</v>
      </c>
      <c r="HZ15" s="9">
        <v>128.86799999999999</v>
      </c>
      <c r="IA15" s="9">
        <v>56.521000000000001</v>
      </c>
      <c r="IB15" s="9">
        <v>72.346999999999994</v>
      </c>
      <c r="IC15" s="9">
        <v>49.134999999999998</v>
      </c>
      <c r="ID15" s="9">
        <v>26.994</v>
      </c>
      <c r="IE15" s="9">
        <v>22.140999999999998</v>
      </c>
      <c r="IF15" s="9">
        <v>46.338999999999999</v>
      </c>
      <c r="IG15" s="9">
        <v>25.963999999999999</v>
      </c>
      <c r="IH15" s="9">
        <v>20.375</v>
      </c>
      <c r="II15" s="9">
        <v>2.7959999999999998</v>
      </c>
      <c r="IJ15" s="9">
        <v>1.03</v>
      </c>
      <c r="IK15" s="9">
        <v>1.766</v>
      </c>
      <c r="IL15" s="9">
        <v>0.52600000000000002</v>
      </c>
      <c r="IM15" s="9">
        <v>0.26600000000000001</v>
      </c>
      <c r="IN15" s="9">
        <v>0.26100000000000001</v>
      </c>
      <c r="IO15" s="9">
        <v>63.981999999999999</v>
      </c>
      <c r="IP15" s="9">
        <v>23.524000000000001</v>
      </c>
      <c r="IQ15" s="9">
        <v>40.457999999999998</v>
      </c>
    </row>
    <row r="16" spans="1:251">
      <c r="A16" s="10">
        <v>43862</v>
      </c>
      <c r="B16" s="9">
        <v>307.37</v>
      </c>
      <c r="C16" s="9">
        <v>172.834</v>
      </c>
      <c r="D16" s="9">
        <v>95.887</v>
      </c>
      <c r="E16" s="9">
        <v>76.947000000000003</v>
      </c>
      <c r="F16" s="9">
        <v>163.03</v>
      </c>
      <c r="G16" s="9">
        <v>90.852999999999994</v>
      </c>
      <c r="H16" s="9">
        <v>72.177999999999997</v>
      </c>
      <c r="I16" s="9">
        <v>9.8030000000000008</v>
      </c>
      <c r="J16" s="9">
        <v>5.0339999999999998</v>
      </c>
      <c r="K16" s="9">
        <v>4.7690000000000001</v>
      </c>
      <c r="L16" s="9">
        <v>7.9210000000000003</v>
      </c>
      <c r="M16" s="9">
        <v>2.9729999999999999</v>
      </c>
      <c r="N16" s="9">
        <v>4.9480000000000004</v>
      </c>
      <c r="O16" s="9">
        <v>275.93200000000002</v>
      </c>
      <c r="P16" s="9">
        <v>98.492000000000004</v>
      </c>
      <c r="Q16" s="9">
        <v>177.44</v>
      </c>
      <c r="R16" s="9">
        <v>35.304000000000002</v>
      </c>
      <c r="S16" s="9">
        <v>15.727</v>
      </c>
      <c r="T16" s="9">
        <v>19.577000000000002</v>
      </c>
      <c r="U16" s="9">
        <v>240.62799999999999</v>
      </c>
      <c r="V16" s="9">
        <v>82.765000000000001</v>
      </c>
      <c r="W16" s="9">
        <v>157.863</v>
      </c>
      <c r="X16" s="9">
        <v>70.91</v>
      </c>
      <c r="Y16" s="9">
        <v>22.873999999999999</v>
      </c>
      <c r="Z16" s="9">
        <v>48.034999999999997</v>
      </c>
      <c r="AA16" s="9">
        <v>1795.4929999999999</v>
      </c>
      <c r="AB16" s="9">
        <v>783.01800000000003</v>
      </c>
      <c r="AC16" s="9">
        <v>1012.475</v>
      </c>
      <c r="AD16" s="9">
        <v>1583.759</v>
      </c>
      <c r="AE16" s="9">
        <v>675.327</v>
      </c>
      <c r="AF16" s="9">
        <v>908.43200000000002</v>
      </c>
      <c r="AG16" s="9">
        <v>211.73500000000001</v>
      </c>
      <c r="AH16" s="9">
        <v>107.69199999999999</v>
      </c>
      <c r="AI16" s="9">
        <v>104.04300000000001</v>
      </c>
      <c r="AJ16" s="9">
        <v>193.88499999999999</v>
      </c>
      <c r="AK16" s="9">
        <v>105.82</v>
      </c>
      <c r="AL16" s="9">
        <v>88.063999999999993</v>
      </c>
      <c r="AM16" s="9">
        <v>2225.989</v>
      </c>
      <c r="AN16" s="9">
        <v>941.74599999999998</v>
      </c>
      <c r="AO16" s="9">
        <v>1284.242</v>
      </c>
      <c r="AP16" s="9">
        <v>4182.1530000000002</v>
      </c>
      <c r="AQ16" s="9">
        <v>2211.0639999999999</v>
      </c>
      <c r="AR16" s="9">
        <v>1971.0889999999999</v>
      </c>
      <c r="AS16" s="9">
        <v>2323.0889999999999</v>
      </c>
      <c r="AT16" s="9">
        <v>1003.245</v>
      </c>
      <c r="AU16" s="9">
        <v>1319.8440000000001</v>
      </c>
      <c r="AV16" s="9">
        <v>5310.1850000000004</v>
      </c>
      <c r="AW16" s="9">
        <v>2608.7660000000001</v>
      </c>
      <c r="AX16" s="9">
        <v>2701.4189999999999</v>
      </c>
      <c r="AY16" s="9">
        <v>3395.201</v>
      </c>
      <c r="AZ16" s="9">
        <v>1793.691</v>
      </c>
      <c r="BA16" s="9">
        <v>1601.509</v>
      </c>
      <c r="BB16" s="9">
        <v>492.23599999999999</v>
      </c>
      <c r="BC16" s="9">
        <v>266.36500000000001</v>
      </c>
      <c r="BD16" s="9">
        <v>225.87100000000001</v>
      </c>
      <c r="BE16" s="9">
        <v>298.60500000000002</v>
      </c>
      <c r="BF16" s="9">
        <v>124.673</v>
      </c>
      <c r="BG16" s="9">
        <v>173.93299999999999</v>
      </c>
      <c r="BH16" s="9">
        <v>564.63499999999999</v>
      </c>
      <c r="BI16" s="9">
        <v>242.64099999999999</v>
      </c>
      <c r="BJ16" s="9">
        <v>321.99400000000003</v>
      </c>
      <c r="BK16" s="9">
        <v>102.21</v>
      </c>
      <c r="BL16" s="9">
        <v>42.212000000000003</v>
      </c>
      <c r="BM16" s="9">
        <v>59.997999999999998</v>
      </c>
      <c r="BN16" s="9">
        <v>75.825999999999993</v>
      </c>
      <c r="BO16" s="9">
        <v>37.039000000000001</v>
      </c>
      <c r="BP16" s="9">
        <v>38.786000000000001</v>
      </c>
      <c r="BQ16" s="9">
        <v>31.2</v>
      </c>
      <c r="BR16" s="9">
        <v>15.585000000000001</v>
      </c>
      <c r="BS16" s="9">
        <v>15.615</v>
      </c>
      <c r="BT16" s="9">
        <v>44.625999999999998</v>
      </c>
      <c r="BU16" s="9">
        <v>21.454000000000001</v>
      </c>
      <c r="BV16" s="9">
        <v>23.172000000000001</v>
      </c>
      <c r="BW16" s="9">
        <v>26.384</v>
      </c>
      <c r="BX16" s="9">
        <v>5.173</v>
      </c>
      <c r="BY16" s="9">
        <v>21.212</v>
      </c>
      <c r="BZ16" s="9">
        <v>462.42599999999999</v>
      </c>
      <c r="CA16" s="9">
        <v>200.429</v>
      </c>
      <c r="CB16" s="9">
        <v>261.99599999999998</v>
      </c>
      <c r="CC16" s="9">
        <v>163.267</v>
      </c>
      <c r="CD16" s="9">
        <v>80.543000000000006</v>
      </c>
      <c r="CE16" s="9">
        <v>82.724000000000004</v>
      </c>
      <c r="CF16" s="9">
        <v>147.89699999999999</v>
      </c>
      <c r="CG16" s="9">
        <v>74.004999999999995</v>
      </c>
      <c r="CH16" s="9">
        <v>73.891000000000005</v>
      </c>
      <c r="CI16" s="9">
        <v>15.371</v>
      </c>
      <c r="CJ16" s="9">
        <v>6.5380000000000003</v>
      </c>
      <c r="CK16" s="9">
        <v>8.8330000000000002</v>
      </c>
      <c r="CL16" s="9">
        <v>5.4359999999999999</v>
      </c>
      <c r="CM16" s="9">
        <v>2.5739999999999998</v>
      </c>
      <c r="CN16" s="9">
        <v>2.863</v>
      </c>
      <c r="CO16" s="9">
        <v>239.071</v>
      </c>
      <c r="CP16" s="9">
        <v>97.930999999999997</v>
      </c>
      <c r="CQ16" s="9">
        <v>141.13999999999999</v>
      </c>
      <c r="CR16" s="9">
        <v>28.876999999999999</v>
      </c>
      <c r="CS16" s="9">
        <v>12.878</v>
      </c>
      <c r="CT16" s="9">
        <v>15.999000000000001</v>
      </c>
      <c r="CU16" s="9">
        <v>210.19399999999999</v>
      </c>
      <c r="CV16" s="9">
        <v>85.052999999999997</v>
      </c>
      <c r="CW16" s="9">
        <v>125.14100000000001</v>
      </c>
      <c r="CX16" s="9">
        <v>54.651000000000003</v>
      </c>
      <c r="CY16" s="9">
        <v>19.381</v>
      </c>
      <c r="CZ16" s="9">
        <v>35.270000000000003</v>
      </c>
      <c r="DA16" s="9">
        <v>1350.3489999999999</v>
      </c>
      <c r="DB16" s="9">
        <v>572.43299999999999</v>
      </c>
      <c r="DC16" s="9">
        <v>777.91499999999996</v>
      </c>
      <c r="DD16" s="9">
        <v>1213.1030000000001</v>
      </c>
      <c r="DE16" s="9">
        <v>505.488</v>
      </c>
      <c r="DF16" s="9">
        <v>707.61500000000001</v>
      </c>
      <c r="DG16" s="9">
        <v>137.24600000000001</v>
      </c>
      <c r="DH16" s="9">
        <v>66.944999999999993</v>
      </c>
      <c r="DI16" s="9">
        <v>70.3</v>
      </c>
      <c r="DJ16" s="9">
        <v>179.09700000000001</v>
      </c>
      <c r="DK16" s="9">
        <v>89.590999999999994</v>
      </c>
      <c r="DL16" s="9">
        <v>89.506</v>
      </c>
      <c r="DM16" s="9">
        <v>1735.8879999999999</v>
      </c>
      <c r="DN16" s="9">
        <v>725.48400000000004</v>
      </c>
      <c r="DO16" s="9">
        <v>1010.404</v>
      </c>
      <c r="DP16" s="9">
        <v>3497.41</v>
      </c>
      <c r="DQ16" s="9">
        <v>1835.903</v>
      </c>
      <c r="DR16" s="9">
        <v>1661.5070000000001</v>
      </c>
      <c r="DS16" s="9">
        <v>1812.7739999999999</v>
      </c>
      <c r="DT16" s="9">
        <v>772.86199999999997</v>
      </c>
      <c r="DU16" s="9">
        <v>1039.912</v>
      </c>
      <c r="DV16" s="9">
        <v>4081.8690000000001</v>
      </c>
      <c r="DW16" s="9">
        <v>2007.08</v>
      </c>
      <c r="DX16" s="9">
        <v>2074.7890000000002</v>
      </c>
      <c r="DY16" s="9">
        <v>2564.931</v>
      </c>
      <c r="DZ16" s="9">
        <v>1332.201</v>
      </c>
      <c r="EA16" s="9">
        <v>1232.73</v>
      </c>
      <c r="EB16" s="9">
        <v>391.048</v>
      </c>
      <c r="EC16" s="9">
        <v>191.02799999999999</v>
      </c>
      <c r="ED16" s="9">
        <v>200.02</v>
      </c>
      <c r="EE16" s="9">
        <v>238.54300000000001</v>
      </c>
      <c r="EF16" s="9">
        <v>95.337999999999994</v>
      </c>
      <c r="EG16" s="9">
        <v>143.20500000000001</v>
      </c>
      <c r="EH16" s="9">
        <v>403.45699999999999</v>
      </c>
      <c r="EI16" s="9">
        <v>179.16499999999999</v>
      </c>
      <c r="EJ16" s="9">
        <v>224.292</v>
      </c>
      <c r="EK16" s="9">
        <v>56.076000000000001</v>
      </c>
      <c r="EL16" s="9">
        <v>29.206</v>
      </c>
      <c r="EM16" s="9">
        <v>26.87</v>
      </c>
      <c r="EN16" s="9">
        <v>44.509</v>
      </c>
      <c r="EO16" s="9">
        <v>27.263999999999999</v>
      </c>
      <c r="EP16" s="9">
        <v>17.245000000000001</v>
      </c>
      <c r="EQ16" s="9">
        <v>21.641999999999999</v>
      </c>
      <c r="ER16" s="9">
        <v>13.379</v>
      </c>
      <c r="ES16" s="9">
        <v>8.2620000000000005</v>
      </c>
      <c r="ET16" s="9">
        <v>22.867000000000001</v>
      </c>
      <c r="EU16" s="9">
        <v>13.884</v>
      </c>
      <c r="EV16" s="9">
        <v>8.9830000000000005</v>
      </c>
      <c r="EW16" s="9">
        <v>11.567</v>
      </c>
      <c r="EX16" s="9">
        <v>1.9419999999999999</v>
      </c>
      <c r="EY16" s="9">
        <v>9.625</v>
      </c>
      <c r="EZ16" s="9">
        <v>347.38</v>
      </c>
      <c r="FA16" s="9">
        <v>149.959</v>
      </c>
      <c r="FB16" s="9">
        <v>197.422</v>
      </c>
      <c r="FC16" s="9">
        <v>145.48699999999999</v>
      </c>
      <c r="FD16" s="9">
        <v>78.668000000000006</v>
      </c>
      <c r="FE16" s="9">
        <v>66.819000000000003</v>
      </c>
      <c r="FF16" s="9">
        <v>131.58600000000001</v>
      </c>
      <c r="FG16" s="9">
        <v>74.488</v>
      </c>
      <c r="FH16" s="9">
        <v>57.097999999999999</v>
      </c>
      <c r="FI16" s="9">
        <v>13.9</v>
      </c>
      <c r="FJ16" s="9">
        <v>4.1790000000000003</v>
      </c>
      <c r="FK16" s="9">
        <v>9.7210000000000001</v>
      </c>
      <c r="FL16" s="9">
        <v>0.437</v>
      </c>
      <c r="FM16" s="9">
        <v>0</v>
      </c>
      <c r="FN16" s="9">
        <v>0.437</v>
      </c>
      <c r="FO16" s="9">
        <v>158.38200000000001</v>
      </c>
      <c r="FP16" s="9">
        <v>55.610999999999997</v>
      </c>
      <c r="FQ16" s="9">
        <v>102.771</v>
      </c>
      <c r="FR16" s="9">
        <v>16.715</v>
      </c>
      <c r="FS16" s="9">
        <v>5.8440000000000003</v>
      </c>
      <c r="FT16" s="9">
        <v>10.871</v>
      </c>
      <c r="FU16" s="9">
        <v>141.667</v>
      </c>
      <c r="FV16" s="9">
        <v>49.767000000000003</v>
      </c>
      <c r="FW16" s="9">
        <v>91.9</v>
      </c>
      <c r="FX16" s="9">
        <v>43.073999999999998</v>
      </c>
      <c r="FY16" s="9">
        <v>15.68</v>
      </c>
      <c r="FZ16" s="9">
        <v>27.393999999999998</v>
      </c>
      <c r="GA16" s="9">
        <v>1113.482</v>
      </c>
      <c r="GB16" s="9">
        <v>495.714</v>
      </c>
      <c r="GC16" s="9">
        <v>617.76800000000003</v>
      </c>
      <c r="GD16" s="9">
        <v>967.72500000000002</v>
      </c>
      <c r="GE16" s="9">
        <v>416.22</v>
      </c>
      <c r="GF16" s="9">
        <v>551.50599999999997</v>
      </c>
      <c r="GG16" s="9">
        <v>145.756</v>
      </c>
      <c r="GH16" s="9">
        <v>79.495000000000005</v>
      </c>
      <c r="GI16" s="9">
        <v>66.262</v>
      </c>
      <c r="GJ16" s="9">
        <v>153.22800000000001</v>
      </c>
      <c r="GK16" s="9">
        <v>87.867999999999995</v>
      </c>
      <c r="GL16" s="9">
        <v>65.36</v>
      </c>
      <c r="GM16" s="9">
        <v>1363.71</v>
      </c>
      <c r="GN16" s="9">
        <v>587.01099999999997</v>
      </c>
      <c r="GO16" s="9">
        <v>776.69899999999996</v>
      </c>
      <c r="GP16" s="9">
        <v>2621.0070000000001</v>
      </c>
      <c r="GQ16" s="9">
        <v>1361.4069999999999</v>
      </c>
      <c r="GR16" s="9">
        <v>1259.5999999999999</v>
      </c>
      <c r="GS16" s="9">
        <v>1460.8620000000001</v>
      </c>
      <c r="GT16" s="9">
        <v>645.673</v>
      </c>
      <c r="GU16" s="9">
        <v>815.18899999999996</v>
      </c>
      <c r="GV16" s="9">
        <v>1449.48</v>
      </c>
      <c r="GW16" s="9">
        <v>713.37099999999998</v>
      </c>
      <c r="GX16" s="9">
        <v>736.10900000000004</v>
      </c>
      <c r="GY16" s="9">
        <v>865.43399999999997</v>
      </c>
      <c r="GZ16" s="9">
        <v>446.51100000000002</v>
      </c>
      <c r="HA16" s="9">
        <v>418.923</v>
      </c>
      <c r="HB16" s="9">
        <v>139.96100000000001</v>
      </c>
      <c r="HC16" s="9">
        <v>67.600999999999999</v>
      </c>
      <c r="HD16" s="9">
        <v>72.36</v>
      </c>
      <c r="HE16" s="9">
        <v>92.994</v>
      </c>
      <c r="HF16" s="9">
        <v>38.908000000000001</v>
      </c>
      <c r="HG16" s="9">
        <v>54.085999999999999</v>
      </c>
      <c r="HH16" s="9">
        <v>150.14599999999999</v>
      </c>
      <c r="HI16" s="9">
        <v>74.266000000000005</v>
      </c>
      <c r="HJ16" s="9">
        <v>75.88</v>
      </c>
      <c r="HK16" s="9">
        <v>25.393000000000001</v>
      </c>
      <c r="HL16" s="9">
        <v>10.584</v>
      </c>
      <c r="HM16" s="9">
        <v>14.808999999999999</v>
      </c>
      <c r="HN16" s="9">
        <v>18.823</v>
      </c>
      <c r="HO16" s="9">
        <v>8.4640000000000004</v>
      </c>
      <c r="HP16" s="9">
        <v>10.359</v>
      </c>
      <c r="HQ16" s="9">
        <v>8.9499999999999993</v>
      </c>
      <c r="HR16" s="9">
        <v>4.4649999999999999</v>
      </c>
      <c r="HS16" s="9">
        <v>4.484</v>
      </c>
      <c r="HT16" s="9">
        <v>9.8729999999999993</v>
      </c>
      <c r="HU16" s="9">
        <v>3.9980000000000002</v>
      </c>
      <c r="HV16" s="9">
        <v>5.875</v>
      </c>
      <c r="HW16" s="9">
        <v>6.57</v>
      </c>
      <c r="HX16" s="9">
        <v>2.121</v>
      </c>
      <c r="HY16" s="9">
        <v>4.45</v>
      </c>
      <c r="HZ16" s="9">
        <v>124.753</v>
      </c>
      <c r="IA16" s="9">
        <v>63.682000000000002</v>
      </c>
      <c r="IB16" s="9">
        <v>61.070999999999998</v>
      </c>
      <c r="IC16" s="9">
        <v>49.822000000000003</v>
      </c>
      <c r="ID16" s="9">
        <v>28.936</v>
      </c>
      <c r="IE16" s="9">
        <v>20.885999999999999</v>
      </c>
      <c r="IF16" s="9">
        <v>46.542000000000002</v>
      </c>
      <c r="IG16" s="9">
        <v>27.155000000000001</v>
      </c>
      <c r="IH16" s="9">
        <v>19.387</v>
      </c>
      <c r="II16" s="9">
        <v>3.28</v>
      </c>
      <c r="IJ16" s="9">
        <v>1.7809999999999999</v>
      </c>
      <c r="IK16" s="9">
        <v>1.4990000000000001</v>
      </c>
      <c r="IL16" s="9">
        <v>0</v>
      </c>
      <c r="IM16" s="9">
        <v>0</v>
      </c>
      <c r="IN16" s="9">
        <v>0</v>
      </c>
      <c r="IO16" s="9">
        <v>60.15</v>
      </c>
      <c r="IP16" s="9">
        <v>26.89</v>
      </c>
      <c r="IQ16" s="9">
        <v>33.259</v>
      </c>
    </row>
    <row r="17" spans="1:251">
      <c r="A17" s="10">
        <v>44228</v>
      </c>
      <c r="B17" s="9">
        <v>305.40199999999999</v>
      </c>
      <c r="C17" s="9">
        <v>229.137</v>
      </c>
      <c r="D17" s="9">
        <v>131.6</v>
      </c>
      <c r="E17" s="9">
        <v>97.537000000000006</v>
      </c>
      <c r="F17" s="9">
        <v>209.17500000000001</v>
      </c>
      <c r="G17" s="9">
        <v>123.20099999999999</v>
      </c>
      <c r="H17" s="9">
        <v>85.974000000000004</v>
      </c>
      <c r="I17" s="9">
        <v>19.962</v>
      </c>
      <c r="J17" s="9">
        <v>8.3979999999999997</v>
      </c>
      <c r="K17" s="9">
        <v>11.563000000000001</v>
      </c>
      <c r="L17" s="9">
        <v>8.6129999999999995</v>
      </c>
      <c r="M17" s="9">
        <v>3.383</v>
      </c>
      <c r="N17" s="9">
        <v>5.23</v>
      </c>
      <c r="O17" s="9">
        <v>262.34899999999999</v>
      </c>
      <c r="P17" s="9">
        <v>105.44799999999999</v>
      </c>
      <c r="Q17" s="9">
        <v>156.90100000000001</v>
      </c>
      <c r="R17" s="9">
        <v>35.404000000000003</v>
      </c>
      <c r="S17" s="9">
        <v>14.975</v>
      </c>
      <c r="T17" s="9">
        <v>20.428999999999998</v>
      </c>
      <c r="U17" s="9">
        <v>226.94499999999999</v>
      </c>
      <c r="V17" s="9">
        <v>90.472999999999999</v>
      </c>
      <c r="W17" s="9">
        <v>136.47300000000001</v>
      </c>
      <c r="X17" s="9">
        <v>69.86</v>
      </c>
      <c r="Y17" s="9">
        <v>24.126000000000001</v>
      </c>
      <c r="Z17" s="9">
        <v>45.734000000000002</v>
      </c>
      <c r="AA17" s="9">
        <v>1753.25</v>
      </c>
      <c r="AB17" s="9">
        <v>744.21400000000006</v>
      </c>
      <c r="AC17" s="9">
        <v>1009.0359999999999</v>
      </c>
      <c r="AD17" s="9">
        <v>1511.1869999999999</v>
      </c>
      <c r="AE17" s="9">
        <v>634.62900000000002</v>
      </c>
      <c r="AF17" s="9">
        <v>876.55799999999999</v>
      </c>
      <c r="AG17" s="9">
        <v>242.06299999999999</v>
      </c>
      <c r="AH17" s="9">
        <v>109.58499999999999</v>
      </c>
      <c r="AI17" s="9">
        <v>132.47800000000001</v>
      </c>
      <c r="AJ17" s="9">
        <v>242.51</v>
      </c>
      <c r="AK17" s="9">
        <v>139.941</v>
      </c>
      <c r="AL17" s="9">
        <v>102.569</v>
      </c>
      <c r="AM17" s="9">
        <v>2188.4090000000001</v>
      </c>
      <c r="AN17" s="9">
        <v>912.38800000000003</v>
      </c>
      <c r="AO17" s="9">
        <v>1276.0219999999999</v>
      </c>
      <c r="AP17" s="9">
        <v>4177.6899999999996</v>
      </c>
      <c r="AQ17" s="9">
        <v>2186.9679999999998</v>
      </c>
      <c r="AR17" s="9">
        <v>1990.722</v>
      </c>
      <c r="AS17" s="9">
        <v>2323.2080000000001</v>
      </c>
      <c r="AT17" s="9">
        <v>1008.77</v>
      </c>
      <c r="AU17" s="9">
        <v>1314.4380000000001</v>
      </c>
      <c r="AV17" s="9">
        <v>5318.8779999999997</v>
      </c>
      <c r="AW17" s="9">
        <v>2606.8330000000001</v>
      </c>
      <c r="AX17" s="9">
        <v>2712.0450000000001</v>
      </c>
      <c r="AY17" s="9">
        <v>3342.7179999999998</v>
      </c>
      <c r="AZ17" s="9">
        <v>1768.2729999999999</v>
      </c>
      <c r="BA17" s="9">
        <v>1574.4459999999999</v>
      </c>
      <c r="BB17" s="9">
        <v>529.80100000000004</v>
      </c>
      <c r="BC17" s="9">
        <v>290.858</v>
      </c>
      <c r="BD17" s="9">
        <v>238.94300000000001</v>
      </c>
      <c r="BE17" s="9">
        <v>299.01499999999999</v>
      </c>
      <c r="BF17" s="9">
        <v>132.19300000000001</v>
      </c>
      <c r="BG17" s="9">
        <v>166.82300000000001</v>
      </c>
      <c r="BH17" s="9">
        <v>594.38800000000003</v>
      </c>
      <c r="BI17" s="9">
        <v>257.53300000000002</v>
      </c>
      <c r="BJ17" s="9">
        <v>336.85500000000002</v>
      </c>
      <c r="BK17" s="9">
        <v>88.828000000000003</v>
      </c>
      <c r="BL17" s="9">
        <v>38.710999999999999</v>
      </c>
      <c r="BM17" s="9">
        <v>50.118000000000002</v>
      </c>
      <c r="BN17" s="9">
        <v>70.915000000000006</v>
      </c>
      <c r="BO17" s="9">
        <v>35.957000000000001</v>
      </c>
      <c r="BP17" s="9">
        <v>34.957999999999998</v>
      </c>
      <c r="BQ17" s="9">
        <v>34.567999999999998</v>
      </c>
      <c r="BR17" s="9">
        <v>17.956</v>
      </c>
      <c r="BS17" s="9">
        <v>16.611999999999998</v>
      </c>
      <c r="BT17" s="9">
        <v>36.347000000000001</v>
      </c>
      <c r="BU17" s="9">
        <v>18.001000000000001</v>
      </c>
      <c r="BV17" s="9">
        <v>18.346</v>
      </c>
      <c r="BW17" s="9">
        <v>17.913</v>
      </c>
      <c r="BX17" s="9">
        <v>2.7530000000000001</v>
      </c>
      <c r="BY17" s="9">
        <v>15.16</v>
      </c>
      <c r="BZ17" s="9">
        <v>505.56</v>
      </c>
      <c r="CA17" s="9">
        <v>218.82300000000001</v>
      </c>
      <c r="CB17" s="9">
        <v>286.73700000000002</v>
      </c>
      <c r="CC17" s="9">
        <v>196.316</v>
      </c>
      <c r="CD17" s="9">
        <v>102.251</v>
      </c>
      <c r="CE17" s="9">
        <v>94.064999999999998</v>
      </c>
      <c r="CF17" s="9">
        <v>181.405</v>
      </c>
      <c r="CG17" s="9">
        <v>96.86</v>
      </c>
      <c r="CH17" s="9">
        <v>84.545000000000002</v>
      </c>
      <c r="CI17" s="9">
        <v>14.911</v>
      </c>
      <c r="CJ17" s="9">
        <v>5.391</v>
      </c>
      <c r="CK17" s="9">
        <v>9.52</v>
      </c>
      <c r="CL17" s="9">
        <v>4.9589999999999996</v>
      </c>
      <c r="CM17" s="9">
        <v>1.3220000000000001</v>
      </c>
      <c r="CN17" s="9">
        <v>3.6379999999999999</v>
      </c>
      <c r="CO17" s="9">
        <v>235.93600000000001</v>
      </c>
      <c r="CP17" s="9">
        <v>89.32</v>
      </c>
      <c r="CQ17" s="9">
        <v>146.61600000000001</v>
      </c>
      <c r="CR17" s="9">
        <v>33.576000000000001</v>
      </c>
      <c r="CS17" s="9">
        <v>14.147</v>
      </c>
      <c r="CT17" s="9">
        <v>19.428999999999998</v>
      </c>
      <c r="CU17" s="9">
        <v>202.36099999999999</v>
      </c>
      <c r="CV17" s="9">
        <v>75.174000000000007</v>
      </c>
      <c r="CW17" s="9">
        <v>127.187</v>
      </c>
      <c r="CX17" s="9">
        <v>68.347999999999999</v>
      </c>
      <c r="CY17" s="9">
        <v>25.93</v>
      </c>
      <c r="CZ17" s="9">
        <v>42.417999999999999</v>
      </c>
      <c r="DA17" s="9">
        <v>1381.7719999999999</v>
      </c>
      <c r="DB17" s="9">
        <v>581.02700000000004</v>
      </c>
      <c r="DC17" s="9">
        <v>800.745</v>
      </c>
      <c r="DD17" s="9">
        <v>1222.502</v>
      </c>
      <c r="DE17" s="9">
        <v>502.721</v>
      </c>
      <c r="DF17" s="9">
        <v>719.78099999999995</v>
      </c>
      <c r="DG17" s="9">
        <v>159.27000000000001</v>
      </c>
      <c r="DH17" s="9">
        <v>78.305999999999997</v>
      </c>
      <c r="DI17" s="9">
        <v>80.963999999999999</v>
      </c>
      <c r="DJ17" s="9">
        <v>215.97300000000001</v>
      </c>
      <c r="DK17" s="9">
        <v>114.816</v>
      </c>
      <c r="DL17" s="9">
        <v>101.157</v>
      </c>
      <c r="DM17" s="9">
        <v>1760.1869999999999</v>
      </c>
      <c r="DN17" s="9">
        <v>723.74400000000003</v>
      </c>
      <c r="DO17" s="9">
        <v>1036.443</v>
      </c>
      <c r="DP17" s="9">
        <v>3431.547</v>
      </c>
      <c r="DQ17" s="9">
        <v>1806.9839999999999</v>
      </c>
      <c r="DR17" s="9">
        <v>1624.5630000000001</v>
      </c>
      <c r="DS17" s="9">
        <v>1887.3320000000001</v>
      </c>
      <c r="DT17" s="9">
        <v>799.84900000000005</v>
      </c>
      <c r="DU17" s="9">
        <v>1087.482</v>
      </c>
      <c r="DV17" s="9">
        <v>4144.8019999999997</v>
      </c>
      <c r="DW17" s="9">
        <v>2028.7729999999999</v>
      </c>
      <c r="DX17" s="9">
        <v>2116.029</v>
      </c>
      <c r="DY17" s="9">
        <v>2601.9459999999999</v>
      </c>
      <c r="DZ17" s="9">
        <v>1352.2829999999999</v>
      </c>
      <c r="EA17" s="9">
        <v>1249.663</v>
      </c>
      <c r="EB17" s="9">
        <v>369.55399999999997</v>
      </c>
      <c r="EC17" s="9">
        <v>185.62200000000001</v>
      </c>
      <c r="ED17" s="9">
        <v>183.93199999999999</v>
      </c>
      <c r="EE17" s="9">
        <v>236.755</v>
      </c>
      <c r="EF17" s="9">
        <v>101.13200000000001</v>
      </c>
      <c r="EG17" s="9">
        <v>135.62200000000001</v>
      </c>
      <c r="EH17" s="9">
        <v>428.30700000000002</v>
      </c>
      <c r="EI17" s="9">
        <v>189.23</v>
      </c>
      <c r="EJ17" s="9">
        <v>239.077</v>
      </c>
      <c r="EK17" s="9">
        <v>68.81</v>
      </c>
      <c r="EL17" s="9">
        <v>30.42</v>
      </c>
      <c r="EM17" s="9">
        <v>38.39</v>
      </c>
      <c r="EN17" s="9">
        <v>47.345999999999997</v>
      </c>
      <c r="EO17" s="9">
        <v>25.081</v>
      </c>
      <c r="EP17" s="9">
        <v>22.265000000000001</v>
      </c>
      <c r="EQ17" s="9">
        <v>23.459</v>
      </c>
      <c r="ER17" s="9">
        <v>12.323</v>
      </c>
      <c r="ES17" s="9">
        <v>11.135999999999999</v>
      </c>
      <c r="ET17" s="9">
        <v>23.887</v>
      </c>
      <c r="EU17" s="9">
        <v>12.757</v>
      </c>
      <c r="EV17" s="9">
        <v>11.13</v>
      </c>
      <c r="EW17" s="9">
        <v>21.463999999999999</v>
      </c>
      <c r="EX17" s="9">
        <v>5.34</v>
      </c>
      <c r="EY17" s="9">
        <v>16.123999999999999</v>
      </c>
      <c r="EZ17" s="9">
        <v>359.49700000000001</v>
      </c>
      <c r="FA17" s="9">
        <v>158.809</v>
      </c>
      <c r="FB17" s="9">
        <v>200.68700000000001</v>
      </c>
      <c r="FC17" s="9">
        <v>153.86099999999999</v>
      </c>
      <c r="FD17" s="9">
        <v>86.313999999999993</v>
      </c>
      <c r="FE17" s="9">
        <v>67.546999999999997</v>
      </c>
      <c r="FF17" s="9">
        <v>146.26400000000001</v>
      </c>
      <c r="FG17" s="9">
        <v>85.57</v>
      </c>
      <c r="FH17" s="9">
        <v>60.694000000000003</v>
      </c>
      <c r="FI17" s="9">
        <v>7.5970000000000004</v>
      </c>
      <c r="FJ17" s="9">
        <v>0.74399999999999999</v>
      </c>
      <c r="FK17" s="9">
        <v>6.8529999999999998</v>
      </c>
      <c r="FL17" s="9">
        <v>1.7090000000000001</v>
      </c>
      <c r="FM17" s="9">
        <v>0.65900000000000003</v>
      </c>
      <c r="FN17" s="9">
        <v>1.0489999999999999</v>
      </c>
      <c r="FO17" s="9">
        <v>168.172</v>
      </c>
      <c r="FP17" s="9">
        <v>60.414000000000001</v>
      </c>
      <c r="FQ17" s="9">
        <v>107.758</v>
      </c>
      <c r="FR17" s="9">
        <v>22.768999999999998</v>
      </c>
      <c r="FS17" s="9">
        <v>9.298</v>
      </c>
      <c r="FT17" s="9">
        <v>13.472</v>
      </c>
      <c r="FU17" s="9">
        <v>145.40299999999999</v>
      </c>
      <c r="FV17" s="9">
        <v>51.116</v>
      </c>
      <c r="FW17" s="9">
        <v>94.286000000000001</v>
      </c>
      <c r="FX17" s="9">
        <v>35.755000000000003</v>
      </c>
      <c r="FY17" s="9">
        <v>11.422000000000001</v>
      </c>
      <c r="FZ17" s="9">
        <v>24.332999999999998</v>
      </c>
      <c r="GA17" s="9">
        <v>1114.549</v>
      </c>
      <c r="GB17" s="9">
        <v>487.26100000000002</v>
      </c>
      <c r="GC17" s="9">
        <v>627.28899999999999</v>
      </c>
      <c r="GD17" s="9">
        <v>968.38099999999997</v>
      </c>
      <c r="GE17" s="9">
        <v>418.476</v>
      </c>
      <c r="GF17" s="9">
        <v>549.90599999999995</v>
      </c>
      <c r="GG17" s="9">
        <v>146.16800000000001</v>
      </c>
      <c r="GH17" s="9">
        <v>68.784999999999997</v>
      </c>
      <c r="GI17" s="9">
        <v>77.382999999999996</v>
      </c>
      <c r="GJ17" s="9">
        <v>169.72399999999999</v>
      </c>
      <c r="GK17" s="9">
        <v>97.894000000000005</v>
      </c>
      <c r="GL17" s="9">
        <v>71.83</v>
      </c>
      <c r="GM17" s="9">
        <v>1373.1320000000001</v>
      </c>
      <c r="GN17" s="9">
        <v>578.596</v>
      </c>
      <c r="GO17" s="9">
        <v>794.53599999999994</v>
      </c>
      <c r="GP17" s="9">
        <v>2670.7559999999999</v>
      </c>
      <c r="GQ17" s="9">
        <v>1382.703</v>
      </c>
      <c r="GR17" s="9">
        <v>1288.0530000000001</v>
      </c>
      <c r="GS17" s="9">
        <v>1474.046</v>
      </c>
      <c r="GT17" s="9">
        <v>646.07000000000005</v>
      </c>
      <c r="GU17" s="9">
        <v>827.976</v>
      </c>
      <c r="GV17" s="9">
        <v>1475.635</v>
      </c>
      <c r="GW17" s="9">
        <v>723.255</v>
      </c>
      <c r="GX17" s="9">
        <v>752.38099999999997</v>
      </c>
      <c r="GY17" s="9">
        <v>868.81899999999996</v>
      </c>
      <c r="GZ17" s="9">
        <v>455.803</v>
      </c>
      <c r="HA17" s="9">
        <v>413.01600000000002</v>
      </c>
      <c r="HB17" s="9">
        <v>123.15</v>
      </c>
      <c r="HC17" s="9">
        <v>66.233999999999995</v>
      </c>
      <c r="HD17" s="9">
        <v>56.914999999999999</v>
      </c>
      <c r="HE17" s="9">
        <v>78.281999999999996</v>
      </c>
      <c r="HF17" s="9">
        <v>36.985999999999997</v>
      </c>
      <c r="HG17" s="9">
        <v>41.295999999999999</v>
      </c>
      <c r="HH17" s="9">
        <v>150.05199999999999</v>
      </c>
      <c r="HI17" s="9">
        <v>70.311999999999998</v>
      </c>
      <c r="HJ17" s="9">
        <v>79.739000000000004</v>
      </c>
      <c r="HK17" s="9">
        <v>20.323</v>
      </c>
      <c r="HL17" s="9">
        <v>9.9789999999999992</v>
      </c>
      <c r="HM17" s="9">
        <v>10.345000000000001</v>
      </c>
      <c r="HN17" s="9">
        <v>15.026999999999999</v>
      </c>
      <c r="HO17" s="9">
        <v>8.3019999999999996</v>
      </c>
      <c r="HP17" s="9">
        <v>6.7249999999999996</v>
      </c>
      <c r="HQ17" s="9">
        <v>6.3209999999999997</v>
      </c>
      <c r="HR17" s="9">
        <v>4.665</v>
      </c>
      <c r="HS17" s="9">
        <v>1.6559999999999999</v>
      </c>
      <c r="HT17" s="9">
        <v>8.7059999999999995</v>
      </c>
      <c r="HU17" s="9">
        <v>3.6360000000000001</v>
      </c>
      <c r="HV17" s="9">
        <v>5.07</v>
      </c>
      <c r="HW17" s="9">
        <v>5.2960000000000003</v>
      </c>
      <c r="HX17" s="9">
        <v>1.677</v>
      </c>
      <c r="HY17" s="9">
        <v>3.6190000000000002</v>
      </c>
      <c r="HZ17" s="9">
        <v>129.72800000000001</v>
      </c>
      <c r="IA17" s="9">
        <v>60.332999999999998</v>
      </c>
      <c r="IB17" s="9">
        <v>69.394999999999996</v>
      </c>
      <c r="IC17" s="9">
        <v>56.57</v>
      </c>
      <c r="ID17" s="9">
        <v>28.358000000000001</v>
      </c>
      <c r="IE17" s="9">
        <v>28.210999999999999</v>
      </c>
      <c r="IF17" s="9">
        <v>54.018999999999998</v>
      </c>
      <c r="IG17" s="9">
        <v>27.658999999999999</v>
      </c>
      <c r="IH17" s="9">
        <v>26.36</v>
      </c>
      <c r="II17" s="9">
        <v>2.5510000000000002</v>
      </c>
      <c r="IJ17" s="9">
        <v>0.7</v>
      </c>
      <c r="IK17" s="9">
        <v>1.851</v>
      </c>
      <c r="IL17" s="9">
        <v>2.17</v>
      </c>
      <c r="IM17" s="9">
        <v>1.228</v>
      </c>
      <c r="IN17" s="9">
        <v>0.94199999999999995</v>
      </c>
      <c r="IO17" s="9">
        <v>57.91</v>
      </c>
      <c r="IP17" s="9">
        <v>25.542999999999999</v>
      </c>
      <c r="IQ17" s="9">
        <v>32.366999999999997</v>
      </c>
    </row>
    <row r="18" spans="1:251">
      <c r="A18" s="10">
        <v>44593</v>
      </c>
      <c r="B18" s="9">
        <v>223.53299999999999</v>
      </c>
      <c r="C18" s="9">
        <v>136.18</v>
      </c>
      <c r="D18" s="9">
        <v>78.460999999999999</v>
      </c>
      <c r="E18" s="9">
        <v>57.719000000000001</v>
      </c>
      <c r="F18" s="9">
        <v>125.164</v>
      </c>
      <c r="G18" s="9">
        <v>73.14</v>
      </c>
      <c r="H18" s="9">
        <v>52.024000000000001</v>
      </c>
      <c r="I18" s="9">
        <v>11.016</v>
      </c>
      <c r="J18" s="9">
        <v>5.3209999999999997</v>
      </c>
      <c r="K18" s="9">
        <v>5.6950000000000003</v>
      </c>
      <c r="L18" s="9">
        <v>6.5819999999999999</v>
      </c>
      <c r="M18" s="9">
        <v>2.6139999999999999</v>
      </c>
      <c r="N18" s="9">
        <v>3.968</v>
      </c>
      <c r="O18" s="9">
        <v>225.108</v>
      </c>
      <c r="P18" s="9">
        <v>93.813999999999993</v>
      </c>
      <c r="Q18" s="9">
        <v>131.29400000000001</v>
      </c>
      <c r="R18" s="9">
        <v>26.234000000000002</v>
      </c>
      <c r="S18" s="9">
        <v>13.404</v>
      </c>
      <c r="T18" s="9">
        <v>12.83</v>
      </c>
      <c r="U18" s="9">
        <v>198.874</v>
      </c>
      <c r="V18" s="9">
        <v>80.411000000000001</v>
      </c>
      <c r="W18" s="9">
        <v>118.46299999999999</v>
      </c>
      <c r="X18" s="9">
        <v>55.231000000000002</v>
      </c>
      <c r="Y18" s="9">
        <v>24.68</v>
      </c>
      <c r="Z18" s="9">
        <v>30.550999999999998</v>
      </c>
      <c r="AA18" s="9">
        <v>1858.5</v>
      </c>
      <c r="AB18" s="9">
        <v>808.255</v>
      </c>
      <c r="AC18" s="9">
        <v>1050.2460000000001</v>
      </c>
      <c r="AD18" s="9">
        <v>1618.4780000000001</v>
      </c>
      <c r="AE18" s="9">
        <v>692.38900000000001</v>
      </c>
      <c r="AF18" s="9">
        <v>926.08799999999997</v>
      </c>
      <c r="AG18" s="9">
        <v>240.023</v>
      </c>
      <c r="AH18" s="9">
        <v>115.86499999999999</v>
      </c>
      <c r="AI18" s="9">
        <v>124.157</v>
      </c>
      <c r="AJ18" s="9">
        <v>163.90799999999999</v>
      </c>
      <c r="AK18" s="9">
        <v>90.385000000000005</v>
      </c>
      <c r="AL18" s="9">
        <v>73.522999999999996</v>
      </c>
      <c r="AM18" s="9">
        <v>2243.2510000000002</v>
      </c>
      <c r="AN18" s="9">
        <v>963.61699999999996</v>
      </c>
      <c r="AO18" s="9">
        <v>1279.633</v>
      </c>
      <c r="AP18" s="9">
        <v>4264.5690000000004</v>
      </c>
      <c r="AQ18" s="9">
        <v>2219.89</v>
      </c>
      <c r="AR18" s="9">
        <v>2044.6790000000001</v>
      </c>
      <c r="AS18" s="9">
        <v>2281.6019999999999</v>
      </c>
      <c r="AT18" s="9">
        <v>1007.824</v>
      </c>
      <c r="AU18" s="9">
        <v>1273.778</v>
      </c>
      <c r="AV18" s="9">
        <v>5320.933</v>
      </c>
      <c r="AW18" s="9">
        <v>2612.645</v>
      </c>
      <c r="AX18" s="9">
        <v>2708.2869999999998</v>
      </c>
      <c r="AY18" s="9">
        <v>3454.4769999999999</v>
      </c>
      <c r="AZ18" s="9">
        <v>1822.6179999999999</v>
      </c>
      <c r="BA18" s="9">
        <v>1631.8589999999999</v>
      </c>
      <c r="BB18" s="9">
        <v>393.995</v>
      </c>
      <c r="BC18" s="9">
        <v>207.077</v>
      </c>
      <c r="BD18" s="9">
        <v>186.91800000000001</v>
      </c>
      <c r="BE18" s="9">
        <v>221.006</v>
      </c>
      <c r="BF18" s="9">
        <v>94.588999999999999</v>
      </c>
      <c r="BG18" s="9">
        <v>126.417</v>
      </c>
      <c r="BH18" s="9">
        <v>478.911</v>
      </c>
      <c r="BI18" s="9">
        <v>206.31299999999999</v>
      </c>
      <c r="BJ18" s="9">
        <v>272.59800000000001</v>
      </c>
      <c r="BK18" s="9">
        <v>92.147000000000006</v>
      </c>
      <c r="BL18" s="9">
        <v>41.762999999999998</v>
      </c>
      <c r="BM18" s="9">
        <v>50.384</v>
      </c>
      <c r="BN18" s="9">
        <v>72.382000000000005</v>
      </c>
      <c r="BO18" s="9">
        <v>37.915999999999997</v>
      </c>
      <c r="BP18" s="9">
        <v>34.465000000000003</v>
      </c>
      <c r="BQ18" s="9">
        <v>25.911999999999999</v>
      </c>
      <c r="BR18" s="9">
        <v>16.710999999999999</v>
      </c>
      <c r="BS18" s="9">
        <v>9.1999999999999993</v>
      </c>
      <c r="BT18" s="9">
        <v>46.47</v>
      </c>
      <c r="BU18" s="9">
        <v>21.204999999999998</v>
      </c>
      <c r="BV18" s="9">
        <v>25.265000000000001</v>
      </c>
      <c r="BW18" s="9">
        <v>19.765000000000001</v>
      </c>
      <c r="BX18" s="9">
        <v>3.847</v>
      </c>
      <c r="BY18" s="9">
        <v>15.919</v>
      </c>
      <c r="BZ18" s="9">
        <v>386.76400000000001</v>
      </c>
      <c r="CA18" s="9">
        <v>164.55</v>
      </c>
      <c r="CB18" s="9">
        <v>222.214</v>
      </c>
      <c r="CC18" s="9">
        <v>133.38800000000001</v>
      </c>
      <c r="CD18" s="9">
        <v>62.018000000000001</v>
      </c>
      <c r="CE18" s="9">
        <v>71.370999999999995</v>
      </c>
      <c r="CF18" s="9">
        <v>120.048</v>
      </c>
      <c r="CG18" s="9">
        <v>56.561999999999998</v>
      </c>
      <c r="CH18" s="9">
        <v>63.485999999999997</v>
      </c>
      <c r="CI18" s="9">
        <v>13.34</v>
      </c>
      <c r="CJ18" s="9">
        <v>5.4550000000000001</v>
      </c>
      <c r="CK18" s="9">
        <v>7.8849999999999998</v>
      </c>
      <c r="CL18" s="9">
        <v>4.37</v>
      </c>
      <c r="CM18" s="9">
        <v>2.5790000000000002</v>
      </c>
      <c r="CN18" s="9">
        <v>1.7909999999999999</v>
      </c>
      <c r="CO18" s="9">
        <v>197.02699999999999</v>
      </c>
      <c r="CP18" s="9">
        <v>86.86</v>
      </c>
      <c r="CQ18" s="9">
        <v>110.167</v>
      </c>
      <c r="CR18" s="9">
        <v>16.231999999999999</v>
      </c>
      <c r="CS18" s="9">
        <v>6.4180000000000001</v>
      </c>
      <c r="CT18" s="9">
        <v>9.8140000000000001</v>
      </c>
      <c r="CU18" s="9">
        <v>180.79499999999999</v>
      </c>
      <c r="CV18" s="9">
        <v>80.441999999999993</v>
      </c>
      <c r="CW18" s="9">
        <v>100.35299999999999</v>
      </c>
      <c r="CX18" s="9">
        <v>51.978000000000002</v>
      </c>
      <c r="CY18" s="9">
        <v>13.093</v>
      </c>
      <c r="CZ18" s="9">
        <v>38.884999999999998</v>
      </c>
      <c r="DA18" s="9">
        <v>1387.5450000000001</v>
      </c>
      <c r="DB18" s="9">
        <v>583.71500000000003</v>
      </c>
      <c r="DC18" s="9">
        <v>803.83</v>
      </c>
      <c r="DD18" s="9">
        <v>1243.259</v>
      </c>
      <c r="DE18" s="9">
        <v>512.22299999999996</v>
      </c>
      <c r="DF18" s="9">
        <v>731.03599999999994</v>
      </c>
      <c r="DG18" s="9">
        <v>144.286</v>
      </c>
      <c r="DH18" s="9">
        <v>71.492000000000004</v>
      </c>
      <c r="DI18" s="9">
        <v>72.793999999999997</v>
      </c>
      <c r="DJ18" s="9">
        <v>145.96</v>
      </c>
      <c r="DK18" s="9">
        <v>73.274000000000001</v>
      </c>
      <c r="DL18" s="9">
        <v>72.686999999999998</v>
      </c>
      <c r="DM18" s="9">
        <v>1720.4960000000001</v>
      </c>
      <c r="DN18" s="9">
        <v>716.75400000000002</v>
      </c>
      <c r="DO18" s="9">
        <v>1003.741</v>
      </c>
      <c r="DP18" s="9">
        <v>3546.6239999999998</v>
      </c>
      <c r="DQ18" s="9">
        <v>1864.38</v>
      </c>
      <c r="DR18" s="9">
        <v>1682.2429999999999</v>
      </c>
      <c r="DS18" s="9">
        <v>1774.309</v>
      </c>
      <c r="DT18" s="9">
        <v>748.26499999999999</v>
      </c>
      <c r="DU18" s="9">
        <v>1026.0440000000001</v>
      </c>
      <c r="DV18" s="9">
        <v>4216.8999999999996</v>
      </c>
      <c r="DW18" s="9">
        <v>2063.9090000000001</v>
      </c>
      <c r="DX18" s="9">
        <v>2152.991</v>
      </c>
      <c r="DY18" s="9">
        <v>2723.3040000000001</v>
      </c>
      <c r="DZ18" s="9">
        <v>1405.087</v>
      </c>
      <c r="EA18" s="9">
        <v>1318.2170000000001</v>
      </c>
      <c r="EB18" s="9">
        <v>322.82900000000001</v>
      </c>
      <c r="EC18" s="9">
        <v>166.589</v>
      </c>
      <c r="ED18" s="9">
        <v>156.24</v>
      </c>
      <c r="EE18" s="9">
        <v>195.05699999999999</v>
      </c>
      <c r="EF18" s="9">
        <v>83.39</v>
      </c>
      <c r="EG18" s="9">
        <v>111.667</v>
      </c>
      <c r="EH18" s="9">
        <v>362.85300000000001</v>
      </c>
      <c r="EI18" s="9">
        <v>160.83799999999999</v>
      </c>
      <c r="EJ18" s="9">
        <v>202.01499999999999</v>
      </c>
      <c r="EK18" s="9">
        <v>57.728999999999999</v>
      </c>
      <c r="EL18" s="9">
        <v>23.181999999999999</v>
      </c>
      <c r="EM18" s="9">
        <v>34.548000000000002</v>
      </c>
      <c r="EN18" s="9">
        <v>41.871000000000002</v>
      </c>
      <c r="EO18" s="9">
        <v>17.337</v>
      </c>
      <c r="EP18" s="9">
        <v>24.533999999999999</v>
      </c>
      <c r="EQ18" s="9">
        <v>19.901</v>
      </c>
      <c r="ER18" s="9">
        <v>9.8279999999999994</v>
      </c>
      <c r="ES18" s="9">
        <v>10.071999999999999</v>
      </c>
      <c r="ET18" s="9">
        <v>21.97</v>
      </c>
      <c r="EU18" s="9">
        <v>7.5090000000000003</v>
      </c>
      <c r="EV18" s="9">
        <v>14.462</v>
      </c>
      <c r="EW18" s="9">
        <v>15.858000000000001</v>
      </c>
      <c r="EX18" s="9">
        <v>5.8449999999999998</v>
      </c>
      <c r="EY18" s="9">
        <v>10.013999999999999</v>
      </c>
      <c r="EZ18" s="9">
        <v>305.12299999999999</v>
      </c>
      <c r="FA18" s="9">
        <v>137.65600000000001</v>
      </c>
      <c r="FB18" s="9">
        <v>167.46700000000001</v>
      </c>
      <c r="FC18" s="9">
        <v>110.922</v>
      </c>
      <c r="FD18" s="9">
        <v>59.237000000000002</v>
      </c>
      <c r="FE18" s="9">
        <v>51.686</v>
      </c>
      <c r="FF18" s="9">
        <v>98.68</v>
      </c>
      <c r="FG18" s="9">
        <v>54.737000000000002</v>
      </c>
      <c r="FH18" s="9">
        <v>43.942999999999998</v>
      </c>
      <c r="FI18" s="9">
        <v>12.242000000000001</v>
      </c>
      <c r="FJ18" s="9">
        <v>4.5</v>
      </c>
      <c r="FK18" s="9">
        <v>7.7430000000000003</v>
      </c>
      <c r="FL18" s="9">
        <v>3.3929999999999998</v>
      </c>
      <c r="FM18" s="9">
        <v>0.84299999999999997</v>
      </c>
      <c r="FN18" s="9">
        <v>2.5510000000000002</v>
      </c>
      <c r="FO18" s="9">
        <v>152.12799999999999</v>
      </c>
      <c r="FP18" s="9">
        <v>63.597000000000001</v>
      </c>
      <c r="FQ18" s="9">
        <v>88.531000000000006</v>
      </c>
      <c r="FR18" s="9">
        <v>25.768999999999998</v>
      </c>
      <c r="FS18" s="9">
        <v>12.696</v>
      </c>
      <c r="FT18" s="9">
        <v>13.073</v>
      </c>
      <c r="FU18" s="9">
        <v>126.35899999999999</v>
      </c>
      <c r="FV18" s="9">
        <v>50.901000000000003</v>
      </c>
      <c r="FW18" s="9">
        <v>75.457999999999998</v>
      </c>
      <c r="FX18" s="9">
        <v>38.68</v>
      </c>
      <c r="FY18" s="9">
        <v>13.98</v>
      </c>
      <c r="FZ18" s="9">
        <v>24.7</v>
      </c>
      <c r="GA18" s="9">
        <v>1130.7429999999999</v>
      </c>
      <c r="GB18" s="9">
        <v>497.98500000000001</v>
      </c>
      <c r="GC18" s="9">
        <v>632.75800000000004</v>
      </c>
      <c r="GD18" s="9">
        <v>968.06</v>
      </c>
      <c r="GE18" s="9">
        <v>408.78199999999998</v>
      </c>
      <c r="GF18" s="9">
        <v>559.27800000000002</v>
      </c>
      <c r="GG18" s="9">
        <v>162.684</v>
      </c>
      <c r="GH18" s="9">
        <v>89.203000000000003</v>
      </c>
      <c r="GI18" s="9">
        <v>73.480999999999995</v>
      </c>
      <c r="GJ18" s="9">
        <v>118.581</v>
      </c>
      <c r="GK18" s="9">
        <v>64.564999999999998</v>
      </c>
      <c r="GL18" s="9">
        <v>54.015000000000001</v>
      </c>
      <c r="GM18" s="9">
        <v>1375.0150000000001</v>
      </c>
      <c r="GN18" s="9">
        <v>594.25699999999995</v>
      </c>
      <c r="GO18" s="9">
        <v>780.75800000000004</v>
      </c>
      <c r="GP18" s="9">
        <v>2781.0329999999999</v>
      </c>
      <c r="GQ18" s="9">
        <v>1428.269</v>
      </c>
      <c r="GR18" s="9">
        <v>1352.7650000000001</v>
      </c>
      <c r="GS18" s="9">
        <v>1435.866</v>
      </c>
      <c r="GT18" s="9">
        <v>635.64099999999996</v>
      </c>
      <c r="GU18" s="9">
        <v>800.226</v>
      </c>
      <c r="GV18" s="9">
        <v>1484.6010000000001</v>
      </c>
      <c r="GW18" s="9">
        <v>727.89800000000002</v>
      </c>
      <c r="GX18" s="9">
        <v>756.70299999999997</v>
      </c>
      <c r="GY18" s="9">
        <v>905.54</v>
      </c>
      <c r="GZ18" s="9">
        <v>470.11399999999998</v>
      </c>
      <c r="HA18" s="9">
        <v>435.42599999999999</v>
      </c>
      <c r="HB18" s="9">
        <v>114.834</v>
      </c>
      <c r="HC18" s="9">
        <v>55.491</v>
      </c>
      <c r="HD18" s="9">
        <v>59.341999999999999</v>
      </c>
      <c r="HE18" s="9">
        <v>73.251000000000005</v>
      </c>
      <c r="HF18" s="9">
        <v>27.802</v>
      </c>
      <c r="HG18" s="9">
        <v>45.448999999999998</v>
      </c>
      <c r="HH18" s="9">
        <v>139.322</v>
      </c>
      <c r="HI18" s="9">
        <v>67.064999999999998</v>
      </c>
      <c r="HJ18" s="9">
        <v>72.257000000000005</v>
      </c>
      <c r="HK18" s="9">
        <v>26.751000000000001</v>
      </c>
      <c r="HL18" s="9">
        <v>10.37</v>
      </c>
      <c r="HM18" s="9">
        <v>16.382000000000001</v>
      </c>
      <c r="HN18" s="9">
        <v>21.795000000000002</v>
      </c>
      <c r="HO18" s="9">
        <v>9.7189999999999994</v>
      </c>
      <c r="HP18" s="9">
        <v>12.076000000000001</v>
      </c>
      <c r="HQ18" s="9">
        <v>8.26</v>
      </c>
      <c r="HR18" s="9">
        <v>3.84</v>
      </c>
      <c r="HS18" s="9">
        <v>4.42</v>
      </c>
      <c r="HT18" s="9">
        <v>13.535</v>
      </c>
      <c r="HU18" s="9">
        <v>5.8780000000000001</v>
      </c>
      <c r="HV18" s="9">
        <v>7.657</v>
      </c>
      <c r="HW18" s="9">
        <v>4.9560000000000004</v>
      </c>
      <c r="HX18" s="9">
        <v>0.65100000000000002</v>
      </c>
      <c r="HY18" s="9">
        <v>4.3049999999999997</v>
      </c>
      <c r="HZ18" s="9">
        <v>112.571</v>
      </c>
      <c r="IA18" s="9">
        <v>56.695</v>
      </c>
      <c r="IB18" s="9">
        <v>55.875</v>
      </c>
      <c r="IC18" s="9">
        <v>39.685000000000002</v>
      </c>
      <c r="ID18" s="9">
        <v>23.734999999999999</v>
      </c>
      <c r="IE18" s="9">
        <v>15.95</v>
      </c>
      <c r="IF18" s="9">
        <v>36.837000000000003</v>
      </c>
      <c r="IG18" s="9">
        <v>23.06</v>
      </c>
      <c r="IH18" s="9">
        <v>13.778</v>
      </c>
      <c r="II18" s="9">
        <v>2.8479999999999999</v>
      </c>
      <c r="IJ18" s="9">
        <v>0.67600000000000005</v>
      </c>
      <c r="IK18" s="9">
        <v>2.173</v>
      </c>
      <c r="IL18" s="9">
        <v>1.4730000000000001</v>
      </c>
      <c r="IM18" s="9">
        <v>0.34100000000000003</v>
      </c>
      <c r="IN18" s="9">
        <v>1.1319999999999999</v>
      </c>
      <c r="IO18" s="9">
        <v>56.024000000000001</v>
      </c>
      <c r="IP18" s="9">
        <v>27.204000000000001</v>
      </c>
      <c r="IQ18" s="9">
        <v>28.82</v>
      </c>
    </row>
    <row r="19" spans="1:251">
      <c r="A19" s="10">
        <v>44958</v>
      </c>
      <c r="B19" s="9">
        <v>230.13399999999999</v>
      </c>
      <c r="C19" s="9">
        <v>128.66499999999999</v>
      </c>
      <c r="D19" s="9">
        <v>74.134</v>
      </c>
      <c r="E19" s="9">
        <v>54.531999999999996</v>
      </c>
      <c r="F19" s="9">
        <v>112.012</v>
      </c>
      <c r="G19" s="9">
        <v>66.421999999999997</v>
      </c>
      <c r="H19" s="9">
        <v>45.59</v>
      </c>
      <c r="I19" s="9">
        <v>16.654</v>
      </c>
      <c r="J19" s="9">
        <v>7.7119999999999997</v>
      </c>
      <c r="K19" s="9">
        <v>8.9420000000000002</v>
      </c>
      <c r="L19" s="9">
        <v>4.266</v>
      </c>
      <c r="M19" s="9">
        <v>1.111</v>
      </c>
      <c r="N19" s="9">
        <v>3.1549999999999998</v>
      </c>
      <c r="O19" s="9">
        <v>225.48599999999999</v>
      </c>
      <c r="P19" s="9">
        <v>85.397999999999996</v>
      </c>
      <c r="Q19" s="9">
        <v>140.08799999999999</v>
      </c>
      <c r="R19" s="9">
        <v>26.145</v>
      </c>
      <c r="S19" s="9">
        <v>13.212</v>
      </c>
      <c r="T19" s="9">
        <v>12.933999999999999</v>
      </c>
      <c r="U19" s="9">
        <v>199.34100000000001</v>
      </c>
      <c r="V19" s="9">
        <v>72.186999999999998</v>
      </c>
      <c r="W19" s="9">
        <v>127.154</v>
      </c>
      <c r="X19" s="9">
        <v>61.405000000000001</v>
      </c>
      <c r="Y19" s="9">
        <v>29.044</v>
      </c>
      <c r="Z19" s="9">
        <v>32.36</v>
      </c>
      <c r="AA19" s="9">
        <v>1824.1990000000001</v>
      </c>
      <c r="AB19" s="9">
        <v>799.71900000000005</v>
      </c>
      <c r="AC19" s="9">
        <v>1024.48</v>
      </c>
      <c r="AD19" s="9">
        <v>1589.502</v>
      </c>
      <c r="AE19" s="9">
        <v>670.18200000000002</v>
      </c>
      <c r="AF19" s="9">
        <v>919.31899999999996</v>
      </c>
      <c r="AG19" s="9">
        <v>234.697</v>
      </c>
      <c r="AH19" s="9">
        <v>129.536</v>
      </c>
      <c r="AI19" s="9">
        <v>105.161</v>
      </c>
      <c r="AJ19" s="9">
        <v>141.131</v>
      </c>
      <c r="AK19" s="9">
        <v>80.352999999999994</v>
      </c>
      <c r="AL19" s="9">
        <v>60.777999999999999</v>
      </c>
      <c r="AM19" s="9">
        <v>2189.607</v>
      </c>
      <c r="AN19" s="9">
        <v>944.60799999999995</v>
      </c>
      <c r="AO19" s="9">
        <v>1245</v>
      </c>
      <c r="AP19" s="9">
        <v>4426.18</v>
      </c>
      <c r="AQ19" s="9">
        <v>2308.3069999999998</v>
      </c>
      <c r="AR19" s="9">
        <v>2117.873</v>
      </c>
      <c r="AS19" s="9">
        <v>2244.0210000000002</v>
      </c>
      <c r="AT19" s="9">
        <v>989.40599999999995</v>
      </c>
      <c r="AU19" s="9">
        <v>1254.615</v>
      </c>
      <c r="AV19" s="9">
        <v>5467.7250000000004</v>
      </c>
      <c r="AW19" s="9">
        <v>2688.02</v>
      </c>
      <c r="AX19" s="9">
        <v>2779.7049999999999</v>
      </c>
      <c r="AY19" s="9">
        <v>3555.107</v>
      </c>
      <c r="AZ19" s="9">
        <v>1872.84</v>
      </c>
      <c r="BA19" s="9">
        <v>1682.2670000000001</v>
      </c>
      <c r="BB19" s="9">
        <v>404.14</v>
      </c>
      <c r="BC19" s="9">
        <v>227.767</v>
      </c>
      <c r="BD19" s="9">
        <v>176.37299999999999</v>
      </c>
      <c r="BE19" s="9">
        <v>209.41399999999999</v>
      </c>
      <c r="BF19" s="9">
        <v>90.911000000000001</v>
      </c>
      <c r="BG19" s="9">
        <v>118.502</v>
      </c>
      <c r="BH19" s="9">
        <v>497.99099999999999</v>
      </c>
      <c r="BI19" s="9">
        <v>211.482</v>
      </c>
      <c r="BJ19" s="9">
        <v>286.50900000000001</v>
      </c>
      <c r="BK19" s="9">
        <v>96.097999999999999</v>
      </c>
      <c r="BL19" s="9">
        <v>35.244999999999997</v>
      </c>
      <c r="BM19" s="9">
        <v>60.853000000000002</v>
      </c>
      <c r="BN19" s="9">
        <v>70.652000000000001</v>
      </c>
      <c r="BO19" s="9">
        <v>32.524000000000001</v>
      </c>
      <c r="BP19" s="9">
        <v>38.128</v>
      </c>
      <c r="BQ19" s="9">
        <v>26.21</v>
      </c>
      <c r="BR19" s="9">
        <v>12.654999999999999</v>
      </c>
      <c r="BS19" s="9">
        <v>13.555</v>
      </c>
      <c r="BT19" s="9">
        <v>44.442</v>
      </c>
      <c r="BU19" s="9">
        <v>19.869</v>
      </c>
      <c r="BV19" s="9">
        <v>24.573</v>
      </c>
      <c r="BW19" s="9">
        <v>25.446000000000002</v>
      </c>
      <c r="BX19" s="9">
        <v>2.7210000000000001</v>
      </c>
      <c r="BY19" s="9">
        <v>22.725000000000001</v>
      </c>
      <c r="BZ19" s="9">
        <v>401.89299999999997</v>
      </c>
      <c r="CA19" s="9">
        <v>176.23699999999999</v>
      </c>
      <c r="CB19" s="9">
        <v>225.65600000000001</v>
      </c>
      <c r="CC19" s="9">
        <v>129.96799999999999</v>
      </c>
      <c r="CD19" s="9">
        <v>65.385000000000005</v>
      </c>
      <c r="CE19" s="9">
        <v>64.582999999999998</v>
      </c>
      <c r="CF19" s="9">
        <v>113.41</v>
      </c>
      <c r="CG19" s="9">
        <v>60.136000000000003</v>
      </c>
      <c r="CH19" s="9">
        <v>53.274999999999999</v>
      </c>
      <c r="CI19" s="9">
        <v>16.558</v>
      </c>
      <c r="CJ19" s="9">
        <v>5.25</v>
      </c>
      <c r="CK19" s="9">
        <v>11.308</v>
      </c>
      <c r="CL19" s="9">
        <v>3.6</v>
      </c>
      <c r="CM19" s="9">
        <v>1.347</v>
      </c>
      <c r="CN19" s="9">
        <v>2.254</v>
      </c>
      <c r="CO19" s="9">
        <v>204.071</v>
      </c>
      <c r="CP19" s="9">
        <v>90.063999999999993</v>
      </c>
      <c r="CQ19" s="9">
        <v>114.00700000000001</v>
      </c>
      <c r="CR19" s="9">
        <v>24.497</v>
      </c>
      <c r="CS19" s="9">
        <v>8.74</v>
      </c>
      <c r="CT19" s="9">
        <v>15.756</v>
      </c>
      <c r="CU19" s="9">
        <v>179.57499999999999</v>
      </c>
      <c r="CV19" s="9">
        <v>81.323999999999998</v>
      </c>
      <c r="CW19" s="9">
        <v>98.251000000000005</v>
      </c>
      <c r="CX19" s="9">
        <v>64.253</v>
      </c>
      <c r="CY19" s="9">
        <v>19.440999999999999</v>
      </c>
      <c r="CZ19" s="9">
        <v>44.811999999999998</v>
      </c>
      <c r="DA19" s="9">
        <v>1414.627</v>
      </c>
      <c r="DB19" s="9">
        <v>603.69899999999996</v>
      </c>
      <c r="DC19" s="9">
        <v>810.92899999999997</v>
      </c>
      <c r="DD19" s="9">
        <v>1252.9000000000001</v>
      </c>
      <c r="DE19" s="9">
        <v>525.42200000000003</v>
      </c>
      <c r="DF19" s="9">
        <v>727.47799999999995</v>
      </c>
      <c r="DG19" s="9">
        <v>161.72800000000001</v>
      </c>
      <c r="DH19" s="9">
        <v>78.277000000000001</v>
      </c>
      <c r="DI19" s="9">
        <v>83.450999999999993</v>
      </c>
      <c r="DJ19" s="9">
        <v>139.62</v>
      </c>
      <c r="DK19" s="9">
        <v>72.790999999999997</v>
      </c>
      <c r="DL19" s="9">
        <v>66.83</v>
      </c>
      <c r="DM19" s="9">
        <v>1772.998</v>
      </c>
      <c r="DN19" s="9">
        <v>742.39</v>
      </c>
      <c r="DO19" s="9">
        <v>1030.6079999999999</v>
      </c>
      <c r="DP19" s="9">
        <v>3651.2049999999999</v>
      </c>
      <c r="DQ19" s="9">
        <v>1908.085</v>
      </c>
      <c r="DR19" s="9">
        <v>1743.12</v>
      </c>
      <c r="DS19" s="9">
        <v>1816.52</v>
      </c>
      <c r="DT19" s="9">
        <v>779.93600000000004</v>
      </c>
      <c r="DU19" s="9">
        <v>1036.585</v>
      </c>
      <c r="DV19" s="9">
        <v>4310.2309999999998</v>
      </c>
      <c r="DW19" s="9">
        <v>2113.2449999999999</v>
      </c>
      <c r="DX19" s="9">
        <v>2196.9870000000001</v>
      </c>
      <c r="DY19" s="9">
        <v>2783.7730000000001</v>
      </c>
      <c r="DZ19" s="9">
        <v>1440.5920000000001</v>
      </c>
      <c r="EA19" s="9">
        <v>1343.18</v>
      </c>
      <c r="EB19" s="9">
        <v>330.916</v>
      </c>
      <c r="EC19" s="9">
        <v>168.65600000000001</v>
      </c>
      <c r="ED19" s="9">
        <v>162.26</v>
      </c>
      <c r="EE19" s="9">
        <v>184.50899999999999</v>
      </c>
      <c r="EF19" s="9">
        <v>73.814999999999998</v>
      </c>
      <c r="EG19" s="9">
        <v>110.694</v>
      </c>
      <c r="EH19" s="9">
        <v>380.78500000000003</v>
      </c>
      <c r="EI19" s="9">
        <v>156.48400000000001</v>
      </c>
      <c r="EJ19" s="9">
        <v>224.30099999999999</v>
      </c>
      <c r="EK19" s="9">
        <v>83.73</v>
      </c>
      <c r="EL19" s="9">
        <v>31.334</v>
      </c>
      <c r="EM19" s="9">
        <v>52.396000000000001</v>
      </c>
      <c r="EN19" s="9">
        <v>59.113999999999997</v>
      </c>
      <c r="EO19" s="9">
        <v>25.05</v>
      </c>
      <c r="EP19" s="9">
        <v>34.064</v>
      </c>
      <c r="EQ19" s="9">
        <v>23.489000000000001</v>
      </c>
      <c r="ER19" s="9">
        <v>11.099</v>
      </c>
      <c r="ES19" s="9">
        <v>12.39</v>
      </c>
      <c r="ET19" s="9">
        <v>35.625</v>
      </c>
      <c r="EU19" s="9">
        <v>13.951000000000001</v>
      </c>
      <c r="EV19" s="9">
        <v>21.672999999999998</v>
      </c>
      <c r="EW19" s="9">
        <v>24.616</v>
      </c>
      <c r="EX19" s="9">
        <v>6.2839999999999998</v>
      </c>
      <c r="EY19" s="9">
        <v>18.332000000000001</v>
      </c>
      <c r="EZ19" s="9">
        <v>297.05500000000001</v>
      </c>
      <c r="FA19" s="9">
        <v>125.149</v>
      </c>
      <c r="FB19" s="9">
        <v>171.905</v>
      </c>
      <c r="FC19" s="9">
        <v>93.715999999999994</v>
      </c>
      <c r="FD19" s="9">
        <v>45.651000000000003</v>
      </c>
      <c r="FE19" s="9">
        <v>48.066000000000003</v>
      </c>
      <c r="FF19" s="9">
        <v>82.34</v>
      </c>
      <c r="FG19" s="9">
        <v>43.552</v>
      </c>
      <c r="FH19" s="9">
        <v>38.787999999999997</v>
      </c>
      <c r="FI19" s="9">
        <v>11.375999999999999</v>
      </c>
      <c r="FJ19" s="9">
        <v>2.0990000000000002</v>
      </c>
      <c r="FK19" s="9">
        <v>9.2780000000000005</v>
      </c>
      <c r="FL19" s="9">
        <v>2.5030000000000001</v>
      </c>
      <c r="FM19" s="9">
        <v>1.798</v>
      </c>
      <c r="FN19" s="9">
        <v>0.70399999999999996</v>
      </c>
      <c r="FO19" s="9">
        <v>159.92599999999999</v>
      </c>
      <c r="FP19" s="9">
        <v>59.337000000000003</v>
      </c>
      <c r="FQ19" s="9">
        <v>100.589</v>
      </c>
      <c r="FR19" s="9">
        <v>18.567</v>
      </c>
      <c r="FS19" s="9">
        <v>5.9</v>
      </c>
      <c r="FT19" s="9">
        <v>12.667999999999999</v>
      </c>
      <c r="FU19" s="9">
        <v>141.358</v>
      </c>
      <c r="FV19" s="9">
        <v>53.436999999999998</v>
      </c>
      <c r="FW19" s="9">
        <v>87.921000000000006</v>
      </c>
      <c r="FX19" s="9">
        <v>40.909999999999997</v>
      </c>
      <c r="FY19" s="9">
        <v>18.364000000000001</v>
      </c>
      <c r="FZ19" s="9">
        <v>22.545999999999999</v>
      </c>
      <c r="GA19" s="9">
        <v>1145.674</v>
      </c>
      <c r="GB19" s="9">
        <v>516.16899999999998</v>
      </c>
      <c r="GC19" s="9">
        <v>629.505</v>
      </c>
      <c r="GD19" s="9">
        <v>983.548</v>
      </c>
      <c r="GE19" s="9">
        <v>423.25799999999998</v>
      </c>
      <c r="GF19" s="9">
        <v>560.29</v>
      </c>
      <c r="GG19" s="9">
        <v>162.126</v>
      </c>
      <c r="GH19" s="9">
        <v>92.911000000000001</v>
      </c>
      <c r="GI19" s="9">
        <v>69.215000000000003</v>
      </c>
      <c r="GJ19" s="9">
        <v>105.82899999999999</v>
      </c>
      <c r="GK19" s="9">
        <v>54.65</v>
      </c>
      <c r="GL19" s="9">
        <v>51.179000000000002</v>
      </c>
      <c r="GM19" s="9">
        <v>1420.63</v>
      </c>
      <c r="GN19" s="9">
        <v>618.00199999999995</v>
      </c>
      <c r="GO19" s="9">
        <v>802.62800000000004</v>
      </c>
      <c r="GP19" s="9">
        <v>2867.5030000000002</v>
      </c>
      <c r="GQ19" s="9">
        <v>1471.9269999999999</v>
      </c>
      <c r="GR19" s="9">
        <v>1395.576</v>
      </c>
      <c r="GS19" s="9">
        <v>1442.729</v>
      </c>
      <c r="GT19" s="9">
        <v>641.31799999999998</v>
      </c>
      <c r="GU19" s="9">
        <v>801.41099999999994</v>
      </c>
      <c r="GV19" s="9">
        <v>1507.0250000000001</v>
      </c>
      <c r="GW19" s="9">
        <v>740.50099999999998</v>
      </c>
      <c r="GX19" s="9">
        <v>766.52499999999998</v>
      </c>
      <c r="GY19" s="9">
        <v>933.28099999999995</v>
      </c>
      <c r="GZ19" s="9">
        <v>491.363</v>
      </c>
      <c r="HA19" s="9">
        <v>441.91800000000001</v>
      </c>
      <c r="HB19" s="9">
        <v>113.33799999999999</v>
      </c>
      <c r="HC19" s="9">
        <v>60.5</v>
      </c>
      <c r="HD19" s="9">
        <v>52.838999999999999</v>
      </c>
      <c r="HE19" s="9">
        <v>66.92</v>
      </c>
      <c r="HF19" s="9">
        <v>28.385999999999999</v>
      </c>
      <c r="HG19" s="9">
        <v>38.533999999999999</v>
      </c>
      <c r="HH19" s="9">
        <v>128.16300000000001</v>
      </c>
      <c r="HI19" s="9">
        <v>50.94</v>
      </c>
      <c r="HJ19" s="9">
        <v>77.222999999999999</v>
      </c>
      <c r="HK19" s="9">
        <v>24.951000000000001</v>
      </c>
      <c r="HL19" s="9">
        <v>9.0009999999999994</v>
      </c>
      <c r="HM19" s="9">
        <v>15.95</v>
      </c>
      <c r="HN19" s="9">
        <v>17.126000000000001</v>
      </c>
      <c r="HO19" s="9">
        <v>6.0759999999999996</v>
      </c>
      <c r="HP19" s="9">
        <v>11.05</v>
      </c>
      <c r="HQ19" s="9">
        <v>9.4510000000000005</v>
      </c>
      <c r="HR19" s="9">
        <v>4.0709999999999997</v>
      </c>
      <c r="HS19" s="9">
        <v>5.38</v>
      </c>
      <c r="HT19" s="9">
        <v>7.6749999999999998</v>
      </c>
      <c r="HU19" s="9">
        <v>2.004</v>
      </c>
      <c r="HV19" s="9">
        <v>5.67</v>
      </c>
      <c r="HW19" s="9">
        <v>7.8250000000000002</v>
      </c>
      <c r="HX19" s="9">
        <v>2.9249999999999998</v>
      </c>
      <c r="HY19" s="9">
        <v>4.9000000000000004</v>
      </c>
      <c r="HZ19" s="9">
        <v>103.212</v>
      </c>
      <c r="IA19" s="9">
        <v>41.939</v>
      </c>
      <c r="IB19" s="9">
        <v>61.273000000000003</v>
      </c>
      <c r="IC19" s="9">
        <v>33.481999999999999</v>
      </c>
      <c r="ID19" s="9">
        <v>18.035</v>
      </c>
      <c r="IE19" s="9">
        <v>15.446999999999999</v>
      </c>
      <c r="IF19" s="9">
        <v>28.969000000000001</v>
      </c>
      <c r="IG19" s="9">
        <v>16.085999999999999</v>
      </c>
      <c r="IH19" s="9">
        <v>12.882999999999999</v>
      </c>
      <c r="II19" s="9">
        <v>4.5140000000000002</v>
      </c>
      <c r="IJ19" s="9">
        <v>1.9490000000000001</v>
      </c>
      <c r="IK19" s="9">
        <v>2.5649999999999999</v>
      </c>
      <c r="IL19" s="9">
        <v>1.135</v>
      </c>
      <c r="IM19" s="9">
        <v>0</v>
      </c>
      <c r="IN19" s="9">
        <v>1.135</v>
      </c>
      <c r="IO19" s="9">
        <v>57.658000000000001</v>
      </c>
      <c r="IP19" s="9">
        <v>21.016999999999999</v>
      </c>
      <c r="IQ19" s="9">
        <v>36.640999999999998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1512</v>
      </c>
      <c r="C1" s="3" t="s">
        <v>1513</v>
      </c>
      <c r="D1" s="3" t="s">
        <v>1514</v>
      </c>
      <c r="E1" s="3" t="s">
        <v>1515</v>
      </c>
      <c r="F1" s="3" t="s">
        <v>1516</v>
      </c>
      <c r="G1" s="3" t="s">
        <v>1517</v>
      </c>
      <c r="H1" s="3" t="s">
        <v>1518</v>
      </c>
      <c r="I1" s="3" t="s">
        <v>1519</v>
      </c>
      <c r="J1" s="3" t="s">
        <v>1520</v>
      </c>
      <c r="K1" s="3" t="s">
        <v>1521</v>
      </c>
      <c r="L1" s="3" t="s">
        <v>1522</v>
      </c>
      <c r="M1" s="3" t="s">
        <v>1523</v>
      </c>
      <c r="N1" s="3" t="s">
        <v>1524</v>
      </c>
      <c r="O1" s="3" t="s">
        <v>1525</v>
      </c>
      <c r="P1" s="3" t="s">
        <v>1526</v>
      </c>
      <c r="Q1" s="3" t="s">
        <v>1527</v>
      </c>
      <c r="R1" s="3" t="s">
        <v>1528</v>
      </c>
      <c r="S1" s="3" t="s">
        <v>1529</v>
      </c>
      <c r="T1" s="3" t="s">
        <v>1530</v>
      </c>
      <c r="U1" s="3" t="s">
        <v>1531</v>
      </c>
      <c r="V1" s="3" t="s">
        <v>1532</v>
      </c>
      <c r="W1" s="3" t="s">
        <v>1533</v>
      </c>
      <c r="X1" s="3" t="s">
        <v>1534</v>
      </c>
      <c r="Y1" s="3" t="s">
        <v>1535</v>
      </c>
      <c r="Z1" s="3" t="s">
        <v>1536</v>
      </c>
      <c r="AA1" s="3" t="s">
        <v>1537</v>
      </c>
      <c r="AB1" s="3" t="s">
        <v>1538</v>
      </c>
      <c r="AC1" s="3" t="s">
        <v>1539</v>
      </c>
      <c r="AD1" s="3" t="s">
        <v>1540</v>
      </c>
      <c r="AE1" s="3" t="s">
        <v>1541</v>
      </c>
      <c r="AF1" s="3" t="s">
        <v>1542</v>
      </c>
      <c r="AG1" s="3" t="s">
        <v>1543</v>
      </c>
      <c r="AH1" s="3" t="s">
        <v>1544</v>
      </c>
      <c r="AI1" s="3" t="s">
        <v>1545</v>
      </c>
      <c r="AJ1" s="3" t="s">
        <v>1546</v>
      </c>
      <c r="AK1" s="3" t="s">
        <v>1547</v>
      </c>
      <c r="AL1" s="3" t="s">
        <v>1548</v>
      </c>
      <c r="AM1" s="3" t="s">
        <v>1549</v>
      </c>
      <c r="AN1" s="3" t="s">
        <v>1550</v>
      </c>
      <c r="AO1" s="3" t="s">
        <v>1551</v>
      </c>
      <c r="AP1" s="3" t="s">
        <v>1552</v>
      </c>
      <c r="AQ1" s="3" t="s">
        <v>1553</v>
      </c>
      <c r="AR1" s="3" t="s">
        <v>1554</v>
      </c>
      <c r="AS1" s="3" t="s">
        <v>1555</v>
      </c>
      <c r="AT1" s="3" t="s">
        <v>1556</v>
      </c>
      <c r="AU1" s="3" t="s">
        <v>1557</v>
      </c>
      <c r="AV1" s="3" t="s">
        <v>1558</v>
      </c>
      <c r="AW1" s="3" t="s">
        <v>1559</v>
      </c>
      <c r="AX1" s="3" t="s">
        <v>1560</v>
      </c>
      <c r="AY1" s="3" t="s">
        <v>1561</v>
      </c>
      <c r="AZ1" s="3" t="s">
        <v>1562</v>
      </c>
      <c r="BA1" s="3" t="s">
        <v>1563</v>
      </c>
      <c r="BB1" s="3" t="s">
        <v>1564</v>
      </c>
      <c r="BC1" s="3" t="s">
        <v>1565</v>
      </c>
      <c r="BD1" s="3" t="s">
        <v>1566</v>
      </c>
      <c r="BE1" s="3" t="s">
        <v>1567</v>
      </c>
      <c r="BF1" s="3" t="s">
        <v>1568</v>
      </c>
      <c r="BG1" s="3" t="s">
        <v>1569</v>
      </c>
      <c r="BH1" s="3" t="s">
        <v>1570</v>
      </c>
      <c r="BI1" s="3" t="s">
        <v>1571</v>
      </c>
      <c r="BJ1" s="3" t="s">
        <v>1572</v>
      </c>
      <c r="BK1" s="3" t="s">
        <v>1573</v>
      </c>
      <c r="BL1" s="3" t="s">
        <v>1574</v>
      </c>
      <c r="BM1" s="3" t="s">
        <v>1575</v>
      </c>
      <c r="BN1" s="3" t="s">
        <v>1576</v>
      </c>
      <c r="BO1" s="3" t="s">
        <v>1577</v>
      </c>
      <c r="BP1" s="3" t="s">
        <v>1578</v>
      </c>
      <c r="BQ1" s="3" t="s">
        <v>1579</v>
      </c>
      <c r="BR1" s="3" t="s">
        <v>1580</v>
      </c>
      <c r="BS1" s="3" t="s">
        <v>1581</v>
      </c>
      <c r="BT1" s="3" t="s">
        <v>1582</v>
      </c>
      <c r="BU1" s="3" t="s">
        <v>1583</v>
      </c>
      <c r="BV1" s="3" t="s">
        <v>1584</v>
      </c>
      <c r="BW1" s="3" t="s">
        <v>1585</v>
      </c>
      <c r="BX1" s="3" t="s">
        <v>1586</v>
      </c>
      <c r="BY1" s="3" t="s">
        <v>1587</v>
      </c>
      <c r="BZ1" s="3" t="s">
        <v>1588</v>
      </c>
      <c r="CA1" s="3" t="s">
        <v>1589</v>
      </c>
      <c r="CB1" s="3" t="s">
        <v>1590</v>
      </c>
      <c r="CC1" s="3" t="s">
        <v>1591</v>
      </c>
      <c r="CD1" s="3" t="s">
        <v>1592</v>
      </c>
      <c r="CE1" s="3" t="s">
        <v>1593</v>
      </c>
      <c r="CF1" s="3" t="s">
        <v>1594</v>
      </c>
      <c r="CG1" s="3" t="s">
        <v>1595</v>
      </c>
      <c r="CH1" s="3" t="s">
        <v>1596</v>
      </c>
      <c r="CI1" s="3" t="s">
        <v>1597</v>
      </c>
      <c r="CJ1" s="3" t="s">
        <v>1598</v>
      </c>
      <c r="CK1" s="3" t="s">
        <v>1599</v>
      </c>
      <c r="CL1" s="3" t="s">
        <v>1600</v>
      </c>
      <c r="CM1" s="3" t="s">
        <v>1601</v>
      </c>
      <c r="CN1" s="3" t="s">
        <v>1602</v>
      </c>
      <c r="CO1" s="3" t="s">
        <v>1603</v>
      </c>
      <c r="CP1" s="3" t="s">
        <v>1604</v>
      </c>
      <c r="CQ1" s="3" t="s">
        <v>1605</v>
      </c>
      <c r="CR1" s="3" t="s">
        <v>1606</v>
      </c>
      <c r="CS1" s="3" t="s">
        <v>1607</v>
      </c>
      <c r="CT1" s="3" t="s">
        <v>1608</v>
      </c>
      <c r="CU1" s="3" t="s">
        <v>1609</v>
      </c>
      <c r="CV1" s="3" t="s">
        <v>1610</v>
      </c>
      <c r="CW1" s="3" t="s">
        <v>1611</v>
      </c>
      <c r="CX1" s="3" t="s">
        <v>1612</v>
      </c>
      <c r="CY1" s="3" t="s">
        <v>1613</v>
      </c>
      <c r="CZ1" s="3" t="s">
        <v>1614</v>
      </c>
      <c r="DA1" s="3" t="s">
        <v>1615</v>
      </c>
      <c r="DB1" s="3" t="s">
        <v>1616</v>
      </c>
      <c r="DC1" s="3" t="s">
        <v>1617</v>
      </c>
      <c r="DD1" s="3" t="s">
        <v>1618</v>
      </c>
      <c r="DE1" s="3" t="s">
        <v>1619</v>
      </c>
      <c r="DF1" s="3" t="s">
        <v>1620</v>
      </c>
      <c r="DG1" s="3" t="s">
        <v>1621</v>
      </c>
      <c r="DH1" s="3" t="s">
        <v>1622</v>
      </c>
      <c r="DI1" s="3" t="s">
        <v>1623</v>
      </c>
      <c r="DJ1" s="3" t="s">
        <v>1624</v>
      </c>
      <c r="DK1" s="3" t="s">
        <v>1625</v>
      </c>
      <c r="DL1" s="3" t="s">
        <v>1626</v>
      </c>
      <c r="DM1" s="3" t="s">
        <v>1627</v>
      </c>
      <c r="DN1" s="3" t="s">
        <v>1628</v>
      </c>
      <c r="DO1" s="3" t="s">
        <v>1629</v>
      </c>
      <c r="DP1" s="3" t="s">
        <v>1630</v>
      </c>
      <c r="DQ1" s="3" t="s">
        <v>1631</v>
      </c>
      <c r="DR1" s="3" t="s">
        <v>1632</v>
      </c>
      <c r="DS1" s="3" t="s">
        <v>1633</v>
      </c>
      <c r="DT1" s="3" t="s">
        <v>1634</v>
      </c>
      <c r="DU1" s="3" t="s">
        <v>1635</v>
      </c>
      <c r="DV1" s="3" t="s">
        <v>1636</v>
      </c>
      <c r="DW1" s="3" t="s">
        <v>1637</v>
      </c>
      <c r="DX1" s="3" t="s">
        <v>1638</v>
      </c>
      <c r="DY1" s="3" t="s">
        <v>1639</v>
      </c>
      <c r="DZ1" s="3" t="s">
        <v>1640</v>
      </c>
      <c r="EA1" s="3" t="s">
        <v>1641</v>
      </c>
      <c r="EB1" s="3" t="s">
        <v>1642</v>
      </c>
      <c r="EC1" s="3" t="s">
        <v>1643</v>
      </c>
      <c r="ED1" s="3" t="s">
        <v>1644</v>
      </c>
      <c r="EE1" s="3" t="s">
        <v>1645</v>
      </c>
      <c r="EF1" s="3" t="s">
        <v>1646</v>
      </c>
      <c r="EG1" s="3" t="s">
        <v>1647</v>
      </c>
      <c r="EH1" s="3" t="s">
        <v>1648</v>
      </c>
      <c r="EI1" s="3" t="s">
        <v>1649</v>
      </c>
      <c r="EJ1" s="3" t="s">
        <v>1650</v>
      </c>
      <c r="EK1" s="3" t="s">
        <v>1651</v>
      </c>
      <c r="EL1" s="3" t="s">
        <v>1652</v>
      </c>
      <c r="EM1" s="3" t="s">
        <v>1653</v>
      </c>
      <c r="EN1" s="3" t="s">
        <v>1654</v>
      </c>
      <c r="EO1" s="3" t="s">
        <v>1655</v>
      </c>
      <c r="EP1" s="3" t="s">
        <v>1656</v>
      </c>
      <c r="EQ1" s="3" t="s">
        <v>1657</v>
      </c>
      <c r="ER1" s="3" t="s">
        <v>1658</v>
      </c>
      <c r="ES1" s="3" t="s">
        <v>1659</v>
      </c>
      <c r="ET1" s="3" t="s">
        <v>1660</v>
      </c>
      <c r="EU1" s="3" t="s">
        <v>1661</v>
      </c>
      <c r="EV1" s="3" t="s">
        <v>1662</v>
      </c>
      <c r="EW1" s="3" t="s">
        <v>1663</v>
      </c>
      <c r="EX1" s="3" t="s">
        <v>1664</v>
      </c>
      <c r="EY1" s="3" t="s">
        <v>1665</v>
      </c>
      <c r="EZ1" s="3" t="s">
        <v>1666</v>
      </c>
      <c r="FA1" s="3" t="s">
        <v>1667</v>
      </c>
      <c r="FB1" s="3" t="s">
        <v>1668</v>
      </c>
      <c r="FC1" s="3" t="s">
        <v>1669</v>
      </c>
      <c r="FD1" s="3" t="s">
        <v>1670</v>
      </c>
      <c r="FE1" s="3" t="s">
        <v>1671</v>
      </c>
      <c r="FF1" s="3" t="s">
        <v>1672</v>
      </c>
      <c r="FG1" s="3" t="s">
        <v>1673</v>
      </c>
      <c r="FH1" s="3" t="s">
        <v>1674</v>
      </c>
      <c r="FI1" s="3" t="s">
        <v>1675</v>
      </c>
      <c r="FJ1" s="3" t="s">
        <v>1676</v>
      </c>
      <c r="FK1" s="3" t="s">
        <v>1677</v>
      </c>
      <c r="FL1" s="3" t="s">
        <v>1678</v>
      </c>
      <c r="FM1" s="3" t="s">
        <v>1679</v>
      </c>
      <c r="FN1" s="3" t="s">
        <v>1680</v>
      </c>
      <c r="FO1" s="3" t="s">
        <v>1681</v>
      </c>
      <c r="FP1" s="3" t="s">
        <v>1682</v>
      </c>
      <c r="FQ1" s="3" t="s">
        <v>1683</v>
      </c>
      <c r="FR1" s="3" t="s">
        <v>1684</v>
      </c>
      <c r="FS1" s="3" t="s">
        <v>1685</v>
      </c>
      <c r="FT1" s="3" t="s">
        <v>1686</v>
      </c>
      <c r="FU1" s="3" t="s">
        <v>1687</v>
      </c>
      <c r="FV1" s="3" t="s">
        <v>1688</v>
      </c>
      <c r="FW1" s="3" t="s">
        <v>1689</v>
      </c>
      <c r="FX1" s="3" t="s">
        <v>1690</v>
      </c>
      <c r="FY1" s="3" t="s">
        <v>1691</v>
      </c>
      <c r="FZ1" s="3" t="s">
        <v>1692</v>
      </c>
      <c r="GA1" s="3" t="s">
        <v>1693</v>
      </c>
      <c r="GB1" s="3" t="s">
        <v>1694</v>
      </c>
      <c r="GC1" s="3" t="s">
        <v>1695</v>
      </c>
      <c r="GD1" s="3" t="s">
        <v>1696</v>
      </c>
      <c r="GE1" s="3" t="s">
        <v>1697</v>
      </c>
      <c r="GF1" s="3" t="s">
        <v>1698</v>
      </c>
      <c r="GG1" s="3" t="s">
        <v>1699</v>
      </c>
      <c r="GH1" s="3" t="s">
        <v>1700</v>
      </c>
      <c r="GI1" s="3" t="s">
        <v>1701</v>
      </c>
      <c r="GJ1" s="3" t="s">
        <v>1702</v>
      </c>
      <c r="GK1" s="3" t="s">
        <v>1703</v>
      </c>
      <c r="GL1" s="3" t="s">
        <v>1704</v>
      </c>
      <c r="GM1" s="3" t="s">
        <v>1705</v>
      </c>
      <c r="GN1" s="3" t="s">
        <v>1706</v>
      </c>
      <c r="GO1" s="3" t="s">
        <v>1707</v>
      </c>
      <c r="GP1" s="3" t="s">
        <v>1708</v>
      </c>
      <c r="GQ1" s="3" t="s">
        <v>1709</v>
      </c>
      <c r="GR1" s="3" t="s">
        <v>1710</v>
      </c>
      <c r="GS1" s="3" t="s">
        <v>1711</v>
      </c>
      <c r="GT1" s="3" t="s">
        <v>1712</v>
      </c>
      <c r="GU1" s="3" t="s">
        <v>1713</v>
      </c>
      <c r="GV1" s="3" t="s">
        <v>1714</v>
      </c>
      <c r="GW1" s="3" t="s">
        <v>1715</v>
      </c>
      <c r="GX1" s="3" t="s">
        <v>1716</v>
      </c>
      <c r="GY1" s="3" t="s">
        <v>1717</v>
      </c>
      <c r="GZ1" s="3" t="s">
        <v>1718</v>
      </c>
      <c r="HA1" s="3" t="s">
        <v>1719</v>
      </c>
      <c r="HB1" s="3" t="s">
        <v>1720</v>
      </c>
      <c r="HC1" s="3" t="s">
        <v>1721</v>
      </c>
      <c r="HD1" s="3" t="s">
        <v>1722</v>
      </c>
      <c r="HE1" s="3" t="s">
        <v>1723</v>
      </c>
      <c r="HF1" s="3" t="s">
        <v>1724</v>
      </c>
      <c r="HG1" s="3" t="s">
        <v>1725</v>
      </c>
      <c r="HH1" s="3" t="s">
        <v>1726</v>
      </c>
      <c r="HI1" s="3" t="s">
        <v>1727</v>
      </c>
      <c r="HJ1" s="3" t="s">
        <v>1728</v>
      </c>
      <c r="HK1" s="3" t="s">
        <v>1729</v>
      </c>
      <c r="HL1" s="3" t="s">
        <v>1730</v>
      </c>
      <c r="HM1" s="3" t="s">
        <v>1731</v>
      </c>
      <c r="HN1" s="3" t="s">
        <v>1732</v>
      </c>
      <c r="HO1" s="3" t="s">
        <v>1733</v>
      </c>
      <c r="HP1" s="3" t="s">
        <v>1734</v>
      </c>
      <c r="HQ1" s="3" t="s">
        <v>1735</v>
      </c>
      <c r="HR1" s="3" t="s">
        <v>1736</v>
      </c>
      <c r="HS1" s="3" t="s">
        <v>1737</v>
      </c>
      <c r="HT1" s="3" t="s">
        <v>1738</v>
      </c>
      <c r="HU1" s="3" t="s">
        <v>1739</v>
      </c>
      <c r="HV1" s="3" t="s">
        <v>1740</v>
      </c>
      <c r="HW1" s="3" t="s">
        <v>1741</v>
      </c>
      <c r="HX1" s="3" t="s">
        <v>1742</v>
      </c>
      <c r="HY1" s="3" t="s">
        <v>1743</v>
      </c>
      <c r="HZ1" s="3" t="s">
        <v>1744</v>
      </c>
      <c r="IA1" s="3" t="s">
        <v>1745</v>
      </c>
      <c r="IB1" s="3" t="s">
        <v>1746</v>
      </c>
      <c r="IC1" s="3" t="s">
        <v>1747</v>
      </c>
      <c r="ID1" s="3" t="s">
        <v>1748</v>
      </c>
      <c r="IE1" s="3" t="s">
        <v>1749</v>
      </c>
      <c r="IF1" s="3" t="s">
        <v>1750</v>
      </c>
      <c r="IG1" s="3" t="s">
        <v>1751</v>
      </c>
      <c r="IH1" s="3" t="s">
        <v>1752</v>
      </c>
      <c r="II1" s="3" t="s">
        <v>1753</v>
      </c>
      <c r="IJ1" s="3" t="s">
        <v>1754</v>
      </c>
      <c r="IK1" s="3" t="s">
        <v>1755</v>
      </c>
      <c r="IL1" s="3" t="s">
        <v>1756</v>
      </c>
      <c r="IM1" s="3" t="s">
        <v>1757</v>
      </c>
      <c r="IN1" s="3" t="s">
        <v>1758</v>
      </c>
      <c r="IO1" s="3" t="s">
        <v>1759</v>
      </c>
      <c r="IP1" s="3" t="s">
        <v>1760</v>
      </c>
      <c r="IQ1" s="3" t="s">
        <v>1761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2205</v>
      </c>
      <c r="C5" s="8" t="s">
        <v>2205</v>
      </c>
      <c r="D5" s="8" t="s">
        <v>2205</v>
      </c>
      <c r="E5" s="8" t="s">
        <v>2205</v>
      </c>
      <c r="F5" s="8" t="s">
        <v>2205</v>
      </c>
      <c r="G5" s="8" t="s">
        <v>2205</v>
      </c>
      <c r="H5" s="8" t="s">
        <v>2205</v>
      </c>
      <c r="I5" s="8" t="s">
        <v>2205</v>
      </c>
      <c r="J5" s="8" t="s">
        <v>2205</v>
      </c>
      <c r="K5" s="8" t="s">
        <v>2205</v>
      </c>
      <c r="L5" s="8" t="s">
        <v>2205</v>
      </c>
      <c r="M5" s="8" t="s">
        <v>2205</v>
      </c>
      <c r="N5" s="8" t="s">
        <v>2205</v>
      </c>
      <c r="O5" s="8" t="s">
        <v>2205</v>
      </c>
      <c r="P5" s="8" t="s">
        <v>2205</v>
      </c>
      <c r="Q5" s="8" t="s">
        <v>2205</v>
      </c>
      <c r="R5" s="8" t="s">
        <v>2205</v>
      </c>
      <c r="S5" s="8" t="s">
        <v>2205</v>
      </c>
      <c r="T5" s="8" t="s">
        <v>2205</v>
      </c>
      <c r="U5" s="8" t="s">
        <v>2205</v>
      </c>
      <c r="V5" s="8" t="s">
        <v>2205</v>
      </c>
      <c r="W5" s="8" t="s">
        <v>2205</v>
      </c>
      <c r="X5" s="8" t="s">
        <v>2205</v>
      </c>
      <c r="Y5" s="8" t="s">
        <v>2205</v>
      </c>
      <c r="Z5" s="8" t="s">
        <v>2205</v>
      </c>
      <c r="AA5" s="8" t="s">
        <v>2205</v>
      </c>
      <c r="AB5" s="8" t="s">
        <v>2205</v>
      </c>
      <c r="AC5" s="8" t="s">
        <v>2205</v>
      </c>
      <c r="AD5" s="8" t="s">
        <v>2205</v>
      </c>
      <c r="AE5" s="8" t="s">
        <v>2205</v>
      </c>
      <c r="AF5" s="8" t="s">
        <v>2205</v>
      </c>
      <c r="AG5" s="8" t="s">
        <v>2205</v>
      </c>
      <c r="AH5" s="8" t="s">
        <v>2205</v>
      </c>
      <c r="AI5" s="8" t="s">
        <v>2205</v>
      </c>
      <c r="AJ5" s="8" t="s">
        <v>2205</v>
      </c>
      <c r="AK5" s="8" t="s">
        <v>2205</v>
      </c>
      <c r="AL5" s="8" t="s">
        <v>2205</v>
      </c>
      <c r="AM5" s="8" t="s">
        <v>2205</v>
      </c>
      <c r="AN5" s="8" t="s">
        <v>2205</v>
      </c>
      <c r="AO5" s="8" t="s">
        <v>2205</v>
      </c>
      <c r="AP5" s="8" t="s">
        <v>2205</v>
      </c>
      <c r="AQ5" s="8" t="s">
        <v>2205</v>
      </c>
      <c r="AR5" s="8" t="s">
        <v>2205</v>
      </c>
      <c r="AS5" s="8" t="s">
        <v>2205</v>
      </c>
      <c r="AT5" s="8" t="s">
        <v>2205</v>
      </c>
      <c r="AU5" s="8" t="s">
        <v>2205</v>
      </c>
      <c r="AV5" s="8" t="s">
        <v>2205</v>
      </c>
      <c r="AW5" s="8" t="s">
        <v>2205</v>
      </c>
      <c r="AX5" s="8" t="s">
        <v>2205</v>
      </c>
      <c r="AY5" s="8" t="s">
        <v>2205</v>
      </c>
      <c r="AZ5" s="8" t="s">
        <v>2205</v>
      </c>
      <c r="BA5" s="8" t="s">
        <v>2205</v>
      </c>
      <c r="BB5" s="8" t="s">
        <v>2205</v>
      </c>
      <c r="BC5" s="8" t="s">
        <v>2205</v>
      </c>
      <c r="BD5" s="8" t="s">
        <v>2205</v>
      </c>
      <c r="BE5" s="8" t="s">
        <v>2205</v>
      </c>
      <c r="BF5" s="8" t="s">
        <v>2205</v>
      </c>
      <c r="BG5" s="8" t="s">
        <v>2205</v>
      </c>
      <c r="BH5" s="8" t="s">
        <v>2205</v>
      </c>
      <c r="BI5" s="8" t="s">
        <v>2205</v>
      </c>
      <c r="BJ5" s="8" t="s">
        <v>2205</v>
      </c>
      <c r="BK5" s="8" t="s">
        <v>2205</v>
      </c>
      <c r="BL5" s="8" t="s">
        <v>2205</v>
      </c>
      <c r="BM5" s="8" t="s">
        <v>2205</v>
      </c>
      <c r="BN5" s="8" t="s">
        <v>2205</v>
      </c>
      <c r="BO5" s="8" t="s">
        <v>2205</v>
      </c>
      <c r="BP5" s="8" t="s">
        <v>2205</v>
      </c>
      <c r="BQ5" s="8" t="s">
        <v>2205</v>
      </c>
      <c r="BR5" s="8" t="s">
        <v>2205</v>
      </c>
      <c r="BS5" s="8" t="s">
        <v>2205</v>
      </c>
      <c r="BT5" s="8" t="s">
        <v>2205</v>
      </c>
      <c r="BU5" s="8" t="s">
        <v>2205</v>
      </c>
      <c r="BV5" s="8" t="s">
        <v>2205</v>
      </c>
      <c r="BW5" s="8" t="s">
        <v>2205</v>
      </c>
      <c r="BX5" s="8" t="s">
        <v>2205</v>
      </c>
      <c r="BY5" s="8" t="s">
        <v>2205</v>
      </c>
      <c r="BZ5" s="8" t="s">
        <v>2205</v>
      </c>
      <c r="CA5" s="8" t="s">
        <v>2205</v>
      </c>
      <c r="CB5" s="8" t="s">
        <v>2205</v>
      </c>
      <c r="CC5" s="8" t="s">
        <v>2205</v>
      </c>
      <c r="CD5" s="8" t="s">
        <v>2205</v>
      </c>
      <c r="CE5" s="8" t="s">
        <v>2205</v>
      </c>
      <c r="CF5" s="8" t="s">
        <v>2205</v>
      </c>
      <c r="CG5" s="8" t="s">
        <v>2205</v>
      </c>
      <c r="CH5" s="8" t="s">
        <v>2205</v>
      </c>
      <c r="CI5" s="8" t="s">
        <v>2205</v>
      </c>
      <c r="CJ5" s="8" t="s">
        <v>2205</v>
      </c>
      <c r="CK5" s="8" t="s">
        <v>2205</v>
      </c>
      <c r="CL5" s="8" t="s">
        <v>2205</v>
      </c>
      <c r="CM5" s="8" t="s">
        <v>2205</v>
      </c>
      <c r="CN5" s="8" t="s">
        <v>2205</v>
      </c>
      <c r="CO5" s="8" t="s">
        <v>2205</v>
      </c>
      <c r="CP5" s="8" t="s">
        <v>2205</v>
      </c>
      <c r="CQ5" s="8" t="s">
        <v>2205</v>
      </c>
      <c r="CR5" s="8" t="s">
        <v>2205</v>
      </c>
      <c r="CS5" s="8" t="s">
        <v>2205</v>
      </c>
      <c r="CT5" s="8" t="s">
        <v>2205</v>
      </c>
      <c r="CU5" s="8" t="s">
        <v>2205</v>
      </c>
      <c r="CV5" s="8" t="s">
        <v>2205</v>
      </c>
      <c r="CW5" s="8" t="s">
        <v>2205</v>
      </c>
      <c r="CX5" s="8" t="s">
        <v>2205</v>
      </c>
      <c r="CY5" s="8" t="s">
        <v>2205</v>
      </c>
      <c r="CZ5" s="8" t="s">
        <v>2205</v>
      </c>
      <c r="DA5" s="8" t="s">
        <v>2205</v>
      </c>
      <c r="DB5" s="8" t="s">
        <v>2205</v>
      </c>
      <c r="DC5" s="8" t="s">
        <v>2205</v>
      </c>
      <c r="DD5" s="8" t="s">
        <v>2205</v>
      </c>
      <c r="DE5" s="8" t="s">
        <v>2205</v>
      </c>
      <c r="DF5" s="8" t="s">
        <v>2205</v>
      </c>
      <c r="DG5" s="8" t="s">
        <v>2205</v>
      </c>
      <c r="DH5" s="8" t="s">
        <v>2205</v>
      </c>
      <c r="DI5" s="8" t="s">
        <v>2205</v>
      </c>
      <c r="DJ5" s="8" t="s">
        <v>2205</v>
      </c>
      <c r="DK5" s="8" t="s">
        <v>2205</v>
      </c>
      <c r="DL5" s="8" t="s">
        <v>2205</v>
      </c>
      <c r="DM5" s="8" t="s">
        <v>2205</v>
      </c>
      <c r="DN5" s="8" t="s">
        <v>2205</v>
      </c>
      <c r="DO5" s="8" t="s">
        <v>2205</v>
      </c>
      <c r="DP5" s="8" t="s">
        <v>2205</v>
      </c>
      <c r="DQ5" s="8" t="s">
        <v>2205</v>
      </c>
      <c r="DR5" s="8" t="s">
        <v>2205</v>
      </c>
      <c r="DS5" s="8" t="s">
        <v>2205</v>
      </c>
      <c r="DT5" s="8" t="s">
        <v>2205</v>
      </c>
      <c r="DU5" s="8" t="s">
        <v>2205</v>
      </c>
      <c r="DV5" s="8" t="s">
        <v>2205</v>
      </c>
      <c r="DW5" s="8" t="s">
        <v>2205</v>
      </c>
      <c r="DX5" s="8" t="s">
        <v>2205</v>
      </c>
      <c r="DY5" s="8" t="s">
        <v>2205</v>
      </c>
      <c r="DZ5" s="8" t="s">
        <v>2205</v>
      </c>
      <c r="EA5" s="8" t="s">
        <v>2205</v>
      </c>
      <c r="EB5" s="8" t="s">
        <v>2205</v>
      </c>
      <c r="EC5" s="8" t="s">
        <v>2205</v>
      </c>
      <c r="ED5" s="8" t="s">
        <v>2205</v>
      </c>
      <c r="EE5" s="8" t="s">
        <v>2205</v>
      </c>
      <c r="EF5" s="8" t="s">
        <v>2205</v>
      </c>
      <c r="EG5" s="8" t="s">
        <v>2205</v>
      </c>
      <c r="EH5" s="8" t="s">
        <v>2205</v>
      </c>
      <c r="EI5" s="8" t="s">
        <v>2205</v>
      </c>
      <c r="EJ5" s="8" t="s">
        <v>2205</v>
      </c>
      <c r="EK5" s="8" t="s">
        <v>2205</v>
      </c>
      <c r="EL5" s="8" t="s">
        <v>2205</v>
      </c>
      <c r="EM5" s="8" t="s">
        <v>2205</v>
      </c>
      <c r="EN5" s="8" t="s">
        <v>2205</v>
      </c>
      <c r="EO5" s="8" t="s">
        <v>2205</v>
      </c>
      <c r="EP5" s="8" t="s">
        <v>2205</v>
      </c>
      <c r="EQ5" s="8" t="s">
        <v>2205</v>
      </c>
      <c r="ER5" s="8" t="s">
        <v>2205</v>
      </c>
      <c r="ES5" s="8" t="s">
        <v>2205</v>
      </c>
      <c r="ET5" s="8" t="s">
        <v>2205</v>
      </c>
      <c r="EU5" s="8" t="s">
        <v>2205</v>
      </c>
      <c r="EV5" s="8" t="s">
        <v>2205</v>
      </c>
      <c r="EW5" s="8" t="s">
        <v>2205</v>
      </c>
      <c r="EX5" s="8" t="s">
        <v>2205</v>
      </c>
      <c r="EY5" s="8" t="s">
        <v>2205</v>
      </c>
      <c r="EZ5" s="8" t="s">
        <v>2205</v>
      </c>
      <c r="FA5" s="8" t="s">
        <v>2205</v>
      </c>
      <c r="FB5" s="8" t="s">
        <v>2205</v>
      </c>
      <c r="FC5" s="8" t="s">
        <v>2205</v>
      </c>
      <c r="FD5" s="8" t="s">
        <v>2205</v>
      </c>
      <c r="FE5" s="8" t="s">
        <v>2205</v>
      </c>
      <c r="FF5" s="8" t="s">
        <v>2205</v>
      </c>
      <c r="FG5" s="8" t="s">
        <v>2205</v>
      </c>
      <c r="FH5" s="8" t="s">
        <v>2205</v>
      </c>
      <c r="FI5" s="8" t="s">
        <v>2205</v>
      </c>
      <c r="FJ5" s="8" t="s">
        <v>2205</v>
      </c>
      <c r="FK5" s="8" t="s">
        <v>2205</v>
      </c>
      <c r="FL5" s="8" t="s">
        <v>2205</v>
      </c>
      <c r="FM5" s="8" t="s">
        <v>2205</v>
      </c>
      <c r="FN5" s="8" t="s">
        <v>2205</v>
      </c>
      <c r="FO5" s="8" t="s">
        <v>2205</v>
      </c>
      <c r="FP5" s="8" t="s">
        <v>2205</v>
      </c>
      <c r="FQ5" s="8" t="s">
        <v>2205</v>
      </c>
      <c r="FR5" s="8" t="s">
        <v>2205</v>
      </c>
      <c r="FS5" s="8" t="s">
        <v>2205</v>
      </c>
      <c r="FT5" s="8" t="s">
        <v>2205</v>
      </c>
      <c r="FU5" s="8" t="s">
        <v>2205</v>
      </c>
      <c r="FV5" s="8" t="s">
        <v>2205</v>
      </c>
      <c r="FW5" s="8" t="s">
        <v>2205</v>
      </c>
      <c r="FX5" s="8" t="s">
        <v>2205</v>
      </c>
      <c r="FY5" s="8" t="s">
        <v>2205</v>
      </c>
      <c r="FZ5" s="8" t="s">
        <v>2205</v>
      </c>
      <c r="GA5" s="8" t="s">
        <v>2205</v>
      </c>
      <c r="GB5" s="8" t="s">
        <v>2205</v>
      </c>
      <c r="GC5" s="8" t="s">
        <v>2205</v>
      </c>
      <c r="GD5" s="8" t="s">
        <v>2205</v>
      </c>
      <c r="GE5" s="8" t="s">
        <v>2205</v>
      </c>
      <c r="GF5" s="8" t="s">
        <v>2205</v>
      </c>
      <c r="GG5" s="8" t="s">
        <v>2205</v>
      </c>
      <c r="GH5" s="8" t="s">
        <v>2205</v>
      </c>
      <c r="GI5" s="8" t="s">
        <v>2205</v>
      </c>
      <c r="GJ5" s="8" t="s">
        <v>2205</v>
      </c>
      <c r="GK5" s="8" t="s">
        <v>2205</v>
      </c>
      <c r="GL5" s="8" t="s">
        <v>2205</v>
      </c>
      <c r="GM5" s="8" t="s">
        <v>2205</v>
      </c>
      <c r="GN5" s="8" t="s">
        <v>2205</v>
      </c>
      <c r="GO5" s="8" t="s">
        <v>2205</v>
      </c>
      <c r="GP5" s="8" t="s">
        <v>2205</v>
      </c>
      <c r="GQ5" s="8" t="s">
        <v>2205</v>
      </c>
      <c r="GR5" s="8" t="s">
        <v>2205</v>
      </c>
      <c r="GS5" s="8" t="s">
        <v>2205</v>
      </c>
      <c r="GT5" s="8" t="s">
        <v>2205</v>
      </c>
      <c r="GU5" s="8" t="s">
        <v>2205</v>
      </c>
      <c r="GV5" s="8" t="s">
        <v>2205</v>
      </c>
      <c r="GW5" s="8" t="s">
        <v>2205</v>
      </c>
      <c r="GX5" s="8" t="s">
        <v>2205</v>
      </c>
      <c r="GY5" s="8" t="s">
        <v>2205</v>
      </c>
      <c r="GZ5" s="8" t="s">
        <v>2205</v>
      </c>
      <c r="HA5" s="8" t="s">
        <v>2205</v>
      </c>
      <c r="HB5" s="8" t="s">
        <v>2205</v>
      </c>
      <c r="HC5" s="8" t="s">
        <v>2205</v>
      </c>
      <c r="HD5" s="8" t="s">
        <v>2205</v>
      </c>
      <c r="HE5" s="8" t="s">
        <v>2205</v>
      </c>
      <c r="HF5" s="8" t="s">
        <v>2205</v>
      </c>
      <c r="HG5" s="8" t="s">
        <v>2205</v>
      </c>
      <c r="HH5" s="8" t="s">
        <v>2205</v>
      </c>
      <c r="HI5" s="8" t="s">
        <v>2205</v>
      </c>
      <c r="HJ5" s="8" t="s">
        <v>2205</v>
      </c>
      <c r="HK5" s="8" t="s">
        <v>2205</v>
      </c>
      <c r="HL5" s="8" t="s">
        <v>2205</v>
      </c>
      <c r="HM5" s="8" t="s">
        <v>2205</v>
      </c>
      <c r="HN5" s="8" t="s">
        <v>2205</v>
      </c>
      <c r="HO5" s="8" t="s">
        <v>2205</v>
      </c>
      <c r="HP5" s="8" t="s">
        <v>2205</v>
      </c>
      <c r="HQ5" s="8" t="s">
        <v>2205</v>
      </c>
      <c r="HR5" s="8" t="s">
        <v>2205</v>
      </c>
      <c r="HS5" s="8" t="s">
        <v>2205</v>
      </c>
      <c r="HT5" s="8" t="s">
        <v>2205</v>
      </c>
      <c r="HU5" s="8" t="s">
        <v>2205</v>
      </c>
      <c r="HV5" s="8" t="s">
        <v>2205</v>
      </c>
      <c r="HW5" s="8" t="s">
        <v>2205</v>
      </c>
      <c r="HX5" s="8" t="s">
        <v>2205</v>
      </c>
      <c r="HY5" s="8" t="s">
        <v>2205</v>
      </c>
      <c r="HZ5" s="8" t="s">
        <v>2205</v>
      </c>
      <c r="IA5" s="8" t="s">
        <v>2205</v>
      </c>
      <c r="IB5" s="8" t="s">
        <v>2205</v>
      </c>
      <c r="IC5" s="8" t="s">
        <v>2205</v>
      </c>
      <c r="ID5" s="8" t="s">
        <v>2205</v>
      </c>
      <c r="IE5" s="8" t="s">
        <v>2205</v>
      </c>
      <c r="IF5" s="8" t="s">
        <v>2205</v>
      </c>
      <c r="IG5" s="8" t="s">
        <v>2205</v>
      </c>
      <c r="IH5" s="8" t="s">
        <v>2205</v>
      </c>
      <c r="II5" s="8" t="s">
        <v>2205</v>
      </c>
      <c r="IJ5" s="8" t="s">
        <v>2205</v>
      </c>
      <c r="IK5" s="8" t="s">
        <v>2205</v>
      </c>
      <c r="IL5" s="8" t="s">
        <v>2205</v>
      </c>
      <c r="IM5" s="8" t="s">
        <v>2205</v>
      </c>
      <c r="IN5" s="8" t="s">
        <v>2205</v>
      </c>
      <c r="IO5" s="8" t="s">
        <v>2205</v>
      </c>
      <c r="IP5" s="8" t="s">
        <v>2205</v>
      </c>
      <c r="IQ5" s="8" t="s">
        <v>2205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1762</v>
      </c>
      <c r="C10" s="8" t="s">
        <v>1763</v>
      </c>
      <c r="D10" s="8" t="s">
        <v>1764</v>
      </c>
      <c r="E10" s="8" t="s">
        <v>1765</v>
      </c>
      <c r="F10" s="8" t="s">
        <v>1766</v>
      </c>
      <c r="G10" s="8" t="s">
        <v>1767</v>
      </c>
      <c r="H10" s="8" t="s">
        <v>1768</v>
      </c>
      <c r="I10" s="8" t="s">
        <v>1769</v>
      </c>
      <c r="J10" s="8" t="s">
        <v>1770</v>
      </c>
      <c r="K10" s="8" t="s">
        <v>1771</v>
      </c>
      <c r="L10" s="8" t="s">
        <v>1772</v>
      </c>
      <c r="M10" s="8" t="s">
        <v>1773</v>
      </c>
      <c r="N10" s="8" t="s">
        <v>1774</v>
      </c>
      <c r="O10" s="8" t="s">
        <v>1775</v>
      </c>
      <c r="P10" s="8" t="s">
        <v>1776</v>
      </c>
      <c r="Q10" s="8" t="s">
        <v>1777</v>
      </c>
      <c r="R10" s="8" t="s">
        <v>1778</v>
      </c>
      <c r="S10" s="8" t="s">
        <v>1779</v>
      </c>
      <c r="T10" s="8" t="s">
        <v>1780</v>
      </c>
      <c r="U10" s="8" t="s">
        <v>1781</v>
      </c>
      <c r="V10" s="8" t="s">
        <v>1782</v>
      </c>
      <c r="W10" s="8" t="s">
        <v>1783</v>
      </c>
      <c r="X10" s="8" t="s">
        <v>1784</v>
      </c>
      <c r="Y10" s="8" t="s">
        <v>1785</v>
      </c>
      <c r="Z10" s="8" t="s">
        <v>1786</v>
      </c>
      <c r="AA10" s="8" t="s">
        <v>1787</v>
      </c>
      <c r="AB10" s="8" t="s">
        <v>1788</v>
      </c>
      <c r="AC10" s="8" t="s">
        <v>1789</v>
      </c>
      <c r="AD10" s="8" t="s">
        <v>1790</v>
      </c>
      <c r="AE10" s="8" t="s">
        <v>1791</v>
      </c>
      <c r="AF10" s="8" t="s">
        <v>1792</v>
      </c>
      <c r="AG10" s="8" t="s">
        <v>1793</v>
      </c>
      <c r="AH10" s="8" t="s">
        <v>1794</v>
      </c>
      <c r="AI10" s="8" t="s">
        <v>1795</v>
      </c>
      <c r="AJ10" s="8" t="s">
        <v>1796</v>
      </c>
      <c r="AK10" s="8" t="s">
        <v>1797</v>
      </c>
      <c r="AL10" s="8" t="s">
        <v>1798</v>
      </c>
      <c r="AM10" s="8" t="s">
        <v>1799</v>
      </c>
      <c r="AN10" s="8" t="s">
        <v>1800</v>
      </c>
      <c r="AO10" s="8" t="s">
        <v>1801</v>
      </c>
      <c r="AP10" s="8" t="s">
        <v>1802</v>
      </c>
      <c r="AQ10" s="8" t="s">
        <v>1803</v>
      </c>
      <c r="AR10" s="8" t="s">
        <v>1804</v>
      </c>
      <c r="AS10" s="8" t="s">
        <v>1805</v>
      </c>
      <c r="AT10" s="8" t="s">
        <v>1806</v>
      </c>
      <c r="AU10" s="8" t="s">
        <v>1807</v>
      </c>
      <c r="AV10" s="8" t="s">
        <v>1808</v>
      </c>
      <c r="AW10" s="8" t="s">
        <v>1809</v>
      </c>
      <c r="AX10" s="8" t="s">
        <v>1810</v>
      </c>
      <c r="AY10" s="8" t="s">
        <v>1811</v>
      </c>
      <c r="AZ10" s="8" t="s">
        <v>1812</v>
      </c>
      <c r="BA10" s="8" t="s">
        <v>1813</v>
      </c>
      <c r="BB10" s="8" t="s">
        <v>1814</v>
      </c>
      <c r="BC10" s="8" t="s">
        <v>1815</v>
      </c>
      <c r="BD10" s="8" t="s">
        <v>1816</v>
      </c>
      <c r="BE10" s="8" t="s">
        <v>1817</v>
      </c>
      <c r="BF10" s="8" t="s">
        <v>1818</v>
      </c>
      <c r="BG10" s="8" t="s">
        <v>1819</v>
      </c>
      <c r="BH10" s="8" t="s">
        <v>1820</v>
      </c>
      <c r="BI10" s="8" t="s">
        <v>1821</v>
      </c>
      <c r="BJ10" s="8" t="s">
        <v>1822</v>
      </c>
      <c r="BK10" s="8" t="s">
        <v>1823</v>
      </c>
      <c r="BL10" s="8" t="s">
        <v>1824</v>
      </c>
      <c r="BM10" s="8" t="s">
        <v>1825</v>
      </c>
      <c r="BN10" s="8" t="s">
        <v>1826</v>
      </c>
      <c r="BO10" s="8" t="s">
        <v>1827</v>
      </c>
      <c r="BP10" s="8" t="s">
        <v>1828</v>
      </c>
      <c r="BQ10" s="8" t="s">
        <v>1829</v>
      </c>
      <c r="BR10" s="8" t="s">
        <v>1830</v>
      </c>
      <c r="BS10" s="8" t="s">
        <v>1831</v>
      </c>
      <c r="BT10" s="8" t="s">
        <v>1832</v>
      </c>
      <c r="BU10" s="8" t="s">
        <v>1833</v>
      </c>
      <c r="BV10" s="8" t="s">
        <v>1834</v>
      </c>
      <c r="BW10" s="8" t="s">
        <v>1835</v>
      </c>
      <c r="BX10" s="8" t="s">
        <v>1836</v>
      </c>
      <c r="BY10" s="8" t="s">
        <v>1837</v>
      </c>
      <c r="BZ10" s="8" t="s">
        <v>1838</v>
      </c>
      <c r="CA10" s="8" t="s">
        <v>1839</v>
      </c>
      <c r="CB10" s="8" t="s">
        <v>1840</v>
      </c>
      <c r="CC10" s="8" t="s">
        <v>1841</v>
      </c>
      <c r="CD10" s="8" t="s">
        <v>1842</v>
      </c>
      <c r="CE10" s="8" t="s">
        <v>1843</v>
      </c>
      <c r="CF10" s="8" t="s">
        <v>1844</v>
      </c>
      <c r="CG10" s="8" t="s">
        <v>1845</v>
      </c>
      <c r="CH10" s="8" t="s">
        <v>1846</v>
      </c>
      <c r="CI10" s="8" t="s">
        <v>1847</v>
      </c>
      <c r="CJ10" s="8" t="s">
        <v>1848</v>
      </c>
      <c r="CK10" s="8" t="s">
        <v>1849</v>
      </c>
      <c r="CL10" s="8" t="s">
        <v>1850</v>
      </c>
      <c r="CM10" s="8" t="s">
        <v>1851</v>
      </c>
      <c r="CN10" s="8" t="s">
        <v>1852</v>
      </c>
      <c r="CO10" s="8" t="s">
        <v>1853</v>
      </c>
      <c r="CP10" s="8" t="s">
        <v>1854</v>
      </c>
      <c r="CQ10" s="8" t="s">
        <v>1855</v>
      </c>
      <c r="CR10" s="8" t="s">
        <v>1856</v>
      </c>
      <c r="CS10" s="8" t="s">
        <v>1857</v>
      </c>
      <c r="CT10" s="8" t="s">
        <v>1858</v>
      </c>
      <c r="CU10" s="8" t="s">
        <v>1859</v>
      </c>
      <c r="CV10" s="8" t="s">
        <v>1860</v>
      </c>
      <c r="CW10" s="8" t="s">
        <v>1861</v>
      </c>
      <c r="CX10" s="8" t="s">
        <v>1862</v>
      </c>
      <c r="CY10" s="8" t="s">
        <v>1863</v>
      </c>
      <c r="CZ10" s="8" t="s">
        <v>1864</v>
      </c>
      <c r="DA10" s="8" t="s">
        <v>1865</v>
      </c>
      <c r="DB10" s="8" t="s">
        <v>1866</v>
      </c>
      <c r="DC10" s="8" t="s">
        <v>1867</v>
      </c>
      <c r="DD10" s="8" t="s">
        <v>1868</v>
      </c>
      <c r="DE10" s="8" t="s">
        <v>1869</v>
      </c>
      <c r="DF10" s="8" t="s">
        <v>1870</v>
      </c>
      <c r="DG10" s="8" t="s">
        <v>1871</v>
      </c>
      <c r="DH10" s="8" t="s">
        <v>1872</v>
      </c>
      <c r="DI10" s="8" t="s">
        <v>1873</v>
      </c>
      <c r="DJ10" s="8" t="s">
        <v>1874</v>
      </c>
      <c r="DK10" s="8" t="s">
        <v>1875</v>
      </c>
      <c r="DL10" s="8" t="s">
        <v>1876</v>
      </c>
      <c r="DM10" s="8" t="s">
        <v>1877</v>
      </c>
      <c r="DN10" s="8" t="s">
        <v>1878</v>
      </c>
      <c r="DO10" s="8" t="s">
        <v>1879</v>
      </c>
      <c r="DP10" s="8" t="s">
        <v>1880</v>
      </c>
      <c r="DQ10" s="8" t="s">
        <v>1881</v>
      </c>
      <c r="DR10" s="8" t="s">
        <v>1882</v>
      </c>
      <c r="DS10" s="8" t="s">
        <v>1883</v>
      </c>
      <c r="DT10" s="8" t="s">
        <v>1884</v>
      </c>
      <c r="DU10" s="8" t="s">
        <v>1885</v>
      </c>
      <c r="DV10" s="8" t="s">
        <v>1886</v>
      </c>
      <c r="DW10" s="8" t="s">
        <v>1887</v>
      </c>
      <c r="DX10" s="8" t="s">
        <v>1888</v>
      </c>
      <c r="DY10" s="8" t="s">
        <v>1889</v>
      </c>
      <c r="DZ10" s="8" t="s">
        <v>1890</v>
      </c>
      <c r="EA10" s="8" t="s">
        <v>1891</v>
      </c>
      <c r="EB10" s="8" t="s">
        <v>1892</v>
      </c>
      <c r="EC10" s="8" t="s">
        <v>1893</v>
      </c>
      <c r="ED10" s="8" t="s">
        <v>1894</v>
      </c>
      <c r="EE10" s="8" t="s">
        <v>1895</v>
      </c>
      <c r="EF10" s="8" t="s">
        <v>1896</v>
      </c>
      <c r="EG10" s="8" t="s">
        <v>1897</v>
      </c>
      <c r="EH10" s="8" t="s">
        <v>1898</v>
      </c>
      <c r="EI10" s="8" t="s">
        <v>1899</v>
      </c>
      <c r="EJ10" s="8" t="s">
        <v>1900</v>
      </c>
      <c r="EK10" s="8" t="s">
        <v>1901</v>
      </c>
      <c r="EL10" s="8" t="s">
        <v>1902</v>
      </c>
      <c r="EM10" s="8" t="s">
        <v>1903</v>
      </c>
      <c r="EN10" s="8" t="s">
        <v>1904</v>
      </c>
      <c r="EO10" s="8" t="s">
        <v>1905</v>
      </c>
      <c r="EP10" s="8" t="s">
        <v>1906</v>
      </c>
      <c r="EQ10" s="8" t="s">
        <v>1907</v>
      </c>
      <c r="ER10" s="8" t="s">
        <v>1908</v>
      </c>
      <c r="ES10" s="8" t="s">
        <v>1909</v>
      </c>
      <c r="ET10" s="8" t="s">
        <v>1910</v>
      </c>
      <c r="EU10" s="8" t="s">
        <v>1911</v>
      </c>
      <c r="EV10" s="8" t="s">
        <v>1912</v>
      </c>
      <c r="EW10" s="8" t="s">
        <v>1913</v>
      </c>
      <c r="EX10" s="8" t="s">
        <v>1914</v>
      </c>
      <c r="EY10" s="8" t="s">
        <v>1915</v>
      </c>
      <c r="EZ10" s="8" t="s">
        <v>1916</v>
      </c>
      <c r="FA10" s="8" t="s">
        <v>1917</v>
      </c>
      <c r="FB10" s="8" t="s">
        <v>1918</v>
      </c>
      <c r="FC10" s="8" t="s">
        <v>1919</v>
      </c>
      <c r="FD10" s="8" t="s">
        <v>1920</v>
      </c>
      <c r="FE10" s="8" t="s">
        <v>1921</v>
      </c>
      <c r="FF10" s="8" t="s">
        <v>1922</v>
      </c>
      <c r="FG10" s="8" t="s">
        <v>1923</v>
      </c>
      <c r="FH10" s="8" t="s">
        <v>1924</v>
      </c>
      <c r="FI10" s="8" t="s">
        <v>1925</v>
      </c>
      <c r="FJ10" s="8" t="s">
        <v>1926</v>
      </c>
      <c r="FK10" s="8" t="s">
        <v>1927</v>
      </c>
      <c r="FL10" s="8" t="s">
        <v>1928</v>
      </c>
      <c r="FM10" s="8" t="s">
        <v>1929</v>
      </c>
      <c r="FN10" s="8" t="s">
        <v>1930</v>
      </c>
      <c r="FO10" s="8" t="s">
        <v>1931</v>
      </c>
      <c r="FP10" s="8" t="s">
        <v>1932</v>
      </c>
      <c r="FQ10" s="8" t="s">
        <v>1933</v>
      </c>
      <c r="FR10" s="8" t="s">
        <v>1934</v>
      </c>
      <c r="FS10" s="8" t="s">
        <v>1935</v>
      </c>
      <c r="FT10" s="8" t="s">
        <v>1936</v>
      </c>
      <c r="FU10" s="8" t="s">
        <v>1937</v>
      </c>
      <c r="FV10" s="8" t="s">
        <v>1938</v>
      </c>
      <c r="FW10" s="8" t="s">
        <v>1939</v>
      </c>
      <c r="FX10" s="8" t="s">
        <v>1940</v>
      </c>
      <c r="FY10" s="8" t="s">
        <v>1941</v>
      </c>
      <c r="FZ10" s="8" t="s">
        <v>1942</v>
      </c>
      <c r="GA10" s="8" t="s">
        <v>1943</v>
      </c>
      <c r="GB10" s="8" t="s">
        <v>1944</v>
      </c>
      <c r="GC10" s="8" t="s">
        <v>1945</v>
      </c>
      <c r="GD10" s="8" t="s">
        <v>1946</v>
      </c>
      <c r="GE10" s="8" t="s">
        <v>1947</v>
      </c>
      <c r="GF10" s="8" t="s">
        <v>1948</v>
      </c>
      <c r="GG10" s="8" t="s">
        <v>1949</v>
      </c>
      <c r="GH10" s="8" t="s">
        <v>1950</v>
      </c>
      <c r="GI10" s="8" t="s">
        <v>1951</v>
      </c>
      <c r="GJ10" s="8" t="s">
        <v>1952</v>
      </c>
      <c r="GK10" s="8" t="s">
        <v>1953</v>
      </c>
      <c r="GL10" s="8" t="s">
        <v>1954</v>
      </c>
      <c r="GM10" s="8" t="s">
        <v>1955</v>
      </c>
      <c r="GN10" s="8" t="s">
        <v>1956</v>
      </c>
      <c r="GO10" s="8" t="s">
        <v>1957</v>
      </c>
      <c r="GP10" s="8" t="s">
        <v>1958</v>
      </c>
      <c r="GQ10" s="8" t="s">
        <v>1959</v>
      </c>
      <c r="GR10" s="8" t="s">
        <v>1960</v>
      </c>
      <c r="GS10" s="8" t="s">
        <v>1961</v>
      </c>
      <c r="GT10" s="8" t="s">
        <v>1962</v>
      </c>
      <c r="GU10" s="8" t="s">
        <v>1963</v>
      </c>
      <c r="GV10" s="8" t="s">
        <v>1964</v>
      </c>
      <c r="GW10" s="8" t="s">
        <v>1965</v>
      </c>
      <c r="GX10" s="8" t="s">
        <v>1966</v>
      </c>
      <c r="GY10" s="8" t="s">
        <v>1967</v>
      </c>
      <c r="GZ10" s="8" t="s">
        <v>1968</v>
      </c>
      <c r="HA10" s="8" t="s">
        <v>1969</v>
      </c>
      <c r="HB10" s="8" t="s">
        <v>1970</v>
      </c>
      <c r="HC10" s="8" t="s">
        <v>1971</v>
      </c>
      <c r="HD10" s="8" t="s">
        <v>1972</v>
      </c>
      <c r="HE10" s="8" t="s">
        <v>1973</v>
      </c>
      <c r="HF10" s="8" t="s">
        <v>1974</v>
      </c>
      <c r="HG10" s="8" t="s">
        <v>1975</v>
      </c>
      <c r="HH10" s="8" t="s">
        <v>1976</v>
      </c>
      <c r="HI10" s="8" t="s">
        <v>1977</v>
      </c>
      <c r="HJ10" s="8" t="s">
        <v>1978</v>
      </c>
      <c r="HK10" s="8" t="s">
        <v>1979</v>
      </c>
      <c r="HL10" s="8" t="s">
        <v>1980</v>
      </c>
      <c r="HM10" s="8" t="s">
        <v>1981</v>
      </c>
      <c r="HN10" s="8" t="s">
        <v>1982</v>
      </c>
      <c r="HO10" s="8" t="s">
        <v>1983</v>
      </c>
      <c r="HP10" s="8" t="s">
        <v>1984</v>
      </c>
      <c r="HQ10" s="8" t="s">
        <v>1985</v>
      </c>
      <c r="HR10" s="8" t="s">
        <v>1986</v>
      </c>
      <c r="HS10" s="8" t="s">
        <v>1987</v>
      </c>
      <c r="HT10" s="8" t="s">
        <v>1988</v>
      </c>
      <c r="HU10" s="8" t="s">
        <v>1989</v>
      </c>
      <c r="HV10" s="8" t="s">
        <v>1990</v>
      </c>
      <c r="HW10" s="8" t="s">
        <v>1991</v>
      </c>
      <c r="HX10" s="8" t="s">
        <v>1992</v>
      </c>
      <c r="HY10" s="8" t="s">
        <v>1993</v>
      </c>
      <c r="HZ10" s="8" t="s">
        <v>1994</v>
      </c>
      <c r="IA10" s="8" t="s">
        <v>1995</v>
      </c>
      <c r="IB10" s="8" t="s">
        <v>1996</v>
      </c>
      <c r="IC10" s="8" t="s">
        <v>1997</v>
      </c>
      <c r="ID10" s="8" t="s">
        <v>1998</v>
      </c>
      <c r="IE10" s="8" t="s">
        <v>1999</v>
      </c>
      <c r="IF10" s="8" t="s">
        <v>2000</v>
      </c>
      <c r="IG10" s="8" t="s">
        <v>2001</v>
      </c>
      <c r="IH10" s="8" t="s">
        <v>2002</v>
      </c>
      <c r="II10" s="8" t="s">
        <v>2003</v>
      </c>
      <c r="IJ10" s="8" t="s">
        <v>2004</v>
      </c>
      <c r="IK10" s="8" t="s">
        <v>2005</v>
      </c>
      <c r="IL10" s="8" t="s">
        <v>2006</v>
      </c>
      <c r="IM10" s="8" t="s">
        <v>2007</v>
      </c>
      <c r="IN10" s="8" t="s">
        <v>2008</v>
      </c>
      <c r="IO10" s="8" t="s">
        <v>2009</v>
      </c>
      <c r="IP10" s="8" t="s">
        <v>2010</v>
      </c>
      <c r="IQ10" s="8" t="s">
        <v>2011</v>
      </c>
    </row>
    <row r="11" spans="1:251">
      <c r="A11" s="10">
        <v>42036</v>
      </c>
      <c r="B11" s="9">
        <v>4.9509999999999996</v>
      </c>
      <c r="C11" s="9">
        <v>1.7869999999999999</v>
      </c>
      <c r="D11" s="9">
        <v>3.1629999999999998</v>
      </c>
      <c r="E11" s="9">
        <v>59.887999999999998</v>
      </c>
      <c r="F11" s="9">
        <v>22.312000000000001</v>
      </c>
      <c r="G11" s="9">
        <v>37.576000000000001</v>
      </c>
      <c r="H11" s="9">
        <v>15.507999999999999</v>
      </c>
      <c r="I11" s="9">
        <v>6.2969999999999997</v>
      </c>
      <c r="J11" s="9">
        <v>9.2110000000000003</v>
      </c>
      <c r="K11" s="9">
        <v>419.04199999999997</v>
      </c>
      <c r="L11" s="9">
        <v>180.71600000000001</v>
      </c>
      <c r="M11" s="9">
        <v>238.32599999999999</v>
      </c>
      <c r="N11" s="9">
        <v>384.94299999999998</v>
      </c>
      <c r="O11" s="9">
        <v>159.92400000000001</v>
      </c>
      <c r="P11" s="9">
        <v>225.01900000000001</v>
      </c>
      <c r="Q11" s="9">
        <v>34.098999999999997</v>
      </c>
      <c r="R11" s="9">
        <v>20.792000000000002</v>
      </c>
      <c r="S11" s="9">
        <v>13.307</v>
      </c>
      <c r="T11" s="9">
        <v>58.895000000000003</v>
      </c>
      <c r="U11" s="9">
        <v>31.234000000000002</v>
      </c>
      <c r="V11" s="9">
        <v>27.661000000000001</v>
      </c>
      <c r="W11" s="9">
        <v>514.66399999999999</v>
      </c>
      <c r="X11" s="9">
        <v>215.19200000000001</v>
      </c>
      <c r="Y11" s="9">
        <v>299.47199999999998</v>
      </c>
      <c r="Z11" s="9">
        <v>822.28599999999994</v>
      </c>
      <c r="AA11" s="9">
        <v>437.238</v>
      </c>
      <c r="AB11" s="9">
        <v>385.048</v>
      </c>
      <c r="AC11" s="9">
        <v>551.68700000000001</v>
      </c>
      <c r="AD11" s="9">
        <v>238.57</v>
      </c>
      <c r="AE11" s="9">
        <v>313.11599999999999</v>
      </c>
      <c r="AF11" s="9">
        <v>2017.8710000000001</v>
      </c>
      <c r="AG11" s="9">
        <v>1010.832</v>
      </c>
      <c r="AH11" s="9">
        <v>1007.039</v>
      </c>
      <c r="AI11" s="9">
        <v>1322.78</v>
      </c>
      <c r="AJ11" s="9">
        <v>736.93399999999997</v>
      </c>
      <c r="AK11" s="9">
        <v>585.84500000000003</v>
      </c>
      <c r="AL11" s="9">
        <v>193.26900000000001</v>
      </c>
      <c r="AM11" s="9">
        <v>107.11499999999999</v>
      </c>
      <c r="AN11" s="9">
        <v>86.153999999999996</v>
      </c>
      <c r="AO11" s="9">
        <v>105.98699999999999</v>
      </c>
      <c r="AP11" s="9">
        <v>43.116999999999997</v>
      </c>
      <c r="AQ11" s="9">
        <v>62.87</v>
      </c>
      <c r="AR11" s="9">
        <v>222.22800000000001</v>
      </c>
      <c r="AS11" s="9">
        <v>87.498000000000005</v>
      </c>
      <c r="AT11" s="9">
        <v>134.73099999999999</v>
      </c>
      <c r="AU11" s="9">
        <v>30.48</v>
      </c>
      <c r="AV11" s="9">
        <v>10.952999999999999</v>
      </c>
      <c r="AW11" s="9">
        <v>19.527000000000001</v>
      </c>
      <c r="AX11" s="9">
        <v>22.361000000000001</v>
      </c>
      <c r="AY11" s="9">
        <v>10.538</v>
      </c>
      <c r="AZ11" s="9">
        <v>11.824</v>
      </c>
      <c r="BA11" s="9">
        <v>11.701000000000001</v>
      </c>
      <c r="BB11" s="9">
        <v>5.9029999999999996</v>
      </c>
      <c r="BC11" s="9">
        <v>5.7969999999999997</v>
      </c>
      <c r="BD11" s="9">
        <v>10.661</v>
      </c>
      <c r="BE11" s="9">
        <v>4.6340000000000003</v>
      </c>
      <c r="BF11" s="9">
        <v>6.0259999999999998</v>
      </c>
      <c r="BG11" s="9">
        <v>8.1180000000000003</v>
      </c>
      <c r="BH11" s="9">
        <v>0.41599999999999998</v>
      </c>
      <c r="BI11" s="9">
        <v>7.7030000000000003</v>
      </c>
      <c r="BJ11" s="9">
        <v>191.74799999999999</v>
      </c>
      <c r="BK11" s="9">
        <v>76.543999999999997</v>
      </c>
      <c r="BL11" s="9">
        <v>115.20399999999999</v>
      </c>
      <c r="BM11" s="9">
        <v>71.275000000000006</v>
      </c>
      <c r="BN11" s="9">
        <v>39.192</v>
      </c>
      <c r="BO11" s="9">
        <v>32.084000000000003</v>
      </c>
      <c r="BP11" s="9">
        <v>66.763999999999996</v>
      </c>
      <c r="BQ11" s="9">
        <v>37.465000000000003</v>
      </c>
      <c r="BR11" s="9">
        <v>29.298999999999999</v>
      </c>
      <c r="BS11" s="9">
        <v>4.5110000000000001</v>
      </c>
      <c r="BT11" s="9">
        <v>1.726</v>
      </c>
      <c r="BU11" s="9">
        <v>2.7850000000000001</v>
      </c>
      <c r="BV11" s="9">
        <v>1.288</v>
      </c>
      <c r="BW11" s="9">
        <v>0.89</v>
      </c>
      <c r="BX11" s="9">
        <v>0.39700000000000002</v>
      </c>
      <c r="BY11" s="9">
        <v>92.251000000000005</v>
      </c>
      <c r="BZ11" s="9">
        <v>27.491</v>
      </c>
      <c r="CA11" s="9">
        <v>64.760000000000005</v>
      </c>
      <c r="CB11" s="9">
        <v>11.497999999999999</v>
      </c>
      <c r="CC11" s="9">
        <v>5.29</v>
      </c>
      <c r="CD11" s="9">
        <v>6.2080000000000002</v>
      </c>
      <c r="CE11" s="9">
        <v>80.753</v>
      </c>
      <c r="CF11" s="9">
        <v>22.201000000000001</v>
      </c>
      <c r="CG11" s="9">
        <v>58.552</v>
      </c>
      <c r="CH11" s="9">
        <v>26.934000000000001</v>
      </c>
      <c r="CI11" s="9">
        <v>8.9719999999999995</v>
      </c>
      <c r="CJ11" s="9">
        <v>17.962</v>
      </c>
      <c r="CK11" s="9">
        <v>472.863</v>
      </c>
      <c r="CL11" s="9">
        <v>186.4</v>
      </c>
      <c r="CM11" s="9">
        <v>286.46300000000002</v>
      </c>
      <c r="CN11" s="9">
        <v>431.98599999999999</v>
      </c>
      <c r="CO11" s="9">
        <v>166.07400000000001</v>
      </c>
      <c r="CP11" s="9">
        <v>265.911</v>
      </c>
      <c r="CQ11" s="9">
        <v>40.877000000000002</v>
      </c>
      <c r="CR11" s="9">
        <v>20.326000000000001</v>
      </c>
      <c r="CS11" s="9">
        <v>20.552</v>
      </c>
      <c r="CT11" s="9">
        <v>78.465000000000003</v>
      </c>
      <c r="CU11" s="9">
        <v>43.368000000000002</v>
      </c>
      <c r="CV11" s="9">
        <v>35.095999999999997</v>
      </c>
      <c r="CW11" s="9">
        <v>616.62599999999998</v>
      </c>
      <c r="CX11" s="9">
        <v>230.529</v>
      </c>
      <c r="CY11" s="9">
        <v>386.09699999999998</v>
      </c>
      <c r="CZ11" s="9">
        <v>1353.26</v>
      </c>
      <c r="DA11" s="9">
        <v>747.88800000000003</v>
      </c>
      <c r="DB11" s="9">
        <v>605.37199999999996</v>
      </c>
      <c r="DC11" s="9">
        <v>664.61099999999999</v>
      </c>
      <c r="DD11" s="9">
        <v>262.94400000000002</v>
      </c>
      <c r="DE11" s="9">
        <v>401.66699999999997</v>
      </c>
      <c r="DF11" s="9">
        <v>416.54599999999999</v>
      </c>
      <c r="DG11" s="9">
        <v>204.47300000000001</v>
      </c>
      <c r="DH11" s="9">
        <v>212.07300000000001</v>
      </c>
      <c r="DI11" s="9">
        <v>240.08799999999999</v>
      </c>
      <c r="DJ11" s="9">
        <v>127.05800000000001</v>
      </c>
      <c r="DK11" s="9">
        <v>113.03</v>
      </c>
      <c r="DL11" s="9">
        <v>40.633000000000003</v>
      </c>
      <c r="DM11" s="9">
        <v>20.13</v>
      </c>
      <c r="DN11" s="9">
        <v>20.503</v>
      </c>
      <c r="DO11" s="9">
        <v>26.824999999999999</v>
      </c>
      <c r="DP11" s="9">
        <v>10.16</v>
      </c>
      <c r="DQ11" s="9">
        <v>16.664000000000001</v>
      </c>
      <c r="DR11" s="9">
        <v>49.442999999999998</v>
      </c>
      <c r="DS11" s="9">
        <v>22.1</v>
      </c>
      <c r="DT11" s="9">
        <v>27.343</v>
      </c>
      <c r="DU11" s="9">
        <v>6.5679999999999996</v>
      </c>
      <c r="DV11" s="9">
        <v>2.4940000000000002</v>
      </c>
      <c r="DW11" s="9">
        <v>4.0739999999999998</v>
      </c>
      <c r="DX11" s="9">
        <v>4.5670000000000002</v>
      </c>
      <c r="DY11" s="9">
        <v>1.8919999999999999</v>
      </c>
      <c r="DZ11" s="9">
        <v>2.6749999999999998</v>
      </c>
      <c r="EA11" s="9">
        <v>2.8260000000000001</v>
      </c>
      <c r="EB11" s="9">
        <v>1.6140000000000001</v>
      </c>
      <c r="EC11" s="9">
        <v>1.212</v>
      </c>
      <c r="ED11" s="9">
        <v>1.7410000000000001</v>
      </c>
      <c r="EE11" s="9">
        <v>0.27800000000000002</v>
      </c>
      <c r="EF11" s="9">
        <v>1.4630000000000001</v>
      </c>
      <c r="EG11" s="9">
        <v>2.0009999999999999</v>
      </c>
      <c r="EH11" s="9">
        <v>0.60299999999999998</v>
      </c>
      <c r="EI11" s="9">
        <v>1.399</v>
      </c>
      <c r="EJ11" s="9">
        <v>42.875</v>
      </c>
      <c r="EK11" s="9">
        <v>19.606000000000002</v>
      </c>
      <c r="EL11" s="9">
        <v>23.268999999999998</v>
      </c>
      <c r="EM11" s="9">
        <v>15.555999999999999</v>
      </c>
      <c r="EN11" s="9">
        <v>8.9280000000000008</v>
      </c>
      <c r="EO11" s="9">
        <v>6.6269999999999998</v>
      </c>
      <c r="EP11" s="9">
        <v>14.372</v>
      </c>
      <c r="EQ11" s="9">
        <v>8.4600000000000009</v>
      </c>
      <c r="ER11" s="9">
        <v>5.9109999999999996</v>
      </c>
      <c r="ES11" s="9">
        <v>1.1839999999999999</v>
      </c>
      <c r="ET11" s="9">
        <v>0.46800000000000003</v>
      </c>
      <c r="EU11" s="9">
        <v>0.71599999999999997</v>
      </c>
      <c r="EV11" s="9">
        <v>0.126</v>
      </c>
      <c r="EW11" s="9">
        <v>0</v>
      </c>
      <c r="EX11" s="9">
        <v>0.126</v>
      </c>
      <c r="EY11" s="9">
        <v>22.137</v>
      </c>
      <c r="EZ11" s="9">
        <v>8.1069999999999993</v>
      </c>
      <c r="FA11" s="9">
        <v>14.03</v>
      </c>
      <c r="FB11" s="9">
        <v>2.319</v>
      </c>
      <c r="FC11" s="9">
        <v>1.1579999999999999</v>
      </c>
      <c r="FD11" s="9">
        <v>1.161</v>
      </c>
      <c r="FE11" s="9">
        <v>19.818000000000001</v>
      </c>
      <c r="FF11" s="9">
        <v>6.9489999999999998</v>
      </c>
      <c r="FG11" s="9">
        <v>12.869</v>
      </c>
      <c r="FH11" s="9">
        <v>5.056</v>
      </c>
      <c r="FI11" s="9">
        <v>2.57</v>
      </c>
      <c r="FJ11" s="9">
        <v>2.4860000000000002</v>
      </c>
      <c r="FK11" s="9">
        <v>127.01600000000001</v>
      </c>
      <c r="FL11" s="9">
        <v>55.314999999999998</v>
      </c>
      <c r="FM11" s="9">
        <v>71.7</v>
      </c>
      <c r="FN11" s="9">
        <v>113.773</v>
      </c>
      <c r="FO11" s="9">
        <v>48.600999999999999</v>
      </c>
      <c r="FP11" s="9">
        <v>65.171999999999997</v>
      </c>
      <c r="FQ11" s="9">
        <v>13.243</v>
      </c>
      <c r="FR11" s="9">
        <v>6.7149999999999999</v>
      </c>
      <c r="FS11" s="9">
        <v>6.5279999999999996</v>
      </c>
      <c r="FT11" s="9">
        <v>17.198</v>
      </c>
      <c r="FU11" s="9">
        <v>10.074999999999999</v>
      </c>
      <c r="FV11" s="9">
        <v>7.1230000000000002</v>
      </c>
      <c r="FW11" s="9">
        <v>159.261</v>
      </c>
      <c r="FX11" s="9">
        <v>67.340999999999994</v>
      </c>
      <c r="FY11" s="9">
        <v>91.92</v>
      </c>
      <c r="FZ11" s="9">
        <v>246.65600000000001</v>
      </c>
      <c r="GA11" s="9">
        <v>129.55199999999999</v>
      </c>
      <c r="GB11" s="9">
        <v>117.104</v>
      </c>
      <c r="GC11" s="9">
        <v>169.89099999999999</v>
      </c>
      <c r="GD11" s="9">
        <v>74.921000000000006</v>
      </c>
      <c r="GE11" s="9">
        <v>94.97</v>
      </c>
      <c r="GF11" s="9">
        <v>168.83799999999999</v>
      </c>
      <c r="GG11" s="9">
        <v>87.3</v>
      </c>
      <c r="GH11" s="9">
        <v>81.537999999999997</v>
      </c>
      <c r="GI11" s="9">
        <v>128.90799999999999</v>
      </c>
      <c r="GJ11" s="9">
        <v>69.525999999999996</v>
      </c>
      <c r="GK11" s="9">
        <v>59.381999999999998</v>
      </c>
      <c r="GL11" s="9">
        <v>10.545</v>
      </c>
      <c r="GM11" s="9">
        <v>5.5979999999999999</v>
      </c>
      <c r="GN11" s="9">
        <v>4.9470000000000001</v>
      </c>
      <c r="GO11" s="9">
        <v>5.1559999999999997</v>
      </c>
      <c r="GP11" s="9">
        <v>2.1829999999999998</v>
      </c>
      <c r="GQ11" s="9">
        <v>2.9729999999999999</v>
      </c>
      <c r="GR11" s="9">
        <v>13.363</v>
      </c>
      <c r="GS11" s="9">
        <v>5.9930000000000003</v>
      </c>
      <c r="GT11" s="9">
        <v>7.37</v>
      </c>
      <c r="GU11" s="9">
        <v>2.4689999999999999</v>
      </c>
      <c r="GV11" s="9">
        <v>1.381</v>
      </c>
      <c r="GW11" s="9">
        <v>1.0880000000000001</v>
      </c>
      <c r="GX11" s="9">
        <v>2.125</v>
      </c>
      <c r="GY11" s="9">
        <v>1.304</v>
      </c>
      <c r="GZ11" s="9">
        <v>0.82199999999999995</v>
      </c>
      <c r="HA11" s="9">
        <v>0.73899999999999999</v>
      </c>
      <c r="HB11" s="9">
        <v>0.61199999999999999</v>
      </c>
      <c r="HC11" s="9">
        <v>0.127</v>
      </c>
      <c r="HD11" s="9">
        <v>1.3859999999999999</v>
      </c>
      <c r="HE11" s="9">
        <v>0.69099999999999995</v>
      </c>
      <c r="HF11" s="9">
        <v>0.69399999999999995</v>
      </c>
      <c r="HG11" s="9">
        <v>0.34399999999999997</v>
      </c>
      <c r="HH11" s="9">
        <v>7.8E-2</v>
      </c>
      <c r="HI11" s="9">
        <v>0.26600000000000001</v>
      </c>
      <c r="HJ11" s="9">
        <v>10.894</v>
      </c>
      <c r="HK11" s="9">
        <v>4.6120000000000001</v>
      </c>
      <c r="HL11" s="9">
        <v>6.282</v>
      </c>
      <c r="HM11" s="9">
        <v>4.1239999999999997</v>
      </c>
      <c r="HN11" s="9">
        <v>1.952</v>
      </c>
      <c r="HO11" s="9">
        <v>2.1720000000000002</v>
      </c>
      <c r="HP11" s="9">
        <v>3.6070000000000002</v>
      </c>
      <c r="HQ11" s="9">
        <v>1.8740000000000001</v>
      </c>
      <c r="HR11" s="9">
        <v>1.7330000000000001</v>
      </c>
      <c r="HS11" s="9">
        <v>0.51700000000000002</v>
      </c>
      <c r="HT11" s="9">
        <v>7.8E-2</v>
      </c>
      <c r="HU11" s="9">
        <v>0.439</v>
      </c>
      <c r="HV11" s="9">
        <v>0</v>
      </c>
      <c r="HW11" s="9">
        <v>0</v>
      </c>
      <c r="HX11" s="9">
        <v>0</v>
      </c>
      <c r="HY11" s="9">
        <v>5.4240000000000004</v>
      </c>
      <c r="HZ11" s="9">
        <v>2.1459999999999999</v>
      </c>
      <c r="IA11" s="9">
        <v>3.278</v>
      </c>
      <c r="IB11" s="9">
        <v>0.47399999999999998</v>
      </c>
      <c r="IC11" s="9">
        <v>0.28499999999999998</v>
      </c>
      <c r="ID11" s="9">
        <v>0.19</v>
      </c>
      <c r="IE11" s="9">
        <v>4.95</v>
      </c>
      <c r="IF11" s="9">
        <v>1.8620000000000001</v>
      </c>
      <c r="IG11" s="9">
        <v>3.0880000000000001</v>
      </c>
      <c r="IH11" s="9">
        <v>1.3460000000000001</v>
      </c>
      <c r="II11" s="9">
        <v>0.51400000000000001</v>
      </c>
      <c r="IJ11" s="9">
        <v>0.83199999999999996</v>
      </c>
      <c r="IK11" s="9">
        <v>26.567</v>
      </c>
      <c r="IL11" s="9">
        <v>11.781000000000001</v>
      </c>
      <c r="IM11" s="9">
        <v>14.786</v>
      </c>
      <c r="IN11" s="9">
        <v>24.783000000000001</v>
      </c>
      <c r="IO11" s="9">
        <v>10.468999999999999</v>
      </c>
      <c r="IP11" s="9">
        <v>14.314</v>
      </c>
      <c r="IQ11" s="9">
        <v>1.784</v>
      </c>
    </row>
    <row r="12" spans="1:251">
      <c r="A12" s="10">
        <v>42401</v>
      </c>
      <c r="B12" s="9">
        <v>6.835</v>
      </c>
      <c r="C12" s="9">
        <v>2.5179999999999998</v>
      </c>
      <c r="D12" s="9">
        <v>4.3170000000000002</v>
      </c>
      <c r="E12" s="9">
        <v>54.515000000000001</v>
      </c>
      <c r="F12" s="9">
        <v>22.966000000000001</v>
      </c>
      <c r="G12" s="9">
        <v>31.548999999999999</v>
      </c>
      <c r="H12" s="9">
        <v>18.814</v>
      </c>
      <c r="I12" s="9">
        <v>6.7489999999999997</v>
      </c>
      <c r="J12" s="9">
        <v>12.065</v>
      </c>
      <c r="K12" s="9">
        <v>409.19099999999997</v>
      </c>
      <c r="L12" s="9">
        <v>179.62799999999999</v>
      </c>
      <c r="M12" s="9">
        <v>229.56200000000001</v>
      </c>
      <c r="N12" s="9">
        <v>372.06400000000002</v>
      </c>
      <c r="O12" s="9">
        <v>158.50399999999999</v>
      </c>
      <c r="P12" s="9">
        <v>213.56</v>
      </c>
      <c r="Q12" s="9">
        <v>37.127000000000002</v>
      </c>
      <c r="R12" s="9">
        <v>21.125</v>
      </c>
      <c r="S12" s="9">
        <v>16.001999999999999</v>
      </c>
      <c r="T12" s="9">
        <v>60.268999999999998</v>
      </c>
      <c r="U12" s="9">
        <v>32.686</v>
      </c>
      <c r="V12" s="9">
        <v>27.584</v>
      </c>
      <c r="W12" s="9">
        <v>503.62900000000002</v>
      </c>
      <c r="X12" s="9">
        <v>217.46</v>
      </c>
      <c r="Y12" s="9">
        <v>286.16800000000001</v>
      </c>
      <c r="Z12" s="9">
        <v>825.029</v>
      </c>
      <c r="AA12" s="9">
        <v>432.596</v>
      </c>
      <c r="AB12" s="9">
        <v>392.43299999999999</v>
      </c>
      <c r="AC12" s="9">
        <v>546.45899999999995</v>
      </c>
      <c r="AD12" s="9">
        <v>243.40299999999999</v>
      </c>
      <c r="AE12" s="9">
        <v>303.05599999999998</v>
      </c>
      <c r="AF12" s="9">
        <v>2015.057</v>
      </c>
      <c r="AG12" s="9">
        <v>1009.027</v>
      </c>
      <c r="AH12" s="9">
        <v>1006.03</v>
      </c>
      <c r="AI12" s="9">
        <v>1315.925</v>
      </c>
      <c r="AJ12" s="9">
        <v>721.197</v>
      </c>
      <c r="AK12" s="9">
        <v>594.72900000000004</v>
      </c>
      <c r="AL12" s="9">
        <v>210.154</v>
      </c>
      <c r="AM12" s="9">
        <v>114.864</v>
      </c>
      <c r="AN12" s="9">
        <v>95.29</v>
      </c>
      <c r="AO12" s="9">
        <v>125.47799999999999</v>
      </c>
      <c r="AP12" s="9">
        <v>51.942999999999998</v>
      </c>
      <c r="AQ12" s="9">
        <v>73.534999999999997</v>
      </c>
      <c r="AR12" s="9">
        <v>216.767</v>
      </c>
      <c r="AS12" s="9">
        <v>89.322000000000003</v>
      </c>
      <c r="AT12" s="9">
        <v>127.44499999999999</v>
      </c>
      <c r="AU12" s="9">
        <v>28.614000000000001</v>
      </c>
      <c r="AV12" s="9">
        <v>15.481</v>
      </c>
      <c r="AW12" s="9">
        <v>13.132999999999999</v>
      </c>
      <c r="AX12" s="9">
        <v>19.783000000000001</v>
      </c>
      <c r="AY12" s="9">
        <v>12.013</v>
      </c>
      <c r="AZ12" s="9">
        <v>7.77</v>
      </c>
      <c r="BA12" s="9">
        <v>10.896000000000001</v>
      </c>
      <c r="BB12" s="9">
        <v>8.1959999999999997</v>
      </c>
      <c r="BC12" s="9">
        <v>2.7</v>
      </c>
      <c r="BD12" s="9">
        <v>8.8870000000000005</v>
      </c>
      <c r="BE12" s="9">
        <v>3.8170000000000002</v>
      </c>
      <c r="BF12" s="9">
        <v>5.07</v>
      </c>
      <c r="BG12" s="9">
        <v>8.83</v>
      </c>
      <c r="BH12" s="9">
        <v>3.468</v>
      </c>
      <c r="BI12" s="9">
        <v>5.3620000000000001</v>
      </c>
      <c r="BJ12" s="9">
        <v>188.15299999999999</v>
      </c>
      <c r="BK12" s="9">
        <v>73.841999999999999</v>
      </c>
      <c r="BL12" s="9">
        <v>114.312</v>
      </c>
      <c r="BM12" s="9">
        <v>72.61</v>
      </c>
      <c r="BN12" s="9">
        <v>39.043999999999997</v>
      </c>
      <c r="BO12" s="9">
        <v>33.566000000000003</v>
      </c>
      <c r="BP12" s="9">
        <v>69.498999999999995</v>
      </c>
      <c r="BQ12" s="9">
        <v>37.822000000000003</v>
      </c>
      <c r="BR12" s="9">
        <v>31.677</v>
      </c>
      <c r="BS12" s="9">
        <v>3.1110000000000002</v>
      </c>
      <c r="BT12" s="9">
        <v>1.222</v>
      </c>
      <c r="BU12" s="9">
        <v>1.889</v>
      </c>
      <c r="BV12" s="9">
        <v>0.80500000000000005</v>
      </c>
      <c r="BW12" s="9">
        <v>0.27900000000000003</v>
      </c>
      <c r="BX12" s="9">
        <v>0.52600000000000002</v>
      </c>
      <c r="BY12" s="9">
        <v>94.266000000000005</v>
      </c>
      <c r="BZ12" s="9">
        <v>27.881</v>
      </c>
      <c r="CA12" s="9">
        <v>66.385000000000005</v>
      </c>
      <c r="CB12" s="9">
        <v>7.9569999999999999</v>
      </c>
      <c r="CC12" s="9">
        <v>3.0219999999999998</v>
      </c>
      <c r="CD12" s="9">
        <v>4.9349999999999996</v>
      </c>
      <c r="CE12" s="9">
        <v>86.308000000000007</v>
      </c>
      <c r="CF12" s="9">
        <v>24.859000000000002</v>
      </c>
      <c r="CG12" s="9">
        <v>61.45</v>
      </c>
      <c r="CH12" s="9">
        <v>20.472999999999999</v>
      </c>
      <c r="CI12" s="9">
        <v>6.6379999999999999</v>
      </c>
      <c r="CJ12" s="9">
        <v>13.835000000000001</v>
      </c>
      <c r="CK12" s="9">
        <v>482.36500000000001</v>
      </c>
      <c r="CL12" s="9">
        <v>198.50800000000001</v>
      </c>
      <c r="CM12" s="9">
        <v>283.85700000000003</v>
      </c>
      <c r="CN12" s="9">
        <v>429.85</v>
      </c>
      <c r="CO12" s="9">
        <v>170.44300000000001</v>
      </c>
      <c r="CP12" s="9">
        <v>259.40699999999998</v>
      </c>
      <c r="CQ12" s="9">
        <v>52.515000000000001</v>
      </c>
      <c r="CR12" s="9">
        <v>28.065000000000001</v>
      </c>
      <c r="CS12" s="9">
        <v>24.45</v>
      </c>
      <c r="CT12" s="9">
        <v>80.394999999999996</v>
      </c>
      <c r="CU12" s="9">
        <v>46.018000000000001</v>
      </c>
      <c r="CV12" s="9">
        <v>34.378</v>
      </c>
      <c r="CW12" s="9">
        <v>618.73599999999999</v>
      </c>
      <c r="CX12" s="9">
        <v>241.81299999999999</v>
      </c>
      <c r="CY12" s="9">
        <v>376.92399999999998</v>
      </c>
      <c r="CZ12" s="9">
        <v>1344.539</v>
      </c>
      <c r="DA12" s="9">
        <v>736.67700000000002</v>
      </c>
      <c r="DB12" s="9">
        <v>607.86199999999997</v>
      </c>
      <c r="DC12" s="9">
        <v>670.51800000000003</v>
      </c>
      <c r="DD12" s="9">
        <v>272.35000000000002</v>
      </c>
      <c r="DE12" s="9">
        <v>398.16800000000001</v>
      </c>
      <c r="DF12" s="9">
        <v>417.04899999999998</v>
      </c>
      <c r="DG12" s="9">
        <v>205.48500000000001</v>
      </c>
      <c r="DH12" s="9">
        <v>211.565</v>
      </c>
      <c r="DI12" s="9">
        <v>237.614</v>
      </c>
      <c r="DJ12" s="9">
        <v>125.922</v>
      </c>
      <c r="DK12" s="9">
        <v>111.69199999999999</v>
      </c>
      <c r="DL12" s="9">
        <v>39.037999999999997</v>
      </c>
      <c r="DM12" s="9">
        <v>19.887</v>
      </c>
      <c r="DN12" s="9">
        <v>19.151</v>
      </c>
      <c r="DO12" s="9">
        <v>24.542000000000002</v>
      </c>
      <c r="DP12" s="9">
        <v>10.209</v>
      </c>
      <c r="DQ12" s="9">
        <v>14.333</v>
      </c>
      <c r="DR12" s="9">
        <v>46.631</v>
      </c>
      <c r="DS12" s="9">
        <v>21.812000000000001</v>
      </c>
      <c r="DT12" s="9">
        <v>24.818999999999999</v>
      </c>
      <c r="DU12" s="9">
        <v>5.234</v>
      </c>
      <c r="DV12" s="9">
        <v>2.302</v>
      </c>
      <c r="DW12" s="9">
        <v>2.9329999999999998</v>
      </c>
      <c r="DX12" s="9">
        <v>4.1660000000000004</v>
      </c>
      <c r="DY12" s="9">
        <v>2.1800000000000002</v>
      </c>
      <c r="DZ12" s="9">
        <v>1.986</v>
      </c>
      <c r="EA12" s="9">
        <v>1.9430000000000001</v>
      </c>
      <c r="EB12" s="9">
        <v>1.0880000000000001</v>
      </c>
      <c r="EC12" s="9">
        <v>0.85499999999999998</v>
      </c>
      <c r="ED12" s="9">
        <v>2.2229999999999999</v>
      </c>
      <c r="EE12" s="9">
        <v>1.0920000000000001</v>
      </c>
      <c r="EF12" s="9">
        <v>1.131</v>
      </c>
      <c r="EG12" s="9">
        <v>1.0680000000000001</v>
      </c>
      <c r="EH12" s="9">
        <v>0.122</v>
      </c>
      <c r="EI12" s="9">
        <v>0.94699999999999995</v>
      </c>
      <c r="EJ12" s="9">
        <v>41.396999999999998</v>
      </c>
      <c r="EK12" s="9">
        <v>19.510000000000002</v>
      </c>
      <c r="EL12" s="9">
        <v>21.887</v>
      </c>
      <c r="EM12" s="9">
        <v>15.638</v>
      </c>
      <c r="EN12" s="9">
        <v>8.5030000000000001</v>
      </c>
      <c r="EO12" s="9">
        <v>7.1349999999999998</v>
      </c>
      <c r="EP12" s="9">
        <v>14.83</v>
      </c>
      <c r="EQ12" s="9">
        <v>8.1289999999999996</v>
      </c>
      <c r="ER12" s="9">
        <v>6.7009999999999996</v>
      </c>
      <c r="ES12" s="9">
        <v>0.80800000000000005</v>
      </c>
      <c r="ET12" s="9">
        <v>0.374</v>
      </c>
      <c r="EU12" s="9">
        <v>0.434</v>
      </c>
      <c r="EV12" s="9">
        <v>0.23200000000000001</v>
      </c>
      <c r="EW12" s="9">
        <v>0.123</v>
      </c>
      <c r="EX12" s="9">
        <v>0.109</v>
      </c>
      <c r="EY12" s="9">
        <v>20.276</v>
      </c>
      <c r="EZ12" s="9">
        <v>8.8160000000000007</v>
      </c>
      <c r="FA12" s="9">
        <v>11.46</v>
      </c>
      <c r="FB12" s="9">
        <v>1.76</v>
      </c>
      <c r="FC12" s="9">
        <v>0.69899999999999995</v>
      </c>
      <c r="FD12" s="9">
        <v>1.0609999999999999</v>
      </c>
      <c r="FE12" s="9">
        <v>18.516999999999999</v>
      </c>
      <c r="FF12" s="9">
        <v>8.1180000000000003</v>
      </c>
      <c r="FG12" s="9">
        <v>10.398999999999999</v>
      </c>
      <c r="FH12" s="9">
        <v>5.25</v>
      </c>
      <c r="FI12" s="9">
        <v>2.0680000000000001</v>
      </c>
      <c r="FJ12" s="9">
        <v>3.1819999999999999</v>
      </c>
      <c r="FK12" s="9">
        <v>132.804</v>
      </c>
      <c r="FL12" s="9">
        <v>57.750999999999998</v>
      </c>
      <c r="FM12" s="9">
        <v>75.052999999999997</v>
      </c>
      <c r="FN12" s="9">
        <v>115.53100000000001</v>
      </c>
      <c r="FO12" s="9">
        <v>48.247</v>
      </c>
      <c r="FP12" s="9">
        <v>67.283000000000001</v>
      </c>
      <c r="FQ12" s="9">
        <v>17.273</v>
      </c>
      <c r="FR12" s="9">
        <v>9.5030000000000001</v>
      </c>
      <c r="FS12" s="9">
        <v>7.77</v>
      </c>
      <c r="FT12" s="9">
        <v>16.773</v>
      </c>
      <c r="FU12" s="9">
        <v>9.218</v>
      </c>
      <c r="FV12" s="9">
        <v>7.556</v>
      </c>
      <c r="FW12" s="9">
        <v>162.66200000000001</v>
      </c>
      <c r="FX12" s="9">
        <v>70.344999999999999</v>
      </c>
      <c r="FY12" s="9">
        <v>92.316999999999993</v>
      </c>
      <c r="FZ12" s="9">
        <v>242.84800000000001</v>
      </c>
      <c r="GA12" s="9">
        <v>128.22399999999999</v>
      </c>
      <c r="GB12" s="9">
        <v>114.625</v>
      </c>
      <c r="GC12" s="9">
        <v>174.20099999999999</v>
      </c>
      <c r="GD12" s="9">
        <v>77.260999999999996</v>
      </c>
      <c r="GE12" s="9">
        <v>96.94</v>
      </c>
      <c r="GF12" s="9">
        <v>167.05</v>
      </c>
      <c r="GG12" s="9">
        <v>85.037999999999997</v>
      </c>
      <c r="GH12" s="9">
        <v>82.012</v>
      </c>
      <c r="GI12" s="9">
        <v>127.596</v>
      </c>
      <c r="GJ12" s="9">
        <v>67.454999999999998</v>
      </c>
      <c r="GK12" s="9">
        <v>60.140999999999998</v>
      </c>
      <c r="GL12" s="9">
        <v>12.55</v>
      </c>
      <c r="GM12" s="9">
        <v>6.665</v>
      </c>
      <c r="GN12" s="9">
        <v>5.8840000000000003</v>
      </c>
      <c r="GO12" s="9">
        <v>5.8760000000000003</v>
      </c>
      <c r="GP12" s="9">
        <v>2.423</v>
      </c>
      <c r="GQ12" s="9">
        <v>3.4529999999999998</v>
      </c>
      <c r="GR12" s="9">
        <v>13.917999999999999</v>
      </c>
      <c r="GS12" s="9">
        <v>6.6989999999999998</v>
      </c>
      <c r="GT12" s="9">
        <v>7.2190000000000003</v>
      </c>
      <c r="GU12" s="9">
        <v>2.3439999999999999</v>
      </c>
      <c r="GV12" s="9">
        <v>1.2969999999999999</v>
      </c>
      <c r="GW12" s="9">
        <v>1.0469999999999999</v>
      </c>
      <c r="GX12" s="9">
        <v>1.645</v>
      </c>
      <c r="GY12" s="9">
        <v>1.0369999999999999</v>
      </c>
      <c r="GZ12" s="9">
        <v>0.60799999999999998</v>
      </c>
      <c r="HA12" s="9">
        <v>0.92200000000000004</v>
      </c>
      <c r="HB12" s="9">
        <v>0.56100000000000005</v>
      </c>
      <c r="HC12" s="9">
        <v>0.36</v>
      </c>
      <c r="HD12" s="9">
        <v>0.72299999999999998</v>
      </c>
      <c r="HE12" s="9">
        <v>0.47599999999999998</v>
      </c>
      <c r="HF12" s="9">
        <v>0.248</v>
      </c>
      <c r="HG12" s="9">
        <v>0.69899999999999995</v>
      </c>
      <c r="HH12" s="9">
        <v>0.26</v>
      </c>
      <c r="HI12" s="9">
        <v>0.439</v>
      </c>
      <c r="HJ12" s="9">
        <v>11.573</v>
      </c>
      <c r="HK12" s="9">
        <v>5.4009999999999998</v>
      </c>
      <c r="HL12" s="9">
        <v>6.1719999999999997</v>
      </c>
      <c r="HM12" s="9">
        <v>5.3170000000000002</v>
      </c>
      <c r="HN12" s="9">
        <v>2.839</v>
      </c>
      <c r="HO12" s="9">
        <v>2.4780000000000002</v>
      </c>
      <c r="HP12" s="9">
        <v>4.3049999999999997</v>
      </c>
      <c r="HQ12" s="9">
        <v>2.4220000000000002</v>
      </c>
      <c r="HR12" s="9">
        <v>1.883</v>
      </c>
      <c r="HS12" s="9">
        <v>1.0129999999999999</v>
      </c>
      <c r="HT12" s="9">
        <v>0.41799999999999998</v>
      </c>
      <c r="HU12" s="9">
        <v>0.59499999999999997</v>
      </c>
      <c r="HV12" s="9">
        <v>0.157</v>
      </c>
      <c r="HW12" s="9">
        <v>0.157</v>
      </c>
      <c r="HX12" s="9">
        <v>0</v>
      </c>
      <c r="HY12" s="9">
        <v>4.7370000000000001</v>
      </c>
      <c r="HZ12" s="9">
        <v>1.8440000000000001</v>
      </c>
      <c r="IA12" s="9">
        <v>2.8940000000000001</v>
      </c>
      <c r="IB12" s="9">
        <v>0.37</v>
      </c>
      <c r="IC12" s="9">
        <v>0</v>
      </c>
      <c r="ID12" s="9">
        <v>0.37</v>
      </c>
      <c r="IE12" s="9">
        <v>4.3680000000000003</v>
      </c>
      <c r="IF12" s="9">
        <v>1.8440000000000001</v>
      </c>
      <c r="IG12" s="9">
        <v>2.524</v>
      </c>
      <c r="IH12" s="9">
        <v>1.3620000000000001</v>
      </c>
      <c r="II12" s="9">
        <v>0.56200000000000006</v>
      </c>
      <c r="IJ12" s="9">
        <v>0.8</v>
      </c>
      <c r="IK12" s="9">
        <v>25.536000000000001</v>
      </c>
      <c r="IL12" s="9">
        <v>10.884</v>
      </c>
      <c r="IM12" s="9">
        <v>14.651999999999999</v>
      </c>
      <c r="IN12" s="9">
        <v>22.859000000000002</v>
      </c>
      <c r="IO12" s="9">
        <v>9.75</v>
      </c>
      <c r="IP12" s="9">
        <v>13.109</v>
      </c>
      <c r="IQ12" s="9">
        <v>2.677</v>
      </c>
    </row>
    <row r="13" spans="1:251">
      <c r="A13" s="10">
        <v>42767</v>
      </c>
      <c r="B13" s="9">
        <v>5.4690000000000003</v>
      </c>
      <c r="C13" s="9">
        <v>3.0920000000000001</v>
      </c>
      <c r="D13" s="9">
        <v>2.3769999999999998</v>
      </c>
      <c r="E13" s="9">
        <v>50.750999999999998</v>
      </c>
      <c r="F13" s="9">
        <v>19.783000000000001</v>
      </c>
      <c r="G13" s="9">
        <v>30.968</v>
      </c>
      <c r="H13" s="9">
        <v>12.304</v>
      </c>
      <c r="I13" s="9">
        <v>4.3920000000000003</v>
      </c>
      <c r="J13" s="9">
        <v>7.9119999999999999</v>
      </c>
      <c r="K13" s="9">
        <v>423.75900000000001</v>
      </c>
      <c r="L13" s="9">
        <v>187.2</v>
      </c>
      <c r="M13" s="9">
        <v>236.559</v>
      </c>
      <c r="N13" s="9">
        <v>383.48099999999999</v>
      </c>
      <c r="O13" s="9">
        <v>166.73</v>
      </c>
      <c r="P13" s="9">
        <v>216.751</v>
      </c>
      <c r="Q13" s="9">
        <v>40.279000000000003</v>
      </c>
      <c r="R13" s="9">
        <v>20.47</v>
      </c>
      <c r="S13" s="9">
        <v>19.808</v>
      </c>
      <c r="T13" s="9">
        <v>58.970999999999997</v>
      </c>
      <c r="U13" s="9">
        <v>31.86</v>
      </c>
      <c r="V13" s="9">
        <v>27.111000000000001</v>
      </c>
      <c r="W13" s="9">
        <v>508.88099999999997</v>
      </c>
      <c r="X13" s="9">
        <v>219.8</v>
      </c>
      <c r="Y13" s="9">
        <v>289.08</v>
      </c>
      <c r="Z13" s="9">
        <v>839.72</v>
      </c>
      <c r="AA13" s="9">
        <v>437.983</v>
      </c>
      <c r="AB13" s="9">
        <v>401.73700000000002</v>
      </c>
      <c r="AC13" s="9">
        <v>550.89099999999996</v>
      </c>
      <c r="AD13" s="9">
        <v>245.24299999999999</v>
      </c>
      <c r="AE13" s="9">
        <v>305.64800000000002</v>
      </c>
      <c r="AF13" s="9">
        <v>2042.4280000000001</v>
      </c>
      <c r="AG13" s="9">
        <v>1022.157</v>
      </c>
      <c r="AH13" s="9">
        <v>1020.27</v>
      </c>
      <c r="AI13" s="9">
        <v>1308.6869999999999</v>
      </c>
      <c r="AJ13" s="9">
        <v>718.11199999999997</v>
      </c>
      <c r="AK13" s="9">
        <v>590.57500000000005</v>
      </c>
      <c r="AL13" s="9">
        <v>240.95500000000001</v>
      </c>
      <c r="AM13" s="9">
        <v>132.43199999999999</v>
      </c>
      <c r="AN13" s="9">
        <v>108.52200000000001</v>
      </c>
      <c r="AO13" s="9">
        <v>141.15299999999999</v>
      </c>
      <c r="AP13" s="9">
        <v>60.012999999999998</v>
      </c>
      <c r="AQ13" s="9">
        <v>81.141000000000005</v>
      </c>
      <c r="AR13" s="9">
        <v>235.744</v>
      </c>
      <c r="AS13" s="9">
        <v>93.254999999999995</v>
      </c>
      <c r="AT13" s="9">
        <v>142.49</v>
      </c>
      <c r="AU13" s="9">
        <v>37.009</v>
      </c>
      <c r="AV13" s="9">
        <v>13.333</v>
      </c>
      <c r="AW13" s="9">
        <v>23.675999999999998</v>
      </c>
      <c r="AX13" s="9">
        <v>30.372</v>
      </c>
      <c r="AY13" s="9">
        <v>11.706</v>
      </c>
      <c r="AZ13" s="9">
        <v>18.667000000000002</v>
      </c>
      <c r="BA13" s="9">
        <v>10.984</v>
      </c>
      <c r="BB13" s="9">
        <v>5.4770000000000003</v>
      </c>
      <c r="BC13" s="9">
        <v>5.5069999999999997</v>
      </c>
      <c r="BD13" s="9">
        <v>19.388000000000002</v>
      </c>
      <c r="BE13" s="9">
        <v>6.2290000000000001</v>
      </c>
      <c r="BF13" s="9">
        <v>13.16</v>
      </c>
      <c r="BG13" s="9">
        <v>6.6369999999999996</v>
      </c>
      <c r="BH13" s="9">
        <v>1.6279999999999999</v>
      </c>
      <c r="BI13" s="9">
        <v>5.0090000000000003</v>
      </c>
      <c r="BJ13" s="9">
        <v>198.73500000000001</v>
      </c>
      <c r="BK13" s="9">
        <v>79.921000000000006</v>
      </c>
      <c r="BL13" s="9">
        <v>118.81399999999999</v>
      </c>
      <c r="BM13" s="9">
        <v>79.62</v>
      </c>
      <c r="BN13" s="9">
        <v>40.722000000000001</v>
      </c>
      <c r="BO13" s="9">
        <v>38.898000000000003</v>
      </c>
      <c r="BP13" s="9">
        <v>75.935000000000002</v>
      </c>
      <c r="BQ13" s="9">
        <v>39.274999999999999</v>
      </c>
      <c r="BR13" s="9">
        <v>36.659999999999997</v>
      </c>
      <c r="BS13" s="9">
        <v>3.6850000000000001</v>
      </c>
      <c r="BT13" s="9">
        <v>1.4470000000000001</v>
      </c>
      <c r="BU13" s="9">
        <v>2.238</v>
      </c>
      <c r="BV13" s="9">
        <v>2.0870000000000002</v>
      </c>
      <c r="BW13" s="9">
        <v>0.42399999999999999</v>
      </c>
      <c r="BX13" s="9">
        <v>1.663</v>
      </c>
      <c r="BY13" s="9">
        <v>92.906999999999996</v>
      </c>
      <c r="BZ13" s="9">
        <v>33.494999999999997</v>
      </c>
      <c r="CA13" s="9">
        <v>59.411999999999999</v>
      </c>
      <c r="CB13" s="9">
        <v>13.199</v>
      </c>
      <c r="CC13" s="9">
        <v>6.0430000000000001</v>
      </c>
      <c r="CD13" s="9">
        <v>7.1559999999999997</v>
      </c>
      <c r="CE13" s="9">
        <v>79.707999999999998</v>
      </c>
      <c r="CF13" s="9">
        <v>27.452000000000002</v>
      </c>
      <c r="CG13" s="9">
        <v>52.256</v>
      </c>
      <c r="CH13" s="9">
        <v>24.120999999999999</v>
      </c>
      <c r="CI13" s="9">
        <v>5.28</v>
      </c>
      <c r="CJ13" s="9">
        <v>18.841000000000001</v>
      </c>
      <c r="CK13" s="9">
        <v>497.99599999999998</v>
      </c>
      <c r="CL13" s="9">
        <v>210.79</v>
      </c>
      <c r="CM13" s="9">
        <v>287.20600000000002</v>
      </c>
      <c r="CN13" s="9">
        <v>444.83800000000002</v>
      </c>
      <c r="CO13" s="9">
        <v>184.27</v>
      </c>
      <c r="CP13" s="9">
        <v>260.56799999999998</v>
      </c>
      <c r="CQ13" s="9">
        <v>53.158000000000001</v>
      </c>
      <c r="CR13" s="9">
        <v>26.52</v>
      </c>
      <c r="CS13" s="9">
        <v>26.638000000000002</v>
      </c>
      <c r="CT13" s="9">
        <v>86.918999999999997</v>
      </c>
      <c r="CU13" s="9">
        <v>44.752000000000002</v>
      </c>
      <c r="CV13" s="9">
        <v>42.167000000000002</v>
      </c>
      <c r="CW13" s="9">
        <v>646.82100000000003</v>
      </c>
      <c r="CX13" s="9">
        <v>259.29300000000001</v>
      </c>
      <c r="CY13" s="9">
        <v>387.52800000000002</v>
      </c>
      <c r="CZ13" s="9">
        <v>1345.6969999999999</v>
      </c>
      <c r="DA13" s="9">
        <v>731.44600000000003</v>
      </c>
      <c r="DB13" s="9">
        <v>614.25099999999998</v>
      </c>
      <c r="DC13" s="9">
        <v>696.73099999999999</v>
      </c>
      <c r="DD13" s="9">
        <v>290.71100000000001</v>
      </c>
      <c r="DE13" s="9">
        <v>406.02</v>
      </c>
      <c r="DF13" s="9">
        <v>425.88</v>
      </c>
      <c r="DG13" s="9">
        <v>209.6</v>
      </c>
      <c r="DH13" s="9">
        <v>216.28</v>
      </c>
      <c r="DI13" s="9">
        <v>243.93199999999999</v>
      </c>
      <c r="DJ13" s="9">
        <v>129.35599999999999</v>
      </c>
      <c r="DK13" s="9">
        <v>114.575</v>
      </c>
      <c r="DL13" s="9">
        <v>38.976999999999997</v>
      </c>
      <c r="DM13" s="9">
        <v>19.420999999999999</v>
      </c>
      <c r="DN13" s="9">
        <v>19.556000000000001</v>
      </c>
      <c r="DO13" s="9">
        <v>25.48</v>
      </c>
      <c r="DP13" s="9">
        <v>10.061999999999999</v>
      </c>
      <c r="DQ13" s="9">
        <v>15.417999999999999</v>
      </c>
      <c r="DR13" s="9">
        <v>48.561</v>
      </c>
      <c r="DS13" s="9">
        <v>18.782</v>
      </c>
      <c r="DT13" s="9">
        <v>29.779</v>
      </c>
      <c r="DU13" s="9">
        <v>7.2240000000000002</v>
      </c>
      <c r="DV13" s="9">
        <v>1.9339999999999999</v>
      </c>
      <c r="DW13" s="9">
        <v>5.29</v>
      </c>
      <c r="DX13" s="9">
        <v>5.9370000000000003</v>
      </c>
      <c r="DY13" s="9">
        <v>1.9339999999999999</v>
      </c>
      <c r="DZ13" s="9">
        <v>4.0030000000000001</v>
      </c>
      <c r="EA13" s="9">
        <v>2.738</v>
      </c>
      <c r="EB13" s="9">
        <v>0.54200000000000004</v>
      </c>
      <c r="EC13" s="9">
        <v>2.1960000000000002</v>
      </c>
      <c r="ED13" s="9">
        <v>3.1989999999999998</v>
      </c>
      <c r="EE13" s="9">
        <v>1.3919999999999999</v>
      </c>
      <c r="EF13" s="9">
        <v>1.8069999999999999</v>
      </c>
      <c r="EG13" s="9">
        <v>1.2869999999999999</v>
      </c>
      <c r="EH13" s="9">
        <v>0</v>
      </c>
      <c r="EI13" s="9">
        <v>1.2869999999999999</v>
      </c>
      <c r="EJ13" s="9">
        <v>41.337000000000003</v>
      </c>
      <c r="EK13" s="9">
        <v>16.847999999999999</v>
      </c>
      <c r="EL13" s="9">
        <v>24.489000000000001</v>
      </c>
      <c r="EM13" s="9">
        <v>13.759</v>
      </c>
      <c r="EN13" s="9">
        <v>7.8410000000000002</v>
      </c>
      <c r="EO13" s="9">
        <v>5.9180000000000001</v>
      </c>
      <c r="EP13" s="9">
        <v>12.608000000000001</v>
      </c>
      <c r="EQ13" s="9">
        <v>7.5540000000000003</v>
      </c>
      <c r="ER13" s="9">
        <v>5.0549999999999997</v>
      </c>
      <c r="ES13" s="9">
        <v>1.1499999999999999</v>
      </c>
      <c r="ET13" s="9">
        <v>0.28699999999999998</v>
      </c>
      <c r="EU13" s="9">
        <v>0.86299999999999999</v>
      </c>
      <c r="EV13" s="9">
        <v>0.27</v>
      </c>
      <c r="EW13" s="9">
        <v>0.154</v>
      </c>
      <c r="EX13" s="9">
        <v>0.11600000000000001</v>
      </c>
      <c r="EY13" s="9">
        <v>23.427</v>
      </c>
      <c r="EZ13" s="9">
        <v>8.6180000000000003</v>
      </c>
      <c r="FA13" s="9">
        <v>14.808999999999999</v>
      </c>
      <c r="FB13" s="9">
        <v>2.2320000000000002</v>
      </c>
      <c r="FC13" s="9">
        <v>1.2949999999999999</v>
      </c>
      <c r="FD13" s="9">
        <v>0.93700000000000006</v>
      </c>
      <c r="FE13" s="9">
        <v>21.195</v>
      </c>
      <c r="FF13" s="9">
        <v>7.3230000000000004</v>
      </c>
      <c r="FG13" s="9">
        <v>13.872</v>
      </c>
      <c r="FH13" s="9">
        <v>3.8820000000000001</v>
      </c>
      <c r="FI13" s="9">
        <v>0.23499999999999999</v>
      </c>
      <c r="FJ13" s="9">
        <v>3.6459999999999999</v>
      </c>
      <c r="FK13" s="9">
        <v>133.387</v>
      </c>
      <c r="FL13" s="9">
        <v>61.462000000000003</v>
      </c>
      <c r="FM13" s="9">
        <v>71.924999999999997</v>
      </c>
      <c r="FN13" s="9">
        <v>113.718</v>
      </c>
      <c r="FO13" s="9">
        <v>49.936999999999998</v>
      </c>
      <c r="FP13" s="9">
        <v>63.78</v>
      </c>
      <c r="FQ13" s="9">
        <v>19.669</v>
      </c>
      <c r="FR13" s="9">
        <v>11.523999999999999</v>
      </c>
      <c r="FS13" s="9">
        <v>8.1449999999999996</v>
      </c>
      <c r="FT13" s="9">
        <v>15.346</v>
      </c>
      <c r="FU13" s="9">
        <v>8.0960000000000001</v>
      </c>
      <c r="FV13" s="9">
        <v>7.2510000000000003</v>
      </c>
      <c r="FW13" s="9">
        <v>166.602</v>
      </c>
      <c r="FX13" s="9">
        <v>72.147999999999996</v>
      </c>
      <c r="FY13" s="9">
        <v>94.453000000000003</v>
      </c>
      <c r="FZ13" s="9">
        <v>251.15600000000001</v>
      </c>
      <c r="GA13" s="9">
        <v>131.29</v>
      </c>
      <c r="GB13" s="9">
        <v>119.866</v>
      </c>
      <c r="GC13" s="9">
        <v>174.72399999999999</v>
      </c>
      <c r="GD13" s="9">
        <v>78.31</v>
      </c>
      <c r="GE13" s="9">
        <v>96.414000000000001</v>
      </c>
      <c r="GF13" s="9">
        <v>179.86600000000001</v>
      </c>
      <c r="GG13" s="9">
        <v>92.247</v>
      </c>
      <c r="GH13" s="9">
        <v>87.619</v>
      </c>
      <c r="GI13" s="9">
        <v>137.02099999999999</v>
      </c>
      <c r="GJ13" s="9">
        <v>74.265000000000001</v>
      </c>
      <c r="GK13" s="9">
        <v>62.756999999999998</v>
      </c>
      <c r="GL13" s="9">
        <v>14.087999999999999</v>
      </c>
      <c r="GM13" s="9">
        <v>8.8539999999999992</v>
      </c>
      <c r="GN13" s="9">
        <v>5.2350000000000003</v>
      </c>
      <c r="GO13" s="9">
        <v>6.3390000000000004</v>
      </c>
      <c r="GP13" s="9">
        <v>3.4020000000000001</v>
      </c>
      <c r="GQ13" s="9">
        <v>2.9369999999999998</v>
      </c>
      <c r="GR13" s="9">
        <v>16.044</v>
      </c>
      <c r="GS13" s="9">
        <v>6.6879999999999997</v>
      </c>
      <c r="GT13" s="9">
        <v>9.3569999999999993</v>
      </c>
      <c r="GU13" s="9">
        <v>3.476</v>
      </c>
      <c r="GV13" s="9">
        <v>1.823</v>
      </c>
      <c r="GW13" s="9">
        <v>1.653</v>
      </c>
      <c r="GX13" s="9">
        <v>2.2759999999999998</v>
      </c>
      <c r="GY13" s="9">
        <v>1.5249999999999999</v>
      </c>
      <c r="GZ13" s="9">
        <v>0.75</v>
      </c>
      <c r="HA13" s="9">
        <v>0.66300000000000003</v>
      </c>
      <c r="HB13" s="9">
        <v>0.34300000000000003</v>
      </c>
      <c r="HC13" s="9">
        <v>0.31900000000000001</v>
      </c>
      <c r="HD13" s="9">
        <v>1.613</v>
      </c>
      <c r="HE13" s="9">
        <v>1.1819999999999999</v>
      </c>
      <c r="HF13" s="9">
        <v>0.43099999999999999</v>
      </c>
      <c r="HG13" s="9">
        <v>1.2</v>
      </c>
      <c r="HH13" s="9">
        <v>0.29799999999999999</v>
      </c>
      <c r="HI13" s="9">
        <v>0.90300000000000002</v>
      </c>
      <c r="HJ13" s="9">
        <v>12.568</v>
      </c>
      <c r="HK13" s="9">
        <v>4.8650000000000002</v>
      </c>
      <c r="HL13" s="9">
        <v>7.7039999999999997</v>
      </c>
      <c r="HM13" s="9">
        <v>4.9530000000000003</v>
      </c>
      <c r="HN13" s="9">
        <v>2.6379999999999999</v>
      </c>
      <c r="HO13" s="9">
        <v>2.3149999999999999</v>
      </c>
      <c r="HP13" s="9">
        <v>3.9340000000000002</v>
      </c>
      <c r="HQ13" s="9">
        <v>1.984</v>
      </c>
      <c r="HR13" s="9">
        <v>1.95</v>
      </c>
      <c r="HS13" s="9">
        <v>1.0189999999999999</v>
      </c>
      <c r="HT13" s="9">
        <v>0.65400000000000003</v>
      </c>
      <c r="HU13" s="9">
        <v>0.36499999999999999</v>
      </c>
      <c r="HV13" s="9">
        <v>0</v>
      </c>
      <c r="HW13" s="9">
        <v>0</v>
      </c>
      <c r="HX13" s="9">
        <v>0</v>
      </c>
      <c r="HY13" s="9">
        <v>5.9660000000000002</v>
      </c>
      <c r="HZ13" s="9">
        <v>1.585</v>
      </c>
      <c r="IA13" s="9">
        <v>4.3819999999999997</v>
      </c>
      <c r="IB13" s="9">
        <v>1.2210000000000001</v>
      </c>
      <c r="IC13" s="9">
        <v>0.496</v>
      </c>
      <c r="ID13" s="9">
        <v>0.72499999999999998</v>
      </c>
      <c r="IE13" s="9">
        <v>4.7450000000000001</v>
      </c>
      <c r="IF13" s="9">
        <v>1.089</v>
      </c>
      <c r="IG13" s="9">
        <v>3.6560000000000001</v>
      </c>
      <c r="IH13" s="9">
        <v>1.6479999999999999</v>
      </c>
      <c r="II13" s="9">
        <v>0.64200000000000002</v>
      </c>
      <c r="IJ13" s="9">
        <v>1.0069999999999999</v>
      </c>
      <c r="IK13" s="9">
        <v>26.8</v>
      </c>
      <c r="IL13" s="9">
        <v>11.294</v>
      </c>
      <c r="IM13" s="9">
        <v>15.506</v>
      </c>
      <c r="IN13" s="9">
        <v>22.753</v>
      </c>
      <c r="IO13" s="9">
        <v>9.0269999999999992</v>
      </c>
      <c r="IP13" s="9">
        <v>13.726000000000001</v>
      </c>
      <c r="IQ13" s="9">
        <v>4.0469999999999997</v>
      </c>
    </row>
    <row r="14" spans="1:251">
      <c r="A14" s="10">
        <v>43132</v>
      </c>
      <c r="B14" s="9">
        <v>8.1120000000000001</v>
      </c>
      <c r="C14" s="9">
        <v>3.653</v>
      </c>
      <c r="D14" s="9">
        <v>4.4589999999999996</v>
      </c>
      <c r="E14" s="9">
        <v>49.234999999999999</v>
      </c>
      <c r="F14" s="9">
        <v>19.501999999999999</v>
      </c>
      <c r="G14" s="9">
        <v>29.733000000000001</v>
      </c>
      <c r="H14" s="9">
        <v>15.218</v>
      </c>
      <c r="I14" s="9">
        <v>7.6050000000000004</v>
      </c>
      <c r="J14" s="9">
        <v>7.6130000000000004</v>
      </c>
      <c r="K14" s="9">
        <v>423.11</v>
      </c>
      <c r="L14" s="9">
        <v>180.77</v>
      </c>
      <c r="M14" s="9">
        <v>242.34</v>
      </c>
      <c r="N14" s="9">
        <v>390.69499999999999</v>
      </c>
      <c r="O14" s="9">
        <v>162.58199999999999</v>
      </c>
      <c r="P14" s="9">
        <v>228.113</v>
      </c>
      <c r="Q14" s="9">
        <v>32.414999999999999</v>
      </c>
      <c r="R14" s="9">
        <v>18.187999999999999</v>
      </c>
      <c r="S14" s="9">
        <v>14.227</v>
      </c>
      <c r="T14" s="9">
        <v>53.023000000000003</v>
      </c>
      <c r="U14" s="9">
        <v>28.343</v>
      </c>
      <c r="V14" s="9">
        <v>24.68</v>
      </c>
      <c r="W14" s="9">
        <v>510.12900000000002</v>
      </c>
      <c r="X14" s="9">
        <v>216.845</v>
      </c>
      <c r="Y14" s="9">
        <v>293.28300000000002</v>
      </c>
      <c r="Z14" s="9">
        <v>864.48</v>
      </c>
      <c r="AA14" s="9">
        <v>452.83199999999999</v>
      </c>
      <c r="AB14" s="9">
        <v>411.64800000000002</v>
      </c>
      <c r="AC14" s="9">
        <v>545.05200000000002</v>
      </c>
      <c r="AD14" s="9">
        <v>238.83199999999999</v>
      </c>
      <c r="AE14" s="9">
        <v>306.22000000000003</v>
      </c>
      <c r="AF14" s="9">
        <v>2076.0709999999999</v>
      </c>
      <c r="AG14" s="9">
        <v>1032.319</v>
      </c>
      <c r="AH14" s="9">
        <v>1043.752</v>
      </c>
      <c r="AI14" s="9">
        <v>1347.701</v>
      </c>
      <c r="AJ14" s="9">
        <v>726.33900000000006</v>
      </c>
      <c r="AK14" s="9">
        <v>621.36199999999997</v>
      </c>
      <c r="AL14" s="9">
        <v>228.26900000000001</v>
      </c>
      <c r="AM14" s="9">
        <v>118.721</v>
      </c>
      <c r="AN14" s="9">
        <v>109.548</v>
      </c>
      <c r="AO14" s="9">
        <v>133.57599999999999</v>
      </c>
      <c r="AP14" s="9">
        <v>56.616</v>
      </c>
      <c r="AQ14" s="9">
        <v>76.960999999999999</v>
      </c>
      <c r="AR14" s="9">
        <v>249.14699999999999</v>
      </c>
      <c r="AS14" s="9">
        <v>104.63200000000001</v>
      </c>
      <c r="AT14" s="9">
        <v>144.51499999999999</v>
      </c>
      <c r="AU14" s="9">
        <v>33.345999999999997</v>
      </c>
      <c r="AV14" s="9">
        <v>11.022</v>
      </c>
      <c r="AW14" s="9">
        <v>22.324000000000002</v>
      </c>
      <c r="AX14" s="9">
        <v>20.164000000000001</v>
      </c>
      <c r="AY14" s="9">
        <v>9.3759999999999994</v>
      </c>
      <c r="AZ14" s="9">
        <v>10.788</v>
      </c>
      <c r="BA14" s="9">
        <v>9.1509999999999998</v>
      </c>
      <c r="BB14" s="9">
        <v>4.7320000000000002</v>
      </c>
      <c r="BC14" s="9">
        <v>4.4189999999999996</v>
      </c>
      <c r="BD14" s="9">
        <v>11.013</v>
      </c>
      <c r="BE14" s="9">
        <v>4.6440000000000001</v>
      </c>
      <c r="BF14" s="9">
        <v>6.3689999999999998</v>
      </c>
      <c r="BG14" s="9">
        <v>13.182</v>
      </c>
      <c r="BH14" s="9">
        <v>1.6459999999999999</v>
      </c>
      <c r="BI14" s="9">
        <v>11.536</v>
      </c>
      <c r="BJ14" s="9">
        <v>215.80099999999999</v>
      </c>
      <c r="BK14" s="9">
        <v>93.611000000000004</v>
      </c>
      <c r="BL14" s="9">
        <v>122.19</v>
      </c>
      <c r="BM14" s="9">
        <v>85.875</v>
      </c>
      <c r="BN14" s="9">
        <v>45.936999999999998</v>
      </c>
      <c r="BO14" s="9">
        <v>39.936999999999998</v>
      </c>
      <c r="BP14" s="9">
        <v>78.784999999999997</v>
      </c>
      <c r="BQ14" s="9">
        <v>43.234999999999999</v>
      </c>
      <c r="BR14" s="9">
        <v>35.549999999999997</v>
      </c>
      <c r="BS14" s="9">
        <v>7.0890000000000004</v>
      </c>
      <c r="BT14" s="9">
        <v>2.702</v>
      </c>
      <c r="BU14" s="9">
        <v>4.3869999999999996</v>
      </c>
      <c r="BV14" s="9">
        <v>0.86299999999999999</v>
      </c>
      <c r="BW14" s="9">
        <v>0.48</v>
      </c>
      <c r="BX14" s="9">
        <v>0.38400000000000001</v>
      </c>
      <c r="BY14" s="9">
        <v>102.89100000000001</v>
      </c>
      <c r="BZ14" s="9">
        <v>38.185000000000002</v>
      </c>
      <c r="CA14" s="9">
        <v>64.706000000000003</v>
      </c>
      <c r="CB14" s="9">
        <v>15.321999999999999</v>
      </c>
      <c r="CC14" s="9">
        <v>6.0039999999999996</v>
      </c>
      <c r="CD14" s="9">
        <v>9.3190000000000008</v>
      </c>
      <c r="CE14" s="9">
        <v>87.567999999999998</v>
      </c>
      <c r="CF14" s="9">
        <v>32.180999999999997</v>
      </c>
      <c r="CG14" s="9">
        <v>55.387</v>
      </c>
      <c r="CH14" s="9">
        <v>26.172000000000001</v>
      </c>
      <c r="CI14" s="9">
        <v>9.0090000000000003</v>
      </c>
      <c r="CJ14" s="9">
        <v>17.163</v>
      </c>
      <c r="CK14" s="9">
        <v>479.22300000000001</v>
      </c>
      <c r="CL14" s="9">
        <v>201.34800000000001</v>
      </c>
      <c r="CM14" s="9">
        <v>277.875</v>
      </c>
      <c r="CN14" s="9">
        <v>428.51799999999997</v>
      </c>
      <c r="CO14" s="9">
        <v>177.60599999999999</v>
      </c>
      <c r="CP14" s="9">
        <v>250.91300000000001</v>
      </c>
      <c r="CQ14" s="9">
        <v>50.704999999999998</v>
      </c>
      <c r="CR14" s="9">
        <v>23.742000000000001</v>
      </c>
      <c r="CS14" s="9">
        <v>26.963000000000001</v>
      </c>
      <c r="CT14" s="9">
        <v>87.936000000000007</v>
      </c>
      <c r="CU14" s="9">
        <v>47.966999999999999</v>
      </c>
      <c r="CV14" s="9">
        <v>39.969000000000001</v>
      </c>
      <c r="CW14" s="9">
        <v>640.43399999999997</v>
      </c>
      <c r="CX14" s="9">
        <v>258.01299999999998</v>
      </c>
      <c r="CY14" s="9">
        <v>382.42</v>
      </c>
      <c r="CZ14" s="9">
        <v>1381.047</v>
      </c>
      <c r="DA14" s="9">
        <v>737.36099999999999</v>
      </c>
      <c r="DB14" s="9">
        <v>643.68600000000004</v>
      </c>
      <c r="DC14" s="9">
        <v>695.024</v>
      </c>
      <c r="DD14" s="9">
        <v>294.95800000000003</v>
      </c>
      <c r="DE14" s="9">
        <v>400.06599999999997</v>
      </c>
      <c r="DF14" s="9">
        <v>436.77100000000002</v>
      </c>
      <c r="DG14" s="9">
        <v>215.405</v>
      </c>
      <c r="DH14" s="9">
        <v>221.36600000000001</v>
      </c>
      <c r="DI14" s="9">
        <v>255.15700000000001</v>
      </c>
      <c r="DJ14" s="9">
        <v>131.41200000000001</v>
      </c>
      <c r="DK14" s="9">
        <v>123.745</v>
      </c>
      <c r="DL14" s="9">
        <v>41.212000000000003</v>
      </c>
      <c r="DM14" s="9">
        <v>19.077000000000002</v>
      </c>
      <c r="DN14" s="9">
        <v>22.135999999999999</v>
      </c>
      <c r="DO14" s="9">
        <v>27.885000000000002</v>
      </c>
      <c r="DP14" s="9">
        <v>10.342000000000001</v>
      </c>
      <c r="DQ14" s="9">
        <v>17.542999999999999</v>
      </c>
      <c r="DR14" s="9">
        <v>46.695</v>
      </c>
      <c r="DS14" s="9">
        <v>21.946999999999999</v>
      </c>
      <c r="DT14" s="9">
        <v>24.748999999999999</v>
      </c>
      <c r="DU14" s="9">
        <v>5.1230000000000002</v>
      </c>
      <c r="DV14" s="9">
        <v>1.802</v>
      </c>
      <c r="DW14" s="9">
        <v>3.3210000000000002</v>
      </c>
      <c r="DX14" s="9">
        <v>2.9009999999999998</v>
      </c>
      <c r="DY14" s="9">
        <v>1.0620000000000001</v>
      </c>
      <c r="DZ14" s="9">
        <v>1.839</v>
      </c>
      <c r="EA14" s="9">
        <v>1.956</v>
      </c>
      <c r="EB14" s="9">
        <v>0.66700000000000004</v>
      </c>
      <c r="EC14" s="9">
        <v>1.2889999999999999</v>
      </c>
      <c r="ED14" s="9">
        <v>0.94499999999999995</v>
      </c>
      <c r="EE14" s="9">
        <v>0.39500000000000002</v>
      </c>
      <c r="EF14" s="9">
        <v>0.55000000000000004</v>
      </c>
      <c r="EG14" s="9">
        <v>2.222</v>
      </c>
      <c r="EH14" s="9">
        <v>0.74</v>
      </c>
      <c r="EI14" s="9">
        <v>1.482</v>
      </c>
      <c r="EJ14" s="9">
        <v>41.573</v>
      </c>
      <c r="EK14" s="9">
        <v>20.145</v>
      </c>
      <c r="EL14" s="9">
        <v>21.428000000000001</v>
      </c>
      <c r="EM14" s="9">
        <v>15.055</v>
      </c>
      <c r="EN14" s="9">
        <v>8.7729999999999997</v>
      </c>
      <c r="EO14" s="9">
        <v>6.282</v>
      </c>
      <c r="EP14" s="9">
        <v>14.398</v>
      </c>
      <c r="EQ14" s="9">
        <v>8.51</v>
      </c>
      <c r="ER14" s="9">
        <v>5.8879999999999999</v>
      </c>
      <c r="ES14" s="9">
        <v>0.65600000000000003</v>
      </c>
      <c r="ET14" s="9">
        <v>0.26200000000000001</v>
      </c>
      <c r="EU14" s="9">
        <v>0.39400000000000002</v>
      </c>
      <c r="EV14" s="9">
        <v>0.14199999999999999</v>
      </c>
      <c r="EW14" s="9">
        <v>0.14199999999999999</v>
      </c>
      <c r="EX14" s="9">
        <v>0</v>
      </c>
      <c r="EY14" s="9">
        <v>21.948</v>
      </c>
      <c r="EZ14" s="9">
        <v>8.9640000000000004</v>
      </c>
      <c r="FA14" s="9">
        <v>12.984999999999999</v>
      </c>
      <c r="FB14" s="9">
        <v>2.0230000000000001</v>
      </c>
      <c r="FC14" s="9">
        <v>0.71399999999999997</v>
      </c>
      <c r="FD14" s="9">
        <v>1.31</v>
      </c>
      <c r="FE14" s="9">
        <v>19.925000000000001</v>
      </c>
      <c r="FF14" s="9">
        <v>8.25</v>
      </c>
      <c r="FG14" s="9">
        <v>11.675000000000001</v>
      </c>
      <c r="FH14" s="9">
        <v>4.4269999999999996</v>
      </c>
      <c r="FI14" s="9">
        <v>2.266</v>
      </c>
      <c r="FJ14" s="9">
        <v>2.161</v>
      </c>
      <c r="FK14" s="9">
        <v>134.91900000000001</v>
      </c>
      <c r="FL14" s="9">
        <v>62.045999999999999</v>
      </c>
      <c r="FM14" s="9">
        <v>72.873000000000005</v>
      </c>
      <c r="FN14" s="9">
        <v>115.331</v>
      </c>
      <c r="FO14" s="9">
        <v>50.238999999999997</v>
      </c>
      <c r="FP14" s="9">
        <v>65.091999999999999</v>
      </c>
      <c r="FQ14" s="9">
        <v>19.588000000000001</v>
      </c>
      <c r="FR14" s="9">
        <v>11.807</v>
      </c>
      <c r="FS14" s="9">
        <v>7.78</v>
      </c>
      <c r="FT14" s="9">
        <v>16.355</v>
      </c>
      <c r="FU14" s="9">
        <v>9.1769999999999996</v>
      </c>
      <c r="FV14" s="9">
        <v>7.1769999999999996</v>
      </c>
      <c r="FW14" s="9">
        <v>165.25899999999999</v>
      </c>
      <c r="FX14" s="9">
        <v>74.814999999999998</v>
      </c>
      <c r="FY14" s="9">
        <v>90.444000000000003</v>
      </c>
      <c r="FZ14" s="9">
        <v>260.27999999999997</v>
      </c>
      <c r="GA14" s="9">
        <v>133.214</v>
      </c>
      <c r="GB14" s="9">
        <v>127.065</v>
      </c>
      <c r="GC14" s="9">
        <v>176.49100000000001</v>
      </c>
      <c r="GD14" s="9">
        <v>82.191000000000003</v>
      </c>
      <c r="GE14" s="9">
        <v>94.301000000000002</v>
      </c>
      <c r="GF14" s="9">
        <v>167.69300000000001</v>
      </c>
      <c r="GG14" s="9">
        <v>86.036000000000001</v>
      </c>
      <c r="GH14" s="9">
        <v>81.656000000000006</v>
      </c>
      <c r="GI14" s="9">
        <v>127.69</v>
      </c>
      <c r="GJ14" s="9">
        <v>68.474999999999994</v>
      </c>
      <c r="GK14" s="9">
        <v>59.215000000000003</v>
      </c>
      <c r="GL14" s="9">
        <v>13.382</v>
      </c>
      <c r="GM14" s="9">
        <v>7.798</v>
      </c>
      <c r="GN14" s="9">
        <v>5.5839999999999996</v>
      </c>
      <c r="GO14" s="9">
        <v>6.4080000000000004</v>
      </c>
      <c r="GP14" s="9">
        <v>2.96</v>
      </c>
      <c r="GQ14" s="9">
        <v>3.448</v>
      </c>
      <c r="GR14" s="9">
        <v>14.449</v>
      </c>
      <c r="GS14" s="9">
        <v>6.2480000000000002</v>
      </c>
      <c r="GT14" s="9">
        <v>8.2010000000000005</v>
      </c>
      <c r="GU14" s="9">
        <v>2.4180000000000001</v>
      </c>
      <c r="GV14" s="9">
        <v>0.86</v>
      </c>
      <c r="GW14" s="9">
        <v>1.5589999999999999</v>
      </c>
      <c r="GX14" s="9">
        <v>1.948</v>
      </c>
      <c r="GY14" s="9">
        <v>0.82399999999999995</v>
      </c>
      <c r="GZ14" s="9">
        <v>1.125</v>
      </c>
      <c r="HA14" s="9">
        <v>1.1970000000000001</v>
      </c>
      <c r="HB14" s="9">
        <v>0.54</v>
      </c>
      <c r="HC14" s="9">
        <v>0.65600000000000003</v>
      </c>
      <c r="HD14" s="9">
        <v>0.752</v>
      </c>
      <c r="HE14" s="9">
        <v>0.28399999999999997</v>
      </c>
      <c r="HF14" s="9">
        <v>0.46800000000000003</v>
      </c>
      <c r="HG14" s="9">
        <v>0.47</v>
      </c>
      <c r="HH14" s="9">
        <v>3.5999999999999997E-2</v>
      </c>
      <c r="HI14" s="9">
        <v>0.434</v>
      </c>
      <c r="HJ14" s="9">
        <v>12.03</v>
      </c>
      <c r="HK14" s="9">
        <v>5.3879999999999999</v>
      </c>
      <c r="HL14" s="9">
        <v>6.6420000000000003</v>
      </c>
      <c r="HM14" s="9">
        <v>3.9510000000000001</v>
      </c>
      <c r="HN14" s="9">
        <v>1.802</v>
      </c>
      <c r="HO14" s="9">
        <v>2.15</v>
      </c>
      <c r="HP14" s="9">
        <v>3.621</v>
      </c>
      <c r="HQ14" s="9">
        <v>1.802</v>
      </c>
      <c r="HR14" s="9">
        <v>1.819</v>
      </c>
      <c r="HS14" s="9">
        <v>0.33100000000000002</v>
      </c>
      <c r="HT14" s="9">
        <v>0</v>
      </c>
      <c r="HU14" s="9">
        <v>0.33100000000000002</v>
      </c>
      <c r="HV14" s="9">
        <v>0</v>
      </c>
      <c r="HW14" s="9">
        <v>0</v>
      </c>
      <c r="HX14" s="9">
        <v>0</v>
      </c>
      <c r="HY14" s="9">
        <v>6.5209999999999999</v>
      </c>
      <c r="HZ14" s="9">
        <v>2.7240000000000002</v>
      </c>
      <c r="IA14" s="9">
        <v>3.7959999999999998</v>
      </c>
      <c r="IB14" s="9">
        <v>0.44800000000000001</v>
      </c>
      <c r="IC14" s="9">
        <v>0.36299999999999999</v>
      </c>
      <c r="ID14" s="9">
        <v>8.5999999999999993E-2</v>
      </c>
      <c r="IE14" s="9">
        <v>6.0720000000000001</v>
      </c>
      <c r="IF14" s="9">
        <v>2.3610000000000002</v>
      </c>
      <c r="IG14" s="9">
        <v>3.7109999999999999</v>
      </c>
      <c r="IH14" s="9">
        <v>1.5580000000000001</v>
      </c>
      <c r="II14" s="9">
        <v>0.86199999999999999</v>
      </c>
      <c r="IJ14" s="9">
        <v>0.69599999999999995</v>
      </c>
      <c r="IK14" s="9">
        <v>25.553999999999998</v>
      </c>
      <c r="IL14" s="9">
        <v>11.314</v>
      </c>
      <c r="IM14" s="9">
        <v>14.241</v>
      </c>
      <c r="IN14" s="9">
        <v>22.233000000000001</v>
      </c>
      <c r="IO14" s="9">
        <v>9.3629999999999995</v>
      </c>
      <c r="IP14" s="9">
        <v>12.871</v>
      </c>
      <c r="IQ14" s="9">
        <v>3.3210000000000002</v>
      </c>
    </row>
    <row r="15" spans="1:251">
      <c r="A15" s="10">
        <v>43497</v>
      </c>
      <c r="B15" s="9">
        <v>6.5490000000000004</v>
      </c>
      <c r="C15" s="9">
        <v>3.7909999999999999</v>
      </c>
      <c r="D15" s="9">
        <v>2.758</v>
      </c>
      <c r="E15" s="9">
        <v>57.433</v>
      </c>
      <c r="F15" s="9">
        <v>19.733000000000001</v>
      </c>
      <c r="G15" s="9">
        <v>37.700000000000003</v>
      </c>
      <c r="H15" s="9">
        <v>15.225</v>
      </c>
      <c r="I15" s="9">
        <v>5.7380000000000004</v>
      </c>
      <c r="J15" s="9">
        <v>9.4870000000000001</v>
      </c>
      <c r="K15" s="9">
        <v>419.166</v>
      </c>
      <c r="L15" s="9">
        <v>182.077</v>
      </c>
      <c r="M15" s="9">
        <v>237.08799999999999</v>
      </c>
      <c r="N15" s="9">
        <v>381.05799999999999</v>
      </c>
      <c r="O15" s="9">
        <v>160.34200000000001</v>
      </c>
      <c r="P15" s="9">
        <v>220.71600000000001</v>
      </c>
      <c r="Q15" s="9">
        <v>38.107999999999997</v>
      </c>
      <c r="R15" s="9">
        <v>21.734999999999999</v>
      </c>
      <c r="S15" s="9">
        <v>16.373000000000001</v>
      </c>
      <c r="T15" s="9">
        <v>54.088000000000001</v>
      </c>
      <c r="U15" s="9">
        <v>30.199000000000002</v>
      </c>
      <c r="V15" s="9">
        <v>23.888999999999999</v>
      </c>
      <c r="W15" s="9">
        <v>513.72</v>
      </c>
      <c r="X15" s="9">
        <v>216.66</v>
      </c>
      <c r="Y15" s="9">
        <v>297.06</v>
      </c>
      <c r="Z15" s="9">
        <v>880.24199999999996</v>
      </c>
      <c r="AA15" s="9">
        <v>464.22399999999999</v>
      </c>
      <c r="AB15" s="9">
        <v>416.01799999999997</v>
      </c>
      <c r="AC15" s="9">
        <v>548.03399999999999</v>
      </c>
      <c r="AD15" s="9">
        <v>238.59899999999999</v>
      </c>
      <c r="AE15" s="9">
        <v>309.43599999999998</v>
      </c>
      <c r="AF15" s="9">
        <v>2084.4340000000002</v>
      </c>
      <c r="AG15" s="9">
        <v>1039.1669999999999</v>
      </c>
      <c r="AH15" s="9">
        <v>1045.2670000000001</v>
      </c>
      <c r="AI15" s="9">
        <v>1362.43</v>
      </c>
      <c r="AJ15" s="9">
        <v>738.274</v>
      </c>
      <c r="AK15" s="9">
        <v>624.15599999999995</v>
      </c>
      <c r="AL15" s="9">
        <v>216.363</v>
      </c>
      <c r="AM15" s="9">
        <v>111.30500000000001</v>
      </c>
      <c r="AN15" s="9">
        <v>105.057</v>
      </c>
      <c r="AO15" s="9">
        <v>129.446</v>
      </c>
      <c r="AP15" s="9">
        <v>53.055</v>
      </c>
      <c r="AQ15" s="9">
        <v>76.39</v>
      </c>
      <c r="AR15" s="9">
        <v>232.17500000000001</v>
      </c>
      <c r="AS15" s="9">
        <v>96.903000000000006</v>
      </c>
      <c r="AT15" s="9">
        <v>135.273</v>
      </c>
      <c r="AU15" s="9">
        <v>37.209000000000003</v>
      </c>
      <c r="AV15" s="9">
        <v>13.273999999999999</v>
      </c>
      <c r="AW15" s="9">
        <v>23.934999999999999</v>
      </c>
      <c r="AX15" s="9">
        <v>29.03</v>
      </c>
      <c r="AY15" s="9">
        <v>10.881</v>
      </c>
      <c r="AZ15" s="9">
        <v>18.149000000000001</v>
      </c>
      <c r="BA15" s="9">
        <v>13.189</v>
      </c>
      <c r="BB15" s="9">
        <v>7.3529999999999998</v>
      </c>
      <c r="BC15" s="9">
        <v>5.8360000000000003</v>
      </c>
      <c r="BD15" s="9">
        <v>15.84</v>
      </c>
      <c r="BE15" s="9">
        <v>3.528</v>
      </c>
      <c r="BF15" s="9">
        <v>12.311999999999999</v>
      </c>
      <c r="BG15" s="9">
        <v>8.1790000000000003</v>
      </c>
      <c r="BH15" s="9">
        <v>2.3929999999999998</v>
      </c>
      <c r="BI15" s="9">
        <v>5.7859999999999996</v>
      </c>
      <c r="BJ15" s="9">
        <v>194.96700000000001</v>
      </c>
      <c r="BK15" s="9">
        <v>83.629000000000005</v>
      </c>
      <c r="BL15" s="9">
        <v>111.33799999999999</v>
      </c>
      <c r="BM15" s="9">
        <v>82.593999999999994</v>
      </c>
      <c r="BN15" s="9">
        <v>45.3</v>
      </c>
      <c r="BO15" s="9">
        <v>37.292999999999999</v>
      </c>
      <c r="BP15" s="9">
        <v>76.8</v>
      </c>
      <c r="BQ15" s="9">
        <v>44.01</v>
      </c>
      <c r="BR15" s="9">
        <v>32.790999999999997</v>
      </c>
      <c r="BS15" s="9">
        <v>5.7939999999999996</v>
      </c>
      <c r="BT15" s="9">
        <v>1.2909999999999999</v>
      </c>
      <c r="BU15" s="9">
        <v>4.5030000000000001</v>
      </c>
      <c r="BV15" s="9">
        <v>1.3480000000000001</v>
      </c>
      <c r="BW15" s="9">
        <v>0.88800000000000001</v>
      </c>
      <c r="BX15" s="9">
        <v>0.45900000000000002</v>
      </c>
      <c r="BY15" s="9">
        <v>89.341999999999999</v>
      </c>
      <c r="BZ15" s="9">
        <v>31.077999999999999</v>
      </c>
      <c r="CA15" s="9">
        <v>58.262999999999998</v>
      </c>
      <c r="CB15" s="9">
        <v>11.388</v>
      </c>
      <c r="CC15" s="9">
        <v>3.948</v>
      </c>
      <c r="CD15" s="9">
        <v>7.44</v>
      </c>
      <c r="CE15" s="9">
        <v>77.953999999999994</v>
      </c>
      <c r="CF15" s="9">
        <v>27.13</v>
      </c>
      <c r="CG15" s="9">
        <v>50.823</v>
      </c>
      <c r="CH15" s="9">
        <v>21.684000000000001</v>
      </c>
      <c r="CI15" s="9">
        <v>6.3620000000000001</v>
      </c>
      <c r="CJ15" s="9">
        <v>15.321999999999999</v>
      </c>
      <c r="CK15" s="9">
        <v>489.82799999999997</v>
      </c>
      <c r="CL15" s="9">
        <v>203.99</v>
      </c>
      <c r="CM15" s="9">
        <v>285.83800000000002</v>
      </c>
      <c r="CN15" s="9">
        <v>441.67599999999999</v>
      </c>
      <c r="CO15" s="9">
        <v>178.62899999999999</v>
      </c>
      <c r="CP15" s="9">
        <v>263.04599999999999</v>
      </c>
      <c r="CQ15" s="9">
        <v>48.152000000000001</v>
      </c>
      <c r="CR15" s="9">
        <v>25.361000000000001</v>
      </c>
      <c r="CS15" s="9">
        <v>22.792000000000002</v>
      </c>
      <c r="CT15" s="9">
        <v>89.99</v>
      </c>
      <c r="CU15" s="9">
        <v>51.363</v>
      </c>
      <c r="CV15" s="9">
        <v>38.627000000000002</v>
      </c>
      <c r="CW15" s="9">
        <v>632.01400000000001</v>
      </c>
      <c r="CX15" s="9">
        <v>249.53</v>
      </c>
      <c r="CY15" s="9">
        <v>382.48399999999998</v>
      </c>
      <c r="CZ15" s="9">
        <v>1399.6389999999999</v>
      </c>
      <c r="DA15" s="9">
        <v>751.548</v>
      </c>
      <c r="DB15" s="9">
        <v>648.09</v>
      </c>
      <c r="DC15" s="9">
        <v>684.79499999999996</v>
      </c>
      <c r="DD15" s="9">
        <v>287.61900000000003</v>
      </c>
      <c r="DE15" s="9">
        <v>397.17599999999999</v>
      </c>
      <c r="DF15" s="9">
        <v>446.38299999999998</v>
      </c>
      <c r="DG15" s="9">
        <v>219.34399999999999</v>
      </c>
      <c r="DH15" s="9">
        <v>227.03899999999999</v>
      </c>
      <c r="DI15" s="9">
        <v>257.81400000000002</v>
      </c>
      <c r="DJ15" s="9">
        <v>135.99799999999999</v>
      </c>
      <c r="DK15" s="9">
        <v>121.81699999999999</v>
      </c>
      <c r="DL15" s="9">
        <v>41.851999999999997</v>
      </c>
      <c r="DM15" s="9">
        <v>19.492999999999999</v>
      </c>
      <c r="DN15" s="9">
        <v>22.359000000000002</v>
      </c>
      <c r="DO15" s="9">
        <v>28.326000000000001</v>
      </c>
      <c r="DP15" s="9">
        <v>10.776999999999999</v>
      </c>
      <c r="DQ15" s="9">
        <v>17.548999999999999</v>
      </c>
      <c r="DR15" s="9">
        <v>47.682000000000002</v>
      </c>
      <c r="DS15" s="9">
        <v>20.646000000000001</v>
      </c>
      <c r="DT15" s="9">
        <v>27.036000000000001</v>
      </c>
      <c r="DU15" s="9">
        <v>5.5830000000000002</v>
      </c>
      <c r="DV15" s="9">
        <v>1.903</v>
      </c>
      <c r="DW15" s="9">
        <v>3.681</v>
      </c>
      <c r="DX15" s="9">
        <v>4.2380000000000004</v>
      </c>
      <c r="DY15" s="9">
        <v>1.526</v>
      </c>
      <c r="DZ15" s="9">
        <v>2.7130000000000001</v>
      </c>
      <c r="EA15" s="9">
        <v>2.2480000000000002</v>
      </c>
      <c r="EB15" s="9">
        <v>0.73199999999999998</v>
      </c>
      <c r="EC15" s="9">
        <v>1.516</v>
      </c>
      <c r="ED15" s="9">
        <v>1.99</v>
      </c>
      <c r="EE15" s="9">
        <v>0.79400000000000004</v>
      </c>
      <c r="EF15" s="9">
        <v>1.196</v>
      </c>
      <c r="EG15" s="9">
        <v>1.345</v>
      </c>
      <c r="EH15" s="9">
        <v>0.377</v>
      </c>
      <c r="EI15" s="9">
        <v>0.96799999999999997</v>
      </c>
      <c r="EJ15" s="9">
        <v>42.098999999999997</v>
      </c>
      <c r="EK15" s="9">
        <v>18.742999999999999</v>
      </c>
      <c r="EL15" s="9">
        <v>23.356000000000002</v>
      </c>
      <c r="EM15" s="9">
        <v>16.872</v>
      </c>
      <c r="EN15" s="9">
        <v>8.1240000000000006</v>
      </c>
      <c r="EO15" s="9">
        <v>8.7479999999999993</v>
      </c>
      <c r="EP15" s="9">
        <v>15.930999999999999</v>
      </c>
      <c r="EQ15" s="9">
        <v>8.0109999999999992</v>
      </c>
      <c r="ER15" s="9">
        <v>7.92</v>
      </c>
      <c r="ES15" s="9">
        <v>0.94099999999999995</v>
      </c>
      <c r="ET15" s="9">
        <v>0.113</v>
      </c>
      <c r="EU15" s="9">
        <v>0.82799999999999996</v>
      </c>
      <c r="EV15" s="9">
        <v>0.34200000000000003</v>
      </c>
      <c r="EW15" s="9">
        <v>0</v>
      </c>
      <c r="EX15" s="9">
        <v>0.34200000000000003</v>
      </c>
      <c r="EY15" s="9">
        <v>21.594999999999999</v>
      </c>
      <c r="EZ15" s="9">
        <v>9.4689999999999994</v>
      </c>
      <c r="FA15" s="9">
        <v>12.125999999999999</v>
      </c>
      <c r="FB15" s="9">
        <v>1.794</v>
      </c>
      <c r="FC15" s="9">
        <v>0.90200000000000002</v>
      </c>
      <c r="FD15" s="9">
        <v>0.89200000000000002</v>
      </c>
      <c r="FE15" s="9">
        <v>19.800999999999998</v>
      </c>
      <c r="FF15" s="9">
        <v>8.5670000000000002</v>
      </c>
      <c r="FG15" s="9">
        <v>11.234</v>
      </c>
      <c r="FH15" s="9">
        <v>3.29</v>
      </c>
      <c r="FI15" s="9">
        <v>1.1499999999999999</v>
      </c>
      <c r="FJ15" s="9">
        <v>2.14</v>
      </c>
      <c r="FK15" s="9">
        <v>140.887</v>
      </c>
      <c r="FL15" s="9">
        <v>62.701000000000001</v>
      </c>
      <c r="FM15" s="9">
        <v>78.186000000000007</v>
      </c>
      <c r="FN15" s="9">
        <v>119.38200000000001</v>
      </c>
      <c r="FO15" s="9">
        <v>51.363999999999997</v>
      </c>
      <c r="FP15" s="9">
        <v>68.018000000000001</v>
      </c>
      <c r="FQ15" s="9">
        <v>21.504999999999999</v>
      </c>
      <c r="FR15" s="9">
        <v>11.337</v>
      </c>
      <c r="FS15" s="9">
        <v>10.167999999999999</v>
      </c>
      <c r="FT15" s="9">
        <v>18.178999999999998</v>
      </c>
      <c r="FU15" s="9">
        <v>8.7430000000000003</v>
      </c>
      <c r="FV15" s="9">
        <v>9.4369999999999994</v>
      </c>
      <c r="FW15" s="9">
        <v>170.38900000000001</v>
      </c>
      <c r="FX15" s="9">
        <v>74.603999999999999</v>
      </c>
      <c r="FY15" s="9">
        <v>95.786000000000001</v>
      </c>
      <c r="FZ15" s="9">
        <v>263.39699999999999</v>
      </c>
      <c r="GA15" s="9">
        <v>137.9</v>
      </c>
      <c r="GB15" s="9">
        <v>125.497</v>
      </c>
      <c r="GC15" s="9">
        <v>182.98500000000001</v>
      </c>
      <c r="GD15" s="9">
        <v>81.444000000000003</v>
      </c>
      <c r="GE15" s="9">
        <v>101.542</v>
      </c>
      <c r="GF15" s="9">
        <v>164.91399999999999</v>
      </c>
      <c r="GG15" s="9">
        <v>82.694999999999993</v>
      </c>
      <c r="GH15" s="9">
        <v>82.218000000000004</v>
      </c>
      <c r="GI15" s="9">
        <v>122.089</v>
      </c>
      <c r="GJ15" s="9">
        <v>64.403999999999996</v>
      </c>
      <c r="GK15" s="9">
        <v>57.685000000000002</v>
      </c>
      <c r="GL15" s="9">
        <v>14.394</v>
      </c>
      <c r="GM15" s="9">
        <v>9.1660000000000004</v>
      </c>
      <c r="GN15" s="9">
        <v>5.2290000000000001</v>
      </c>
      <c r="GO15" s="9">
        <v>5.6079999999999997</v>
      </c>
      <c r="GP15" s="9">
        <v>2.7570000000000001</v>
      </c>
      <c r="GQ15" s="9">
        <v>2.851</v>
      </c>
      <c r="GR15" s="9">
        <v>16.042000000000002</v>
      </c>
      <c r="GS15" s="9">
        <v>7.4560000000000004</v>
      </c>
      <c r="GT15" s="9">
        <v>8.5860000000000003</v>
      </c>
      <c r="GU15" s="9">
        <v>2.633</v>
      </c>
      <c r="GV15" s="9">
        <v>0.94</v>
      </c>
      <c r="GW15" s="9">
        <v>1.6930000000000001</v>
      </c>
      <c r="GX15" s="9">
        <v>1.9590000000000001</v>
      </c>
      <c r="GY15" s="9">
        <v>0.94</v>
      </c>
      <c r="GZ15" s="9">
        <v>1.018</v>
      </c>
      <c r="HA15" s="9">
        <v>1.155</v>
      </c>
      <c r="HB15" s="9">
        <v>0.69799999999999995</v>
      </c>
      <c r="HC15" s="9">
        <v>0.45700000000000002</v>
      </c>
      <c r="HD15" s="9">
        <v>0.80400000000000005</v>
      </c>
      <c r="HE15" s="9">
        <v>0.24199999999999999</v>
      </c>
      <c r="HF15" s="9">
        <v>0.56200000000000006</v>
      </c>
      <c r="HG15" s="9">
        <v>0.67500000000000004</v>
      </c>
      <c r="HH15" s="9">
        <v>0</v>
      </c>
      <c r="HI15" s="9">
        <v>0.67500000000000004</v>
      </c>
      <c r="HJ15" s="9">
        <v>13.407999999999999</v>
      </c>
      <c r="HK15" s="9">
        <v>6.516</v>
      </c>
      <c r="HL15" s="9">
        <v>6.8929999999999998</v>
      </c>
      <c r="HM15" s="9">
        <v>5.5949999999999998</v>
      </c>
      <c r="HN15" s="9">
        <v>3.109</v>
      </c>
      <c r="HO15" s="9">
        <v>2.4860000000000002</v>
      </c>
      <c r="HP15" s="9">
        <v>4.9669999999999996</v>
      </c>
      <c r="HQ15" s="9">
        <v>2.9260000000000002</v>
      </c>
      <c r="HR15" s="9">
        <v>2.0409999999999999</v>
      </c>
      <c r="HS15" s="9">
        <v>0.628</v>
      </c>
      <c r="HT15" s="9">
        <v>0.183</v>
      </c>
      <c r="HU15" s="9">
        <v>0.44500000000000001</v>
      </c>
      <c r="HV15" s="9">
        <v>0</v>
      </c>
      <c r="HW15" s="9">
        <v>0</v>
      </c>
      <c r="HX15" s="9">
        <v>0</v>
      </c>
      <c r="HY15" s="9">
        <v>4.9809999999999999</v>
      </c>
      <c r="HZ15" s="9">
        <v>2.4649999999999999</v>
      </c>
      <c r="IA15" s="9">
        <v>2.516</v>
      </c>
      <c r="IB15" s="9">
        <v>0.307</v>
      </c>
      <c r="IC15" s="9">
        <v>0.17799999999999999</v>
      </c>
      <c r="ID15" s="9">
        <v>0.129</v>
      </c>
      <c r="IE15" s="9">
        <v>4.6740000000000004</v>
      </c>
      <c r="IF15" s="9">
        <v>2.2869999999999999</v>
      </c>
      <c r="IG15" s="9">
        <v>2.387</v>
      </c>
      <c r="IH15" s="9">
        <v>2.8319999999999999</v>
      </c>
      <c r="II15" s="9">
        <v>0.94199999999999995</v>
      </c>
      <c r="IJ15" s="9">
        <v>1.891</v>
      </c>
      <c r="IK15" s="9">
        <v>26.783000000000001</v>
      </c>
      <c r="IL15" s="9">
        <v>10.835000000000001</v>
      </c>
      <c r="IM15" s="9">
        <v>15.946999999999999</v>
      </c>
      <c r="IN15" s="9">
        <v>23.384</v>
      </c>
      <c r="IO15" s="9">
        <v>9.8879999999999999</v>
      </c>
      <c r="IP15" s="9">
        <v>13.496</v>
      </c>
      <c r="IQ15" s="9">
        <v>3.399</v>
      </c>
    </row>
    <row r="16" spans="1:251">
      <c r="A16" s="10">
        <v>43862</v>
      </c>
      <c r="B16" s="9">
        <v>5.1550000000000002</v>
      </c>
      <c r="C16" s="9">
        <v>2.7170000000000001</v>
      </c>
      <c r="D16" s="9">
        <v>2.4380000000000002</v>
      </c>
      <c r="E16" s="9">
        <v>54.994</v>
      </c>
      <c r="F16" s="9">
        <v>24.172999999999998</v>
      </c>
      <c r="G16" s="9">
        <v>30.821000000000002</v>
      </c>
      <c r="H16" s="9">
        <v>14.781000000000001</v>
      </c>
      <c r="I16" s="9">
        <v>7.8550000000000004</v>
      </c>
      <c r="J16" s="9">
        <v>6.9260000000000002</v>
      </c>
      <c r="K16" s="9">
        <v>433.9</v>
      </c>
      <c r="L16" s="9">
        <v>192.595</v>
      </c>
      <c r="M16" s="9">
        <v>241.30500000000001</v>
      </c>
      <c r="N16" s="9">
        <v>385.23200000000003</v>
      </c>
      <c r="O16" s="9">
        <v>165.40199999999999</v>
      </c>
      <c r="P16" s="9">
        <v>219.83</v>
      </c>
      <c r="Q16" s="9">
        <v>48.667999999999999</v>
      </c>
      <c r="R16" s="9">
        <v>27.193000000000001</v>
      </c>
      <c r="S16" s="9">
        <v>21.475000000000001</v>
      </c>
      <c r="T16" s="9">
        <v>55.491</v>
      </c>
      <c r="U16" s="9">
        <v>31.62</v>
      </c>
      <c r="V16" s="9">
        <v>23.870999999999999</v>
      </c>
      <c r="W16" s="9">
        <v>528.55499999999995</v>
      </c>
      <c r="X16" s="9">
        <v>235.24</v>
      </c>
      <c r="Y16" s="9">
        <v>293.315</v>
      </c>
      <c r="Z16" s="9">
        <v>890.827</v>
      </c>
      <c r="AA16" s="9">
        <v>457.09500000000003</v>
      </c>
      <c r="AB16" s="9">
        <v>433.73200000000003</v>
      </c>
      <c r="AC16" s="9">
        <v>558.65300000000002</v>
      </c>
      <c r="AD16" s="9">
        <v>256.27699999999999</v>
      </c>
      <c r="AE16" s="9">
        <v>302.37700000000001</v>
      </c>
      <c r="AF16" s="9">
        <v>2160.2220000000002</v>
      </c>
      <c r="AG16" s="9">
        <v>1073.694</v>
      </c>
      <c r="AH16" s="9">
        <v>1086.528</v>
      </c>
      <c r="AI16" s="9">
        <v>1400.954</v>
      </c>
      <c r="AJ16" s="9">
        <v>757.37699999999995</v>
      </c>
      <c r="AK16" s="9">
        <v>643.577</v>
      </c>
      <c r="AL16" s="9">
        <v>224.874</v>
      </c>
      <c r="AM16" s="9">
        <v>121.512</v>
      </c>
      <c r="AN16" s="9">
        <v>103.36199999999999</v>
      </c>
      <c r="AO16" s="9">
        <v>135.33500000000001</v>
      </c>
      <c r="AP16" s="9">
        <v>60.305999999999997</v>
      </c>
      <c r="AQ16" s="9">
        <v>75.028999999999996</v>
      </c>
      <c r="AR16" s="9">
        <v>235.321</v>
      </c>
      <c r="AS16" s="9">
        <v>92.207999999999998</v>
      </c>
      <c r="AT16" s="9">
        <v>143.113</v>
      </c>
      <c r="AU16" s="9">
        <v>29.974</v>
      </c>
      <c r="AV16" s="9">
        <v>11.483000000000001</v>
      </c>
      <c r="AW16" s="9">
        <v>18.491</v>
      </c>
      <c r="AX16" s="9">
        <v>19.574000000000002</v>
      </c>
      <c r="AY16" s="9">
        <v>9.7409999999999997</v>
      </c>
      <c r="AZ16" s="9">
        <v>9.8330000000000002</v>
      </c>
      <c r="BA16" s="9">
        <v>10.817</v>
      </c>
      <c r="BB16" s="9">
        <v>5.4729999999999999</v>
      </c>
      <c r="BC16" s="9">
        <v>5.3440000000000003</v>
      </c>
      <c r="BD16" s="9">
        <v>8.7569999999999997</v>
      </c>
      <c r="BE16" s="9">
        <v>4.2679999999999998</v>
      </c>
      <c r="BF16" s="9">
        <v>4.4889999999999999</v>
      </c>
      <c r="BG16" s="9">
        <v>10.4</v>
      </c>
      <c r="BH16" s="9">
        <v>1.742</v>
      </c>
      <c r="BI16" s="9">
        <v>8.6579999999999995</v>
      </c>
      <c r="BJ16" s="9">
        <v>205.34700000000001</v>
      </c>
      <c r="BK16" s="9">
        <v>80.724999999999994</v>
      </c>
      <c r="BL16" s="9">
        <v>124.622</v>
      </c>
      <c r="BM16" s="9">
        <v>76.540999999999997</v>
      </c>
      <c r="BN16" s="9">
        <v>40.447000000000003</v>
      </c>
      <c r="BO16" s="9">
        <v>36.093000000000004</v>
      </c>
      <c r="BP16" s="9">
        <v>71.799000000000007</v>
      </c>
      <c r="BQ16" s="9">
        <v>38.337000000000003</v>
      </c>
      <c r="BR16" s="9">
        <v>33.463000000000001</v>
      </c>
      <c r="BS16" s="9">
        <v>4.7409999999999997</v>
      </c>
      <c r="BT16" s="9">
        <v>2.1110000000000002</v>
      </c>
      <c r="BU16" s="9">
        <v>2.6309999999999998</v>
      </c>
      <c r="BV16" s="9">
        <v>0.54700000000000004</v>
      </c>
      <c r="BW16" s="9">
        <v>0</v>
      </c>
      <c r="BX16" s="9">
        <v>0.54700000000000004</v>
      </c>
      <c r="BY16" s="9">
        <v>105.51900000000001</v>
      </c>
      <c r="BZ16" s="9">
        <v>32.299999999999997</v>
      </c>
      <c r="CA16" s="9">
        <v>73.218999999999994</v>
      </c>
      <c r="CB16" s="9">
        <v>11.359</v>
      </c>
      <c r="CC16" s="9">
        <v>5.8639999999999999</v>
      </c>
      <c r="CD16" s="9">
        <v>5.4939999999999998</v>
      </c>
      <c r="CE16" s="9">
        <v>94.161000000000001</v>
      </c>
      <c r="CF16" s="9">
        <v>26.436</v>
      </c>
      <c r="CG16" s="9">
        <v>67.724999999999994</v>
      </c>
      <c r="CH16" s="9">
        <v>22.74</v>
      </c>
      <c r="CI16" s="9">
        <v>7.9770000000000003</v>
      </c>
      <c r="CJ16" s="9">
        <v>14.762</v>
      </c>
      <c r="CK16" s="9">
        <v>523.947</v>
      </c>
      <c r="CL16" s="9">
        <v>224.10900000000001</v>
      </c>
      <c r="CM16" s="9">
        <v>299.83800000000002</v>
      </c>
      <c r="CN16" s="9">
        <v>468.827</v>
      </c>
      <c r="CO16" s="9">
        <v>198.92699999999999</v>
      </c>
      <c r="CP16" s="9">
        <v>269.89999999999998</v>
      </c>
      <c r="CQ16" s="9">
        <v>55.12</v>
      </c>
      <c r="CR16" s="9">
        <v>25.181999999999999</v>
      </c>
      <c r="CS16" s="9">
        <v>29.937999999999999</v>
      </c>
      <c r="CT16" s="9">
        <v>82.617000000000004</v>
      </c>
      <c r="CU16" s="9">
        <v>43.81</v>
      </c>
      <c r="CV16" s="9">
        <v>38.807000000000002</v>
      </c>
      <c r="CW16" s="9">
        <v>676.65099999999995</v>
      </c>
      <c r="CX16" s="9">
        <v>272.50700000000001</v>
      </c>
      <c r="CY16" s="9">
        <v>404.14400000000001</v>
      </c>
      <c r="CZ16" s="9">
        <v>1430.9280000000001</v>
      </c>
      <c r="DA16" s="9">
        <v>768.86</v>
      </c>
      <c r="DB16" s="9">
        <v>662.06799999999998</v>
      </c>
      <c r="DC16" s="9">
        <v>729.29399999999998</v>
      </c>
      <c r="DD16" s="9">
        <v>304.834</v>
      </c>
      <c r="DE16" s="9">
        <v>424.46</v>
      </c>
      <c r="DF16" s="9">
        <v>457.19099999999997</v>
      </c>
      <c r="DG16" s="9">
        <v>225.46700000000001</v>
      </c>
      <c r="DH16" s="9">
        <v>231.72399999999999</v>
      </c>
      <c r="DI16" s="9">
        <v>272.04700000000003</v>
      </c>
      <c r="DJ16" s="9">
        <v>143.374</v>
      </c>
      <c r="DK16" s="9">
        <v>128.673</v>
      </c>
      <c r="DL16" s="9">
        <v>48.887999999999998</v>
      </c>
      <c r="DM16" s="9">
        <v>23.832999999999998</v>
      </c>
      <c r="DN16" s="9">
        <v>25.055</v>
      </c>
      <c r="DO16" s="9">
        <v>34.277000000000001</v>
      </c>
      <c r="DP16" s="9">
        <v>14.471</v>
      </c>
      <c r="DQ16" s="9">
        <v>19.806000000000001</v>
      </c>
      <c r="DR16" s="9">
        <v>48.167999999999999</v>
      </c>
      <c r="DS16" s="9">
        <v>20.062000000000001</v>
      </c>
      <c r="DT16" s="9">
        <v>28.106000000000002</v>
      </c>
      <c r="DU16" s="9">
        <v>7.4660000000000002</v>
      </c>
      <c r="DV16" s="9">
        <v>2.9039999999999999</v>
      </c>
      <c r="DW16" s="9">
        <v>4.5609999999999999</v>
      </c>
      <c r="DX16" s="9">
        <v>5.968</v>
      </c>
      <c r="DY16" s="9">
        <v>2.4009999999999998</v>
      </c>
      <c r="DZ16" s="9">
        <v>3.5670000000000002</v>
      </c>
      <c r="EA16" s="9">
        <v>3.3239999999999998</v>
      </c>
      <c r="EB16" s="9">
        <v>1.4730000000000001</v>
      </c>
      <c r="EC16" s="9">
        <v>1.851</v>
      </c>
      <c r="ED16" s="9">
        <v>2.6440000000000001</v>
      </c>
      <c r="EE16" s="9">
        <v>0.92800000000000005</v>
      </c>
      <c r="EF16" s="9">
        <v>1.716</v>
      </c>
      <c r="EG16" s="9">
        <v>1.498</v>
      </c>
      <c r="EH16" s="9">
        <v>0.503</v>
      </c>
      <c r="EI16" s="9">
        <v>0.995</v>
      </c>
      <c r="EJ16" s="9">
        <v>40.701999999999998</v>
      </c>
      <c r="EK16" s="9">
        <v>17.157</v>
      </c>
      <c r="EL16" s="9">
        <v>23.545000000000002</v>
      </c>
      <c r="EM16" s="9">
        <v>14.823</v>
      </c>
      <c r="EN16" s="9">
        <v>8.0259999999999998</v>
      </c>
      <c r="EO16" s="9">
        <v>6.7969999999999997</v>
      </c>
      <c r="EP16" s="9">
        <v>13.731999999999999</v>
      </c>
      <c r="EQ16" s="9">
        <v>7.4420000000000002</v>
      </c>
      <c r="ER16" s="9">
        <v>6.2910000000000004</v>
      </c>
      <c r="ES16" s="9">
        <v>1.091</v>
      </c>
      <c r="ET16" s="9">
        <v>0.58499999999999996</v>
      </c>
      <c r="EU16" s="9">
        <v>0.50600000000000001</v>
      </c>
      <c r="EV16" s="9">
        <v>0.249</v>
      </c>
      <c r="EW16" s="9">
        <v>0</v>
      </c>
      <c r="EX16" s="9">
        <v>0.249</v>
      </c>
      <c r="EY16" s="9">
        <v>20.536000000000001</v>
      </c>
      <c r="EZ16" s="9">
        <v>7.4470000000000001</v>
      </c>
      <c r="FA16" s="9">
        <v>13.089</v>
      </c>
      <c r="FB16" s="9">
        <v>3.746</v>
      </c>
      <c r="FC16" s="9">
        <v>1.446</v>
      </c>
      <c r="FD16" s="9">
        <v>2.2999999999999998</v>
      </c>
      <c r="FE16" s="9">
        <v>16.79</v>
      </c>
      <c r="FF16" s="9">
        <v>6.0019999999999998</v>
      </c>
      <c r="FG16" s="9">
        <v>10.788</v>
      </c>
      <c r="FH16" s="9">
        <v>5.0940000000000003</v>
      </c>
      <c r="FI16" s="9">
        <v>1.6839999999999999</v>
      </c>
      <c r="FJ16" s="9">
        <v>3.41</v>
      </c>
      <c r="FK16" s="9">
        <v>136.976</v>
      </c>
      <c r="FL16" s="9">
        <v>62.031999999999996</v>
      </c>
      <c r="FM16" s="9">
        <v>74.944999999999993</v>
      </c>
      <c r="FN16" s="9">
        <v>116.247</v>
      </c>
      <c r="FO16" s="9">
        <v>49.988</v>
      </c>
      <c r="FP16" s="9">
        <v>66.259</v>
      </c>
      <c r="FQ16" s="9">
        <v>20.73</v>
      </c>
      <c r="FR16" s="9">
        <v>12.044</v>
      </c>
      <c r="FS16" s="9">
        <v>8.6859999999999999</v>
      </c>
      <c r="FT16" s="9">
        <v>17.056999999999999</v>
      </c>
      <c r="FU16" s="9">
        <v>8.9149999999999991</v>
      </c>
      <c r="FV16" s="9">
        <v>8.1419999999999995</v>
      </c>
      <c r="FW16" s="9">
        <v>168.08799999999999</v>
      </c>
      <c r="FX16" s="9">
        <v>73.179000000000002</v>
      </c>
      <c r="FY16" s="9">
        <v>94.909000000000006</v>
      </c>
      <c r="FZ16" s="9">
        <v>279.512</v>
      </c>
      <c r="GA16" s="9">
        <v>146.27799999999999</v>
      </c>
      <c r="GB16" s="9">
        <v>133.23400000000001</v>
      </c>
      <c r="GC16" s="9">
        <v>177.679</v>
      </c>
      <c r="GD16" s="9">
        <v>79.188999999999993</v>
      </c>
      <c r="GE16" s="9">
        <v>98.489000000000004</v>
      </c>
      <c r="GF16" s="9">
        <v>170.24199999999999</v>
      </c>
      <c r="GG16" s="9">
        <v>85.494</v>
      </c>
      <c r="GH16" s="9">
        <v>84.748000000000005</v>
      </c>
      <c r="GI16" s="9">
        <v>124.374</v>
      </c>
      <c r="GJ16" s="9">
        <v>64.376000000000005</v>
      </c>
      <c r="GK16" s="9">
        <v>59.997</v>
      </c>
      <c r="GL16" s="9">
        <v>17.23</v>
      </c>
      <c r="GM16" s="9">
        <v>9.4570000000000007</v>
      </c>
      <c r="GN16" s="9">
        <v>7.7729999999999997</v>
      </c>
      <c r="GO16" s="9">
        <v>8.4719999999999995</v>
      </c>
      <c r="GP16" s="9">
        <v>3.7919999999999998</v>
      </c>
      <c r="GQ16" s="9">
        <v>4.68</v>
      </c>
      <c r="GR16" s="9">
        <v>17.843</v>
      </c>
      <c r="GS16" s="9">
        <v>7.1109999999999998</v>
      </c>
      <c r="GT16" s="9">
        <v>10.731999999999999</v>
      </c>
      <c r="GU16" s="9">
        <v>3.29</v>
      </c>
      <c r="GV16" s="9">
        <v>1.091</v>
      </c>
      <c r="GW16" s="9">
        <v>2.1989999999999998</v>
      </c>
      <c r="GX16" s="9">
        <v>2.9809999999999999</v>
      </c>
      <c r="GY16" s="9">
        <v>1.091</v>
      </c>
      <c r="GZ16" s="9">
        <v>1.89</v>
      </c>
      <c r="HA16" s="9">
        <v>1.3049999999999999</v>
      </c>
      <c r="HB16" s="9">
        <v>0.30499999999999999</v>
      </c>
      <c r="HC16" s="9">
        <v>1</v>
      </c>
      <c r="HD16" s="9">
        <v>1.6759999999999999</v>
      </c>
      <c r="HE16" s="9">
        <v>0.78600000000000003</v>
      </c>
      <c r="HF16" s="9">
        <v>0.89</v>
      </c>
      <c r="HG16" s="9">
        <v>0.308</v>
      </c>
      <c r="HH16" s="9">
        <v>0</v>
      </c>
      <c r="HI16" s="9">
        <v>0.308</v>
      </c>
      <c r="HJ16" s="9">
        <v>14.553000000000001</v>
      </c>
      <c r="HK16" s="9">
        <v>6.02</v>
      </c>
      <c r="HL16" s="9">
        <v>8.5329999999999995</v>
      </c>
      <c r="HM16" s="9">
        <v>5.8369999999999997</v>
      </c>
      <c r="HN16" s="9">
        <v>3.0310000000000001</v>
      </c>
      <c r="HO16" s="9">
        <v>2.806</v>
      </c>
      <c r="HP16" s="9">
        <v>5.7560000000000002</v>
      </c>
      <c r="HQ16" s="9">
        <v>3.0310000000000001</v>
      </c>
      <c r="HR16" s="9">
        <v>2.7250000000000001</v>
      </c>
      <c r="HS16" s="9">
        <v>8.1000000000000003E-2</v>
      </c>
      <c r="HT16" s="9">
        <v>0</v>
      </c>
      <c r="HU16" s="9">
        <v>8.1000000000000003E-2</v>
      </c>
      <c r="HV16" s="9">
        <v>9.5000000000000001E-2</v>
      </c>
      <c r="HW16" s="9">
        <v>9.5000000000000001E-2</v>
      </c>
      <c r="HX16" s="9">
        <v>0</v>
      </c>
      <c r="HY16" s="9">
        <v>7.2560000000000002</v>
      </c>
      <c r="HZ16" s="9">
        <v>2.3759999999999999</v>
      </c>
      <c r="IA16" s="9">
        <v>4.88</v>
      </c>
      <c r="IB16" s="9">
        <v>0.98699999999999999</v>
      </c>
      <c r="IC16" s="9">
        <v>0.55600000000000005</v>
      </c>
      <c r="ID16" s="9">
        <v>0.43099999999999999</v>
      </c>
      <c r="IE16" s="9">
        <v>6.2679999999999998</v>
      </c>
      <c r="IF16" s="9">
        <v>1.82</v>
      </c>
      <c r="IG16" s="9">
        <v>4.4489999999999998</v>
      </c>
      <c r="IH16" s="9">
        <v>1.3660000000000001</v>
      </c>
      <c r="II16" s="9">
        <v>0.51800000000000002</v>
      </c>
      <c r="IJ16" s="9">
        <v>0.84699999999999998</v>
      </c>
      <c r="IK16" s="9">
        <v>28.026</v>
      </c>
      <c r="IL16" s="9">
        <v>14.007</v>
      </c>
      <c r="IM16" s="9">
        <v>14.019</v>
      </c>
      <c r="IN16" s="9">
        <v>25.111000000000001</v>
      </c>
      <c r="IO16" s="9">
        <v>13.028</v>
      </c>
      <c r="IP16" s="9">
        <v>12.083</v>
      </c>
      <c r="IQ16" s="9">
        <v>2.915</v>
      </c>
    </row>
    <row r="17" spans="1:251">
      <c r="A17" s="10">
        <v>44228</v>
      </c>
      <c r="B17" s="9">
        <v>5.2430000000000003</v>
      </c>
      <c r="C17" s="9">
        <v>3.8</v>
      </c>
      <c r="D17" s="9">
        <v>1.4430000000000001</v>
      </c>
      <c r="E17" s="9">
        <v>52.667999999999999</v>
      </c>
      <c r="F17" s="9">
        <v>21.742999999999999</v>
      </c>
      <c r="G17" s="9">
        <v>30.923999999999999</v>
      </c>
      <c r="H17" s="9">
        <v>13.077999999999999</v>
      </c>
      <c r="I17" s="9">
        <v>5.2050000000000001</v>
      </c>
      <c r="J17" s="9">
        <v>7.8739999999999997</v>
      </c>
      <c r="K17" s="9">
        <v>456.76499999999999</v>
      </c>
      <c r="L17" s="9">
        <v>197.14</v>
      </c>
      <c r="M17" s="9">
        <v>259.625</v>
      </c>
      <c r="N17" s="9">
        <v>400.48899999999998</v>
      </c>
      <c r="O17" s="9">
        <v>170.869</v>
      </c>
      <c r="P17" s="9">
        <v>229.62</v>
      </c>
      <c r="Q17" s="9">
        <v>56.276000000000003</v>
      </c>
      <c r="R17" s="9">
        <v>26.271000000000001</v>
      </c>
      <c r="S17" s="9">
        <v>30.004999999999999</v>
      </c>
      <c r="T17" s="9">
        <v>60.34</v>
      </c>
      <c r="U17" s="9">
        <v>32.323999999999998</v>
      </c>
      <c r="V17" s="9">
        <v>28.015999999999998</v>
      </c>
      <c r="W17" s="9">
        <v>546.476</v>
      </c>
      <c r="X17" s="9">
        <v>235.12799999999999</v>
      </c>
      <c r="Y17" s="9">
        <v>311.34800000000001</v>
      </c>
      <c r="Z17" s="9">
        <v>889.14200000000005</v>
      </c>
      <c r="AA17" s="9">
        <v>465.78199999999998</v>
      </c>
      <c r="AB17" s="9">
        <v>423.36099999999999</v>
      </c>
      <c r="AC17" s="9">
        <v>586.49300000000005</v>
      </c>
      <c r="AD17" s="9">
        <v>257.47300000000001</v>
      </c>
      <c r="AE17" s="9">
        <v>329.02</v>
      </c>
      <c r="AF17" s="9">
        <v>2177.8409999999999</v>
      </c>
      <c r="AG17" s="9">
        <v>1086.569</v>
      </c>
      <c r="AH17" s="9">
        <v>1091.2719999999999</v>
      </c>
      <c r="AI17" s="9">
        <v>1408.1569999999999</v>
      </c>
      <c r="AJ17" s="9">
        <v>757.62</v>
      </c>
      <c r="AK17" s="9">
        <v>650.53700000000003</v>
      </c>
      <c r="AL17" s="9">
        <v>197.00299999999999</v>
      </c>
      <c r="AM17" s="9">
        <v>98.55</v>
      </c>
      <c r="AN17" s="9">
        <v>98.453000000000003</v>
      </c>
      <c r="AO17" s="9">
        <v>113.43600000000001</v>
      </c>
      <c r="AP17" s="9">
        <v>41.533000000000001</v>
      </c>
      <c r="AQ17" s="9">
        <v>71.903000000000006</v>
      </c>
      <c r="AR17" s="9">
        <v>235.64</v>
      </c>
      <c r="AS17" s="9">
        <v>103.62</v>
      </c>
      <c r="AT17" s="9">
        <v>132.02000000000001</v>
      </c>
      <c r="AU17" s="9">
        <v>38.780999999999999</v>
      </c>
      <c r="AV17" s="9">
        <v>15.385</v>
      </c>
      <c r="AW17" s="9">
        <v>23.396000000000001</v>
      </c>
      <c r="AX17" s="9">
        <v>32.737000000000002</v>
      </c>
      <c r="AY17" s="9">
        <v>13.037000000000001</v>
      </c>
      <c r="AZ17" s="9">
        <v>19.7</v>
      </c>
      <c r="BA17" s="9">
        <v>15.948</v>
      </c>
      <c r="BB17" s="9">
        <v>6.6719999999999997</v>
      </c>
      <c r="BC17" s="9">
        <v>9.2750000000000004</v>
      </c>
      <c r="BD17" s="9">
        <v>16.789000000000001</v>
      </c>
      <c r="BE17" s="9">
        <v>6.3650000000000002</v>
      </c>
      <c r="BF17" s="9">
        <v>10.423999999999999</v>
      </c>
      <c r="BG17" s="9">
        <v>6.0439999999999996</v>
      </c>
      <c r="BH17" s="9">
        <v>2.3479999999999999</v>
      </c>
      <c r="BI17" s="9">
        <v>3.6970000000000001</v>
      </c>
      <c r="BJ17" s="9">
        <v>196.85900000000001</v>
      </c>
      <c r="BK17" s="9">
        <v>88.233999999999995</v>
      </c>
      <c r="BL17" s="9">
        <v>108.624</v>
      </c>
      <c r="BM17" s="9">
        <v>82.778999999999996</v>
      </c>
      <c r="BN17" s="9">
        <v>47.56</v>
      </c>
      <c r="BO17" s="9">
        <v>35.219000000000001</v>
      </c>
      <c r="BP17" s="9">
        <v>74.087000000000003</v>
      </c>
      <c r="BQ17" s="9">
        <v>45.808999999999997</v>
      </c>
      <c r="BR17" s="9">
        <v>28.277999999999999</v>
      </c>
      <c r="BS17" s="9">
        <v>8.6910000000000007</v>
      </c>
      <c r="BT17" s="9">
        <v>1.7509999999999999</v>
      </c>
      <c r="BU17" s="9">
        <v>6.94</v>
      </c>
      <c r="BV17" s="9">
        <v>0.60399999999999998</v>
      </c>
      <c r="BW17" s="9">
        <v>0</v>
      </c>
      <c r="BX17" s="9">
        <v>0.60399999999999998</v>
      </c>
      <c r="BY17" s="9">
        <v>91.682000000000002</v>
      </c>
      <c r="BZ17" s="9">
        <v>36.521999999999998</v>
      </c>
      <c r="CA17" s="9">
        <v>55.158999999999999</v>
      </c>
      <c r="CB17" s="9">
        <v>10.961</v>
      </c>
      <c r="CC17" s="9">
        <v>7.3220000000000001</v>
      </c>
      <c r="CD17" s="9">
        <v>3.6389999999999998</v>
      </c>
      <c r="CE17" s="9">
        <v>80.721000000000004</v>
      </c>
      <c r="CF17" s="9">
        <v>29.2</v>
      </c>
      <c r="CG17" s="9">
        <v>51.52</v>
      </c>
      <c r="CH17" s="9">
        <v>21.794</v>
      </c>
      <c r="CI17" s="9">
        <v>4.1520000000000001</v>
      </c>
      <c r="CJ17" s="9">
        <v>17.641999999999999</v>
      </c>
      <c r="CK17" s="9">
        <v>534.04399999999998</v>
      </c>
      <c r="CL17" s="9">
        <v>225.32900000000001</v>
      </c>
      <c r="CM17" s="9">
        <v>308.71499999999997</v>
      </c>
      <c r="CN17" s="9">
        <v>483.37799999999999</v>
      </c>
      <c r="CO17" s="9">
        <v>196.964</v>
      </c>
      <c r="CP17" s="9">
        <v>286.41399999999999</v>
      </c>
      <c r="CQ17" s="9">
        <v>50.665999999999997</v>
      </c>
      <c r="CR17" s="9">
        <v>28.364999999999998</v>
      </c>
      <c r="CS17" s="9">
        <v>22.300999999999998</v>
      </c>
      <c r="CT17" s="9">
        <v>90.034999999999997</v>
      </c>
      <c r="CU17" s="9">
        <v>52.481000000000002</v>
      </c>
      <c r="CV17" s="9">
        <v>37.554000000000002</v>
      </c>
      <c r="CW17" s="9">
        <v>679.649</v>
      </c>
      <c r="CX17" s="9">
        <v>276.46800000000002</v>
      </c>
      <c r="CY17" s="9">
        <v>403.18099999999998</v>
      </c>
      <c r="CZ17" s="9">
        <v>1446.9380000000001</v>
      </c>
      <c r="DA17" s="9">
        <v>773.005</v>
      </c>
      <c r="DB17" s="9">
        <v>673.93299999999999</v>
      </c>
      <c r="DC17" s="9">
        <v>730.90300000000002</v>
      </c>
      <c r="DD17" s="9">
        <v>313.56400000000002</v>
      </c>
      <c r="DE17" s="9">
        <v>417.339</v>
      </c>
      <c r="DF17" s="9">
        <v>466.25799999999998</v>
      </c>
      <c r="DG17" s="9">
        <v>230.167</v>
      </c>
      <c r="DH17" s="9">
        <v>236.09100000000001</v>
      </c>
      <c r="DI17" s="9">
        <v>273.88299999999998</v>
      </c>
      <c r="DJ17" s="9">
        <v>144.49</v>
      </c>
      <c r="DK17" s="9">
        <v>129.393</v>
      </c>
      <c r="DL17" s="9">
        <v>42.619</v>
      </c>
      <c r="DM17" s="9">
        <v>22.975000000000001</v>
      </c>
      <c r="DN17" s="9">
        <v>19.643999999999998</v>
      </c>
      <c r="DO17" s="9">
        <v>26.759</v>
      </c>
      <c r="DP17" s="9">
        <v>12.459</v>
      </c>
      <c r="DQ17" s="9">
        <v>14.298999999999999</v>
      </c>
      <c r="DR17" s="9">
        <v>50.302999999999997</v>
      </c>
      <c r="DS17" s="9">
        <v>23.315999999999999</v>
      </c>
      <c r="DT17" s="9">
        <v>26.986000000000001</v>
      </c>
      <c r="DU17" s="9">
        <v>7.093</v>
      </c>
      <c r="DV17" s="9">
        <v>3.4990000000000001</v>
      </c>
      <c r="DW17" s="9">
        <v>3.5939999999999999</v>
      </c>
      <c r="DX17" s="9">
        <v>5.5670000000000002</v>
      </c>
      <c r="DY17" s="9">
        <v>3.09</v>
      </c>
      <c r="DZ17" s="9">
        <v>2.4769999999999999</v>
      </c>
      <c r="EA17" s="9">
        <v>2.6840000000000002</v>
      </c>
      <c r="EB17" s="9">
        <v>1.7150000000000001</v>
      </c>
      <c r="EC17" s="9">
        <v>0.96899999999999997</v>
      </c>
      <c r="ED17" s="9">
        <v>2.883</v>
      </c>
      <c r="EE17" s="9">
        <v>1.375</v>
      </c>
      <c r="EF17" s="9">
        <v>1.5089999999999999</v>
      </c>
      <c r="EG17" s="9">
        <v>1.526</v>
      </c>
      <c r="EH17" s="9">
        <v>0.40899999999999997</v>
      </c>
      <c r="EI17" s="9">
        <v>1.117</v>
      </c>
      <c r="EJ17" s="9">
        <v>43.21</v>
      </c>
      <c r="EK17" s="9">
        <v>19.818000000000001</v>
      </c>
      <c r="EL17" s="9">
        <v>23.391999999999999</v>
      </c>
      <c r="EM17" s="9">
        <v>16.318000000000001</v>
      </c>
      <c r="EN17" s="9">
        <v>8.8490000000000002</v>
      </c>
      <c r="EO17" s="9">
        <v>7.4690000000000003</v>
      </c>
      <c r="EP17" s="9">
        <v>15.378</v>
      </c>
      <c r="EQ17" s="9">
        <v>8.5679999999999996</v>
      </c>
      <c r="ER17" s="9">
        <v>6.81</v>
      </c>
      <c r="ES17" s="9">
        <v>0.94</v>
      </c>
      <c r="ET17" s="9">
        <v>0.28100000000000003</v>
      </c>
      <c r="EU17" s="9">
        <v>0.65900000000000003</v>
      </c>
      <c r="EV17" s="9">
        <v>0.40899999999999997</v>
      </c>
      <c r="EW17" s="9">
        <v>0.26600000000000001</v>
      </c>
      <c r="EX17" s="9">
        <v>0.14299999999999999</v>
      </c>
      <c r="EY17" s="9">
        <v>21.628</v>
      </c>
      <c r="EZ17" s="9">
        <v>8.84</v>
      </c>
      <c r="FA17" s="9">
        <v>12.787000000000001</v>
      </c>
      <c r="FB17" s="9">
        <v>2.5059999999999998</v>
      </c>
      <c r="FC17" s="9">
        <v>1.1399999999999999</v>
      </c>
      <c r="FD17" s="9">
        <v>1.3660000000000001</v>
      </c>
      <c r="FE17" s="9">
        <v>19.122</v>
      </c>
      <c r="FF17" s="9">
        <v>7.7</v>
      </c>
      <c r="FG17" s="9">
        <v>11.422000000000001</v>
      </c>
      <c r="FH17" s="9">
        <v>4.8550000000000004</v>
      </c>
      <c r="FI17" s="9">
        <v>1.863</v>
      </c>
      <c r="FJ17" s="9">
        <v>2.992</v>
      </c>
      <c r="FK17" s="9">
        <v>142.07300000000001</v>
      </c>
      <c r="FL17" s="9">
        <v>62.36</v>
      </c>
      <c r="FM17" s="9">
        <v>79.712000000000003</v>
      </c>
      <c r="FN17" s="9">
        <v>122.79600000000001</v>
      </c>
      <c r="FO17" s="9">
        <v>52.186999999999998</v>
      </c>
      <c r="FP17" s="9">
        <v>70.608999999999995</v>
      </c>
      <c r="FQ17" s="9">
        <v>19.276</v>
      </c>
      <c r="FR17" s="9">
        <v>10.173</v>
      </c>
      <c r="FS17" s="9">
        <v>9.1029999999999998</v>
      </c>
      <c r="FT17" s="9">
        <v>18.062000000000001</v>
      </c>
      <c r="FU17" s="9">
        <v>10.282999999999999</v>
      </c>
      <c r="FV17" s="9">
        <v>7.7789999999999999</v>
      </c>
      <c r="FW17" s="9">
        <v>174.31299999999999</v>
      </c>
      <c r="FX17" s="9">
        <v>75.394000000000005</v>
      </c>
      <c r="FY17" s="9">
        <v>98.92</v>
      </c>
      <c r="FZ17" s="9">
        <v>280.976</v>
      </c>
      <c r="GA17" s="9">
        <v>147.989</v>
      </c>
      <c r="GB17" s="9">
        <v>132.98699999999999</v>
      </c>
      <c r="GC17" s="9">
        <v>185.28200000000001</v>
      </c>
      <c r="GD17" s="9">
        <v>82.177999999999997</v>
      </c>
      <c r="GE17" s="9">
        <v>103.104</v>
      </c>
      <c r="GF17" s="9">
        <v>157.87700000000001</v>
      </c>
      <c r="GG17" s="9">
        <v>78.176000000000002</v>
      </c>
      <c r="GH17" s="9">
        <v>79.700999999999993</v>
      </c>
      <c r="GI17" s="9">
        <v>117.58</v>
      </c>
      <c r="GJ17" s="9">
        <v>61.296999999999997</v>
      </c>
      <c r="GK17" s="9">
        <v>56.283999999999999</v>
      </c>
      <c r="GL17" s="9">
        <v>13.111000000000001</v>
      </c>
      <c r="GM17" s="9">
        <v>8.3149999999999995</v>
      </c>
      <c r="GN17" s="9">
        <v>4.7969999999999997</v>
      </c>
      <c r="GO17" s="9">
        <v>6.53</v>
      </c>
      <c r="GP17" s="9">
        <v>3.5790000000000002</v>
      </c>
      <c r="GQ17" s="9">
        <v>2.95</v>
      </c>
      <c r="GR17" s="9">
        <v>14.013999999999999</v>
      </c>
      <c r="GS17" s="9">
        <v>5.5309999999999997</v>
      </c>
      <c r="GT17" s="9">
        <v>8.4830000000000005</v>
      </c>
      <c r="GU17" s="9">
        <v>3.125</v>
      </c>
      <c r="GV17" s="9">
        <v>1.44</v>
      </c>
      <c r="GW17" s="9">
        <v>1.6839999999999999</v>
      </c>
      <c r="GX17" s="9">
        <v>2.4</v>
      </c>
      <c r="GY17" s="9">
        <v>0.97699999999999998</v>
      </c>
      <c r="GZ17" s="9">
        <v>1.4239999999999999</v>
      </c>
      <c r="HA17" s="9">
        <v>1.2410000000000001</v>
      </c>
      <c r="HB17" s="9">
        <v>0.54600000000000004</v>
      </c>
      <c r="HC17" s="9">
        <v>0.69499999999999995</v>
      </c>
      <c r="HD17" s="9">
        <v>1.159</v>
      </c>
      <c r="HE17" s="9">
        <v>0.43</v>
      </c>
      <c r="HF17" s="9">
        <v>0.72899999999999998</v>
      </c>
      <c r="HG17" s="9">
        <v>0.72399999999999998</v>
      </c>
      <c r="HH17" s="9">
        <v>0.46400000000000002</v>
      </c>
      <c r="HI17" s="9">
        <v>0.26</v>
      </c>
      <c r="HJ17" s="9">
        <v>10.888999999999999</v>
      </c>
      <c r="HK17" s="9">
        <v>4.0910000000000002</v>
      </c>
      <c r="HL17" s="9">
        <v>6.7990000000000004</v>
      </c>
      <c r="HM17" s="9">
        <v>4.9219999999999997</v>
      </c>
      <c r="HN17" s="9">
        <v>1.63</v>
      </c>
      <c r="HO17" s="9">
        <v>3.2909999999999999</v>
      </c>
      <c r="HP17" s="9">
        <v>4.5439999999999996</v>
      </c>
      <c r="HQ17" s="9">
        <v>1.3859999999999999</v>
      </c>
      <c r="HR17" s="9">
        <v>3.1579999999999999</v>
      </c>
      <c r="HS17" s="9">
        <v>0.378</v>
      </c>
      <c r="HT17" s="9">
        <v>0.24399999999999999</v>
      </c>
      <c r="HU17" s="9">
        <v>0.13400000000000001</v>
      </c>
      <c r="HV17" s="9">
        <v>6.0999999999999999E-2</v>
      </c>
      <c r="HW17" s="9">
        <v>0</v>
      </c>
      <c r="HX17" s="9">
        <v>6.0999999999999999E-2</v>
      </c>
      <c r="HY17" s="9">
        <v>4.8120000000000003</v>
      </c>
      <c r="HZ17" s="9">
        <v>1.9339999999999999</v>
      </c>
      <c r="IA17" s="9">
        <v>2.8780000000000001</v>
      </c>
      <c r="IB17" s="9">
        <v>0.316</v>
      </c>
      <c r="IC17" s="9">
        <v>0.21199999999999999</v>
      </c>
      <c r="ID17" s="9">
        <v>0.10299999999999999</v>
      </c>
      <c r="IE17" s="9">
        <v>4.4960000000000004</v>
      </c>
      <c r="IF17" s="9">
        <v>1.722</v>
      </c>
      <c r="IG17" s="9">
        <v>2.774</v>
      </c>
      <c r="IH17" s="9">
        <v>1.095</v>
      </c>
      <c r="II17" s="9">
        <v>0.52600000000000002</v>
      </c>
      <c r="IJ17" s="9">
        <v>0.56899999999999995</v>
      </c>
      <c r="IK17" s="9">
        <v>26.283000000000001</v>
      </c>
      <c r="IL17" s="9">
        <v>11.349</v>
      </c>
      <c r="IM17" s="9">
        <v>14.933999999999999</v>
      </c>
      <c r="IN17" s="9">
        <v>22.266999999999999</v>
      </c>
      <c r="IO17" s="9">
        <v>9.532</v>
      </c>
      <c r="IP17" s="9">
        <v>12.734</v>
      </c>
      <c r="IQ17" s="9">
        <v>4.016</v>
      </c>
    </row>
    <row r="18" spans="1:251">
      <c r="A18" s="10">
        <v>44593</v>
      </c>
      <c r="B18" s="9">
        <v>8.3480000000000008</v>
      </c>
      <c r="C18" s="9">
        <v>4.1280000000000001</v>
      </c>
      <c r="D18" s="9">
        <v>4.22</v>
      </c>
      <c r="E18" s="9">
        <v>47.676000000000002</v>
      </c>
      <c r="F18" s="9">
        <v>23.076000000000001</v>
      </c>
      <c r="G18" s="9">
        <v>24.599</v>
      </c>
      <c r="H18" s="9">
        <v>15.388999999999999</v>
      </c>
      <c r="I18" s="9">
        <v>5.415</v>
      </c>
      <c r="J18" s="9">
        <v>9.9740000000000002</v>
      </c>
      <c r="K18" s="9">
        <v>439.73899999999998</v>
      </c>
      <c r="L18" s="9">
        <v>190.71899999999999</v>
      </c>
      <c r="M18" s="9">
        <v>249.02</v>
      </c>
      <c r="N18" s="9">
        <v>391.01</v>
      </c>
      <c r="O18" s="9">
        <v>163.30199999999999</v>
      </c>
      <c r="P18" s="9">
        <v>227.708</v>
      </c>
      <c r="Q18" s="9">
        <v>48.728999999999999</v>
      </c>
      <c r="R18" s="9">
        <v>27.417000000000002</v>
      </c>
      <c r="S18" s="9">
        <v>21.312000000000001</v>
      </c>
      <c r="T18" s="9">
        <v>45.097000000000001</v>
      </c>
      <c r="U18" s="9">
        <v>26.9</v>
      </c>
      <c r="V18" s="9">
        <v>18.196999999999999</v>
      </c>
      <c r="W18" s="9">
        <v>533.96400000000006</v>
      </c>
      <c r="X18" s="9">
        <v>230.88399999999999</v>
      </c>
      <c r="Y18" s="9">
        <v>303.08</v>
      </c>
      <c r="Z18" s="9">
        <v>932.29100000000005</v>
      </c>
      <c r="AA18" s="9">
        <v>480.48399999999998</v>
      </c>
      <c r="AB18" s="9">
        <v>451.80799999999999</v>
      </c>
      <c r="AC18" s="9">
        <v>552.30999999999995</v>
      </c>
      <c r="AD18" s="9">
        <v>247.41399999999999</v>
      </c>
      <c r="AE18" s="9">
        <v>304.89600000000002</v>
      </c>
      <c r="AF18" s="9">
        <v>2215.5439999999999</v>
      </c>
      <c r="AG18" s="9">
        <v>1101.579</v>
      </c>
      <c r="AH18" s="9">
        <v>1113.9649999999999</v>
      </c>
      <c r="AI18" s="9">
        <v>1507.672</v>
      </c>
      <c r="AJ18" s="9">
        <v>803.18399999999997</v>
      </c>
      <c r="AK18" s="9">
        <v>704.48900000000003</v>
      </c>
      <c r="AL18" s="9">
        <v>180.15</v>
      </c>
      <c r="AM18" s="9">
        <v>96.385999999999996</v>
      </c>
      <c r="AN18" s="9">
        <v>83.763999999999996</v>
      </c>
      <c r="AO18" s="9">
        <v>99.558999999999997</v>
      </c>
      <c r="AP18" s="9">
        <v>39.209000000000003</v>
      </c>
      <c r="AQ18" s="9">
        <v>60.35</v>
      </c>
      <c r="AR18" s="9">
        <v>200.964</v>
      </c>
      <c r="AS18" s="9">
        <v>84.91</v>
      </c>
      <c r="AT18" s="9">
        <v>116.054</v>
      </c>
      <c r="AU18" s="9">
        <v>48.991</v>
      </c>
      <c r="AV18" s="9">
        <v>24.277999999999999</v>
      </c>
      <c r="AW18" s="9">
        <v>24.713000000000001</v>
      </c>
      <c r="AX18" s="9">
        <v>39.658999999999999</v>
      </c>
      <c r="AY18" s="9">
        <v>21.08</v>
      </c>
      <c r="AZ18" s="9">
        <v>18.579000000000001</v>
      </c>
      <c r="BA18" s="9">
        <v>19.913</v>
      </c>
      <c r="BB18" s="9">
        <v>10.916</v>
      </c>
      <c r="BC18" s="9">
        <v>8.9969999999999999</v>
      </c>
      <c r="BD18" s="9">
        <v>19.747</v>
      </c>
      <c r="BE18" s="9">
        <v>10.164</v>
      </c>
      <c r="BF18" s="9">
        <v>9.5820000000000007</v>
      </c>
      <c r="BG18" s="9">
        <v>9.3320000000000007</v>
      </c>
      <c r="BH18" s="9">
        <v>3.198</v>
      </c>
      <c r="BI18" s="9">
        <v>6.133</v>
      </c>
      <c r="BJ18" s="9">
        <v>151.97300000000001</v>
      </c>
      <c r="BK18" s="9">
        <v>60.631999999999998</v>
      </c>
      <c r="BL18" s="9">
        <v>91.340999999999994</v>
      </c>
      <c r="BM18" s="9">
        <v>43.640999999999998</v>
      </c>
      <c r="BN18" s="9">
        <v>22.341999999999999</v>
      </c>
      <c r="BO18" s="9">
        <v>21.3</v>
      </c>
      <c r="BP18" s="9">
        <v>38.5</v>
      </c>
      <c r="BQ18" s="9">
        <v>19.103999999999999</v>
      </c>
      <c r="BR18" s="9">
        <v>19.396000000000001</v>
      </c>
      <c r="BS18" s="9">
        <v>5.141</v>
      </c>
      <c r="BT18" s="9">
        <v>3.2370000000000001</v>
      </c>
      <c r="BU18" s="9">
        <v>1.9039999999999999</v>
      </c>
      <c r="BV18" s="9">
        <v>0.78900000000000003</v>
      </c>
      <c r="BW18" s="9">
        <v>0</v>
      </c>
      <c r="BX18" s="9">
        <v>0.78900000000000003</v>
      </c>
      <c r="BY18" s="9">
        <v>85.668000000000006</v>
      </c>
      <c r="BZ18" s="9">
        <v>32.140999999999998</v>
      </c>
      <c r="CA18" s="9">
        <v>53.526000000000003</v>
      </c>
      <c r="CB18" s="9">
        <v>9.5109999999999992</v>
      </c>
      <c r="CC18" s="9">
        <v>4.4420000000000002</v>
      </c>
      <c r="CD18" s="9">
        <v>5.069</v>
      </c>
      <c r="CE18" s="9">
        <v>76.156999999999996</v>
      </c>
      <c r="CF18" s="9">
        <v>27.699000000000002</v>
      </c>
      <c r="CG18" s="9">
        <v>48.457000000000001</v>
      </c>
      <c r="CH18" s="9">
        <v>21.876000000000001</v>
      </c>
      <c r="CI18" s="9">
        <v>6.149</v>
      </c>
      <c r="CJ18" s="9">
        <v>15.727</v>
      </c>
      <c r="CK18" s="9">
        <v>506.90699999999998</v>
      </c>
      <c r="CL18" s="9">
        <v>213.48500000000001</v>
      </c>
      <c r="CM18" s="9">
        <v>293.42200000000003</v>
      </c>
      <c r="CN18" s="9">
        <v>457.77800000000002</v>
      </c>
      <c r="CO18" s="9">
        <v>185.959</v>
      </c>
      <c r="CP18" s="9">
        <v>271.81900000000002</v>
      </c>
      <c r="CQ18" s="9">
        <v>49.128999999999998</v>
      </c>
      <c r="CR18" s="9">
        <v>27.526</v>
      </c>
      <c r="CS18" s="9">
        <v>21.603000000000002</v>
      </c>
      <c r="CT18" s="9">
        <v>58.412999999999997</v>
      </c>
      <c r="CU18" s="9">
        <v>30.02</v>
      </c>
      <c r="CV18" s="9">
        <v>28.393000000000001</v>
      </c>
      <c r="CW18" s="9">
        <v>649.45899999999995</v>
      </c>
      <c r="CX18" s="9">
        <v>268.375</v>
      </c>
      <c r="CY18" s="9">
        <v>381.084</v>
      </c>
      <c r="CZ18" s="9">
        <v>1556.663</v>
      </c>
      <c r="DA18" s="9">
        <v>827.46199999999999</v>
      </c>
      <c r="DB18" s="9">
        <v>729.20100000000002</v>
      </c>
      <c r="DC18" s="9">
        <v>658.88099999999997</v>
      </c>
      <c r="DD18" s="9">
        <v>274.11700000000002</v>
      </c>
      <c r="DE18" s="9">
        <v>384.76400000000001</v>
      </c>
      <c r="DF18" s="9">
        <v>468.66300000000001</v>
      </c>
      <c r="DG18" s="9">
        <v>231.46199999999999</v>
      </c>
      <c r="DH18" s="9">
        <v>237.20099999999999</v>
      </c>
      <c r="DI18" s="9">
        <v>280.07</v>
      </c>
      <c r="DJ18" s="9">
        <v>146.94499999999999</v>
      </c>
      <c r="DK18" s="9">
        <v>133.125</v>
      </c>
      <c r="DL18" s="9">
        <v>35.881999999999998</v>
      </c>
      <c r="DM18" s="9">
        <v>18.048999999999999</v>
      </c>
      <c r="DN18" s="9">
        <v>17.832999999999998</v>
      </c>
      <c r="DO18" s="9">
        <v>21.248000000000001</v>
      </c>
      <c r="DP18" s="9">
        <v>8.5289999999999999</v>
      </c>
      <c r="DQ18" s="9">
        <v>12.72</v>
      </c>
      <c r="DR18" s="9">
        <v>43.887999999999998</v>
      </c>
      <c r="DS18" s="9">
        <v>18.396000000000001</v>
      </c>
      <c r="DT18" s="9">
        <v>25.492999999999999</v>
      </c>
      <c r="DU18" s="9">
        <v>8.7989999999999995</v>
      </c>
      <c r="DV18" s="9">
        <v>2.742</v>
      </c>
      <c r="DW18" s="9">
        <v>6.0570000000000004</v>
      </c>
      <c r="DX18" s="9">
        <v>6.4740000000000002</v>
      </c>
      <c r="DY18" s="9">
        <v>2.1360000000000001</v>
      </c>
      <c r="DZ18" s="9">
        <v>4.3380000000000001</v>
      </c>
      <c r="EA18" s="9">
        <v>2.7269999999999999</v>
      </c>
      <c r="EB18" s="9">
        <v>1.1080000000000001</v>
      </c>
      <c r="EC18" s="9">
        <v>1.619</v>
      </c>
      <c r="ED18" s="9">
        <v>3.7469999999999999</v>
      </c>
      <c r="EE18" s="9">
        <v>1.028</v>
      </c>
      <c r="EF18" s="9">
        <v>2.7189999999999999</v>
      </c>
      <c r="EG18" s="9">
        <v>2.3250000000000002</v>
      </c>
      <c r="EH18" s="9">
        <v>0.60599999999999998</v>
      </c>
      <c r="EI18" s="9">
        <v>1.72</v>
      </c>
      <c r="EJ18" s="9">
        <v>35.088999999999999</v>
      </c>
      <c r="EK18" s="9">
        <v>15.654</v>
      </c>
      <c r="EL18" s="9">
        <v>19.434999999999999</v>
      </c>
      <c r="EM18" s="9">
        <v>10.351000000000001</v>
      </c>
      <c r="EN18" s="9">
        <v>6.3929999999999998</v>
      </c>
      <c r="EO18" s="9">
        <v>3.9580000000000002</v>
      </c>
      <c r="EP18" s="9">
        <v>9.0779999999999994</v>
      </c>
      <c r="EQ18" s="9">
        <v>5.665</v>
      </c>
      <c r="ER18" s="9">
        <v>3.4140000000000001</v>
      </c>
      <c r="ES18" s="9">
        <v>1.2729999999999999</v>
      </c>
      <c r="ET18" s="9">
        <v>0.72899999999999998</v>
      </c>
      <c r="EU18" s="9">
        <v>0.54400000000000004</v>
      </c>
      <c r="EV18" s="9">
        <v>0</v>
      </c>
      <c r="EW18" s="9">
        <v>0</v>
      </c>
      <c r="EX18" s="9">
        <v>0</v>
      </c>
      <c r="EY18" s="9">
        <v>20.056000000000001</v>
      </c>
      <c r="EZ18" s="9">
        <v>7.2910000000000004</v>
      </c>
      <c r="FA18" s="9">
        <v>12.763999999999999</v>
      </c>
      <c r="FB18" s="9">
        <v>1.2</v>
      </c>
      <c r="FC18" s="9">
        <v>0.80300000000000005</v>
      </c>
      <c r="FD18" s="9">
        <v>0.39700000000000002</v>
      </c>
      <c r="FE18" s="9">
        <v>18.856000000000002</v>
      </c>
      <c r="FF18" s="9">
        <v>6.4880000000000004</v>
      </c>
      <c r="FG18" s="9">
        <v>12.367000000000001</v>
      </c>
      <c r="FH18" s="9">
        <v>4.6820000000000004</v>
      </c>
      <c r="FI18" s="9">
        <v>1.9690000000000001</v>
      </c>
      <c r="FJ18" s="9">
        <v>2.7130000000000001</v>
      </c>
      <c r="FK18" s="9">
        <v>144.70500000000001</v>
      </c>
      <c r="FL18" s="9">
        <v>66.120999999999995</v>
      </c>
      <c r="FM18" s="9">
        <v>78.584000000000003</v>
      </c>
      <c r="FN18" s="9">
        <v>121.797</v>
      </c>
      <c r="FO18" s="9">
        <v>53.697000000000003</v>
      </c>
      <c r="FP18" s="9">
        <v>68.099999999999994</v>
      </c>
      <c r="FQ18" s="9">
        <v>22.908000000000001</v>
      </c>
      <c r="FR18" s="9">
        <v>12.423999999999999</v>
      </c>
      <c r="FS18" s="9">
        <v>10.483000000000001</v>
      </c>
      <c r="FT18" s="9">
        <v>11.805</v>
      </c>
      <c r="FU18" s="9">
        <v>6.7729999999999997</v>
      </c>
      <c r="FV18" s="9">
        <v>5.0330000000000004</v>
      </c>
      <c r="FW18" s="9">
        <v>176.78800000000001</v>
      </c>
      <c r="FX18" s="9">
        <v>77.744</v>
      </c>
      <c r="FY18" s="9">
        <v>99.043999999999997</v>
      </c>
      <c r="FZ18" s="9">
        <v>288.86900000000003</v>
      </c>
      <c r="GA18" s="9">
        <v>149.68700000000001</v>
      </c>
      <c r="GB18" s="9">
        <v>139.18199999999999</v>
      </c>
      <c r="GC18" s="9">
        <v>179.79400000000001</v>
      </c>
      <c r="GD18" s="9">
        <v>81.775000000000006</v>
      </c>
      <c r="GE18" s="9">
        <v>98.019000000000005</v>
      </c>
      <c r="GF18" s="9">
        <v>167.99799999999999</v>
      </c>
      <c r="GG18" s="9">
        <v>82.906999999999996</v>
      </c>
      <c r="GH18" s="9">
        <v>85.09</v>
      </c>
      <c r="GI18" s="9">
        <v>123.206</v>
      </c>
      <c r="GJ18" s="9">
        <v>63.097999999999999</v>
      </c>
      <c r="GK18" s="9">
        <v>60.107999999999997</v>
      </c>
      <c r="GL18" s="9">
        <v>17.428999999999998</v>
      </c>
      <c r="GM18" s="9">
        <v>10.015000000000001</v>
      </c>
      <c r="GN18" s="9">
        <v>7.4139999999999997</v>
      </c>
      <c r="GO18" s="9">
        <v>6.7380000000000004</v>
      </c>
      <c r="GP18" s="9">
        <v>3.1320000000000001</v>
      </c>
      <c r="GQ18" s="9">
        <v>3.605</v>
      </c>
      <c r="GR18" s="9">
        <v>13.779</v>
      </c>
      <c r="GS18" s="9">
        <v>5.5149999999999997</v>
      </c>
      <c r="GT18" s="9">
        <v>8.2639999999999993</v>
      </c>
      <c r="GU18" s="9">
        <v>2.6989999999999998</v>
      </c>
      <c r="GV18" s="9">
        <v>1.159</v>
      </c>
      <c r="GW18" s="9">
        <v>1.54</v>
      </c>
      <c r="GX18" s="9">
        <v>2.202</v>
      </c>
      <c r="GY18" s="9">
        <v>1.022</v>
      </c>
      <c r="GZ18" s="9">
        <v>1.18</v>
      </c>
      <c r="HA18" s="9">
        <v>0.90100000000000002</v>
      </c>
      <c r="HB18" s="9">
        <v>0.188</v>
      </c>
      <c r="HC18" s="9">
        <v>0.71199999999999997</v>
      </c>
      <c r="HD18" s="9">
        <v>1.3009999999999999</v>
      </c>
      <c r="HE18" s="9">
        <v>0.83399999999999996</v>
      </c>
      <c r="HF18" s="9">
        <v>0.46800000000000003</v>
      </c>
      <c r="HG18" s="9">
        <v>0.497</v>
      </c>
      <c r="HH18" s="9">
        <v>0.13700000000000001</v>
      </c>
      <c r="HI18" s="9">
        <v>0.36</v>
      </c>
      <c r="HJ18" s="9">
        <v>11.08</v>
      </c>
      <c r="HK18" s="9">
        <v>4.3570000000000002</v>
      </c>
      <c r="HL18" s="9">
        <v>6.7240000000000002</v>
      </c>
      <c r="HM18" s="9">
        <v>3.1309999999999998</v>
      </c>
      <c r="HN18" s="9">
        <v>1.4850000000000001</v>
      </c>
      <c r="HO18" s="9">
        <v>1.645</v>
      </c>
      <c r="HP18" s="9">
        <v>3.0579999999999998</v>
      </c>
      <c r="HQ18" s="9">
        <v>1.413</v>
      </c>
      <c r="HR18" s="9">
        <v>1.645</v>
      </c>
      <c r="HS18" s="9">
        <v>7.1999999999999995E-2</v>
      </c>
      <c r="HT18" s="9">
        <v>7.1999999999999995E-2</v>
      </c>
      <c r="HU18" s="9">
        <v>0</v>
      </c>
      <c r="HV18" s="9">
        <v>9.8000000000000004E-2</v>
      </c>
      <c r="HW18" s="9">
        <v>0</v>
      </c>
      <c r="HX18" s="9">
        <v>9.8000000000000004E-2</v>
      </c>
      <c r="HY18" s="9">
        <v>6.5940000000000003</v>
      </c>
      <c r="HZ18" s="9">
        <v>2.2669999999999999</v>
      </c>
      <c r="IA18" s="9">
        <v>4.327</v>
      </c>
      <c r="IB18" s="9">
        <v>0.75800000000000001</v>
      </c>
      <c r="IC18" s="9">
        <v>0.215</v>
      </c>
      <c r="ID18" s="9">
        <v>0.54400000000000004</v>
      </c>
      <c r="IE18" s="9">
        <v>5.8360000000000003</v>
      </c>
      <c r="IF18" s="9">
        <v>2.0529999999999999</v>
      </c>
      <c r="IG18" s="9">
        <v>3.7829999999999999</v>
      </c>
      <c r="IH18" s="9">
        <v>1.2569999999999999</v>
      </c>
      <c r="II18" s="9">
        <v>0.60399999999999998</v>
      </c>
      <c r="IJ18" s="9">
        <v>0.65300000000000002</v>
      </c>
      <c r="IK18" s="9">
        <v>31.012</v>
      </c>
      <c r="IL18" s="9">
        <v>14.294</v>
      </c>
      <c r="IM18" s="9">
        <v>16.718</v>
      </c>
      <c r="IN18" s="9">
        <v>27.484000000000002</v>
      </c>
      <c r="IO18" s="9">
        <v>12.021000000000001</v>
      </c>
      <c r="IP18" s="9">
        <v>15.462999999999999</v>
      </c>
      <c r="IQ18" s="9">
        <v>3.528</v>
      </c>
    </row>
    <row r="19" spans="1:251">
      <c r="A19" s="10">
        <v>44958</v>
      </c>
      <c r="B19" s="9">
        <v>5.2450000000000001</v>
      </c>
      <c r="C19" s="9">
        <v>1.8979999999999999</v>
      </c>
      <c r="D19" s="9">
        <v>3.3460000000000001</v>
      </c>
      <c r="E19" s="9">
        <v>52.412999999999997</v>
      </c>
      <c r="F19" s="9">
        <v>19.117999999999999</v>
      </c>
      <c r="G19" s="9">
        <v>33.295000000000002</v>
      </c>
      <c r="H19" s="9">
        <v>10.936999999999999</v>
      </c>
      <c r="I19" s="9">
        <v>2.8879999999999999</v>
      </c>
      <c r="J19" s="9">
        <v>8.0489999999999995</v>
      </c>
      <c r="K19" s="9">
        <v>445.58100000000002</v>
      </c>
      <c r="L19" s="9">
        <v>198.19800000000001</v>
      </c>
      <c r="M19" s="9">
        <v>247.38300000000001</v>
      </c>
      <c r="N19" s="9">
        <v>391.714</v>
      </c>
      <c r="O19" s="9">
        <v>171.10300000000001</v>
      </c>
      <c r="P19" s="9">
        <v>220.61199999999999</v>
      </c>
      <c r="Q19" s="9">
        <v>53.866999999999997</v>
      </c>
      <c r="R19" s="9">
        <v>27.094999999999999</v>
      </c>
      <c r="S19" s="9">
        <v>26.771999999999998</v>
      </c>
      <c r="T19" s="9">
        <v>38.42</v>
      </c>
      <c r="U19" s="9">
        <v>20.157</v>
      </c>
      <c r="V19" s="9">
        <v>18.262</v>
      </c>
      <c r="W19" s="9">
        <v>535.32500000000005</v>
      </c>
      <c r="X19" s="9">
        <v>228.98099999999999</v>
      </c>
      <c r="Y19" s="9">
        <v>306.34399999999999</v>
      </c>
      <c r="Z19" s="9">
        <v>958.23199999999997</v>
      </c>
      <c r="AA19" s="9">
        <v>500.363</v>
      </c>
      <c r="AB19" s="9">
        <v>457.86799999999999</v>
      </c>
      <c r="AC19" s="9">
        <v>548.79399999999998</v>
      </c>
      <c r="AD19" s="9">
        <v>240.137</v>
      </c>
      <c r="AE19" s="9">
        <v>308.65600000000001</v>
      </c>
      <c r="AF19" s="9">
        <v>2262.7150000000001</v>
      </c>
      <c r="AG19" s="9">
        <v>1128.0809999999999</v>
      </c>
      <c r="AH19" s="9">
        <v>1134.635</v>
      </c>
      <c r="AI19" s="9">
        <v>1518.1420000000001</v>
      </c>
      <c r="AJ19" s="9">
        <v>817.58299999999997</v>
      </c>
      <c r="AK19" s="9">
        <v>700.55899999999997</v>
      </c>
      <c r="AL19" s="9">
        <v>157.304</v>
      </c>
      <c r="AM19" s="9">
        <v>83.415999999999997</v>
      </c>
      <c r="AN19" s="9">
        <v>73.888000000000005</v>
      </c>
      <c r="AO19" s="9">
        <v>88.566000000000003</v>
      </c>
      <c r="AP19" s="9">
        <v>39.363999999999997</v>
      </c>
      <c r="AQ19" s="9">
        <v>49.201999999999998</v>
      </c>
      <c r="AR19" s="9">
        <v>207.25800000000001</v>
      </c>
      <c r="AS19" s="9">
        <v>83.355000000000004</v>
      </c>
      <c r="AT19" s="9">
        <v>123.90300000000001</v>
      </c>
      <c r="AU19" s="9">
        <v>44.350999999999999</v>
      </c>
      <c r="AV19" s="9">
        <v>16.291</v>
      </c>
      <c r="AW19" s="9">
        <v>28.06</v>
      </c>
      <c r="AX19" s="9">
        <v>33.368000000000002</v>
      </c>
      <c r="AY19" s="9">
        <v>14.045999999999999</v>
      </c>
      <c r="AZ19" s="9">
        <v>19.321999999999999</v>
      </c>
      <c r="BA19" s="9">
        <v>14.82</v>
      </c>
      <c r="BB19" s="9">
        <v>8.41</v>
      </c>
      <c r="BC19" s="9">
        <v>6.41</v>
      </c>
      <c r="BD19" s="9">
        <v>18.547999999999998</v>
      </c>
      <c r="BE19" s="9">
        <v>5.6369999999999996</v>
      </c>
      <c r="BF19" s="9">
        <v>12.912000000000001</v>
      </c>
      <c r="BG19" s="9">
        <v>10.983000000000001</v>
      </c>
      <c r="BH19" s="9">
        <v>2.2440000000000002</v>
      </c>
      <c r="BI19" s="9">
        <v>8.7379999999999995</v>
      </c>
      <c r="BJ19" s="9">
        <v>162.90600000000001</v>
      </c>
      <c r="BK19" s="9">
        <v>67.063999999999993</v>
      </c>
      <c r="BL19" s="9">
        <v>95.841999999999999</v>
      </c>
      <c r="BM19" s="9">
        <v>50.093000000000004</v>
      </c>
      <c r="BN19" s="9">
        <v>25.550999999999998</v>
      </c>
      <c r="BO19" s="9">
        <v>24.542000000000002</v>
      </c>
      <c r="BP19" s="9">
        <v>44.991</v>
      </c>
      <c r="BQ19" s="9">
        <v>24.11</v>
      </c>
      <c r="BR19" s="9">
        <v>20.881</v>
      </c>
      <c r="BS19" s="9">
        <v>5.1020000000000003</v>
      </c>
      <c r="BT19" s="9">
        <v>1.4410000000000001</v>
      </c>
      <c r="BU19" s="9">
        <v>3.661</v>
      </c>
      <c r="BV19" s="9">
        <v>1.5860000000000001</v>
      </c>
      <c r="BW19" s="9">
        <v>0.41799999999999998</v>
      </c>
      <c r="BX19" s="9">
        <v>1.1679999999999999</v>
      </c>
      <c r="BY19" s="9">
        <v>83.266000000000005</v>
      </c>
      <c r="BZ19" s="9">
        <v>32.963999999999999</v>
      </c>
      <c r="CA19" s="9">
        <v>50.302</v>
      </c>
      <c r="CB19" s="9">
        <v>9.7880000000000003</v>
      </c>
      <c r="CC19" s="9">
        <v>4.0979999999999999</v>
      </c>
      <c r="CD19" s="9">
        <v>5.69</v>
      </c>
      <c r="CE19" s="9">
        <v>73.477999999999994</v>
      </c>
      <c r="CF19" s="9">
        <v>28.866</v>
      </c>
      <c r="CG19" s="9">
        <v>44.613</v>
      </c>
      <c r="CH19" s="9">
        <v>27.960999999999999</v>
      </c>
      <c r="CI19" s="9">
        <v>8.1310000000000002</v>
      </c>
      <c r="CJ19" s="9">
        <v>19.829999999999998</v>
      </c>
      <c r="CK19" s="9">
        <v>537.31600000000003</v>
      </c>
      <c r="CL19" s="9">
        <v>227.143</v>
      </c>
      <c r="CM19" s="9">
        <v>310.173</v>
      </c>
      <c r="CN19" s="9">
        <v>494.05900000000003</v>
      </c>
      <c r="CO19" s="9">
        <v>203.935</v>
      </c>
      <c r="CP19" s="9">
        <v>290.12400000000002</v>
      </c>
      <c r="CQ19" s="9">
        <v>43.256999999999998</v>
      </c>
      <c r="CR19" s="9">
        <v>23.207999999999998</v>
      </c>
      <c r="CS19" s="9">
        <v>20.048999999999999</v>
      </c>
      <c r="CT19" s="9">
        <v>59.811</v>
      </c>
      <c r="CU19" s="9">
        <v>32.520000000000003</v>
      </c>
      <c r="CV19" s="9">
        <v>27.291</v>
      </c>
      <c r="CW19" s="9">
        <v>684.76199999999994</v>
      </c>
      <c r="CX19" s="9">
        <v>277.97800000000001</v>
      </c>
      <c r="CY19" s="9">
        <v>406.78399999999999</v>
      </c>
      <c r="CZ19" s="9">
        <v>1562.4929999999999</v>
      </c>
      <c r="DA19" s="9">
        <v>833.87400000000002</v>
      </c>
      <c r="DB19" s="9">
        <v>728.61900000000003</v>
      </c>
      <c r="DC19" s="9">
        <v>700.22199999999998</v>
      </c>
      <c r="DD19" s="9">
        <v>294.20699999999999</v>
      </c>
      <c r="DE19" s="9">
        <v>406.01499999999999</v>
      </c>
      <c r="DF19" s="9">
        <v>477.85500000000002</v>
      </c>
      <c r="DG19" s="9">
        <v>235.95400000000001</v>
      </c>
      <c r="DH19" s="9">
        <v>241.90100000000001</v>
      </c>
      <c r="DI19" s="9">
        <v>288.13099999999997</v>
      </c>
      <c r="DJ19" s="9">
        <v>148.399</v>
      </c>
      <c r="DK19" s="9">
        <v>139.733</v>
      </c>
      <c r="DL19" s="9">
        <v>35.945</v>
      </c>
      <c r="DM19" s="9">
        <v>18.806000000000001</v>
      </c>
      <c r="DN19" s="9">
        <v>17.138999999999999</v>
      </c>
      <c r="DO19" s="9">
        <v>22.661000000000001</v>
      </c>
      <c r="DP19" s="9">
        <v>9.86</v>
      </c>
      <c r="DQ19" s="9">
        <v>12.801</v>
      </c>
      <c r="DR19" s="9">
        <v>39.936999999999998</v>
      </c>
      <c r="DS19" s="9">
        <v>18.263000000000002</v>
      </c>
      <c r="DT19" s="9">
        <v>21.673999999999999</v>
      </c>
      <c r="DU19" s="9">
        <v>9.2070000000000007</v>
      </c>
      <c r="DV19" s="9">
        <v>4.2249999999999996</v>
      </c>
      <c r="DW19" s="9">
        <v>4.9820000000000002</v>
      </c>
      <c r="DX19" s="9">
        <v>7.5220000000000002</v>
      </c>
      <c r="DY19" s="9">
        <v>4.0970000000000004</v>
      </c>
      <c r="DZ19" s="9">
        <v>3.4260000000000002</v>
      </c>
      <c r="EA19" s="9">
        <v>2.9769999999999999</v>
      </c>
      <c r="EB19" s="9">
        <v>1.905</v>
      </c>
      <c r="EC19" s="9">
        <v>1.0720000000000001</v>
      </c>
      <c r="ED19" s="9">
        <v>4.5449999999999999</v>
      </c>
      <c r="EE19" s="9">
        <v>2.1920000000000002</v>
      </c>
      <c r="EF19" s="9">
        <v>2.3530000000000002</v>
      </c>
      <c r="EG19" s="9">
        <v>1.6850000000000001</v>
      </c>
      <c r="EH19" s="9">
        <v>0.129</v>
      </c>
      <c r="EI19" s="9">
        <v>1.556</v>
      </c>
      <c r="EJ19" s="9">
        <v>30.728999999999999</v>
      </c>
      <c r="EK19" s="9">
        <v>14.037000000000001</v>
      </c>
      <c r="EL19" s="9">
        <v>16.692</v>
      </c>
      <c r="EM19" s="9">
        <v>8.6950000000000003</v>
      </c>
      <c r="EN19" s="9">
        <v>4.4130000000000003</v>
      </c>
      <c r="EO19" s="9">
        <v>4.282</v>
      </c>
      <c r="EP19" s="9">
        <v>8.2029999999999994</v>
      </c>
      <c r="EQ19" s="9">
        <v>4.0599999999999996</v>
      </c>
      <c r="ER19" s="9">
        <v>4.1429999999999998</v>
      </c>
      <c r="ES19" s="9">
        <v>0.49199999999999999</v>
      </c>
      <c r="ET19" s="9">
        <v>0.35299999999999998</v>
      </c>
      <c r="EU19" s="9">
        <v>0.13900000000000001</v>
      </c>
      <c r="EV19" s="9">
        <v>0</v>
      </c>
      <c r="EW19" s="9">
        <v>0</v>
      </c>
      <c r="EX19" s="9">
        <v>0</v>
      </c>
      <c r="EY19" s="9">
        <v>19.38</v>
      </c>
      <c r="EZ19" s="9">
        <v>8.8539999999999992</v>
      </c>
      <c r="FA19" s="9">
        <v>10.526</v>
      </c>
      <c r="FB19" s="9">
        <v>2.0680000000000001</v>
      </c>
      <c r="FC19" s="9">
        <v>1.121</v>
      </c>
      <c r="FD19" s="9">
        <v>0.94699999999999995</v>
      </c>
      <c r="FE19" s="9">
        <v>17.312000000000001</v>
      </c>
      <c r="FF19" s="9">
        <v>7.7329999999999997</v>
      </c>
      <c r="FG19" s="9">
        <v>9.5790000000000006</v>
      </c>
      <c r="FH19" s="9">
        <v>2.6549999999999998</v>
      </c>
      <c r="FI19" s="9">
        <v>0.77</v>
      </c>
      <c r="FJ19" s="9">
        <v>1.885</v>
      </c>
      <c r="FK19" s="9">
        <v>149.78700000000001</v>
      </c>
      <c r="FL19" s="9">
        <v>69.292000000000002</v>
      </c>
      <c r="FM19" s="9">
        <v>80.494</v>
      </c>
      <c r="FN19" s="9">
        <v>126.64700000000001</v>
      </c>
      <c r="FO19" s="9">
        <v>55.401000000000003</v>
      </c>
      <c r="FP19" s="9">
        <v>71.245000000000005</v>
      </c>
      <c r="FQ19" s="9">
        <v>23.14</v>
      </c>
      <c r="FR19" s="9">
        <v>13.891</v>
      </c>
      <c r="FS19" s="9">
        <v>9.2490000000000006</v>
      </c>
      <c r="FT19" s="9">
        <v>11.18</v>
      </c>
      <c r="FU19" s="9">
        <v>5.9649999999999999</v>
      </c>
      <c r="FV19" s="9">
        <v>5.2149999999999999</v>
      </c>
      <c r="FW19" s="9">
        <v>178.54300000000001</v>
      </c>
      <c r="FX19" s="9">
        <v>81.59</v>
      </c>
      <c r="FY19" s="9">
        <v>96.953000000000003</v>
      </c>
      <c r="FZ19" s="9">
        <v>297.339</v>
      </c>
      <c r="GA19" s="9">
        <v>152.624</v>
      </c>
      <c r="GB19" s="9">
        <v>144.715</v>
      </c>
      <c r="GC19" s="9">
        <v>180.51599999999999</v>
      </c>
      <c r="GD19" s="9">
        <v>83.328999999999994</v>
      </c>
      <c r="GE19" s="9">
        <v>97.186999999999998</v>
      </c>
      <c r="GF19" s="9">
        <v>174.10499999999999</v>
      </c>
      <c r="GG19" s="9">
        <v>86.956000000000003</v>
      </c>
      <c r="GH19" s="9">
        <v>87.149000000000001</v>
      </c>
      <c r="GI19" s="9">
        <v>131.08000000000001</v>
      </c>
      <c r="GJ19" s="9">
        <v>67.275999999999996</v>
      </c>
      <c r="GK19" s="9">
        <v>63.804000000000002</v>
      </c>
      <c r="GL19" s="9">
        <v>12.372</v>
      </c>
      <c r="GM19" s="9">
        <v>7.806</v>
      </c>
      <c r="GN19" s="9">
        <v>4.5659999999999998</v>
      </c>
      <c r="GO19" s="9">
        <v>5.8929999999999998</v>
      </c>
      <c r="GP19" s="9">
        <v>2.82</v>
      </c>
      <c r="GQ19" s="9">
        <v>3.0720000000000001</v>
      </c>
      <c r="GR19" s="9">
        <v>16.155999999999999</v>
      </c>
      <c r="GS19" s="9">
        <v>8.0749999999999993</v>
      </c>
      <c r="GT19" s="9">
        <v>8.08</v>
      </c>
      <c r="GU19" s="9">
        <v>4.3490000000000002</v>
      </c>
      <c r="GV19" s="9">
        <v>2.3929999999999998</v>
      </c>
      <c r="GW19" s="9">
        <v>1.956</v>
      </c>
      <c r="GX19" s="9">
        <v>3.6059999999999999</v>
      </c>
      <c r="GY19" s="9">
        <v>2.0009999999999999</v>
      </c>
      <c r="GZ19" s="9">
        <v>1.605</v>
      </c>
      <c r="HA19" s="9">
        <v>1.2310000000000001</v>
      </c>
      <c r="HB19" s="9">
        <v>0.67100000000000004</v>
      </c>
      <c r="HC19" s="9">
        <v>0.56000000000000005</v>
      </c>
      <c r="HD19" s="9">
        <v>2.3759999999999999</v>
      </c>
      <c r="HE19" s="9">
        <v>1.33</v>
      </c>
      <c r="HF19" s="9">
        <v>1.046</v>
      </c>
      <c r="HG19" s="9">
        <v>0.74299999999999999</v>
      </c>
      <c r="HH19" s="9">
        <v>0.39200000000000002</v>
      </c>
      <c r="HI19" s="9">
        <v>0.35099999999999998</v>
      </c>
      <c r="HJ19" s="9">
        <v>11.807</v>
      </c>
      <c r="HK19" s="9">
        <v>5.6820000000000004</v>
      </c>
      <c r="HL19" s="9">
        <v>6.1239999999999997</v>
      </c>
      <c r="HM19" s="9">
        <v>3.7719999999999998</v>
      </c>
      <c r="HN19" s="9">
        <v>2.0590000000000002</v>
      </c>
      <c r="HO19" s="9">
        <v>1.714</v>
      </c>
      <c r="HP19" s="9">
        <v>3.5950000000000002</v>
      </c>
      <c r="HQ19" s="9">
        <v>1.881</v>
      </c>
      <c r="HR19" s="9">
        <v>1.714</v>
      </c>
      <c r="HS19" s="9">
        <v>0.17799999999999999</v>
      </c>
      <c r="HT19" s="9">
        <v>0.17799999999999999</v>
      </c>
      <c r="HU19" s="9">
        <v>0</v>
      </c>
      <c r="HV19" s="9">
        <v>0</v>
      </c>
      <c r="HW19" s="9">
        <v>0</v>
      </c>
      <c r="HX19" s="9">
        <v>0</v>
      </c>
      <c r="HY19" s="9">
        <v>6.7439999999999998</v>
      </c>
      <c r="HZ19" s="9">
        <v>3.0070000000000001</v>
      </c>
      <c r="IA19" s="9">
        <v>3.7370000000000001</v>
      </c>
      <c r="IB19" s="9">
        <v>0.13500000000000001</v>
      </c>
      <c r="IC19" s="9">
        <v>0</v>
      </c>
      <c r="ID19" s="9">
        <v>0.13500000000000001</v>
      </c>
      <c r="IE19" s="9">
        <v>6.609</v>
      </c>
      <c r="IF19" s="9">
        <v>3.0070000000000001</v>
      </c>
      <c r="IG19" s="9">
        <v>3.6019999999999999</v>
      </c>
      <c r="IH19" s="9">
        <v>1.29</v>
      </c>
      <c r="II19" s="9">
        <v>0.61699999999999999</v>
      </c>
      <c r="IJ19" s="9">
        <v>0.67400000000000004</v>
      </c>
      <c r="IK19" s="9">
        <v>26.869</v>
      </c>
      <c r="IL19" s="9">
        <v>11.603999999999999</v>
      </c>
      <c r="IM19" s="9">
        <v>15.265000000000001</v>
      </c>
      <c r="IN19" s="9">
        <v>23.754999999999999</v>
      </c>
      <c r="IO19" s="9">
        <v>10.141999999999999</v>
      </c>
      <c r="IP19" s="9">
        <v>13.613</v>
      </c>
      <c r="IQ19" s="9">
        <v>3.113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CO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93" s="2" customFormat="1" ht="99.95" customHeight="1">
      <c r="B1" s="3" t="s">
        <v>2012</v>
      </c>
      <c r="C1" s="3" t="s">
        <v>2013</v>
      </c>
      <c r="D1" s="3" t="s">
        <v>2014</v>
      </c>
      <c r="E1" s="3" t="s">
        <v>2015</v>
      </c>
      <c r="F1" s="3" t="s">
        <v>2016</v>
      </c>
      <c r="G1" s="3" t="s">
        <v>2017</v>
      </c>
      <c r="H1" s="3" t="s">
        <v>2018</v>
      </c>
      <c r="I1" s="3" t="s">
        <v>2019</v>
      </c>
      <c r="J1" s="3" t="s">
        <v>2020</v>
      </c>
      <c r="K1" s="3" t="s">
        <v>2021</v>
      </c>
      <c r="L1" s="3" t="s">
        <v>2022</v>
      </c>
      <c r="M1" s="3" t="s">
        <v>2023</v>
      </c>
      <c r="N1" s="3" t="s">
        <v>2024</v>
      </c>
      <c r="O1" s="3" t="s">
        <v>2025</v>
      </c>
      <c r="P1" s="3" t="s">
        <v>2026</v>
      </c>
      <c r="Q1" s="3" t="s">
        <v>2027</v>
      </c>
      <c r="R1" s="3" t="s">
        <v>2028</v>
      </c>
      <c r="S1" s="3" t="s">
        <v>2029</v>
      </c>
      <c r="T1" s="3" t="s">
        <v>2030</v>
      </c>
      <c r="U1" s="3" t="s">
        <v>2031</v>
      </c>
      <c r="V1" s="3" t="s">
        <v>2032</v>
      </c>
      <c r="W1" s="3" t="s">
        <v>2033</v>
      </c>
      <c r="X1" s="3" t="s">
        <v>2034</v>
      </c>
      <c r="Y1" s="3" t="s">
        <v>2035</v>
      </c>
      <c r="Z1" s="3" t="s">
        <v>2036</v>
      </c>
      <c r="AA1" s="3" t="s">
        <v>2037</v>
      </c>
      <c r="AB1" s="3" t="s">
        <v>2038</v>
      </c>
      <c r="AC1" s="3" t="s">
        <v>2039</v>
      </c>
      <c r="AD1" s="3" t="s">
        <v>2040</v>
      </c>
      <c r="AE1" s="3" t="s">
        <v>2041</v>
      </c>
      <c r="AF1" s="3" t="s">
        <v>2042</v>
      </c>
      <c r="AG1" s="3" t="s">
        <v>2043</v>
      </c>
      <c r="AH1" s="3" t="s">
        <v>2044</v>
      </c>
      <c r="AI1" s="3" t="s">
        <v>2045</v>
      </c>
      <c r="AJ1" s="3" t="s">
        <v>2046</v>
      </c>
      <c r="AK1" s="3" t="s">
        <v>2047</v>
      </c>
      <c r="AL1" s="3" t="s">
        <v>2048</v>
      </c>
      <c r="AM1" s="3" t="s">
        <v>2049</v>
      </c>
      <c r="AN1" s="3" t="s">
        <v>2050</v>
      </c>
      <c r="AO1" s="3" t="s">
        <v>2051</v>
      </c>
      <c r="AP1" s="3" t="s">
        <v>2052</v>
      </c>
      <c r="AQ1" s="3" t="s">
        <v>2053</v>
      </c>
      <c r="AR1" s="3" t="s">
        <v>2054</v>
      </c>
      <c r="AS1" s="3" t="s">
        <v>2055</v>
      </c>
      <c r="AT1" s="3" t="s">
        <v>2056</v>
      </c>
      <c r="AU1" s="3" t="s">
        <v>2057</v>
      </c>
      <c r="AV1" s="3" t="s">
        <v>2058</v>
      </c>
      <c r="AW1" s="3" t="s">
        <v>2059</v>
      </c>
      <c r="AX1" s="3" t="s">
        <v>2060</v>
      </c>
      <c r="AY1" s="3" t="s">
        <v>2061</v>
      </c>
      <c r="AZ1" s="3" t="s">
        <v>2062</v>
      </c>
      <c r="BA1" s="3" t="s">
        <v>2063</v>
      </c>
      <c r="BB1" s="3" t="s">
        <v>2064</v>
      </c>
      <c r="BC1" s="3" t="s">
        <v>2065</v>
      </c>
      <c r="BD1" s="3" t="s">
        <v>2066</v>
      </c>
      <c r="BE1" s="3" t="s">
        <v>2067</v>
      </c>
      <c r="BF1" s="3" t="s">
        <v>2068</v>
      </c>
      <c r="BG1" s="3" t="s">
        <v>2069</v>
      </c>
      <c r="BH1" s="3" t="s">
        <v>2070</v>
      </c>
      <c r="BI1" s="3" t="s">
        <v>2071</v>
      </c>
      <c r="BJ1" s="3" t="s">
        <v>2072</v>
      </c>
      <c r="BK1" s="3" t="s">
        <v>2073</v>
      </c>
      <c r="BL1" s="3" t="s">
        <v>2074</v>
      </c>
      <c r="BM1" s="3" t="s">
        <v>2075</v>
      </c>
      <c r="BN1" s="3" t="s">
        <v>2076</v>
      </c>
      <c r="BO1" s="3" t="s">
        <v>2077</v>
      </c>
      <c r="BP1" s="3" t="s">
        <v>2078</v>
      </c>
      <c r="BQ1" s="3" t="s">
        <v>2079</v>
      </c>
      <c r="BR1" s="3" t="s">
        <v>2080</v>
      </c>
      <c r="BS1" s="3" t="s">
        <v>2081</v>
      </c>
      <c r="BT1" s="3" t="s">
        <v>2082</v>
      </c>
      <c r="BU1" s="3" t="s">
        <v>2083</v>
      </c>
      <c r="BV1" s="3" t="s">
        <v>2084</v>
      </c>
      <c r="BW1" s="3" t="s">
        <v>2085</v>
      </c>
      <c r="BX1" s="3" t="s">
        <v>2086</v>
      </c>
      <c r="BY1" s="3" t="s">
        <v>2087</v>
      </c>
      <c r="BZ1" s="3" t="s">
        <v>2088</v>
      </c>
      <c r="CA1" s="3" t="s">
        <v>2089</v>
      </c>
      <c r="CB1" s="3" t="s">
        <v>2090</v>
      </c>
      <c r="CC1" s="3" t="s">
        <v>2091</v>
      </c>
      <c r="CD1" s="3" t="s">
        <v>2092</v>
      </c>
      <c r="CE1" s="3" t="s">
        <v>2093</v>
      </c>
      <c r="CF1" s="3" t="s">
        <v>2094</v>
      </c>
      <c r="CG1" s="3" t="s">
        <v>2095</v>
      </c>
      <c r="CH1" s="3" t="s">
        <v>2096</v>
      </c>
      <c r="CI1" s="3" t="s">
        <v>2097</v>
      </c>
      <c r="CJ1" s="3" t="s">
        <v>2098</v>
      </c>
      <c r="CK1" s="3" t="s">
        <v>2099</v>
      </c>
      <c r="CL1" s="3" t="s">
        <v>2100</v>
      </c>
      <c r="CM1" s="3" t="s">
        <v>2101</v>
      </c>
      <c r="CN1" s="3" t="s">
        <v>2102</v>
      </c>
      <c r="CO1" s="3" t="s">
        <v>2103</v>
      </c>
    </row>
    <row r="2" spans="1:93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</row>
    <row r="3" spans="1:93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</row>
    <row r="4" spans="1:93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</row>
    <row r="5" spans="1:93">
      <c r="A5" s="4" t="s">
        <v>253</v>
      </c>
      <c r="B5" s="8" t="s">
        <v>2205</v>
      </c>
      <c r="C5" s="8" t="s">
        <v>2205</v>
      </c>
      <c r="D5" s="8" t="s">
        <v>2205</v>
      </c>
      <c r="E5" s="8" t="s">
        <v>2205</v>
      </c>
      <c r="F5" s="8" t="s">
        <v>2205</v>
      </c>
      <c r="G5" s="8" t="s">
        <v>2205</v>
      </c>
      <c r="H5" s="8" t="s">
        <v>2205</v>
      </c>
      <c r="I5" s="8" t="s">
        <v>2205</v>
      </c>
      <c r="J5" s="8" t="s">
        <v>2205</v>
      </c>
      <c r="K5" s="8" t="s">
        <v>2205</v>
      </c>
      <c r="L5" s="8" t="s">
        <v>2205</v>
      </c>
      <c r="M5" s="8" t="s">
        <v>2205</v>
      </c>
      <c r="N5" s="8" t="s">
        <v>2205</v>
      </c>
      <c r="O5" s="8" t="s">
        <v>2205</v>
      </c>
      <c r="P5" s="8" t="s">
        <v>2205</v>
      </c>
      <c r="Q5" s="8" t="s">
        <v>2205</v>
      </c>
      <c r="R5" s="8" t="s">
        <v>2205</v>
      </c>
      <c r="S5" s="8" t="s">
        <v>2205</v>
      </c>
      <c r="T5" s="8" t="s">
        <v>2205</v>
      </c>
      <c r="U5" s="8" t="s">
        <v>2205</v>
      </c>
      <c r="V5" s="8" t="s">
        <v>2205</v>
      </c>
      <c r="W5" s="8" t="s">
        <v>2205</v>
      </c>
      <c r="X5" s="8" t="s">
        <v>2205</v>
      </c>
      <c r="Y5" s="8" t="s">
        <v>2205</v>
      </c>
      <c r="Z5" s="8" t="s">
        <v>2205</v>
      </c>
      <c r="AA5" s="8" t="s">
        <v>2205</v>
      </c>
      <c r="AB5" s="8" t="s">
        <v>2205</v>
      </c>
      <c r="AC5" s="8" t="s">
        <v>2205</v>
      </c>
      <c r="AD5" s="8" t="s">
        <v>2205</v>
      </c>
      <c r="AE5" s="8" t="s">
        <v>2205</v>
      </c>
      <c r="AF5" s="8" t="s">
        <v>2205</v>
      </c>
      <c r="AG5" s="8" t="s">
        <v>2205</v>
      </c>
      <c r="AH5" s="8" t="s">
        <v>2205</v>
      </c>
      <c r="AI5" s="8" t="s">
        <v>2205</v>
      </c>
      <c r="AJ5" s="8" t="s">
        <v>2205</v>
      </c>
      <c r="AK5" s="8" t="s">
        <v>2205</v>
      </c>
      <c r="AL5" s="8" t="s">
        <v>2205</v>
      </c>
      <c r="AM5" s="8" t="s">
        <v>2205</v>
      </c>
      <c r="AN5" s="8" t="s">
        <v>2205</v>
      </c>
      <c r="AO5" s="8" t="s">
        <v>2205</v>
      </c>
      <c r="AP5" s="8" t="s">
        <v>2205</v>
      </c>
      <c r="AQ5" s="8" t="s">
        <v>2205</v>
      </c>
      <c r="AR5" s="8" t="s">
        <v>2205</v>
      </c>
      <c r="AS5" s="8" t="s">
        <v>2205</v>
      </c>
      <c r="AT5" s="8" t="s">
        <v>2205</v>
      </c>
      <c r="AU5" s="8" t="s">
        <v>2205</v>
      </c>
      <c r="AV5" s="8" t="s">
        <v>2205</v>
      </c>
      <c r="AW5" s="8" t="s">
        <v>2205</v>
      </c>
      <c r="AX5" s="8" t="s">
        <v>2205</v>
      </c>
      <c r="AY5" s="8" t="s">
        <v>2205</v>
      </c>
      <c r="AZ5" s="8" t="s">
        <v>2205</v>
      </c>
      <c r="BA5" s="8" t="s">
        <v>2205</v>
      </c>
      <c r="BB5" s="8" t="s">
        <v>2205</v>
      </c>
      <c r="BC5" s="8" t="s">
        <v>2205</v>
      </c>
      <c r="BD5" s="8" t="s">
        <v>2205</v>
      </c>
      <c r="BE5" s="8" t="s">
        <v>2205</v>
      </c>
      <c r="BF5" s="8" t="s">
        <v>2205</v>
      </c>
      <c r="BG5" s="8" t="s">
        <v>2205</v>
      </c>
      <c r="BH5" s="8" t="s">
        <v>2205</v>
      </c>
      <c r="BI5" s="8" t="s">
        <v>2205</v>
      </c>
      <c r="BJ5" s="8" t="s">
        <v>2205</v>
      </c>
      <c r="BK5" s="8" t="s">
        <v>2205</v>
      </c>
      <c r="BL5" s="8" t="s">
        <v>2205</v>
      </c>
      <c r="BM5" s="8" t="s">
        <v>2205</v>
      </c>
      <c r="BN5" s="8" t="s">
        <v>2205</v>
      </c>
      <c r="BO5" s="8" t="s">
        <v>2205</v>
      </c>
      <c r="BP5" s="8" t="s">
        <v>2205</v>
      </c>
      <c r="BQ5" s="8" t="s">
        <v>2205</v>
      </c>
      <c r="BR5" s="8" t="s">
        <v>2205</v>
      </c>
      <c r="BS5" s="8" t="s">
        <v>2205</v>
      </c>
      <c r="BT5" s="8" t="s">
        <v>2205</v>
      </c>
      <c r="BU5" s="8" t="s">
        <v>2205</v>
      </c>
      <c r="BV5" s="8" t="s">
        <v>2205</v>
      </c>
      <c r="BW5" s="8" t="s">
        <v>2205</v>
      </c>
      <c r="BX5" s="8" t="s">
        <v>2205</v>
      </c>
      <c r="BY5" s="8" t="s">
        <v>2205</v>
      </c>
      <c r="BZ5" s="8" t="s">
        <v>2205</v>
      </c>
      <c r="CA5" s="8" t="s">
        <v>2205</v>
      </c>
      <c r="CB5" s="8" t="s">
        <v>2205</v>
      </c>
      <c r="CC5" s="8" t="s">
        <v>2205</v>
      </c>
      <c r="CD5" s="8" t="s">
        <v>2205</v>
      </c>
      <c r="CE5" s="8" t="s">
        <v>2205</v>
      </c>
      <c r="CF5" s="8" t="s">
        <v>2205</v>
      </c>
      <c r="CG5" s="8" t="s">
        <v>2205</v>
      </c>
      <c r="CH5" s="8" t="s">
        <v>2205</v>
      </c>
      <c r="CI5" s="8" t="s">
        <v>2205</v>
      </c>
      <c r="CJ5" s="8" t="s">
        <v>2205</v>
      </c>
      <c r="CK5" s="8" t="s">
        <v>2205</v>
      </c>
      <c r="CL5" s="8" t="s">
        <v>2205</v>
      </c>
      <c r="CM5" s="8" t="s">
        <v>2205</v>
      </c>
      <c r="CN5" s="8" t="s">
        <v>2205</v>
      </c>
      <c r="CO5" s="8" t="s">
        <v>2205</v>
      </c>
    </row>
    <row r="6" spans="1:93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</row>
    <row r="7" spans="1:93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</row>
    <row r="8" spans="1:93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</row>
    <row r="9" spans="1:93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</row>
    <row r="10" spans="1:93">
      <c r="A10" s="4" t="s">
        <v>258</v>
      </c>
      <c r="B10" s="8" t="s">
        <v>2104</v>
      </c>
      <c r="C10" s="8" t="s">
        <v>2105</v>
      </c>
      <c r="D10" s="8" t="s">
        <v>2106</v>
      </c>
      <c r="E10" s="8" t="s">
        <v>2107</v>
      </c>
      <c r="F10" s="8" t="s">
        <v>2108</v>
      </c>
      <c r="G10" s="8" t="s">
        <v>2109</v>
      </c>
      <c r="H10" s="8" t="s">
        <v>2110</v>
      </c>
      <c r="I10" s="8" t="s">
        <v>2111</v>
      </c>
      <c r="J10" s="8" t="s">
        <v>2112</v>
      </c>
      <c r="K10" s="8" t="s">
        <v>2113</v>
      </c>
      <c r="L10" s="8" t="s">
        <v>2114</v>
      </c>
      <c r="M10" s="8" t="s">
        <v>2115</v>
      </c>
      <c r="N10" s="8" t="s">
        <v>2116</v>
      </c>
      <c r="O10" s="8" t="s">
        <v>2117</v>
      </c>
      <c r="P10" s="8" t="s">
        <v>2118</v>
      </c>
      <c r="Q10" s="8" t="s">
        <v>2119</v>
      </c>
      <c r="R10" s="8" t="s">
        <v>2120</v>
      </c>
      <c r="S10" s="8" t="s">
        <v>2121</v>
      </c>
      <c r="T10" s="8" t="s">
        <v>2122</v>
      </c>
      <c r="U10" s="8" t="s">
        <v>2123</v>
      </c>
      <c r="V10" s="8" t="s">
        <v>2124</v>
      </c>
      <c r="W10" s="8" t="s">
        <v>2125</v>
      </c>
      <c r="X10" s="8" t="s">
        <v>2126</v>
      </c>
      <c r="Y10" s="8" t="s">
        <v>2127</v>
      </c>
      <c r="Z10" s="8" t="s">
        <v>2128</v>
      </c>
      <c r="AA10" s="8" t="s">
        <v>2129</v>
      </c>
      <c r="AB10" s="8" t="s">
        <v>2130</v>
      </c>
      <c r="AC10" s="8" t="s">
        <v>2131</v>
      </c>
      <c r="AD10" s="8" t="s">
        <v>2132</v>
      </c>
      <c r="AE10" s="8" t="s">
        <v>2133</v>
      </c>
      <c r="AF10" s="8" t="s">
        <v>2134</v>
      </c>
      <c r="AG10" s="8" t="s">
        <v>2135</v>
      </c>
      <c r="AH10" s="8" t="s">
        <v>2136</v>
      </c>
      <c r="AI10" s="8" t="s">
        <v>2137</v>
      </c>
      <c r="AJ10" s="8" t="s">
        <v>2138</v>
      </c>
      <c r="AK10" s="8" t="s">
        <v>2139</v>
      </c>
      <c r="AL10" s="8" t="s">
        <v>2140</v>
      </c>
      <c r="AM10" s="8" t="s">
        <v>2141</v>
      </c>
      <c r="AN10" s="8" t="s">
        <v>2142</v>
      </c>
      <c r="AO10" s="8" t="s">
        <v>2143</v>
      </c>
      <c r="AP10" s="8" t="s">
        <v>2144</v>
      </c>
      <c r="AQ10" s="8" t="s">
        <v>2145</v>
      </c>
      <c r="AR10" s="8" t="s">
        <v>2146</v>
      </c>
      <c r="AS10" s="8" t="s">
        <v>2147</v>
      </c>
      <c r="AT10" s="8" t="s">
        <v>2148</v>
      </c>
      <c r="AU10" s="8" t="s">
        <v>2149</v>
      </c>
      <c r="AV10" s="8" t="s">
        <v>2150</v>
      </c>
      <c r="AW10" s="8" t="s">
        <v>2151</v>
      </c>
      <c r="AX10" s="8" t="s">
        <v>2152</v>
      </c>
      <c r="AY10" s="8" t="s">
        <v>2153</v>
      </c>
      <c r="AZ10" s="8" t="s">
        <v>2154</v>
      </c>
      <c r="BA10" s="8" t="s">
        <v>2155</v>
      </c>
      <c r="BB10" s="8" t="s">
        <v>2156</v>
      </c>
      <c r="BC10" s="8" t="s">
        <v>2157</v>
      </c>
      <c r="BD10" s="8" t="s">
        <v>2158</v>
      </c>
      <c r="BE10" s="8" t="s">
        <v>2159</v>
      </c>
      <c r="BF10" s="8" t="s">
        <v>2160</v>
      </c>
      <c r="BG10" s="8" t="s">
        <v>2161</v>
      </c>
      <c r="BH10" s="8" t="s">
        <v>2162</v>
      </c>
      <c r="BI10" s="8" t="s">
        <v>2163</v>
      </c>
      <c r="BJ10" s="8" t="s">
        <v>2164</v>
      </c>
      <c r="BK10" s="8" t="s">
        <v>2165</v>
      </c>
      <c r="BL10" s="8" t="s">
        <v>2166</v>
      </c>
      <c r="BM10" s="8" t="s">
        <v>2167</v>
      </c>
      <c r="BN10" s="8" t="s">
        <v>2168</v>
      </c>
      <c r="BO10" s="8" t="s">
        <v>2169</v>
      </c>
      <c r="BP10" s="8" t="s">
        <v>2170</v>
      </c>
      <c r="BQ10" s="8" t="s">
        <v>2171</v>
      </c>
      <c r="BR10" s="8" t="s">
        <v>2172</v>
      </c>
      <c r="BS10" s="8" t="s">
        <v>2173</v>
      </c>
      <c r="BT10" s="8" t="s">
        <v>2174</v>
      </c>
      <c r="BU10" s="8" t="s">
        <v>2175</v>
      </c>
      <c r="BV10" s="8" t="s">
        <v>2176</v>
      </c>
      <c r="BW10" s="8" t="s">
        <v>2177</v>
      </c>
      <c r="BX10" s="8" t="s">
        <v>2178</v>
      </c>
      <c r="BY10" s="8" t="s">
        <v>2179</v>
      </c>
      <c r="BZ10" s="8" t="s">
        <v>2180</v>
      </c>
      <c r="CA10" s="8" t="s">
        <v>2181</v>
      </c>
      <c r="CB10" s="8" t="s">
        <v>2182</v>
      </c>
      <c r="CC10" s="8" t="s">
        <v>2183</v>
      </c>
      <c r="CD10" s="8" t="s">
        <v>2184</v>
      </c>
      <c r="CE10" s="8" t="s">
        <v>2185</v>
      </c>
      <c r="CF10" s="8" t="s">
        <v>2186</v>
      </c>
      <c r="CG10" s="8" t="s">
        <v>2187</v>
      </c>
      <c r="CH10" s="8" t="s">
        <v>2188</v>
      </c>
      <c r="CI10" s="8" t="s">
        <v>2189</v>
      </c>
      <c r="CJ10" s="8" t="s">
        <v>2190</v>
      </c>
      <c r="CK10" s="8" t="s">
        <v>2191</v>
      </c>
      <c r="CL10" s="8" t="s">
        <v>2192</v>
      </c>
      <c r="CM10" s="8" t="s">
        <v>2193</v>
      </c>
      <c r="CN10" s="8" t="s">
        <v>2194</v>
      </c>
      <c r="CO10" s="8" t="s">
        <v>2195</v>
      </c>
    </row>
    <row r="11" spans="1:93">
      <c r="A11" s="10">
        <v>42036</v>
      </c>
      <c r="B11" s="9">
        <v>1.3109999999999999</v>
      </c>
      <c r="C11" s="9">
        <v>0.47299999999999998</v>
      </c>
      <c r="D11" s="9">
        <v>4.3460000000000001</v>
      </c>
      <c r="E11" s="9">
        <v>2.4860000000000002</v>
      </c>
      <c r="F11" s="9">
        <v>1.86</v>
      </c>
      <c r="G11" s="9">
        <v>35.582999999999998</v>
      </c>
      <c r="H11" s="9">
        <v>15.288</v>
      </c>
      <c r="I11" s="9">
        <v>20.295999999999999</v>
      </c>
      <c r="J11" s="9">
        <v>131.37700000000001</v>
      </c>
      <c r="K11" s="9">
        <v>70.906999999999996</v>
      </c>
      <c r="L11" s="9">
        <v>60.469000000000001</v>
      </c>
      <c r="M11" s="9">
        <v>37.460999999999999</v>
      </c>
      <c r="N11" s="9">
        <v>16.393000000000001</v>
      </c>
      <c r="O11" s="9">
        <v>21.068000000000001</v>
      </c>
      <c r="P11" s="9">
        <v>310.286</v>
      </c>
      <c r="Q11" s="9">
        <v>151.71600000000001</v>
      </c>
      <c r="R11" s="9">
        <v>158.57</v>
      </c>
      <c r="S11" s="9">
        <v>211.03899999999999</v>
      </c>
      <c r="T11" s="9">
        <v>108.26</v>
      </c>
      <c r="U11" s="9">
        <v>102.779</v>
      </c>
      <c r="V11" s="9">
        <v>26.920999999999999</v>
      </c>
      <c r="W11" s="9">
        <v>14.906000000000001</v>
      </c>
      <c r="X11" s="9">
        <v>12.015000000000001</v>
      </c>
      <c r="Y11" s="9">
        <v>15.023</v>
      </c>
      <c r="Z11" s="9">
        <v>6.7629999999999999</v>
      </c>
      <c r="AA11" s="9">
        <v>8.26</v>
      </c>
      <c r="AB11" s="9">
        <v>35.244999999999997</v>
      </c>
      <c r="AC11" s="9">
        <v>15.401999999999999</v>
      </c>
      <c r="AD11" s="9">
        <v>19.843</v>
      </c>
      <c r="AE11" s="9">
        <v>4.335</v>
      </c>
      <c r="AF11" s="9">
        <v>1.8</v>
      </c>
      <c r="AG11" s="9">
        <v>2.5339999999999998</v>
      </c>
      <c r="AH11" s="9">
        <v>3.6829999999999998</v>
      </c>
      <c r="AI11" s="9">
        <v>1.659</v>
      </c>
      <c r="AJ11" s="9">
        <v>2.024</v>
      </c>
      <c r="AK11" s="9">
        <v>1.6719999999999999</v>
      </c>
      <c r="AL11" s="9">
        <v>0.80800000000000005</v>
      </c>
      <c r="AM11" s="9">
        <v>0.86399999999999999</v>
      </c>
      <c r="AN11" s="9">
        <v>2.0110000000000001</v>
      </c>
      <c r="AO11" s="9">
        <v>0.85099999999999998</v>
      </c>
      <c r="AP11" s="9">
        <v>1.1599999999999999</v>
      </c>
      <c r="AQ11" s="9">
        <v>0.65200000000000002</v>
      </c>
      <c r="AR11" s="9">
        <v>0.14099999999999999</v>
      </c>
      <c r="AS11" s="9">
        <v>0.51</v>
      </c>
      <c r="AT11" s="9">
        <v>30.91</v>
      </c>
      <c r="AU11" s="9">
        <v>13.601000000000001</v>
      </c>
      <c r="AV11" s="9">
        <v>17.309000000000001</v>
      </c>
      <c r="AW11" s="9">
        <v>8.9420000000000002</v>
      </c>
      <c r="AX11" s="9">
        <v>4.0460000000000003</v>
      </c>
      <c r="AY11" s="9">
        <v>4.8959999999999999</v>
      </c>
      <c r="AZ11" s="9">
        <v>8.3770000000000007</v>
      </c>
      <c r="BA11" s="9">
        <v>3.8940000000000001</v>
      </c>
      <c r="BB11" s="9">
        <v>4.4829999999999997</v>
      </c>
      <c r="BC11" s="9">
        <v>0.56499999999999995</v>
      </c>
      <c r="BD11" s="9">
        <v>0.152</v>
      </c>
      <c r="BE11" s="9">
        <v>0.41299999999999998</v>
      </c>
      <c r="BF11" s="9">
        <v>0.14799999999999999</v>
      </c>
      <c r="BG11" s="9">
        <v>0</v>
      </c>
      <c r="BH11" s="9">
        <v>0.14799999999999999</v>
      </c>
      <c r="BI11" s="9">
        <v>17.305</v>
      </c>
      <c r="BJ11" s="9">
        <v>8.36</v>
      </c>
      <c r="BK11" s="9">
        <v>8.9459999999999997</v>
      </c>
      <c r="BL11" s="9">
        <v>1.034</v>
      </c>
      <c r="BM11" s="9">
        <v>0.39100000000000001</v>
      </c>
      <c r="BN11" s="9">
        <v>0.64300000000000002</v>
      </c>
      <c r="BO11" s="9">
        <v>16.271000000000001</v>
      </c>
      <c r="BP11" s="9">
        <v>7.968</v>
      </c>
      <c r="BQ11" s="9">
        <v>8.3030000000000008</v>
      </c>
      <c r="BR11" s="9">
        <v>4.5149999999999997</v>
      </c>
      <c r="BS11" s="9">
        <v>1.1950000000000001</v>
      </c>
      <c r="BT11" s="9">
        <v>3.32</v>
      </c>
      <c r="BU11" s="9">
        <v>64.003</v>
      </c>
      <c r="BV11" s="9">
        <v>28.055</v>
      </c>
      <c r="BW11" s="9">
        <v>35.948</v>
      </c>
      <c r="BX11" s="9">
        <v>58.942</v>
      </c>
      <c r="BY11" s="9">
        <v>24.963999999999999</v>
      </c>
      <c r="BZ11" s="9">
        <v>33.978999999999999</v>
      </c>
      <c r="CA11" s="9">
        <v>5.0599999999999996</v>
      </c>
      <c r="CB11" s="9">
        <v>3.0910000000000002</v>
      </c>
      <c r="CC11" s="9">
        <v>1.9690000000000001</v>
      </c>
      <c r="CD11" s="9">
        <v>10.048999999999999</v>
      </c>
      <c r="CE11" s="9">
        <v>4.702</v>
      </c>
      <c r="CF11" s="9">
        <v>5.3470000000000004</v>
      </c>
      <c r="CG11" s="9">
        <v>89.198999999999998</v>
      </c>
      <c r="CH11" s="9">
        <v>38.755000000000003</v>
      </c>
      <c r="CI11" s="9">
        <v>50.444000000000003</v>
      </c>
      <c r="CJ11" s="9">
        <v>215.37299999999999</v>
      </c>
      <c r="CK11" s="9">
        <v>110.06</v>
      </c>
      <c r="CL11" s="9">
        <v>105.313</v>
      </c>
      <c r="CM11" s="9">
        <v>94.912999999999997</v>
      </c>
      <c r="CN11" s="9">
        <v>41.655999999999999</v>
      </c>
      <c r="CO11" s="9">
        <v>53.256999999999998</v>
      </c>
    </row>
    <row r="12" spans="1:93">
      <c r="A12" s="10">
        <v>42401</v>
      </c>
      <c r="B12" s="9">
        <v>1.135</v>
      </c>
      <c r="C12" s="9">
        <v>1.5429999999999999</v>
      </c>
      <c r="D12" s="9">
        <v>5.226</v>
      </c>
      <c r="E12" s="9">
        <v>2.9830000000000001</v>
      </c>
      <c r="F12" s="9">
        <v>2.2440000000000002</v>
      </c>
      <c r="G12" s="9">
        <v>34.228000000000002</v>
      </c>
      <c r="H12" s="9">
        <v>14.6</v>
      </c>
      <c r="I12" s="9">
        <v>19.628</v>
      </c>
      <c r="J12" s="9">
        <v>129.94</v>
      </c>
      <c r="K12" s="9">
        <v>68.751999999999995</v>
      </c>
      <c r="L12" s="9">
        <v>61.188000000000002</v>
      </c>
      <c r="M12" s="9">
        <v>37.11</v>
      </c>
      <c r="N12" s="9">
        <v>16.286000000000001</v>
      </c>
      <c r="O12" s="9">
        <v>20.824000000000002</v>
      </c>
      <c r="P12" s="9">
        <v>315.33100000000002</v>
      </c>
      <c r="Q12" s="9">
        <v>152.55799999999999</v>
      </c>
      <c r="R12" s="9">
        <v>162.773</v>
      </c>
      <c r="S12" s="9">
        <v>215.477</v>
      </c>
      <c r="T12" s="9">
        <v>108.14700000000001</v>
      </c>
      <c r="U12" s="9">
        <v>107.33</v>
      </c>
      <c r="V12" s="9">
        <v>25.183</v>
      </c>
      <c r="W12" s="9">
        <v>12.618</v>
      </c>
      <c r="X12" s="9">
        <v>12.565</v>
      </c>
      <c r="Y12" s="9">
        <v>14.26</v>
      </c>
      <c r="Z12" s="9">
        <v>5.3860000000000001</v>
      </c>
      <c r="AA12" s="9">
        <v>8.8740000000000006</v>
      </c>
      <c r="AB12" s="9">
        <v>33.29</v>
      </c>
      <c r="AC12" s="9">
        <v>14.661</v>
      </c>
      <c r="AD12" s="9">
        <v>18.629000000000001</v>
      </c>
      <c r="AE12" s="9">
        <v>4.7539999999999996</v>
      </c>
      <c r="AF12" s="9">
        <v>1.514</v>
      </c>
      <c r="AG12" s="9">
        <v>3.24</v>
      </c>
      <c r="AH12" s="9">
        <v>3.9590000000000001</v>
      </c>
      <c r="AI12" s="9">
        <v>1.514</v>
      </c>
      <c r="AJ12" s="9">
        <v>2.4449999999999998</v>
      </c>
      <c r="AK12" s="9">
        <v>2.0750000000000002</v>
      </c>
      <c r="AL12" s="9">
        <v>0.71699999999999997</v>
      </c>
      <c r="AM12" s="9">
        <v>1.3580000000000001</v>
      </c>
      <c r="AN12" s="9">
        <v>1.8839999999999999</v>
      </c>
      <c r="AO12" s="9">
        <v>0.79700000000000004</v>
      </c>
      <c r="AP12" s="9">
        <v>1.0860000000000001</v>
      </c>
      <c r="AQ12" s="9">
        <v>0.79600000000000004</v>
      </c>
      <c r="AR12" s="9">
        <v>0</v>
      </c>
      <c r="AS12" s="9">
        <v>0.79600000000000004</v>
      </c>
      <c r="AT12" s="9">
        <v>28.536000000000001</v>
      </c>
      <c r="AU12" s="9">
        <v>13.147</v>
      </c>
      <c r="AV12" s="9">
        <v>15.388</v>
      </c>
      <c r="AW12" s="9">
        <v>9.6310000000000002</v>
      </c>
      <c r="AX12" s="9">
        <v>5.8680000000000003</v>
      </c>
      <c r="AY12" s="9">
        <v>3.7639999999999998</v>
      </c>
      <c r="AZ12" s="9">
        <v>8.1739999999999995</v>
      </c>
      <c r="BA12" s="9">
        <v>5.17</v>
      </c>
      <c r="BB12" s="9">
        <v>3.004</v>
      </c>
      <c r="BC12" s="9">
        <v>1.4570000000000001</v>
      </c>
      <c r="BD12" s="9">
        <v>0.69699999999999995</v>
      </c>
      <c r="BE12" s="9">
        <v>0.76</v>
      </c>
      <c r="BF12" s="9">
        <v>0</v>
      </c>
      <c r="BG12" s="9">
        <v>0</v>
      </c>
      <c r="BH12" s="9">
        <v>0</v>
      </c>
      <c r="BI12" s="9">
        <v>15.398</v>
      </c>
      <c r="BJ12" s="9">
        <v>5.835</v>
      </c>
      <c r="BK12" s="9">
        <v>9.5630000000000006</v>
      </c>
      <c r="BL12" s="9">
        <v>0.876</v>
      </c>
      <c r="BM12" s="9">
        <v>0.15</v>
      </c>
      <c r="BN12" s="9">
        <v>0.72599999999999998</v>
      </c>
      <c r="BO12" s="9">
        <v>14.522</v>
      </c>
      <c r="BP12" s="9">
        <v>5.6849999999999996</v>
      </c>
      <c r="BQ12" s="9">
        <v>8.8369999999999997</v>
      </c>
      <c r="BR12" s="9">
        <v>3.5059999999999998</v>
      </c>
      <c r="BS12" s="9">
        <v>1.444</v>
      </c>
      <c r="BT12" s="9">
        <v>2.0619999999999998</v>
      </c>
      <c r="BU12" s="9">
        <v>66.564999999999998</v>
      </c>
      <c r="BV12" s="9">
        <v>29.75</v>
      </c>
      <c r="BW12" s="9">
        <v>36.814999999999998</v>
      </c>
      <c r="BX12" s="9">
        <v>60.503999999999998</v>
      </c>
      <c r="BY12" s="9">
        <v>26.963000000000001</v>
      </c>
      <c r="BZ12" s="9">
        <v>33.540999999999997</v>
      </c>
      <c r="CA12" s="9">
        <v>6.06</v>
      </c>
      <c r="CB12" s="9">
        <v>2.786</v>
      </c>
      <c r="CC12" s="9">
        <v>3.274</v>
      </c>
      <c r="CD12" s="9">
        <v>10.249000000000001</v>
      </c>
      <c r="CE12" s="9">
        <v>5.8869999999999996</v>
      </c>
      <c r="CF12" s="9">
        <v>4.3620000000000001</v>
      </c>
      <c r="CG12" s="9">
        <v>89.605000000000004</v>
      </c>
      <c r="CH12" s="9">
        <v>38.524000000000001</v>
      </c>
      <c r="CI12" s="9">
        <v>51.081000000000003</v>
      </c>
      <c r="CJ12" s="9">
        <v>220.23099999999999</v>
      </c>
      <c r="CK12" s="9">
        <v>109.661</v>
      </c>
      <c r="CL12" s="9">
        <v>110.57</v>
      </c>
      <c r="CM12" s="9">
        <v>95.1</v>
      </c>
      <c r="CN12" s="9">
        <v>42.896999999999998</v>
      </c>
      <c r="CO12" s="9">
        <v>52.203000000000003</v>
      </c>
    </row>
    <row r="13" spans="1:93">
      <c r="A13" s="10">
        <v>42767</v>
      </c>
      <c r="B13" s="9">
        <v>2.2669999999999999</v>
      </c>
      <c r="C13" s="9">
        <v>1.7789999999999999</v>
      </c>
      <c r="D13" s="9">
        <v>4.5970000000000004</v>
      </c>
      <c r="E13" s="9">
        <v>2.327</v>
      </c>
      <c r="F13" s="9">
        <v>2.27</v>
      </c>
      <c r="G13" s="9">
        <v>38.247999999999998</v>
      </c>
      <c r="H13" s="9">
        <v>15.654999999999999</v>
      </c>
      <c r="I13" s="9">
        <v>22.593</v>
      </c>
      <c r="J13" s="9">
        <v>140.49700000000001</v>
      </c>
      <c r="K13" s="9">
        <v>76.087999999999994</v>
      </c>
      <c r="L13" s="9">
        <v>64.41</v>
      </c>
      <c r="M13" s="9">
        <v>39.369</v>
      </c>
      <c r="N13" s="9">
        <v>16.158999999999999</v>
      </c>
      <c r="O13" s="9">
        <v>23.209</v>
      </c>
      <c r="P13" s="9">
        <v>327.601</v>
      </c>
      <c r="Q13" s="9">
        <v>159.42099999999999</v>
      </c>
      <c r="R13" s="9">
        <v>168.18</v>
      </c>
      <c r="S13" s="9">
        <v>223.03100000000001</v>
      </c>
      <c r="T13" s="9">
        <v>113.34399999999999</v>
      </c>
      <c r="U13" s="9">
        <v>109.68600000000001</v>
      </c>
      <c r="V13" s="9">
        <v>24.35</v>
      </c>
      <c r="W13" s="9">
        <v>13.117000000000001</v>
      </c>
      <c r="X13" s="9">
        <v>11.233000000000001</v>
      </c>
      <c r="Y13" s="9">
        <v>14.888999999999999</v>
      </c>
      <c r="Z13" s="9">
        <v>6.3209999999999997</v>
      </c>
      <c r="AA13" s="9">
        <v>8.5679999999999996</v>
      </c>
      <c r="AB13" s="9">
        <v>30.140999999999998</v>
      </c>
      <c r="AC13" s="9">
        <v>13.974</v>
      </c>
      <c r="AD13" s="9">
        <v>16.167999999999999</v>
      </c>
      <c r="AE13" s="9">
        <v>5.5810000000000004</v>
      </c>
      <c r="AF13" s="9">
        <v>1.635</v>
      </c>
      <c r="AG13" s="9">
        <v>3.9460000000000002</v>
      </c>
      <c r="AH13" s="9">
        <v>3.5390000000000001</v>
      </c>
      <c r="AI13" s="9">
        <v>1.377</v>
      </c>
      <c r="AJ13" s="9">
        <v>2.1619999999999999</v>
      </c>
      <c r="AK13" s="9">
        <v>1.865</v>
      </c>
      <c r="AL13" s="9">
        <v>0.63600000000000001</v>
      </c>
      <c r="AM13" s="9">
        <v>1.23</v>
      </c>
      <c r="AN13" s="9">
        <v>1.6739999999999999</v>
      </c>
      <c r="AO13" s="9">
        <v>0.74199999999999999</v>
      </c>
      <c r="AP13" s="9">
        <v>0.93300000000000005</v>
      </c>
      <c r="AQ13" s="9">
        <v>2.0419999999999998</v>
      </c>
      <c r="AR13" s="9">
        <v>0.25800000000000001</v>
      </c>
      <c r="AS13" s="9">
        <v>1.784</v>
      </c>
      <c r="AT13" s="9">
        <v>24.56</v>
      </c>
      <c r="AU13" s="9">
        <v>12.337999999999999</v>
      </c>
      <c r="AV13" s="9">
        <v>12.222</v>
      </c>
      <c r="AW13" s="9">
        <v>7.9260000000000002</v>
      </c>
      <c r="AX13" s="9">
        <v>3.948</v>
      </c>
      <c r="AY13" s="9">
        <v>3.9769999999999999</v>
      </c>
      <c r="AZ13" s="9">
        <v>7.0110000000000001</v>
      </c>
      <c r="BA13" s="9">
        <v>3.948</v>
      </c>
      <c r="BB13" s="9">
        <v>3.0630000000000002</v>
      </c>
      <c r="BC13" s="9">
        <v>0.91500000000000004</v>
      </c>
      <c r="BD13" s="9">
        <v>0</v>
      </c>
      <c r="BE13" s="9">
        <v>0.91500000000000004</v>
      </c>
      <c r="BF13" s="9">
        <v>0.52</v>
      </c>
      <c r="BG13" s="9">
        <v>0.29899999999999999</v>
      </c>
      <c r="BH13" s="9">
        <v>0.222</v>
      </c>
      <c r="BI13" s="9">
        <v>12.667999999999999</v>
      </c>
      <c r="BJ13" s="9">
        <v>6.8490000000000002</v>
      </c>
      <c r="BK13" s="9">
        <v>5.819</v>
      </c>
      <c r="BL13" s="9">
        <v>1.9159999999999999</v>
      </c>
      <c r="BM13" s="9">
        <v>0.91300000000000003</v>
      </c>
      <c r="BN13" s="9">
        <v>1.0029999999999999</v>
      </c>
      <c r="BO13" s="9">
        <v>10.752000000000001</v>
      </c>
      <c r="BP13" s="9">
        <v>5.9359999999999999</v>
      </c>
      <c r="BQ13" s="9">
        <v>4.8159999999999998</v>
      </c>
      <c r="BR13" s="9">
        <v>3.4460000000000002</v>
      </c>
      <c r="BS13" s="9">
        <v>1.242</v>
      </c>
      <c r="BT13" s="9">
        <v>2.2040000000000002</v>
      </c>
      <c r="BU13" s="9">
        <v>74.427999999999997</v>
      </c>
      <c r="BV13" s="9">
        <v>32.103000000000002</v>
      </c>
      <c r="BW13" s="9">
        <v>42.326000000000001</v>
      </c>
      <c r="BX13" s="9">
        <v>63.923999999999999</v>
      </c>
      <c r="BY13" s="9">
        <v>27.343</v>
      </c>
      <c r="BZ13" s="9">
        <v>36.581000000000003</v>
      </c>
      <c r="CA13" s="9">
        <v>10.504</v>
      </c>
      <c r="CB13" s="9">
        <v>4.76</v>
      </c>
      <c r="CC13" s="9">
        <v>5.7450000000000001</v>
      </c>
      <c r="CD13" s="9">
        <v>8.8759999999999994</v>
      </c>
      <c r="CE13" s="9">
        <v>4.5839999999999996</v>
      </c>
      <c r="CF13" s="9">
        <v>4.2919999999999998</v>
      </c>
      <c r="CG13" s="9">
        <v>95.694000000000003</v>
      </c>
      <c r="CH13" s="9">
        <v>41.493000000000002</v>
      </c>
      <c r="CI13" s="9">
        <v>54.201000000000001</v>
      </c>
      <c r="CJ13" s="9">
        <v>228.61199999999999</v>
      </c>
      <c r="CK13" s="9">
        <v>114.98</v>
      </c>
      <c r="CL13" s="9">
        <v>113.633</v>
      </c>
      <c r="CM13" s="9">
        <v>98.989000000000004</v>
      </c>
      <c r="CN13" s="9">
        <v>44.441000000000003</v>
      </c>
      <c r="CO13" s="9">
        <v>54.546999999999997</v>
      </c>
    </row>
    <row r="14" spans="1:93">
      <c r="A14" s="10">
        <v>43132</v>
      </c>
      <c r="B14" s="9">
        <v>1.9510000000000001</v>
      </c>
      <c r="C14" s="9">
        <v>1.37</v>
      </c>
      <c r="D14" s="9">
        <v>4.8170000000000002</v>
      </c>
      <c r="E14" s="9">
        <v>2.3420000000000001</v>
      </c>
      <c r="F14" s="9">
        <v>2.4750000000000001</v>
      </c>
      <c r="G14" s="9">
        <v>35.186</v>
      </c>
      <c r="H14" s="9">
        <v>15.218999999999999</v>
      </c>
      <c r="I14" s="9">
        <v>19.966999999999999</v>
      </c>
      <c r="J14" s="9">
        <v>130.108</v>
      </c>
      <c r="K14" s="9">
        <v>69.334999999999994</v>
      </c>
      <c r="L14" s="9">
        <v>60.773000000000003</v>
      </c>
      <c r="M14" s="9">
        <v>37.585000000000001</v>
      </c>
      <c r="N14" s="9">
        <v>16.701000000000001</v>
      </c>
      <c r="O14" s="9">
        <v>20.882999999999999</v>
      </c>
      <c r="P14" s="9">
        <v>337.66399999999999</v>
      </c>
      <c r="Q14" s="9">
        <v>164.67099999999999</v>
      </c>
      <c r="R14" s="9">
        <v>172.99299999999999</v>
      </c>
      <c r="S14" s="9">
        <v>235.51599999999999</v>
      </c>
      <c r="T14" s="9">
        <v>120.098</v>
      </c>
      <c r="U14" s="9">
        <v>115.41800000000001</v>
      </c>
      <c r="V14" s="9">
        <v>27.306999999999999</v>
      </c>
      <c r="W14" s="9">
        <v>16.367000000000001</v>
      </c>
      <c r="X14" s="9">
        <v>10.94</v>
      </c>
      <c r="Y14" s="9">
        <v>14.368</v>
      </c>
      <c r="Z14" s="9">
        <v>5.9740000000000002</v>
      </c>
      <c r="AA14" s="9">
        <v>8.3930000000000007</v>
      </c>
      <c r="AB14" s="9">
        <v>33.064</v>
      </c>
      <c r="AC14" s="9">
        <v>15.41</v>
      </c>
      <c r="AD14" s="9">
        <v>17.655000000000001</v>
      </c>
      <c r="AE14" s="9">
        <v>5.6719999999999997</v>
      </c>
      <c r="AF14" s="9">
        <v>1.85</v>
      </c>
      <c r="AG14" s="9">
        <v>3.8220000000000001</v>
      </c>
      <c r="AH14" s="9">
        <v>4.3230000000000004</v>
      </c>
      <c r="AI14" s="9">
        <v>1.85</v>
      </c>
      <c r="AJ14" s="9">
        <v>2.4729999999999999</v>
      </c>
      <c r="AK14" s="9">
        <v>2.0619999999999998</v>
      </c>
      <c r="AL14" s="9">
        <v>1.2909999999999999</v>
      </c>
      <c r="AM14" s="9">
        <v>0.77100000000000002</v>
      </c>
      <c r="AN14" s="9">
        <v>2.2610000000000001</v>
      </c>
      <c r="AO14" s="9">
        <v>0.55900000000000005</v>
      </c>
      <c r="AP14" s="9">
        <v>1.702</v>
      </c>
      <c r="AQ14" s="9">
        <v>1.349</v>
      </c>
      <c r="AR14" s="9">
        <v>0</v>
      </c>
      <c r="AS14" s="9">
        <v>1.349</v>
      </c>
      <c r="AT14" s="9">
        <v>27.393000000000001</v>
      </c>
      <c r="AU14" s="9">
        <v>13.56</v>
      </c>
      <c r="AV14" s="9">
        <v>13.832000000000001</v>
      </c>
      <c r="AW14" s="9">
        <v>8.9269999999999996</v>
      </c>
      <c r="AX14" s="9">
        <v>4.8230000000000004</v>
      </c>
      <c r="AY14" s="9">
        <v>4.1050000000000004</v>
      </c>
      <c r="AZ14" s="9">
        <v>7.5910000000000002</v>
      </c>
      <c r="BA14" s="9">
        <v>3.9449999999999998</v>
      </c>
      <c r="BB14" s="9">
        <v>3.6459999999999999</v>
      </c>
      <c r="BC14" s="9">
        <v>1.337</v>
      </c>
      <c r="BD14" s="9">
        <v>0.878</v>
      </c>
      <c r="BE14" s="9">
        <v>0.45900000000000002</v>
      </c>
      <c r="BF14" s="9">
        <v>0.42299999999999999</v>
      </c>
      <c r="BG14" s="9">
        <v>0</v>
      </c>
      <c r="BH14" s="9">
        <v>0.42299999999999999</v>
      </c>
      <c r="BI14" s="9">
        <v>16.024000000000001</v>
      </c>
      <c r="BJ14" s="9">
        <v>8.3879999999999999</v>
      </c>
      <c r="BK14" s="9">
        <v>7.6360000000000001</v>
      </c>
      <c r="BL14" s="9">
        <v>1.9039999999999999</v>
      </c>
      <c r="BM14" s="9">
        <v>0.78400000000000003</v>
      </c>
      <c r="BN14" s="9">
        <v>1.1200000000000001</v>
      </c>
      <c r="BO14" s="9">
        <v>14.12</v>
      </c>
      <c r="BP14" s="9">
        <v>7.6040000000000001</v>
      </c>
      <c r="BQ14" s="9">
        <v>6.5149999999999997</v>
      </c>
      <c r="BR14" s="9">
        <v>2.0179999999999998</v>
      </c>
      <c r="BS14" s="9">
        <v>0.34899999999999998</v>
      </c>
      <c r="BT14" s="9">
        <v>1.669</v>
      </c>
      <c r="BU14" s="9">
        <v>69.084000000000003</v>
      </c>
      <c r="BV14" s="9">
        <v>29.163</v>
      </c>
      <c r="BW14" s="9">
        <v>39.920999999999999</v>
      </c>
      <c r="BX14" s="9">
        <v>64.046000000000006</v>
      </c>
      <c r="BY14" s="9">
        <v>27.391999999999999</v>
      </c>
      <c r="BZ14" s="9">
        <v>36.654000000000003</v>
      </c>
      <c r="CA14" s="9">
        <v>5.0380000000000003</v>
      </c>
      <c r="CB14" s="9">
        <v>1.7709999999999999</v>
      </c>
      <c r="CC14" s="9">
        <v>3.2669999999999999</v>
      </c>
      <c r="CD14" s="9">
        <v>9.6530000000000005</v>
      </c>
      <c r="CE14" s="9">
        <v>5.2359999999999998</v>
      </c>
      <c r="CF14" s="9">
        <v>4.4169999999999998</v>
      </c>
      <c r="CG14" s="9">
        <v>92.495999999999995</v>
      </c>
      <c r="CH14" s="9">
        <v>39.337000000000003</v>
      </c>
      <c r="CI14" s="9">
        <v>53.158999999999999</v>
      </c>
      <c r="CJ14" s="9">
        <v>241.18700000000001</v>
      </c>
      <c r="CK14" s="9">
        <v>121.947</v>
      </c>
      <c r="CL14" s="9">
        <v>119.24</v>
      </c>
      <c r="CM14" s="9">
        <v>96.477000000000004</v>
      </c>
      <c r="CN14" s="9">
        <v>42.722999999999999</v>
      </c>
      <c r="CO14" s="9">
        <v>53.753999999999998</v>
      </c>
    </row>
    <row r="15" spans="1:93">
      <c r="A15" s="10">
        <v>43497</v>
      </c>
      <c r="B15" s="9">
        <v>0.94699999999999995</v>
      </c>
      <c r="C15" s="9">
        <v>2.452</v>
      </c>
      <c r="D15" s="9">
        <v>6.1219999999999999</v>
      </c>
      <c r="E15" s="9">
        <v>3.625</v>
      </c>
      <c r="F15" s="9">
        <v>2.4969999999999999</v>
      </c>
      <c r="G15" s="9">
        <v>36.703000000000003</v>
      </c>
      <c r="H15" s="9">
        <v>14.667</v>
      </c>
      <c r="I15" s="9">
        <v>22.036000000000001</v>
      </c>
      <c r="J15" s="9">
        <v>124.72199999999999</v>
      </c>
      <c r="K15" s="9">
        <v>65.343999999999994</v>
      </c>
      <c r="L15" s="9">
        <v>59.378</v>
      </c>
      <c r="M15" s="9">
        <v>40.191000000000003</v>
      </c>
      <c r="N15" s="9">
        <v>17.350999999999999</v>
      </c>
      <c r="O15" s="9">
        <v>22.84</v>
      </c>
      <c r="P15" s="9">
        <v>345.565</v>
      </c>
      <c r="Q15" s="9">
        <v>168.767</v>
      </c>
      <c r="R15" s="9">
        <v>176.798</v>
      </c>
      <c r="S15" s="9">
        <v>235.97399999999999</v>
      </c>
      <c r="T15" s="9">
        <v>120.366</v>
      </c>
      <c r="U15" s="9">
        <v>115.607</v>
      </c>
      <c r="V15" s="9">
        <v>29.995000000000001</v>
      </c>
      <c r="W15" s="9">
        <v>19.119</v>
      </c>
      <c r="X15" s="9">
        <v>10.875999999999999</v>
      </c>
      <c r="Y15" s="9">
        <v>14.904999999999999</v>
      </c>
      <c r="Z15" s="9">
        <v>6.2450000000000001</v>
      </c>
      <c r="AA15" s="9">
        <v>8.66</v>
      </c>
      <c r="AB15" s="9">
        <v>33.448999999999998</v>
      </c>
      <c r="AC15" s="9">
        <v>16.702000000000002</v>
      </c>
      <c r="AD15" s="9">
        <v>16.747</v>
      </c>
      <c r="AE15" s="9">
        <v>7.6059999999999999</v>
      </c>
      <c r="AF15" s="9">
        <v>3.9089999999999998</v>
      </c>
      <c r="AG15" s="9">
        <v>3.6970000000000001</v>
      </c>
      <c r="AH15" s="9">
        <v>6.91</v>
      </c>
      <c r="AI15" s="9">
        <v>3.427</v>
      </c>
      <c r="AJ15" s="9">
        <v>3.4830000000000001</v>
      </c>
      <c r="AK15" s="9">
        <v>2.0150000000000001</v>
      </c>
      <c r="AL15" s="9">
        <v>0.83299999999999996</v>
      </c>
      <c r="AM15" s="9">
        <v>1.1819999999999999</v>
      </c>
      <c r="AN15" s="9">
        <v>4.8959999999999999</v>
      </c>
      <c r="AO15" s="9">
        <v>2.5950000000000002</v>
      </c>
      <c r="AP15" s="9">
        <v>2.3010000000000002</v>
      </c>
      <c r="AQ15" s="9">
        <v>0.69599999999999995</v>
      </c>
      <c r="AR15" s="9">
        <v>0.48199999999999998</v>
      </c>
      <c r="AS15" s="9">
        <v>0.214</v>
      </c>
      <c r="AT15" s="9">
        <v>25.843</v>
      </c>
      <c r="AU15" s="9">
        <v>12.792999999999999</v>
      </c>
      <c r="AV15" s="9">
        <v>13.05</v>
      </c>
      <c r="AW15" s="9">
        <v>8.0969999999999995</v>
      </c>
      <c r="AX15" s="9">
        <v>4.5119999999999996</v>
      </c>
      <c r="AY15" s="9">
        <v>3.585</v>
      </c>
      <c r="AZ15" s="9">
        <v>6.9160000000000004</v>
      </c>
      <c r="BA15" s="9">
        <v>3.7360000000000002</v>
      </c>
      <c r="BB15" s="9">
        <v>3.18</v>
      </c>
      <c r="BC15" s="9">
        <v>1.181</v>
      </c>
      <c r="BD15" s="9">
        <v>0.77600000000000002</v>
      </c>
      <c r="BE15" s="9">
        <v>0.40600000000000003</v>
      </c>
      <c r="BF15" s="9">
        <v>0</v>
      </c>
      <c r="BG15" s="9">
        <v>0</v>
      </c>
      <c r="BH15" s="9">
        <v>0</v>
      </c>
      <c r="BI15" s="9">
        <v>15.013999999999999</v>
      </c>
      <c r="BJ15" s="9">
        <v>7.524</v>
      </c>
      <c r="BK15" s="9">
        <v>7.49</v>
      </c>
      <c r="BL15" s="9">
        <v>1.2809999999999999</v>
      </c>
      <c r="BM15" s="9">
        <v>0.89900000000000002</v>
      </c>
      <c r="BN15" s="9">
        <v>0.38200000000000001</v>
      </c>
      <c r="BO15" s="9">
        <v>13.733000000000001</v>
      </c>
      <c r="BP15" s="9">
        <v>6.625</v>
      </c>
      <c r="BQ15" s="9">
        <v>7.1079999999999997</v>
      </c>
      <c r="BR15" s="9">
        <v>2.7320000000000002</v>
      </c>
      <c r="BS15" s="9">
        <v>0.75700000000000001</v>
      </c>
      <c r="BT15" s="9">
        <v>1.9750000000000001</v>
      </c>
      <c r="BU15" s="9">
        <v>76.141999999999996</v>
      </c>
      <c r="BV15" s="9">
        <v>31.698</v>
      </c>
      <c r="BW15" s="9">
        <v>44.444000000000003</v>
      </c>
      <c r="BX15" s="9">
        <v>68.192999999999998</v>
      </c>
      <c r="BY15" s="9">
        <v>28.51</v>
      </c>
      <c r="BZ15" s="9">
        <v>39.683</v>
      </c>
      <c r="CA15" s="9">
        <v>7.9489999999999998</v>
      </c>
      <c r="CB15" s="9">
        <v>3.1880000000000002</v>
      </c>
      <c r="CC15" s="9">
        <v>4.7610000000000001</v>
      </c>
      <c r="CD15" s="9">
        <v>8.9309999999999992</v>
      </c>
      <c r="CE15" s="9">
        <v>4.5679999999999996</v>
      </c>
      <c r="CF15" s="9">
        <v>4.3620000000000001</v>
      </c>
      <c r="CG15" s="9">
        <v>100.661</v>
      </c>
      <c r="CH15" s="9">
        <v>43.832000000000001</v>
      </c>
      <c r="CI15" s="9">
        <v>56.829000000000001</v>
      </c>
      <c r="CJ15" s="9">
        <v>243.57900000000001</v>
      </c>
      <c r="CK15" s="9">
        <v>124.27500000000001</v>
      </c>
      <c r="CL15" s="9">
        <v>119.304</v>
      </c>
      <c r="CM15" s="9">
        <v>101.985</v>
      </c>
      <c r="CN15" s="9">
        <v>44.491</v>
      </c>
      <c r="CO15" s="9">
        <v>57.494</v>
      </c>
    </row>
    <row r="16" spans="1:93">
      <c r="A16" s="10">
        <v>43862</v>
      </c>
      <c r="B16" s="9">
        <v>0.97899999999999998</v>
      </c>
      <c r="C16" s="9">
        <v>1.9359999999999999</v>
      </c>
      <c r="D16" s="9">
        <v>7.0609999999999999</v>
      </c>
      <c r="E16" s="9">
        <v>3.3359999999999999</v>
      </c>
      <c r="F16" s="9">
        <v>3.726</v>
      </c>
      <c r="G16" s="9">
        <v>38.807000000000002</v>
      </c>
      <c r="H16" s="9">
        <v>17.782</v>
      </c>
      <c r="I16" s="9">
        <v>21.026</v>
      </c>
      <c r="J16" s="9">
        <v>127.663</v>
      </c>
      <c r="K16" s="9">
        <v>65.466999999999999</v>
      </c>
      <c r="L16" s="9">
        <v>62.195999999999998</v>
      </c>
      <c r="M16" s="9">
        <v>42.579000000000001</v>
      </c>
      <c r="N16" s="9">
        <v>20.026</v>
      </c>
      <c r="O16" s="9">
        <v>22.553000000000001</v>
      </c>
      <c r="P16" s="9">
        <v>353.65899999999999</v>
      </c>
      <c r="Q16" s="9">
        <v>172.816</v>
      </c>
      <c r="R16" s="9">
        <v>180.84299999999999</v>
      </c>
      <c r="S16" s="9">
        <v>246.18600000000001</v>
      </c>
      <c r="T16" s="9">
        <v>126.392</v>
      </c>
      <c r="U16" s="9">
        <v>119.794</v>
      </c>
      <c r="V16" s="9">
        <v>23.84</v>
      </c>
      <c r="W16" s="9">
        <v>12.108000000000001</v>
      </c>
      <c r="X16" s="9">
        <v>11.731999999999999</v>
      </c>
      <c r="Y16" s="9">
        <v>14.24</v>
      </c>
      <c r="Z16" s="9">
        <v>6.0179999999999998</v>
      </c>
      <c r="AA16" s="9">
        <v>8.2219999999999995</v>
      </c>
      <c r="AB16" s="9">
        <v>29.114999999999998</v>
      </c>
      <c r="AC16" s="9">
        <v>12.603</v>
      </c>
      <c r="AD16" s="9">
        <v>16.512</v>
      </c>
      <c r="AE16" s="9">
        <v>6.9080000000000004</v>
      </c>
      <c r="AF16" s="9">
        <v>3.6669999999999998</v>
      </c>
      <c r="AG16" s="9">
        <v>3.2410000000000001</v>
      </c>
      <c r="AH16" s="9">
        <v>5.5279999999999996</v>
      </c>
      <c r="AI16" s="9">
        <v>3.6669999999999998</v>
      </c>
      <c r="AJ16" s="9">
        <v>1.861</v>
      </c>
      <c r="AK16" s="9">
        <v>1.6220000000000001</v>
      </c>
      <c r="AL16" s="9">
        <v>1.1100000000000001</v>
      </c>
      <c r="AM16" s="9">
        <v>0.51200000000000001</v>
      </c>
      <c r="AN16" s="9">
        <v>3.9060000000000001</v>
      </c>
      <c r="AO16" s="9">
        <v>2.5569999999999999</v>
      </c>
      <c r="AP16" s="9">
        <v>1.349</v>
      </c>
      <c r="AQ16" s="9">
        <v>1.38</v>
      </c>
      <c r="AR16" s="9">
        <v>0</v>
      </c>
      <c r="AS16" s="9">
        <v>1.38</v>
      </c>
      <c r="AT16" s="9">
        <v>22.207000000000001</v>
      </c>
      <c r="AU16" s="9">
        <v>8.9359999999999999</v>
      </c>
      <c r="AV16" s="9">
        <v>13.271000000000001</v>
      </c>
      <c r="AW16" s="9">
        <v>6.657</v>
      </c>
      <c r="AX16" s="9">
        <v>2.7149999999999999</v>
      </c>
      <c r="AY16" s="9">
        <v>3.9420000000000002</v>
      </c>
      <c r="AZ16" s="9">
        <v>6.3579999999999997</v>
      </c>
      <c r="BA16" s="9">
        <v>2.4159999999999999</v>
      </c>
      <c r="BB16" s="9">
        <v>3.9420000000000002</v>
      </c>
      <c r="BC16" s="9">
        <v>0.29899999999999999</v>
      </c>
      <c r="BD16" s="9">
        <v>0.29899999999999999</v>
      </c>
      <c r="BE16" s="9">
        <v>0</v>
      </c>
      <c r="BF16" s="9">
        <v>0</v>
      </c>
      <c r="BG16" s="9">
        <v>0</v>
      </c>
      <c r="BH16" s="9">
        <v>0</v>
      </c>
      <c r="BI16" s="9">
        <v>15.025</v>
      </c>
      <c r="BJ16" s="9">
        <v>6.22</v>
      </c>
      <c r="BK16" s="9">
        <v>8.8049999999999997</v>
      </c>
      <c r="BL16" s="9">
        <v>1.1240000000000001</v>
      </c>
      <c r="BM16" s="9">
        <v>0.91200000000000003</v>
      </c>
      <c r="BN16" s="9">
        <v>0.21199999999999999</v>
      </c>
      <c r="BO16" s="9">
        <v>13.901999999999999</v>
      </c>
      <c r="BP16" s="9">
        <v>5.3079999999999998</v>
      </c>
      <c r="BQ16" s="9">
        <v>8.593</v>
      </c>
      <c r="BR16" s="9">
        <v>0.52500000000000002</v>
      </c>
      <c r="BS16" s="9">
        <v>0</v>
      </c>
      <c r="BT16" s="9">
        <v>0.52500000000000002</v>
      </c>
      <c r="BU16" s="9">
        <v>78.358000000000004</v>
      </c>
      <c r="BV16" s="9">
        <v>33.820999999999998</v>
      </c>
      <c r="BW16" s="9">
        <v>44.536999999999999</v>
      </c>
      <c r="BX16" s="9">
        <v>69.128</v>
      </c>
      <c r="BY16" s="9">
        <v>30.093</v>
      </c>
      <c r="BZ16" s="9">
        <v>39.034999999999997</v>
      </c>
      <c r="CA16" s="9">
        <v>9.23</v>
      </c>
      <c r="CB16" s="9">
        <v>3.7280000000000002</v>
      </c>
      <c r="CC16" s="9">
        <v>5.5019999999999998</v>
      </c>
      <c r="CD16" s="9">
        <v>7.98</v>
      </c>
      <c r="CE16" s="9">
        <v>3.5259999999999998</v>
      </c>
      <c r="CF16" s="9">
        <v>4.4530000000000003</v>
      </c>
      <c r="CG16" s="9">
        <v>99.492999999999995</v>
      </c>
      <c r="CH16" s="9">
        <v>42.896999999999998</v>
      </c>
      <c r="CI16" s="9">
        <v>56.595999999999997</v>
      </c>
      <c r="CJ16" s="9">
        <v>253.09399999999999</v>
      </c>
      <c r="CK16" s="9">
        <v>130.06</v>
      </c>
      <c r="CL16" s="9">
        <v>123.03400000000001</v>
      </c>
      <c r="CM16" s="9">
        <v>100.565</v>
      </c>
      <c r="CN16" s="9">
        <v>42.756</v>
      </c>
      <c r="CO16" s="9">
        <v>57.808999999999997</v>
      </c>
    </row>
    <row r="17" spans="1:93">
      <c r="A17" s="10">
        <v>44228</v>
      </c>
      <c r="B17" s="9">
        <v>1.8160000000000001</v>
      </c>
      <c r="C17" s="9">
        <v>2.2000000000000002</v>
      </c>
      <c r="D17" s="9">
        <v>5.7850000000000001</v>
      </c>
      <c r="E17" s="9">
        <v>1.9330000000000001</v>
      </c>
      <c r="F17" s="9">
        <v>3.8530000000000002</v>
      </c>
      <c r="G17" s="9">
        <v>34.512</v>
      </c>
      <c r="H17" s="9">
        <v>14.946999999999999</v>
      </c>
      <c r="I17" s="9">
        <v>19.565000000000001</v>
      </c>
      <c r="J17" s="9">
        <v>120.705</v>
      </c>
      <c r="K17" s="9">
        <v>62.737000000000002</v>
      </c>
      <c r="L17" s="9">
        <v>57.968000000000004</v>
      </c>
      <c r="M17" s="9">
        <v>37.171999999999997</v>
      </c>
      <c r="N17" s="9">
        <v>15.439</v>
      </c>
      <c r="O17" s="9">
        <v>21.733000000000001</v>
      </c>
      <c r="P17" s="9">
        <v>362.92200000000003</v>
      </c>
      <c r="Q17" s="9">
        <v>176.011</v>
      </c>
      <c r="R17" s="9">
        <v>186.911</v>
      </c>
      <c r="S17" s="9">
        <v>251.42</v>
      </c>
      <c r="T17" s="9">
        <v>127.542</v>
      </c>
      <c r="U17" s="9">
        <v>123.878</v>
      </c>
      <c r="V17" s="9">
        <v>23.76</v>
      </c>
      <c r="W17" s="9">
        <v>12.57</v>
      </c>
      <c r="X17" s="9">
        <v>11.189</v>
      </c>
      <c r="Y17" s="9">
        <v>14.702</v>
      </c>
      <c r="Z17" s="9">
        <v>7.242</v>
      </c>
      <c r="AA17" s="9">
        <v>7.46</v>
      </c>
      <c r="AB17" s="9">
        <v>32.445999999999998</v>
      </c>
      <c r="AC17" s="9">
        <v>12.898999999999999</v>
      </c>
      <c r="AD17" s="9">
        <v>19.547000000000001</v>
      </c>
      <c r="AE17" s="9">
        <v>5.8109999999999999</v>
      </c>
      <c r="AF17" s="9">
        <v>2.9449999999999998</v>
      </c>
      <c r="AG17" s="9">
        <v>2.8660000000000001</v>
      </c>
      <c r="AH17" s="9">
        <v>4.9859999999999998</v>
      </c>
      <c r="AI17" s="9">
        <v>2.9449999999999998</v>
      </c>
      <c r="AJ17" s="9">
        <v>2.04</v>
      </c>
      <c r="AK17" s="9">
        <v>2.9220000000000002</v>
      </c>
      <c r="AL17" s="9">
        <v>1.976</v>
      </c>
      <c r="AM17" s="9">
        <v>0.94599999999999995</v>
      </c>
      <c r="AN17" s="9">
        <v>2.0640000000000001</v>
      </c>
      <c r="AO17" s="9">
        <v>0.96899999999999997</v>
      </c>
      <c r="AP17" s="9">
        <v>1.095</v>
      </c>
      <c r="AQ17" s="9">
        <v>0.82499999999999996</v>
      </c>
      <c r="AR17" s="9">
        <v>0</v>
      </c>
      <c r="AS17" s="9">
        <v>0.82499999999999996</v>
      </c>
      <c r="AT17" s="9">
        <v>26.635000000000002</v>
      </c>
      <c r="AU17" s="9">
        <v>9.9540000000000006</v>
      </c>
      <c r="AV17" s="9">
        <v>16.681000000000001</v>
      </c>
      <c r="AW17" s="9">
        <v>8.3819999999999997</v>
      </c>
      <c r="AX17" s="9">
        <v>3.9409999999999998</v>
      </c>
      <c r="AY17" s="9">
        <v>4.4409999999999998</v>
      </c>
      <c r="AZ17" s="9">
        <v>7.899</v>
      </c>
      <c r="BA17" s="9">
        <v>3.6459999999999999</v>
      </c>
      <c r="BB17" s="9">
        <v>4.2530000000000001</v>
      </c>
      <c r="BC17" s="9">
        <v>0.48299999999999998</v>
      </c>
      <c r="BD17" s="9">
        <v>0.29499999999999998</v>
      </c>
      <c r="BE17" s="9">
        <v>0.187</v>
      </c>
      <c r="BF17" s="9">
        <v>0</v>
      </c>
      <c r="BG17" s="9">
        <v>0</v>
      </c>
      <c r="BH17" s="9">
        <v>0</v>
      </c>
      <c r="BI17" s="9">
        <v>15.723000000000001</v>
      </c>
      <c r="BJ17" s="9">
        <v>5.5119999999999996</v>
      </c>
      <c r="BK17" s="9">
        <v>10.210000000000001</v>
      </c>
      <c r="BL17" s="9">
        <v>1.716</v>
      </c>
      <c r="BM17" s="9">
        <v>0.64600000000000002</v>
      </c>
      <c r="BN17" s="9">
        <v>1.07</v>
      </c>
      <c r="BO17" s="9">
        <v>14.006</v>
      </c>
      <c r="BP17" s="9">
        <v>4.8659999999999997</v>
      </c>
      <c r="BQ17" s="9">
        <v>9.14</v>
      </c>
      <c r="BR17" s="9">
        <v>2.5310000000000001</v>
      </c>
      <c r="BS17" s="9">
        <v>0.501</v>
      </c>
      <c r="BT17" s="9">
        <v>2.0299999999999998</v>
      </c>
      <c r="BU17" s="9">
        <v>79.055999999999997</v>
      </c>
      <c r="BV17" s="9">
        <v>35.57</v>
      </c>
      <c r="BW17" s="9">
        <v>43.485999999999997</v>
      </c>
      <c r="BX17" s="9">
        <v>70.988</v>
      </c>
      <c r="BY17" s="9">
        <v>33.1</v>
      </c>
      <c r="BZ17" s="9">
        <v>37.887999999999998</v>
      </c>
      <c r="CA17" s="9">
        <v>8.0670000000000002</v>
      </c>
      <c r="CB17" s="9">
        <v>2.4700000000000002</v>
      </c>
      <c r="CC17" s="9">
        <v>5.5970000000000004</v>
      </c>
      <c r="CD17" s="9">
        <v>10.821</v>
      </c>
      <c r="CE17" s="9">
        <v>5.6219999999999999</v>
      </c>
      <c r="CF17" s="9">
        <v>5.1989999999999998</v>
      </c>
      <c r="CG17" s="9">
        <v>100.681</v>
      </c>
      <c r="CH17" s="9">
        <v>42.847000000000001</v>
      </c>
      <c r="CI17" s="9">
        <v>57.834000000000003</v>
      </c>
      <c r="CJ17" s="9">
        <v>257.23099999999999</v>
      </c>
      <c r="CK17" s="9">
        <v>130.48699999999999</v>
      </c>
      <c r="CL17" s="9">
        <v>126.744</v>
      </c>
      <c r="CM17" s="9">
        <v>105.691</v>
      </c>
      <c r="CN17" s="9">
        <v>45.524000000000001</v>
      </c>
      <c r="CO17" s="9">
        <v>60.167000000000002</v>
      </c>
    </row>
    <row r="18" spans="1:93">
      <c r="A18" s="10">
        <v>44593</v>
      </c>
      <c r="B18" s="9">
        <v>2.2730000000000001</v>
      </c>
      <c r="C18" s="9">
        <v>1.2549999999999999</v>
      </c>
      <c r="D18" s="9">
        <v>3.9590000000000001</v>
      </c>
      <c r="E18" s="9">
        <v>1.601</v>
      </c>
      <c r="F18" s="9">
        <v>2.3580000000000001</v>
      </c>
      <c r="G18" s="9">
        <v>40.832000000000001</v>
      </c>
      <c r="H18" s="9">
        <v>18.207999999999998</v>
      </c>
      <c r="I18" s="9">
        <v>22.623999999999999</v>
      </c>
      <c r="J18" s="9">
        <v>125.905</v>
      </c>
      <c r="K18" s="9">
        <v>64.257000000000005</v>
      </c>
      <c r="L18" s="9">
        <v>61.649000000000001</v>
      </c>
      <c r="M18" s="9">
        <v>42.091999999999999</v>
      </c>
      <c r="N18" s="9">
        <v>18.651</v>
      </c>
      <c r="O18" s="9">
        <v>23.442</v>
      </c>
      <c r="P18" s="9">
        <v>363.19200000000001</v>
      </c>
      <c r="Q18" s="9">
        <v>176.61600000000001</v>
      </c>
      <c r="R18" s="9">
        <v>186.57599999999999</v>
      </c>
      <c r="S18" s="9">
        <v>250.809</v>
      </c>
      <c r="T18" s="9">
        <v>127.34099999999999</v>
      </c>
      <c r="U18" s="9">
        <v>123.468</v>
      </c>
      <c r="V18" s="9">
        <v>25.472999999999999</v>
      </c>
      <c r="W18" s="9">
        <v>14.625999999999999</v>
      </c>
      <c r="X18" s="9">
        <v>10.846</v>
      </c>
      <c r="Y18" s="9">
        <v>12.7</v>
      </c>
      <c r="Z18" s="9">
        <v>7.3170000000000002</v>
      </c>
      <c r="AA18" s="9">
        <v>5.383</v>
      </c>
      <c r="AB18" s="9">
        <v>28.734999999999999</v>
      </c>
      <c r="AC18" s="9">
        <v>13.494999999999999</v>
      </c>
      <c r="AD18" s="9">
        <v>15.24</v>
      </c>
      <c r="AE18" s="9">
        <v>4.9829999999999997</v>
      </c>
      <c r="AF18" s="9">
        <v>1.883</v>
      </c>
      <c r="AG18" s="9">
        <v>3.1</v>
      </c>
      <c r="AH18" s="9">
        <v>3.5990000000000002</v>
      </c>
      <c r="AI18" s="9">
        <v>1.7090000000000001</v>
      </c>
      <c r="AJ18" s="9">
        <v>1.89</v>
      </c>
      <c r="AK18" s="9">
        <v>1.732</v>
      </c>
      <c r="AL18" s="9">
        <v>0.78400000000000003</v>
      </c>
      <c r="AM18" s="9">
        <v>0.94899999999999995</v>
      </c>
      <c r="AN18" s="9">
        <v>1.867</v>
      </c>
      <c r="AO18" s="9">
        <v>0.92600000000000005</v>
      </c>
      <c r="AP18" s="9">
        <v>0.94199999999999995</v>
      </c>
      <c r="AQ18" s="9">
        <v>1.383</v>
      </c>
      <c r="AR18" s="9">
        <v>0.17399999999999999</v>
      </c>
      <c r="AS18" s="9">
        <v>1.21</v>
      </c>
      <c r="AT18" s="9">
        <v>23.751999999999999</v>
      </c>
      <c r="AU18" s="9">
        <v>11.612</v>
      </c>
      <c r="AV18" s="9">
        <v>12.14</v>
      </c>
      <c r="AW18" s="9">
        <v>7.56</v>
      </c>
      <c r="AX18" s="9">
        <v>4.0709999999999997</v>
      </c>
      <c r="AY18" s="9">
        <v>3.4889999999999999</v>
      </c>
      <c r="AZ18" s="9">
        <v>7.31</v>
      </c>
      <c r="BA18" s="9">
        <v>4.0709999999999997</v>
      </c>
      <c r="BB18" s="9">
        <v>3.2389999999999999</v>
      </c>
      <c r="BC18" s="9">
        <v>0.25</v>
      </c>
      <c r="BD18" s="9">
        <v>0</v>
      </c>
      <c r="BE18" s="9">
        <v>0.25</v>
      </c>
      <c r="BF18" s="9">
        <v>0</v>
      </c>
      <c r="BG18" s="9">
        <v>0</v>
      </c>
      <c r="BH18" s="9">
        <v>0</v>
      </c>
      <c r="BI18" s="9">
        <v>13.526999999999999</v>
      </c>
      <c r="BJ18" s="9">
        <v>6.8559999999999999</v>
      </c>
      <c r="BK18" s="9">
        <v>6.6710000000000003</v>
      </c>
      <c r="BL18" s="9">
        <v>1.26</v>
      </c>
      <c r="BM18" s="9">
        <v>0.66100000000000003</v>
      </c>
      <c r="BN18" s="9">
        <v>0.59899999999999998</v>
      </c>
      <c r="BO18" s="9">
        <v>12.266999999999999</v>
      </c>
      <c r="BP18" s="9">
        <v>6.1950000000000003</v>
      </c>
      <c r="BQ18" s="9">
        <v>6.0720000000000001</v>
      </c>
      <c r="BR18" s="9">
        <v>2.6659999999999999</v>
      </c>
      <c r="BS18" s="9">
        <v>0.68600000000000005</v>
      </c>
      <c r="BT18" s="9">
        <v>1.98</v>
      </c>
      <c r="BU18" s="9">
        <v>83.647999999999996</v>
      </c>
      <c r="BV18" s="9">
        <v>35.78</v>
      </c>
      <c r="BW18" s="9">
        <v>47.868000000000002</v>
      </c>
      <c r="BX18" s="9">
        <v>74.179000000000002</v>
      </c>
      <c r="BY18" s="9">
        <v>31.236999999999998</v>
      </c>
      <c r="BZ18" s="9">
        <v>42.942</v>
      </c>
      <c r="CA18" s="9">
        <v>9.4689999999999994</v>
      </c>
      <c r="CB18" s="9">
        <v>4.5419999999999998</v>
      </c>
      <c r="CC18" s="9">
        <v>4.9260000000000002</v>
      </c>
      <c r="CD18" s="9">
        <v>9.0419999999999998</v>
      </c>
      <c r="CE18" s="9">
        <v>4.8540000000000001</v>
      </c>
      <c r="CF18" s="9">
        <v>4.1879999999999997</v>
      </c>
      <c r="CG18" s="9">
        <v>103.34099999999999</v>
      </c>
      <c r="CH18" s="9">
        <v>44.42</v>
      </c>
      <c r="CI18" s="9">
        <v>58.92</v>
      </c>
      <c r="CJ18" s="9">
        <v>255.792</v>
      </c>
      <c r="CK18" s="9">
        <v>129.22399999999999</v>
      </c>
      <c r="CL18" s="9">
        <v>126.568</v>
      </c>
      <c r="CM18" s="9">
        <v>107.4</v>
      </c>
      <c r="CN18" s="9">
        <v>47.392000000000003</v>
      </c>
      <c r="CO18" s="9">
        <v>60.008000000000003</v>
      </c>
    </row>
    <row r="19" spans="1:93">
      <c r="A19" s="10">
        <v>44958</v>
      </c>
      <c r="B19" s="9">
        <v>1.462</v>
      </c>
      <c r="C19" s="9">
        <v>1.6519999999999999</v>
      </c>
      <c r="D19" s="9">
        <v>4.8259999999999996</v>
      </c>
      <c r="E19" s="9">
        <v>2.552</v>
      </c>
      <c r="F19" s="9">
        <v>2.2730000000000001</v>
      </c>
      <c r="G19" s="9">
        <v>38.198999999999998</v>
      </c>
      <c r="H19" s="9">
        <v>17.128</v>
      </c>
      <c r="I19" s="9">
        <v>21.071000000000002</v>
      </c>
      <c r="J19" s="9">
        <v>135.429</v>
      </c>
      <c r="K19" s="9">
        <v>69.668999999999997</v>
      </c>
      <c r="L19" s="9">
        <v>65.760000000000005</v>
      </c>
      <c r="M19" s="9">
        <v>38.676000000000002</v>
      </c>
      <c r="N19" s="9">
        <v>17.286999999999999</v>
      </c>
      <c r="O19" s="9">
        <v>21.388999999999999</v>
      </c>
      <c r="P19" s="9">
        <v>374.18400000000003</v>
      </c>
      <c r="Q19" s="9">
        <v>181.49700000000001</v>
      </c>
      <c r="R19" s="9">
        <v>192.68700000000001</v>
      </c>
      <c r="S19" s="9">
        <v>264.49</v>
      </c>
      <c r="T19" s="9">
        <v>135.554</v>
      </c>
      <c r="U19" s="9">
        <v>128.93600000000001</v>
      </c>
      <c r="V19" s="9">
        <v>25.550999999999998</v>
      </c>
      <c r="W19" s="9">
        <v>13.617000000000001</v>
      </c>
      <c r="X19" s="9">
        <v>11.933999999999999</v>
      </c>
      <c r="Y19" s="9">
        <v>15.551</v>
      </c>
      <c r="Z19" s="9">
        <v>7.0170000000000003</v>
      </c>
      <c r="AA19" s="9">
        <v>8.5340000000000007</v>
      </c>
      <c r="AB19" s="9">
        <v>27.824999999999999</v>
      </c>
      <c r="AC19" s="9">
        <v>11.932</v>
      </c>
      <c r="AD19" s="9">
        <v>15.893000000000001</v>
      </c>
      <c r="AE19" s="9">
        <v>6.9669999999999996</v>
      </c>
      <c r="AF19" s="9">
        <v>2.8660000000000001</v>
      </c>
      <c r="AG19" s="9">
        <v>4.101</v>
      </c>
      <c r="AH19" s="9">
        <v>5.6189999999999998</v>
      </c>
      <c r="AI19" s="9">
        <v>2.3159999999999998</v>
      </c>
      <c r="AJ19" s="9">
        <v>3.3029999999999999</v>
      </c>
      <c r="AK19" s="9">
        <v>2.6179999999999999</v>
      </c>
      <c r="AL19" s="9">
        <v>1.7829999999999999</v>
      </c>
      <c r="AM19" s="9">
        <v>0.83399999999999996</v>
      </c>
      <c r="AN19" s="9">
        <v>3.0009999999999999</v>
      </c>
      <c r="AO19" s="9">
        <v>0.53200000000000003</v>
      </c>
      <c r="AP19" s="9">
        <v>2.4689999999999999</v>
      </c>
      <c r="AQ19" s="9">
        <v>1.3480000000000001</v>
      </c>
      <c r="AR19" s="9">
        <v>0.55100000000000005</v>
      </c>
      <c r="AS19" s="9">
        <v>0.79700000000000004</v>
      </c>
      <c r="AT19" s="9">
        <v>20.858000000000001</v>
      </c>
      <c r="AU19" s="9">
        <v>9.0660000000000007</v>
      </c>
      <c r="AV19" s="9">
        <v>11.792</v>
      </c>
      <c r="AW19" s="9">
        <v>6.2670000000000003</v>
      </c>
      <c r="AX19" s="9">
        <v>3.4689999999999999</v>
      </c>
      <c r="AY19" s="9">
        <v>2.7989999999999999</v>
      </c>
      <c r="AZ19" s="9">
        <v>5.46</v>
      </c>
      <c r="BA19" s="9">
        <v>2.944</v>
      </c>
      <c r="BB19" s="9">
        <v>2.516</v>
      </c>
      <c r="BC19" s="9">
        <v>0.80700000000000005</v>
      </c>
      <c r="BD19" s="9">
        <v>0.52400000000000002</v>
      </c>
      <c r="BE19" s="9">
        <v>0.28299999999999997</v>
      </c>
      <c r="BF19" s="9">
        <v>0</v>
      </c>
      <c r="BG19" s="9">
        <v>0</v>
      </c>
      <c r="BH19" s="9">
        <v>0</v>
      </c>
      <c r="BI19" s="9">
        <v>10.923</v>
      </c>
      <c r="BJ19" s="9">
        <v>4.5069999999999997</v>
      </c>
      <c r="BK19" s="9">
        <v>6.4160000000000004</v>
      </c>
      <c r="BL19" s="9">
        <v>0.91</v>
      </c>
      <c r="BM19" s="9">
        <v>0.498</v>
      </c>
      <c r="BN19" s="9">
        <v>0.41199999999999998</v>
      </c>
      <c r="BO19" s="9">
        <v>10.013</v>
      </c>
      <c r="BP19" s="9">
        <v>4.008</v>
      </c>
      <c r="BQ19" s="9">
        <v>6.0049999999999999</v>
      </c>
      <c r="BR19" s="9">
        <v>3.6680000000000001</v>
      </c>
      <c r="BS19" s="9">
        <v>1.091</v>
      </c>
      <c r="BT19" s="9">
        <v>2.577</v>
      </c>
      <c r="BU19" s="9">
        <v>81.869</v>
      </c>
      <c r="BV19" s="9">
        <v>34.011000000000003</v>
      </c>
      <c r="BW19" s="9">
        <v>47.857999999999997</v>
      </c>
      <c r="BX19" s="9">
        <v>72.677999999999997</v>
      </c>
      <c r="BY19" s="9">
        <v>30.97</v>
      </c>
      <c r="BZ19" s="9">
        <v>41.707999999999998</v>
      </c>
      <c r="CA19" s="9">
        <v>9.1920000000000002</v>
      </c>
      <c r="CB19" s="9">
        <v>3.0409999999999999</v>
      </c>
      <c r="CC19" s="9">
        <v>6.1509999999999998</v>
      </c>
      <c r="CD19" s="9">
        <v>8.0779999999999994</v>
      </c>
      <c r="CE19" s="9">
        <v>4.7270000000000003</v>
      </c>
      <c r="CF19" s="9">
        <v>3.35</v>
      </c>
      <c r="CG19" s="9">
        <v>101.617</v>
      </c>
      <c r="CH19" s="9">
        <v>41.216000000000001</v>
      </c>
      <c r="CI19" s="9">
        <v>60.401000000000003</v>
      </c>
      <c r="CJ19" s="9">
        <v>271.45699999999999</v>
      </c>
      <c r="CK19" s="9">
        <v>138.41999999999999</v>
      </c>
      <c r="CL19" s="9">
        <v>133.03700000000001</v>
      </c>
      <c r="CM19" s="9">
        <v>102.727</v>
      </c>
      <c r="CN19" s="9">
        <v>43.076999999999998</v>
      </c>
      <c r="CO19" s="9">
        <v>59.65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3278</vt:i4>
      </vt:variant>
    </vt:vector>
  </HeadingPairs>
  <TitlesOfParts>
    <vt:vector size="3287" baseType="lpstr">
      <vt:lpstr>Contents</vt:lpstr>
      <vt:lpstr>Table 1.1</vt:lpstr>
      <vt:lpstr>Table 1.2</vt:lpstr>
      <vt:lpstr>Index</vt:lpstr>
      <vt:lpstr>Data1</vt:lpstr>
      <vt:lpstr>Data2</vt:lpstr>
      <vt:lpstr>Data3</vt:lpstr>
      <vt:lpstr>Data4</vt:lpstr>
      <vt:lpstr>Data5</vt:lpstr>
      <vt:lpstr>A125173158X</vt:lpstr>
      <vt:lpstr>A125173158X_Data</vt:lpstr>
      <vt:lpstr>A125173158X_Latest</vt:lpstr>
      <vt:lpstr>A125173162R</vt:lpstr>
      <vt:lpstr>A125173162R_Data</vt:lpstr>
      <vt:lpstr>A125173162R_Latest</vt:lpstr>
      <vt:lpstr>A125173166X</vt:lpstr>
      <vt:lpstr>A125173166X_Data</vt:lpstr>
      <vt:lpstr>A125173166X_Latest</vt:lpstr>
      <vt:lpstr>A125173170R</vt:lpstr>
      <vt:lpstr>A125173170R_Data</vt:lpstr>
      <vt:lpstr>A125173170R_Latest</vt:lpstr>
      <vt:lpstr>A125173174X</vt:lpstr>
      <vt:lpstr>A125173174X_Data</vt:lpstr>
      <vt:lpstr>A125173174X_Latest</vt:lpstr>
      <vt:lpstr>A125173178J</vt:lpstr>
      <vt:lpstr>A125173178J_Data</vt:lpstr>
      <vt:lpstr>A125173178J_Latest</vt:lpstr>
      <vt:lpstr>A125173182X</vt:lpstr>
      <vt:lpstr>A125173182X_Data</vt:lpstr>
      <vt:lpstr>A125173182X_Latest</vt:lpstr>
      <vt:lpstr>A125173186J</vt:lpstr>
      <vt:lpstr>A125173186J_Data</vt:lpstr>
      <vt:lpstr>A125173186J_Latest</vt:lpstr>
      <vt:lpstr>A125173190X</vt:lpstr>
      <vt:lpstr>A125173190X_Data</vt:lpstr>
      <vt:lpstr>A125173190X_Latest</vt:lpstr>
      <vt:lpstr>A125173194J</vt:lpstr>
      <vt:lpstr>A125173194J_Data</vt:lpstr>
      <vt:lpstr>A125173194J_Latest</vt:lpstr>
      <vt:lpstr>A125173198T</vt:lpstr>
      <vt:lpstr>A125173198T_Data</vt:lpstr>
      <vt:lpstr>A125173198T_Latest</vt:lpstr>
      <vt:lpstr>A125173202W</vt:lpstr>
      <vt:lpstr>A125173202W_Data</vt:lpstr>
      <vt:lpstr>A125173202W_Latest</vt:lpstr>
      <vt:lpstr>A125173206F</vt:lpstr>
      <vt:lpstr>A125173206F_Data</vt:lpstr>
      <vt:lpstr>A125173206F_Latest</vt:lpstr>
      <vt:lpstr>A125173210W</vt:lpstr>
      <vt:lpstr>A125173210W_Data</vt:lpstr>
      <vt:lpstr>A125173210W_Latest</vt:lpstr>
      <vt:lpstr>A125173214F</vt:lpstr>
      <vt:lpstr>A125173214F_Data</vt:lpstr>
      <vt:lpstr>A125173214F_Latest</vt:lpstr>
      <vt:lpstr>A125173218R</vt:lpstr>
      <vt:lpstr>A125173218R_Data</vt:lpstr>
      <vt:lpstr>A125173218R_Latest</vt:lpstr>
      <vt:lpstr>A125173222F</vt:lpstr>
      <vt:lpstr>A125173222F_Data</vt:lpstr>
      <vt:lpstr>A125173222F_Latest</vt:lpstr>
      <vt:lpstr>A125173226R</vt:lpstr>
      <vt:lpstr>A125173226R_Data</vt:lpstr>
      <vt:lpstr>A125173226R_Latest</vt:lpstr>
      <vt:lpstr>A125173230F</vt:lpstr>
      <vt:lpstr>A125173230F_Data</vt:lpstr>
      <vt:lpstr>A125173230F_Latest</vt:lpstr>
      <vt:lpstr>A125173234R</vt:lpstr>
      <vt:lpstr>A125173234R_Data</vt:lpstr>
      <vt:lpstr>A125173234R_Latest</vt:lpstr>
      <vt:lpstr>A125173238X</vt:lpstr>
      <vt:lpstr>A125173238X_Data</vt:lpstr>
      <vt:lpstr>A125173238X_Latest</vt:lpstr>
      <vt:lpstr>A125173242R</vt:lpstr>
      <vt:lpstr>A125173242R_Data</vt:lpstr>
      <vt:lpstr>A125173242R_Latest</vt:lpstr>
      <vt:lpstr>A125173246X</vt:lpstr>
      <vt:lpstr>A125173246X_Data</vt:lpstr>
      <vt:lpstr>A125173246X_Latest</vt:lpstr>
      <vt:lpstr>A125173250R</vt:lpstr>
      <vt:lpstr>A125173250R_Data</vt:lpstr>
      <vt:lpstr>A125173250R_Latest</vt:lpstr>
      <vt:lpstr>A125173254X</vt:lpstr>
      <vt:lpstr>A125173254X_Data</vt:lpstr>
      <vt:lpstr>A125173254X_Latest</vt:lpstr>
      <vt:lpstr>A125173258J</vt:lpstr>
      <vt:lpstr>A125173258J_Data</vt:lpstr>
      <vt:lpstr>A125173258J_Latest</vt:lpstr>
      <vt:lpstr>A125173262X</vt:lpstr>
      <vt:lpstr>A125173262X_Data</vt:lpstr>
      <vt:lpstr>A125173262X_Latest</vt:lpstr>
      <vt:lpstr>A125173266J</vt:lpstr>
      <vt:lpstr>A125173266J_Data</vt:lpstr>
      <vt:lpstr>A125173266J_Latest</vt:lpstr>
      <vt:lpstr>A125173270X</vt:lpstr>
      <vt:lpstr>A125173270X_Data</vt:lpstr>
      <vt:lpstr>A125173270X_Latest</vt:lpstr>
      <vt:lpstr>A125173274J</vt:lpstr>
      <vt:lpstr>A125173274J_Data</vt:lpstr>
      <vt:lpstr>A125173274J_Latest</vt:lpstr>
      <vt:lpstr>A125173278T</vt:lpstr>
      <vt:lpstr>A125173278T_Data</vt:lpstr>
      <vt:lpstr>A125173278T_Latest</vt:lpstr>
      <vt:lpstr>A125173282J</vt:lpstr>
      <vt:lpstr>A125173282J_Data</vt:lpstr>
      <vt:lpstr>A125173282J_Latest</vt:lpstr>
      <vt:lpstr>A125173286T</vt:lpstr>
      <vt:lpstr>A125173286T_Data</vt:lpstr>
      <vt:lpstr>A125173286T_Latest</vt:lpstr>
      <vt:lpstr>A125173290J</vt:lpstr>
      <vt:lpstr>A125173290J_Data</vt:lpstr>
      <vt:lpstr>A125173290J_Latest</vt:lpstr>
      <vt:lpstr>A125173294T</vt:lpstr>
      <vt:lpstr>A125173294T_Data</vt:lpstr>
      <vt:lpstr>A125173294T_Latest</vt:lpstr>
      <vt:lpstr>A125173298A</vt:lpstr>
      <vt:lpstr>A125173298A_Data</vt:lpstr>
      <vt:lpstr>A125173298A_Latest</vt:lpstr>
      <vt:lpstr>A125173302F</vt:lpstr>
      <vt:lpstr>A125173302F_Data</vt:lpstr>
      <vt:lpstr>A125173302F_Latest</vt:lpstr>
      <vt:lpstr>A125173306R</vt:lpstr>
      <vt:lpstr>A125173306R_Data</vt:lpstr>
      <vt:lpstr>A125173306R_Latest</vt:lpstr>
      <vt:lpstr>A125173310F</vt:lpstr>
      <vt:lpstr>A125173310F_Data</vt:lpstr>
      <vt:lpstr>A125173310F_Latest</vt:lpstr>
      <vt:lpstr>A125173314R</vt:lpstr>
      <vt:lpstr>A125173314R_Data</vt:lpstr>
      <vt:lpstr>A125173314R_Latest</vt:lpstr>
      <vt:lpstr>A125173318X</vt:lpstr>
      <vt:lpstr>A125173318X_Data</vt:lpstr>
      <vt:lpstr>A125173318X_Latest</vt:lpstr>
      <vt:lpstr>A125173322R</vt:lpstr>
      <vt:lpstr>A125173322R_Data</vt:lpstr>
      <vt:lpstr>A125173322R_Latest</vt:lpstr>
      <vt:lpstr>A125173326X</vt:lpstr>
      <vt:lpstr>A125173326X_Data</vt:lpstr>
      <vt:lpstr>A125173326X_Latest</vt:lpstr>
      <vt:lpstr>A125173330R</vt:lpstr>
      <vt:lpstr>A125173330R_Data</vt:lpstr>
      <vt:lpstr>A125173330R_Latest</vt:lpstr>
      <vt:lpstr>A125173334X</vt:lpstr>
      <vt:lpstr>A125173334X_Data</vt:lpstr>
      <vt:lpstr>A125173334X_Latest</vt:lpstr>
      <vt:lpstr>A125173338J</vt:lpstr>
      <vt:lpstr>A125173338J_Data</vt:lpstr>
      <vt:lpstr>A125173338J_Latest</vt:lpstr>
      <vt:lpstr>A125173342X</vt:lpstr>
      <vt:lpstr>A125173342X_Data</vt:lpstr>
      <vt:lpstr>A125173342X_Latest</vt:lpstr>
      <vt:lpstr>A125173346J</vt:lpstr>
      <vt:lpstr>A125173346J_Data</vt:lpstr>
      <vt:lpstr>A125173346J_Latest</vt:lpstr>
      <vt:lpstr>A125173350X</vt:lpstr>
      <vt:lpstr>A125173350X_Data</vt:lpstr>
      <vt:lpstr>A125173350X_Latest</vt:lpstr>
      <vt:lpstr>A125173354J</vt:lpstr>
      <vt:lpstr>A125173354J_Data</vt:lpstr>
      <vt:lpstr>A125173354J_Latest</vt:lpstr>
      <vt:lpstr>A125173358T</vt:lpstr>
      <vt:lpstr>A125173358T_Data</vt:lpstr>
      <vt:lpstr>A125173358T_Latest</vt:lpstr>
      <vt:lpstr>A125173362J</vt:lpstr>
      <vt:lpstr>A125173362J_Data</vt:lpstr>
      <vt:lpstr>A125173362J_Latest</vt:lpstr>
      <vt:lpstr>A125173366T</vt:lpstr>
      <vt:lpstr>A125173366T_Data</vt:lpstr>
      <vt:lpstr>A125173366T_Latest</vt:lpstr>
      <vt:lpstr>A125173370J</vt:lpstr>
      <vt:lpstr>A125173370J_Data</vt:lpstr>
      <vt:lpstr>A125173370J_Latest</vt:lpstr>
      <vt:lpstr>A125173374T</vt:lpstr>
      <vt:lpstr>A125173374T_Data</vt:lpstr>
      <vt:lpstr>A125173374T_Latest</vt:lpstr>
      <vt:lpstr>A125173378A</vt:lpstr>
      <vt:lpstr>A125173378A_Data</vt:lpstr>
      <vt:lpstr>A125173378A_Latest</vt:lpstr>
      <vt:lpstr>A125173382T</vt:lpstr>
      <vt:lpstr>A125173382T_Data</vt:lpstr>
      <vt:lpstr>A125173382T_Latest</vt:lpstr>
      <vt:lpstr>A125173386A</vt:lpstr>
      <vt:lpstr>A125173386A_Data</vt:lpstr>
      <vt:lpstr>A125173386A_Latest</vt:lpstr>
      <vt:lpstr>A125173390T</vt:lpstr>
      <vt:lpstr>A125173390T_Data</vt:lpstr>
      <vt:lpstr>A125173390T_Latest</vt:lpstr>
      <vt:lpstr>A125173394A</vt:lpstr>
      <vt:lpstr>A125173394A_Data</vt:lpstr>
      <vt:lpstr>A125173394A_Latest</vt:lpstr>
      <vt:lpstr>A125173398K</vt:lpstr>
      <vt:lpstr>A125173398K_Data</vt:lpstr>
      <vt:lpstr>A125173398K_Latest</vt:lpstr>
      <vt:lpstr>A125173402R</vt:lpstr>
      <vt:lpstr>A125173402R_Data</vt:lpstr>
      <vt:lpstr>A125173402R_Latest</vt:lpstr>
      <vt:lpstr>A125173406X</vt:lpstr>
      <vt:lpstr>A125173406X_Data</vt:lpstr>
      <vt:lpstr>A125173406X_Latest</vt:lpstr>
      <vt:lpstr>A125173410R</vt:lpstr>
      <vt:lpstr>A125173410R_Data</vt:lpstr>
      <vt:lpstr>A125173410R_Latest</vt:lpstr>
      <vt:lpstr>A125173414X</vt:lpstr>
      <vt:lpstr>A125173414X_Data</vt:lpstr>
      <vt:lpstr>A125173414X_Latest</vt:lpstr>
      <vt:lpstr>A125173418J</vt:lpstr>
      <vt:lpstr>A125173418J_Data</vt:lpstr>
      <vt:lpstr>A125173418J_Latest</vt:lpstr>
      <vt:lpstr>A125173422X</vt:lpstr>
      <vt:lpstr>A125173422X_Data</vt:lpstr>
      <vt:lpstr>A125173422X_Latest</vt:lpstr>
      <vt:lpstr>A125173426J</vt:lpstr>
      <vt:lpstr>A125173426J_Data</vt:lpstr>
      <vt:lpstr>A125173426J_Latest</vt:lpstr>
      <vt:lpstr>A125173430X</vt:lpstr>
      <vt:lpstr>A125173430X_Data</vt:lpstr>
      <vt:lpstr>A125173430X_Latest</vt:lpstr>
      <vt:lpstr>A125173434J</vt:lpstr>
      <vt:lpstr>A125173434J_Data</vt:lpstr>
      <vt:lpstr>A125173434J_Latest</vt:lpstr>
      <vt:lpstr>A125173438T</vt:lpstr>
      <vt:lpstr>A125173438T_Data</vt:lpstr>
      <vt:lpstr>A125173438T_Latest</vt:lpstr>
      <vt:lpstr>A125173442J</vt:lpstr>
      <vt:lpstr>A125173442J_Data</vt:lpstr>
      <vt:lpstr>A125173442J_Latest</vt:lpstr>
      <vt:lpstr>A125173446T</vt:lpstr>
      <vt:lpstr>A125173446T_Data</vt:lpstr>
      <vt:lpstr>A125173446T_Latest</vt:lpstr>
      <vt:lpstr>A125173450J</vt:lpstr>
      <vt:lpstr>A125173450J_Data</vt:lpstr>
      <vt:lpstr>A125173450J_Latest</vt:lpstr>
      <vt:lpstr>A125173454T</vt:lpstr>
      <vt:lpstr>A125173454T_Data</vt:lpstr>
      <vt:lpstr>A125173454T_Latest</vt:lpstr>
      <vt:lpstr>A125173458A</vt:lpstr>
      <vt:lpstr>A125173458A_Data</vt:lpstr>
      <vt:lpstr>A125173458A_Latest</vt:lpstr>
      <vt:lpstr>A125173462T</vt:lpstr>
      <vt:lpstr>A125173462T_Data</vt:lpstr>
      <vt:lpstr>A125173462T_Latest</vt:lpstr>
      <vt:lpstr>A125173466A</vt:lpstr>
      <vt:lpstr>A125173466A_Data</vt:lpstr>
      <vt:lpstr>A125173466A_Latest</vt:lpstr>
      <vt:lpstr>A125173470T</vt:lpstr>
      <vt:lpstr>A125173470T_Data</vt:lpstr>
      <vt:lpstr>A125173470T_Latest</vt:lpstr>
      <vt:lpstr>A125173474A</vt:lpstr>
      <vt:lpstr>A125173474A_Data</vt:lpstr>
      <vt:lpstr>A125173474A_Latest</vt:lpstr>
      <vt:lpstr>A125173478K</vt:lpstr>
      <vt:lpstr>A125173478K_Data</vt:lpstr>
      <vt:lpstr>A125173478K_Latest</vt:lpstr>
      <vt:lpstr>A125173482A</vt:lpstr>
      <vt:lpstr>A125173482A_Data</vt:lpstr>
      <vt:lpstr>A125173482A_Latest</vt:lpstr>
      <vt:lpstr>A125173486K</vt:lpstr>
      <vt:lpstr>A125173486K_Data</vt:lpstr>
      <vt:lpstr>A125173486K_Latest</vt:lpstr>
      <vt:lpstr>A125173490A</vt:lpstr>
      <vt:lpstr>A125173490A_Data</vt:lpstr>
      <vt:lpstr>A125173490A_Latest</vt:lpstr>
      <vt:lpstr>A125173494K</vt:lpstr>
      <vt:lpstr>A125173494K_Data</vt:lpstr>
      <vt:lpstr>A125173494K_Latest</vt:lpstr>
      <vt:lpstr>A125173498V</vt:lpstr>
      <vt:lpstr>A125173498V_Data</vt:lpstr>
      <vt:lpstr>A125173498V_Latest</vt:lpstr>
      <vt:lpstr>A125173502X</vt:lpstr>
      <vt:lpstr>A125173502X_Data</vt:lpstr>
      <vt:lpstr>A125173502X_Latest</vt:lpstr>
      <vt:lpstr>A125173506J</vt:lpstr>
      <vt:lpstr>A125173506J_Data</vt:lpstr>
      <vt:lpstr>A125173506J_Latest</vt:lpstr>
      <vt:lpstr>A125173510X</vt:lpstr>
      <vt:lpstr>A125173510X_Data</vt:lpstr>
      <vt:lpstr>A125173510X_Latest</vt:lpstr>
      <vt:lpstr>A125173514J</vt:lpstr>
      <vt:lpstr>A125173514J_Data</vt:lpstr>
      <vt:lpstr>A125173514J_Latest</vt:lpstr>
      <vt:lpstr>A125173518T</vt:lpstr>
      <vt:lpstr>A125173518T_Data</vt:lpstr>
      <vt:lpstr>A125173518T_Latest</vt:lpstr>
      <vt:lpstr>A125173522J</vt:lpstr>
      <vt:lpstr>A125173522J_Data</vt:lpstr>
      <vt:lpstr>A125173522J_Latest</vt:lpstr>
      <vt:lpstr>A125173526T</vt:lpstr>
      <vt:lpstr>A125173526T_Data</vt:lpstr>
      <vt:lpstr>A125173526T_Latest</vt:lpstr>
      <vt:lpstr>A125173530J</vt:lpstr>
      <vt:lpstr>A125173530J_Data</vt:lpstr>
      <vt:lpstr>A125173530J_Latest</vt:lpstr>
      <vt:lpstr>A125173534T</vt:lpstr>
      <vt:lpstr>A125173534T_Data</vt:lpstr>
      <vt:lpstr>A125173534T_Latest</vt:lpstr>
      <vt:lpstr>A125173538A</vt:lpstr>
      <vt:lpstr>A125173538A_Data</vt:lpstr>
      <vt:lpstr>A125173538A_Latest</vt:lpstr>
      <vt:lpstr>A125173542T</vt:lpstr>
      <vt:lpstr>A125173542T_Data</vt:lpstr>
      <vt:lpstr>A125173542T_Latest</vt:lpstr>
      <vt:lpstr>A125173546A</vt:lpstr>
      <vt:lpstr>A125173546A_Data</vt:lpstr>
      <vt:lpstr>A125173546A_Latest</vt:lpstr>
      <vt:lpstr>A125173550T</vt:lpstr>
      <vt:lpstr>A125173550T_Data</vt:lpstr>
      <vt:lpstr>A125173550T_Latest</vt:lpstr>
      <vt:lpstr>A125173554A</vt:lpstr>
      <vt:lpstr>A125173554A_Data</vt:lpstr>
      <vt:lpstr>A125173554A_Latest</vt:lpstr>
      <vt:lpstr>A125173558K</vt:lpstr>
      <vt:lpstr>A125173558K_Data</vt:lpstr>
      <vt:lpstr>A125173558K_Latest</vt:lpstr>
      <vt:lpstr>A125173562A</vt:lpstr>
      <vt:lpstr>A125173562A_Data</vt:lpstr>
      <vt:lpstr>A125173562A_Latest</vt:lpstr>
      <vt:lpstr>A125173566K</vt:lpstr>
      <vt:lpstr>A125173566K_Data</vt:lpstr>
      <vt:lpstr>A125173566K_Latest</vt:lpstr>
      <vt:lpstr>A125173570A</vt:lpstr>
      <vt:lpstr>A125173570A_Data</vt:lpstr>
      <vt:lpstr>A125173570A_Latest</vt:lpstr>
      <vt:lpstr>A125173574K</vt:lpstr>
      <vt:lpstr>A125173574K_Data</vt:lpstr>
      <vt:lpstr>A125173574K_Latest</vt:lpstr>
      <vt:lpstr>A125173578V</vt:lpstr>
      <vt:lpstr>A125173578V_Data</vt:lpstr>
      <vt:lpstr>A125173578V_Latest</vt:lpstr>
      <vt:lpstr>A125173582K</vt:lpstr>
      <vt:lpstr>A125173582K_Data</vt:lpstr>
      <vt:lpstr>A125173582K_Latest</vt:lpstr>
      <vt:lpstr>A125173586V</vt:lpstr>
      <vt:lpstr>A125173586V_Data</vt:lpstr>
      <vt:lpstr>A125173586V_Latest</vt:lpstr>
      <vt:lpstr>A125173590K</vt:lpstr>
      <vt:lpstr>A125173590K_Data</vt:lpstr>
      <vt:lpstr>A125173590K_Latest</vt:lpstr>
      <vt:lpstr>A125173594V</vt:lpstr>
      <vt:lpstr>A125173594V_Data</vt:lpstr>
      <vt:lpstr>A125173594V_Latest</vt:lpstr>
      <vt:lpstr>A125173598C</vt:lpstr>
      <vt:lpstr>A125173598C_Data</vt:lpstr>
      <vt:lpstr>A125173598C_Latest</vt:lpstr>
      <vt:lpstr>A125173602J</vt:lpstr>
      <vt:lpstr>A125173602J_Data</vt:lpstr>
      <vt:lpstr>A125173602J_Latest</vt:lpstr>
      <vt:lpstr>A125173606T</vt:lpstr>
      <vt:lpstr>A125173606T_Data</vt:lpstr>
      <vt:lpstr>A125173606T_Latest</vt:lpstr>
      <vt:lpstr>A125173610J</vt:lpstr>
      <vt:lpstr>A125173610J_Data</vt:lpstr>
      <vt:lpstr>A125173610J_Latest</vt:lpstr>
      <vt:lpstr>A125173614T</vt:lpstr>
      <vt:lpstr>A125173614T_Data</vt:lpstr>
      <vt:lpstr>A125173614T_Latest</vt:lpstr>
      <vt:lpstr>A125173618A</vt:lpstr>
      <vt:lpstr>A125173618A_Data</vt:lpstr>
      <vt:lpstr>A125173618A_Latest</vt:lpstr>
      <vt:lpstr>A125173622T</vt:lpstr>
      <vt:lpstr>A125173622T_Data</vt:lpstr>
      <vt:lpstr>A125173622T_Latest</vt:lpstr>
      <vt:lpstr>A125173626A</vt:lpstr>
      <vt:lpstr>A125173626A_Data</vt:lpstr>
      <vt:lpstr>A125173626A_Latest</vt:lpstr>
      <vt:lpstr>A125173630T</vt:lpstr>
      <vt:lpstr>A125173630T_Data</vt:lpstr>
      <vt:lpstr>A125173630T_Latest</vt:lpstr>
      <vt:lpstr>A125173634A</vt:lpstr>
      <vt:lpstr>A125173634A_Data</vt:lpstr>
      <vt:lpstr>A125173634A_Latest</vt:lpstr>
      <vt:lpstr>A125173638K</vt:lpstr>
      <vt:lpstr>A125173638K_Data</vt:lpstr>
      <vt:lpstr>A125173638K_Latest</vt:lpstr>
      <vt:lpstr>A125173642A</vt:lpstr>
      <vt:lpstr>A125173642A_Data</vt:lpstr>
      <vt:lpstr>A125173642A_Latest</vt:lpstr>
      <vt:lpstr>A125173646K</vt:lpstr>
      <vt:lpstr>A125173646K_Data</vt:lpstr>
      <vt:lpstr>A125173646K_Latest</vt:lpstr>
      <vt:lpstr>A125173650A</vt:lpstr>
      <vt:lpstr>A125173650A_Data</vt:lpstr>
      <vt:lpstr>A125173650A_Latest</vt:lpstr>
      <vt:lpstr>A125173654K</vt:lpstr>
      <vt:lpstr>A125173654K_Data</vt:lpstr>
      <vt:lpstr>A125173654K_Latest</vt:lpstr>
      <vt:lpstr>A125173658V</vt:lpstr>
      <vt:lpstr>A125173658V_Data</vt:lpstr>
      <vt:lpstr>A125173658V_Latest</vt:lpstr>
      <vt:lpstr>A125173662K</vt:lpstr>
      <vt:lpstr>A125173662K_Data</vt:lpstr>
      <vt:lpstr>A125173662K_Latest</vt:lpstr>
      <vt:lpstr>A125173666V</vt:lpstr>
      <vt:lpstr>A125173666V_Data</vt:lpstr>
      <vt:lpstr>A125173666V_Latest</vt:lpstr>
      <vt:lpstr>A125173670K</vt:lpstr>
      <vt:lpstr>A125173670K_Data</vt:lpstr>
      <vt:lpstr>A125173670K_Latest</vt:lpstr>
      <vt:lpstr>A125173674V</vt:lpstr>
      <vt:lpstr>A125173674V_Data</vt:lpstr>
      <vt:lpstr>A125173674V_Latest</vt:lpstr>
      <vt:lpstr>A125173678C</vt:lpstr>
      <vt:lpstr>A125173678C_Data</vt:lpstr>
      <vt:lpstr>A125173678C_Latest</vt:lpstr>
      <vt:lpstr>A125173682V</vt:lpstr>
      <vt:lpstr>A125173682V_Data</vt:lpstr>
      <vt:lpstr>A125173682V_Latest</vt:lpstr>
      <vt:lpstr>A125173686C</vt:lpstr>
      <vt:lpstr>A125173686C_Data</vt:lpstr>
      <vt:lpstr>A125173686C_Latest</vt:lpstr>
      <vt:lpstr>A125173690V</vt:lpstr>
      <vt:lpstr>A125173690V_Data</vt:lpstr>
      <vt:lpstr>A125173690V_Latest</vt:lpstr>
      <vt:lpstr>A125173694C</vt:lpstr>
      <vt:lpstr>A125173694C_Data</vt:lpstr>
      <vt:lpstr>A125173694C_Latest</vt:lpstr>
      <vt:lpstr>A125173698L</vt:lpstr>
      <vt:lpstr>A125173698L_Data</vt:lpstr>
      <vt:lpstr>A125173698L_Latest</vt:lpstr>
      <vt:lpstr>A125173702T</vt:lpstr>
      <vt:lpstr>A125173702T_Data</vt:lpstr>
      <vt:lpstr>A125173702T_Latest</vt:lpstr>
      <vt:lpstr>A125173706A</vt:lpstr>
      <vt:lpstr>A125173706A_Data</vt:lpstr>
      <vt:lpstr>A125173706A_Latest</vt:lpstr>
      <vt:lpstr>A125173710T</vt:lpstr>
      <vt:lpstr>A125173710T_Data</vt:lpstr>
      <vt:lpstr>A125173710T_Latest</vt:lpstr>
      <vt:lpstr>A125173714A</vt:lpstr>
      <vt:lpstr>A125173714A_Data</vt:lpstr>
      <vt:lpstr>A125173714A_Latest</vt:lpstr>
      <vt:lpstr>A125173718K</vt:lpstr>
      <vt:lpstr>A125173718K_Data</vt:lpstr>
      <vt:lpstr>A125173718K_Latest</vt:lpstr>
      <vt:lpstr>A125173722A</vt:lpstr>
      <vt:lpstr>A125173722A_Data</vt:lpstr>
      <vt:lpstr>A125173722A_Latest</vt:lpstr>
      <vt:lpstr>A125173726K</vt:lpstr>
      <vt:lpstr>A125173726K_Data</vt:lpstr>
      <vt:lpstr>A125173726K_Latest</vt:lpstr>
      <vt:lpstr>A125173730A</vt:lpstr>
      <vt:lpstr>A125173730A_Data</vt:lpstr>
      <vt:lpstr>A125173730A_Latest</vt:lpstr>
      <vt:lpstr>A125173734K</vt:lpstr>
      <vt:lpstr>A125173734K_Data</vt:lpstr>
      <vt:lpstr>A125173734K_Latest</vt:lpstr>
      <vt:lpstr>A125173738V</vt:lpstr>
      <vt:lpstr>A125173738V_Data</vt:lpstr>
      <vt:lpstr>A125173738V_Latest</vt:lpstr>
      <vt:lpstr>A125173742K</vt:lpstr>
      <vt:lpstr>A125173742K_Data</vt:lpstr>
      <vt:lpstr>A125173742K_Latest</vt:lpstr>
      <vt:lpstr>A125173746V</vt:lpstr>
      <vt:lpstr>A125173746V_Data</vt:lpstr>
      <vt:lpstr>A125173746V_Latest</vt:lpstr>
      <vt:lpstr>A125173750K</vt:lpstr>
      <vt:lpstr>A125173750K_Data</vt:lpstr>
      <vt:lpstr>A125173750K_Latest</vt:lpstr>
      <vt:lpstr>A125173754V</vt:lpstr>
      <vt:lpstr>A125173754V_Data</vt:lpstr>
      <vt:lpstr>A125173754V_Latest</vt:lpstr>
      <vt:lpstr>A125173758C</vt:lpstr>
      <vt:lpstr>A125173758C_Data</vt:lpstr>
      <vt:lpstr>A125173758C_Latest</vt:lpstr>
      <vt:lpstr>A125173762V</vt:lpstr>
      <vt:lpstr>A125173762V_Data</vt:lpstr>
      <vt:lpstr>A125173762V_Latest</vt:lpstr>
      <vt:lpstr>A125173766C</vt:lpstr>
      <vt:lpstr>A125173766C_Data</vt:lpstr>
      <vt:lpstr>A125173766C_Latest</vt:lpstr>
      <vt:lpstr>A125173770V</vt:lpstr>
      <vt:lpstr>A125173770V_Data</vt:lpstr>
      <vt:lpstr>A125173770V_Latest</vt:lpstr>
      <vt:lpstr>A125173774C</vt:lpstr>
      <vt:lpstr>A125173774C_Data</vt:lpstr>
      <vt:lpstr>A125173774C_Latest</vt:lpstr>
      <vt:lpstr>A125173778L</vt:lpstr>
      <vt:lpstr>A125173778L_Data</vt:lpstr>
      <vt:lpstr>A125173778L_Latest</vt:lpstr>
      <vt:lpstr>A125173782C</vt:lpstr>
      <vt:lpstr>A125173782C_Data</vt:lpstr>
      <vt:lpstr>A125173782C_Latest</vt:lpstr>
      <vt:lpstr>A125173786L</vt:lpstr>
      <vt:lpstr>A125173786L_Data</vt:lpstr>
      <vt:lpstr>A125173786L_Latest</vt:lpstr>
      <vt:lpstr>A125173790C</vt:lpstr>
      <vt:lpstr>A125173790C_Data</vt:lpstr>
      <vt:lpstr>A125173790C_Latest</vt:lpstr>
      <vt:lpstr>A125173794L</vt:lpstr>
      <vt:lpstr>A125173794L_Data</vt:lpstr>
      <vt:lpstr>A125173794L_Latest</vt:lpstr>
      <vt:lpstr>A125173798W</vt:lpstr>
      <vt:lpstr>A125173798W_Data</vt:lpstr>
      <vt:lpstr>A125173798W_Latest</vt:lpstr>
      <vt:lpstr>A125173802A</vt:lpstr>
      <vt:lpstr>A125173802A_Data</vt:lpstr>
      <vt:lpstr>A125173802A_Latest</vt:lpstr>
      <vt:lpstr>A125173806K</vt:lpstr>
      <vt:lpstr>A125173806K_Data</vt:lpstr>
      <vt:lpstr>A125173806K_Latest</vt:lpstr>
      <vt:lpstr>A125173810A</vt:lpstr>
      <vt:lpstr>A125173810A_Data</vt:lpstr>
      <vt:lpstr>A125173810A_Latest</vt:lpstr>
      <vt:lpstr>A125173814K</vt:lpstr>
      <vt:lpstr>A125173814K_Data</vt:lpstr>
      <vt:lpstr>A125173814K_Latest</vt:lpstr>
      <vt:lpstr>A125173818V</vt:lpstr>
      <vt:lpstr>A125173818V_Data</vt:lpstr>
      <vt:lpstr>A125173818V_Latest</vt:lpstr>
      <vt:lpstr>A125173822K</vt:lpstr>
      <vt:lpstr>A125173822K_Data</vt:lpstr>
      <vt:lpstr>A125173822K_Latest</vt:lpstr>
      <vt:lpstr>A125173826V</vt:lpstr>
      <vt:lpstr>A125173826V_Data</vt:lpstr>
      <vt:lpstr>A125173826V_Latest</vt:lpstr>
      <vt:lpstr>A125173830K</vt:lpstr>
      <vt:lpstr>A125173830K_Data</vt:lpstr>
      <vt:lpstr>A125173830K_Latest</vt:lpstr>
      <vt:lpstr>A125173834V</vt:lpstr>
      <vt:lpstr>A125173834V_Data</vt:lpstr>
      <vt:lpstr>A125173834V_Latest</vt:lpstr>
      <vt:lpstr>A125173838C</vt:lpstr>
      <vt:lpstr>A125173838C_Data</vt:lpstr>
      <vt:lpstr>A125173838C_Latest</vt:lpstr>
      <vt:lpstr>A125173842V</vt:lpstr>
      <vt:lpstr>A125173842V_Data</vt:lpstr>
      <vt:lpstr>A125173842V_Latest</vt:lpstr>
      <vt:lpstr>A125173846C</vt:lpstr>
      <vt:lpstr>A125173846C_Data</vt:lpstr>
      <vt:lpstr>A125173846C_Latest</vt:lpstr>
      <vt:lpstr>A125173850V</vt:lpstr>
      <vt:lpstr>A125173850V_Data</vt:lpstr>
      <vt:lpstr>A125173850V_Latest</vt:lpstr>
      <vt:lpstr>A125173854C</vt:lpstr>
      <vt:lpstr>A125173854C_Data</vt:lpstr>
      <vt:lpstr>A125173854C_Latest</vt:lpstr>
      <vt:lpstr>A125173858L</vt:lpstr>
      <vt:lpstr>A125173858L_Data</vt:lpstr>
      <vt:lpstr>A125173858L_Latest</vt:lpstr>
      <vt:lpstr>A125173862C</vt:lpstr>
      <vt:lpstr>A125173862C_Data</vt:lpstr>
      <vt:lpstr>A125173862C_Latest</vt:lpstr>
      <vt:lpstr>A125173866L</vt:lpstr>
      <vt:lpstr>A125173866L_Data</vt:lpstr>
      <vt:lpstr>A125173866L_Latest</vt:lpstr>
      <vt:lpstr>A125173870C</vt:lpstr>
      <vt:lpstr>A125173870C_Data</vt:lpstr>
      <vt:lpstr>A125173870C_Latest</vt:lpstr>
      <vt:lpstr>A125173874L</vt:lpstr>
      <vt:lpstr>A125173874L_Data</vt:lpstr>
      <vt:lpstr>A125173874L_Latest</vt:lpstr>
      <vt:lpstr>A125173878W</vt:lpstr>
      <vt:lpstr>A125173878W_Data</vt:lpstr>
      <vt:lpstr>A125173878W_Latest</vt:lpstr>
      <vt:lpstr>A125173882L</vt:lpstr>
      <vt:lpstr>A125173882L_Data</vt:lpstr>
      <vt:lpstr>A125173882L_Latest</vt:lpstr>
      <vt:lpstr>A125173886W</vt:lpstr>
      <vt:lpstr>A125173886W_Data</vt:lpstr>
      <vt:lpstr>A125173886W_Latest</vt:lpstr>
      <vt:lpstr>A125173890L</vt:lpstr>
      <vt:lpstr>A125173890L_Data</vt:lpstr>
      <vt:lpstr>A125173890L_Latest</vt:lpstr>
      <vt:lpstr>A125173894W</vt:lpstr>
      <vt:lpstr>A125173894W_Data</vt:lpstr>
      <vt:lpstr>A125173894W_Latest</vt:lpstr>
      <vt:lpstr>A125173898F</vt:lpstr>
      <vt:lpstr>A125173898F_Data</vt:lpstr>
      <vt:lpstr>A125173898F_Latest</vt:lpstr>
      <vt:lpstr>A125173902K</vt:lpstr>
      <vt:lpstr>A125173902K_Data</vt:lpstr>
      <vt:lpstr>A125173902K_Latest</vt:lpstr>
      <vt:lpstr>A125173906V</vt:lpstr>
      <vt:lpstr>A125173906V_Data</vt:lpstr>
      <vt:lpstr>A125173906V_Latest</vt:lpstr>
      <vt:lpstr>A125173910K</vt:lpstr>
      <vt:lpstr>A125173910K_Data</vt:lpstr>
      <vt:lpstr>A125173910K_Latest</vt:lpstr>
      <vt:lpstr>A125173914V</vt:lpstr>
      <vt:lpstr>A125173914V_Data</vt:lpstr>
      <vt:lpstr>A125173914V_Latest</vt:lpstr>
      <vt:lpstr>A125173918C</vt:lpstr>
      <vt:lpstr>A125173918C_Data</vt:lpstr>
      <vt:lpstr>A125173918C_Latest</vt:lpstr>
      <vt:lpstr>A125173922V</vt:lpstr>
      <vt:lpstr>A125173922V_Data</vt:lpstr>
      <vt:lpstr>A125173922V_Latest</vt:lpstr>
      <vt:lpstr>A125173926C</vt:lpstr>
      <vt:lpstr>A125173926C_Data</vt:lpstr>
      <vt:lpstr>A125173926C_Latest</vt:lpstr>
      <vt:lpstr>A125173930V</vt:lpstr>
      <vt:lpstr>A125173930V_Data</vt:lpstr>
      <vt:lpstr>A125173930V_Latest</vt:lpstr>
      <vt:lpstr>A125173934C</vt:lpstr>
      <vt:lpstr>A125173934C_Data</vt:lpstr>
      <vt:lpstr>A125173934C_Latest</vt:lpstr>
      <vt:lpstr>A125173938L</vt:lpstr>
      <vt:lpstr>A125173938L_Data</vt:lpstr>
      <vt:lpstr>A125173938L_Latest</vt:lpstr>
      <vt:lpstr>A125173942C</vt:lpstr>
      <vt:lpstr>A125173942C_Data</vt:lpstr>
      <vt:lpstr>A125173942C_Latest</vt:lpstr>
      <vt:lpstr>A125173946L</vt:lpstr>
      <vt:lpstr>A125173946L_Data</vt:lpstr>
      <vt:lpstr>A125173946L_Latest</vt:lpstr>
      <vt:lpstr>A125173950C</vt:lpstr>
      <vt:lpstr>A125173950C_Data</vt:lpstr>
      <vt:lpstr>A125173950C_Latest</vt:lpstr>
      <vt:lpstr>A125173954L</vt:lpstr>
      <vt:lpstr>A125173954L_Data</vt:lpstr>
      <vt:lpstr>A125173954L_Latest</vt:lpstr>
      <vt:lpstr>A125173958W</vt:lpstr>
      <vt:lpstr>A125173958W_Data</vt:lpstr>
      <vt:lpstr>A125173958W_Latest</vt:lpstr>
      <vt:lpstr>A125173962L</vt:lpstr>
      <vt:lpstr>A125173962L_Data</vt:lpstr>
      <vt:lpstr>A125173962L_Latest</vt:lpstr>
      <vt:lpstr>A125173966W</vt:lpstr>
      <vt:lpstr>A125173966W_Data</vt:lpstr>
      <vt:lpstr>A125173966W_Latest</vt:lpstr>
      <vt:lpstr>A125173970L</vt:lpstr>
      <vt:lpstr>A125173970L_Data</vt:lpstr>
      <vt:lpstr>A125173970L_Latest</vt:lpstr>
      <vt:lpstr>A125173974W</vt:lpstr>
      <vt:lpstr>A125173974W_Data</vt:lpstr>
      <vt:lpstr>A125173974W_Latest</vt:lpstr>
      <vt:lpstr>A125173978F</vt:lpstr>
      <vt:lpstr>A125173978F_Data</vt:lpstr>
      <vt:lpstr>A125173978F_Latest</vt:lpstr>
      <vt:lpstr>A125173982W</vt:lpstr>
      <vt:lpstr>A125173982W_Data</vt:lpstr>
      <vt:lpstr>A125173982W_Latest</vt:lpstr>
      <vt:lpstr>A125173986F</vt:lpstr>
      <vt:lpstr>A125173986F_Data</vt:lpstr>
      <vt:lpstr>A125173986F_Latest</vt:lpstr>
      <vt:lpstr>A125173990W</vt:lpstr>
      <vt:lpstr>A125173990W_Data</vt:lpstr>
      <vt:lpstr>A125173990W_Latest</vt:lpstr>
      <vt:lpstr>A125173994F</vt:lpstr>
      <vt:lpstr>A125173994F_Data</vt:lpstr>
      <vt:lpstr>A125173994F_Latest</vt:lpstr>
      <vt:lpstr>A125173998R</vt:lpstr>
      <vt:lpstr>A125173998R_Data</vt:lpstr>
      <vt:lpstr>A125173998R_Latest</vt:lpstr>
      <vt:lpstr>A125174002W</vt:lpstr>
      <vt:lpstr>A125174002W_Data</vt:lpstr>
      <vt:lpstr>A125174002W_Latest</vt:lpstr>
      <vt:lpstr>A125174006F</vt:lpstr>
      <vt:lpstr>A125174006F_Data</vt:lpstr>
      <vt:lpstr>A125174006F_Latest</vt:lpstr>
      <vt:lpstr>A125174010W</vt:lpstr>
      <vt:lpstr>A125174010W_Data</vt:lpstr>
      <vt:lpstr>A125174010W_Latest</vt:lpstr>
      <vt:lpstr>A125174014F</vt:lpstr>
      <vt:lpstr>A125174014F_Data</vt:lpstr>
      <vt:lpstr>A125174014F_Latest</vt:lpstr>
      <vt:lpstr>A125174018R</vt:lpstr>
      <vt:lpstr>A125174018R_Data</vt:lpstr>
      <vt:lpstr>A125174018R_Latest</vt:lpstr>
      <vt:lpstr>A125174022F</vt:lpstr>
      <vt:lpstr>A125174022F_Data</vt:lpstr>
      <vt:lpstr>A125174022F_Latest</vt:lpstr>
      <vt:lpstr>A125174026R</vt:lpstr>
      <vt:lpstr>A125174026R_Data</vt:lpstr>
      <vt:lpstr>A125174026R_Latest</vt:lpstr>
      <vt:lpstr>A125174030F</vt:lpstr>
      <vt:lpstr>A125174030F_Data</vt:lpstr>
      <vt:lpstr>A125174030F_Latest</vt:lpstr>
      <vt:lpstr>A125174034R</vt:lpstr>
      <vt:lpstr>A125174034R_Data</vt:lpstr>
      <vt:lpstr>A125174034R_Latest</vt:lpstr>
      <vt:lpstr>A125174038X</vt:lpstr>
      <vt:lpstr>A125174038X_Data</vt:lpstr>
      <vt:lpstr>A125174038X_Latest</vt:lpstr>
      <vt:lpstr>A125174042R</vt:lpstr>
      <vt:lpstr>A125174042R_Data</vt:lpstr>
      <vt:lpstr>A125174042R_Latest</vt:lpstr>
      <vt:lpstr>A125174046X</vt:lpstr>
      <vt:lpstr>A125174046X_Data</vt:lpstr>
      <vt:lpstr>A125174046X_Latest</vt:lpstr>
      <vt:lpstr>A125174050R</vt:lpstr>
      <vt:lpstr>A125174050R_Data</vt:lpstr>
      <vt:lpstr>A125174050R_Latest</vt:lpstr>
      <vt:lpstr>A125174054X</vt:lpstr>
      <vt:lpstr>A125174054X_Data</vt:lpstr>
      <vt:lpstr>A125174054X_Latest</vt:lpstr>
      <vt:lpstr>A125174058J</vt:lpstr>
      <vt:lpstr>A125174058J_Data</vt:lpstr>
      <vt:lpstr>A125174058J_Latest</vt:lpstr>
      <vt:lpstr>A125174062X</vt:lpstr>
      <vt:lpstr>A125174062X_Data</vt:lpstr>
      <vt:lpstr>A125174062X_Latest</vt:lpstr>
      <vt:lpstr>A125174066J</vt:lpstr>
      <vt:lpstr>A125174066J_Data</vt:lpstr>
      <vt:lpstr>A125174066J_Latest</vt:lpstr>
      <vt:lpstr>A125174070X</vt:lpstr>
      <vt:lpstr>A125174070X_Data</vt:lpstr>
      <vt:lpstr>A125174070X_Latest</vt:lpstr>
      <vt:lpstr>A125174074J</vt:lpstr>
      <vt:lpstr>A125174074J_Data</vt:lpstr>
      <vt:lpstr>A125174074J_Latest</vt:lpstr>
      <vt:lpstr>A125174078T</vt:lpstr>
      <vt:lpstr>A125174078T_Data</vt:lpstr>
      <vt:lpstr>A125174078T_Latest</vt:lpstr>
      <vt:lpstr>A125174082J</vt:lpstr>
      <vt:lpstr>A125174082J_Data</vt:lpstr>
      <vt:lpstr>A125174082J_Latest</vt:lpstr>
      <vt:lpstr>A125174086T</vt:lpstr>
      <vt:lpstr>A125174086T_Data</vt:lpstr>
      <vt:lpstr>A125174086T_Latest</vt:lpstr>
      <vt:lpstr>A125174090J</vt:lpstr>
      <vt:lpstr>A125174090J_Data</vt:lpstr>
      <vt:lpstr>A125174090J_Latest</vt:lpstr>
      <vt:lpstr>A125174094T</vt:lpstr>
      <vt:lpstr>A125174094T_Data</vt:lpstr>
      <vt:lpstr>A125174094T_Latest</vt:lpstr>
      <vt:lpstr>A125174098A</vt:lpstr>
      <vt:lpstr>A125174098A_Data</vt:lpstr>
      <vt:lpstr>A125174098A_Latest</vt:lpstr>
      <vt:lpstr>A125174102F</vt:lpstr>
      <vt:lpstr>A125174102F_Data</vt:lpstr>
      <vt:lpstr>A125174102F_Latest</vt:lpstr>
      <vt:lpstr>A125174106R</vt:lpstr>
      <vt:lpstr>A125174106R_Data</vt:lpstr>
      <vt:lpstr>A125174106R_Latest</vt:lpstr>
      <vt:lpstr>A125174110F</vt:lpstr>
      <vt:lpstr>A125174110F_Data</vt:lpstr>
      <vt:lpstr>A125174110F_Latest</vt:lpstr>
      <vt:lpstr>A125174114R</vt:lpstr>
      <vt:lpstr>A125174114R_Data</vt:lpstr>
      <vt:lpstr>A125174114R_Latest</vt:lpstr>
      <vt:lpstr>A125174118X</vt:lpstr>
      <vt:lpstr>A125174118X_Data</vt:lpstr>
      <vt:lpstr>A125174118X_Latest</vt:lpstr>
      <vt:lpstr>A125174122R</vt:lpstr>
      <vt:lpstr>A125174122R_Data</vt:lpstr>
      <vt:lpstr>A125174122R_Latest</vt:lpstr>
      <vt:lpstr>A125174126X</vt:lpstr>
      <vt:lpstr>A125174126X_Data</vt:lpstr>
      <vt:lpstr>A125174126X_Latest</vt:lpstr>
      <vt:lpstr>A125174130R</vt:lpstr>
      <vt:lpstr>A125174130R_Data</vt:lpstr>
      <vt:lpstr>A125174130R_Latest</vt:lpstr>
      <vt:lpstr>A125174134X</vt:lpstr>
      <vt:lpstr>A125174134X_Data</vt:lpstr>
      <vt:lpstr>A125174134X_Latest</vt:lpstr>
      <vt:lpstr>A125174138J</vt:lpstr>
      <vt:lpstr>A125174138J_Data</vt:lpstr>
      <vt:lpstr>A125174138J_Latest</vt:lpstr>
      <vt:lpstr>A125174142X</vt:lpstr>
      <vt:lpstr>A125174142X_Data</vt:lpstr>
      <vt:lpstr>A125174142X_Latest</vt:lpstr>
      <vt:lpstr>A125174146J</vt:lpstr>
      <vt:lpstr>A125174146J_Data</vt:lpstr>
      <vt:lpstr>A125174146J_Latest</vt:lpstr>
      <vt:lpstr>A125174150X</vt:lpstr>
      <vt:lpstr>A125174150X_Data</vt:lpstr>
      <vt:lpstr>A125174150X_Latest</vt:lpstr>
      <vt:lpstr>A125174154J</vt:lpstr>
      <vt:lpstr>A125174154J_Data</vt:lpstr>
      <vt:lpstr>A125174154J_Latest</vt:lpstr>
      <vt:lpstr>A125174158T</vt:lpstr>
      <vt:lpstr>A125174158T_Data</vt:lpstr>
      <vt:lpstr>A125174158T_Latest</vt:lpstr>
      <vt:lpstr>A125174162J</vt:lpstr>
      <vt:lpstr>A125174162J_Data</vt:lpstr>
      <vt:lpstr>A125174162J_Latest</vt:lpstr>
      <vt:lpstr>A125174166T</vt:lpstr>
      <vt:lpstr>A125174166T_Data</vt:lpstr>
      <vt:lpstr>A125174166T_Latest</vt:lpstr>
      <vt:lpstr>A125174170J</vt:lpstr>
      <vt:lpstr>A125174170J_Data</vt:lpstr>
      <vt:lpstr>A125174170J_Latest</vt:lpstr>
      <vt:lpstr>A125174174T</vt:lpstr>
      <vt:lpstr>A125174174T_Data</vt:lpstr>
      <vt:lpstr>A125174174T_Latest</vt:lpstr>
      <vt:lpstr>A125174178A</vt:lpstr>
      <vt:lpstr>A125174178A_Data</vt:lpstr>
      <vt:lpstr>A125174178A_Latest</vt:lpstr>
      <vt:lpstr>A125174182T</vt:lpstr>
      <vt:lpstr>A125174182T_Data</vt:lpstr>
      <vt:lpstr>A125174182T_Latest</vt:lpstr>
      <vt:lpstr>A125174186A</vt:lpstr>
      <vt:lpstr>A125174186A_Data</vt:lpstr>
      <vt:lpstr>A125174186A_Latest</vt:lpstr>
      <vt:lpstr>A125174190T</vt:lpstr>
      <vt:lpstr>A125174190T_Data</vt:lpstr>
      <vt:lpstr>A125174190T_Latest</vt:lpstr>
      <vt:lpstr>A125174194A</vt:lpstr>
      <vt:lpstr>A125174194A_Data</vt:lpstr>
      <vt:lpstr>A125174194A_Latest</vt:lpstr>
      <vt:lpstr>A125175030X</vt:lpstr>
      <vt:lpstr>A125175030X_Data</vt:lpstr>
      <vt:lpstr>A125175030X_Latest</vt:lpstr>
      <vt:lpstr>A125175034J</vt:lpstr>
      <vt:lpstr>A125175034J_Data</vt:lpstr>
      <vt:lpstr>A125175034J_Latest</vt:lpstr>
      <vt:lpstr>A125175038T</vt:lpstr>
      <vt:lpstr>A125175038T_Data</vt:lpstr>
      <vt:lpstr>A125175038T_Latest</vt:lpstr>
      <vt:lpstr>A125175042J</vt:lpstr>
      <vt:lpstr>A125175042J_Data</vt:lpstr>
      <vt:lpstr>A125175042J_Latest</vt:lpstr>
      <vt:lpstr>A125175046T</vt:lpstr>
      <vt:lpstr>A125175046T_Data</vt:lpstr>
      <vt:lpstr>A125175046T_Latest</vt:lpstr>
      <vt:lpstr>A125175050J</vt:lpstr>
      <vt:lpstr>A125175050J_Data</vt:lpstr>
      <vt:lpstr>A125175050J_Latest</vt:lpstr>
      <vt:lpstr>A125175054T</vt:lpstr>
      <vt:lpstr>A125175054T_Data</vt:lpstr>
      <vt:lpstr>A125175054T_Latest</vt:lpstr>
      <vt:lpstr>A125175058A</vt:lpstr>
      <vt:lpstr>A125175058A_Data</vt:lpstr>
      <vt:lpstr>A125175058A_Latest</vt:lpstr>
      <vt:lpstr>A125175062T</vt:lpstr>
      <vt:lpstr>A125175062T_Data</vt:lpstr>
      <vt:lpstr>A125175062T_Latest</vt:lpstr>
      <vt:lpstr>A125175066A</vt:lpstr>
      <vt:lpstr>A125175066A_Data</vt:lpstr>
      <vt:lpstr>A125175066A_Latest</vt:lpstr>
      <vt:lpstr>A125175070T</vt:lpstr>
      <vt:lpstr>A125175070T_Data</vt:lpstr>
      <vt:lpstr>A125175070T_Latest</vt:lpstr>
      <vt:lpstr>A125175074A</vt:lpstr>
      <vt:lpstr>A125175074A_Data</vt:lpstr>
      <vt:lpstr>A125175074A_Latest</vt:lpstr>
      <vt:lpstr>A125175078K</vt:lpstr>
      <vt:lpstr>A125175078K_Data</vt:lpstr>
      <vt:lpstr>A125175078K_Latest</vt:lpstr>
      <vt:lpstr>A125175082A</vt:lpstr>
      <vt:lpstr>A125175082A_Data</vt:lpstr>
      <vt:lpstr>A125175082A_Latest</vt:lpstr>
      <vt:lpstr>A125175086K</vt:lpstr>
      <vt:lpstr>A125175086K_Data</vt:lpstr>
      <vt:lpstr>A125175086K_Latest</vt:lpstr>
      <vt:lpstr>A125175090A</vt:lpstr>
      <vt:lpstr>A125175090A_Data</vt:lpstr>
      <vt:lpstr>A125175090A_Latest</vt:lpstr>
      <vt:lpstr>A125175094K</vt:lpstr>
      <vt:lpstr>A125175094K_Data</vt:lpstr>
      <vt:lpstr>A125175094K_Latest</vt:lpstr>
      <vt:lpstr>A125175098V</vt:lpstr>
      <vt:lpstr>A125175098V_Data</vt:lpstr>
      <vt:lpstr>A125175098V_Latest</vt:lpstr>
      <vt:lpstr>A125175102X</vt:lpstr>
      <vt:lpstr>A125175102X_Data</vt:lpstr>
      <vt:lpstr>A125175102X_Latest</vt:lpstr>
      <vt:lpstr>A125175106J</vt:lpstr>
      <vt:lpstr>A125175106J_Data</vt:lpstr>
      <vt:lpstr>A125175106J_Latest</vt:lpstr>
      <vt:lpstr>A125175110X</vt:lpstr>
      <vt:lpstr>A125175110X_Data</vt:lpstr>
      <vt:lpstr>A125175110X_Latest</vt:lpstr>
      <vt:lpstr>A125175114J</vt:lpstr>
      <vt:lpstr>A125175114J_Data</vt:lpstr>
      <vt:lpstr>A125175114J_Latest</vt:lpstr>
      <vt:lpstr>A125175118T</vt:lpstr>
      <vt:lpstr>A125175118T_Data</vt:lpstr>
      <vt:lpstr>A125175118T_Latest</vt:lpstr>
      <vt:lpstr>A125175122J</vt:lpstr>
      <vt:lpstr>A125175122J_Data</vt:lpstr>
      <vt:lpstr>A125175122J_Latest</vt:lpstr>
      <vt:lpstr>A125175126T</vt:lpstr>
      <vt:lpstr>A125175126T_Data</vt:lpstr>
      <vt:lpstr>A125175126T_Latest</vt:lpstr>
      <vt:lpstr>A125175130J</vt:lpstr>
      <vt:lpstr>A125175130J_Data</vt:lpstr>
      <vt:lpstr>A125175130J_Latest</vt:lpstr>
      <vt:lpstr>A125175966J</vt:lpstr>
      <vt:lpstr>A125175966J_Data</vt:lpstr>
      <vt:lpstr>A125175966J_Latest</vt:lpstr>
      <vt:lpstr>A125175970X</vt:lpstr>
      <vt:lpstr>A125175970X_Data</vt:lpstr>
      <vt:lpstr>A125175970X_Latest</vt:lpstr>
      <vt:lpstr>A125175974J</vt:lpstr>
      <vt:lpstr>A125175974J_Data</vt:lpstr>
      <vt:lpstr>A125175974J_Latest</vt:lpstr>
      <vt:lpstr>A125175978T</vt:lpstr>
      <vt:lpstr>A125175978T_Data</vt:lpstr>
      <vt:lpstr>A125175978T_Latest</vt:lpstr>
      <vt:lpstr>A125175982J</vt:lpstr>
      <vt:lpstr>A125175982J_Data</vt:lpstr>
      <vt:lpstr>A125175982J_Latest</vt:lpstr>
      <vt:lpstr>A125175986T</vt:lpstr>
      <vt:lpstr>A125175986T_Data</vt:lpstr>
      <vt:lpstr>A125175986T_Latest</vt:lpstr>
      <vt:lpstr>A125175990J</vt:lpstr>
      <vt:lpstr>A125175990J_Data</vt:lpstr>
      <vt:lpstr>A125175990J_Latest</vt:lpstr>
      <vt:lpstr>A125175994T</vt:lpstr>
      <vt:lpstr>A125175994T_Data</vt:lpstr>
      <vt:lpstr>A125175994T_Latest</vt:lpstr>
      <vt:lpstr>A125175998A</vt:lpstr>
      <vt:lpstr>A125175998A_Data</vt:lpstr>
      <vt:lpstr>A125175998A_Latest</vt:lpstr>
      <vt:lpstr>A125176002J</vt:lpstr>
      <vt:lpstr>A125176002J_Data</vt:lpstr>
      <vt:lpstr>A125176002J_Latest</vt:lpstr>
      <vt:lpstr>A125176006T</vt:lpstr>
      <vt:lpstr>A125176006T_Data</vt:lpstr>
      <vt:lpstr>A125176006T_Latest</vt:lpstr>
      <vt:lpstr>A125176010J</vt:lpstr>
      <vt:lpstr>A125176010J_Data</vt:lpstr>
      <vt:lpstr>A125176010J_Latest</vt:lpstr>
      <vt:lpstr>A125176014T</vt:lpstr>
      <vt:lpstr>A125176014T_Data</vt:lpstr>
      <vt:lpstr>A125176014T_Latest</vt:lpstr>
      <vt:lpstr>A125176018A</vt:lpstr>
      <vt:lpstr>A125176018A_Data</vt:lpstr>
      <vt:lpstr>A125176018A_Latest</vt:lpstr>
      <vt:lpstr>A125176022T</vt:lpstr>
      <vt:lpstr>A125176022T_Data</vt:lpstr>
      <vt:lpstr>A125176022T_Latest</vt:lpstr>
      <vt:lpstr>A125176026A</vt:lpstr>
      <vt:lpstr>A125176026A_Data</vt:lpstr>
      <vt:lpstr>A125176026A_Latest</vt:lpstr>
      <vt:lpstr>A125176030T</vt:lpstr>
      <vt:lpstr>A125176030T_Data</vt:lpstr>
      <vt:lpstr>A125176030T_Latest</vt:lpstr>
      <vt:lpstr>A125176034A</vt:lpstr>
      <vt:lpstr>A125176034A_Data</vt:lpstr>
      <vt:lpstr>A125176034A_Latest</vt:lpstr>
      <vt:lpstr>A125176038K</vt:lpstr>
      <vt:lpstr>A125176038K_Data</vt:lpstr>
      <vt:lpstr>A125176038K_Latest</vt:lpstr>
      <vt:lpstr>A125176042A</vt:lpstr>
      <vt:lpstr>A125176042A_Data</vt:lpstr>
      <vt:lpstr>A125176042A_Latest</vt:lpstr>
      <vt:lpstr>A125176046K</vt:lpstr>
      <vt:lpstr>A125176046K_Data</vt:lpstr>
      <vt:lpstr>A125176046K_Latest</vt:lpstr>
      <vt:lpstr>A125176050A</vt:lpstr>
      <vt:lpstr>A125176050A_Data</vt:lpstr>
      <vt:lpstr>A125176050A_Latest</vt:lpstr>
      <vt:lpstr>A125176054K</vt:lpstr>
      <vt:lpstr>A125176054K_Data</vt:lpstr>
      <vt:lpstr>A125176054K_Latest</vt:lpstr>
      <vt:lpstr>A125176058V</vt:lpstr>
      <vt:lpstr>A125176058V_Data</vt:lpstr>
      <vt:lpstr>A125176058V_Latest</vt:lpstr>
      <vt:lpstr>A125176062K</vt:lpstr>
      <vt:lpstr>A125176062K_Data</vt:lpstr>
      <vt:lpstr>A125176062K_Latest</vt:lpstr>
      <vt:lpstr>A125176066V</vt:lpstr>
      <vt:lpstr>A125176066V_Data</vt:lpstr>
      <vt:lpstr>A125176066V_Latest</vt:lpstr>
      <vt:lpstr>A125176902R</vt:lpstr>
      <vt:lpstr>A125176902R_Data</vt:lpstr>
      <vt:lpstr>A125176902R_Latest</vt:lpstr>
      <vt:lpstr>A125176906X</vt:lpstr>
      <vt:lpstr>A125176906X_Data</vt:lpstr>
      <vt:lpstr>A125176906X_Latest</vt:lpstr>
      <vt:lpstr>A125176910R</vt:lpstr>
      <vt:lpstr>A125176910R_Data</vt:lpstr>
      <vt:lpstr>A125176910R_Latest</vt:lpstr>
      <vt:lpstr>A125176914X</vt:lpstr>
      <vt:lpstr>A125176914X_Data</vt:lpstr>
      <vt:lpstr>A125176914X_Latest</vt:lpstr>
      <vt:lpstr>A125176918J</vt:lpstr>
      <vt:lpstr>A125176918J_Data</vt:lpstr>
      <vt:lpstr>A125176918J_Latest</vt:lpstr>
      <vt:lpstr>A125176922X</vt:lpstr>
      <vt:lpstr>A125176922X_Data</vt:lpstr>
      <vt:lpstr>A125176922X_Latest</vt:lpstr>
      <vt:lpstr>A125176926J</vt:lpstr>
      <vt:lpstr>A125176926J_Data</vt:lpstr>
      <vt:lpstr>A125176926J_Latest</vt:lpstr>
      <vt:lpstr>A125176930X</vt:lpstr>
      <vt:lpstr>A125176930X_Data</vt:lpstr>
      <vt:lpstr>A125176930X_Latest</vt:lpstr>
      <vt:lpstr>A125176934J</vt:lpstr>
      <vt:lpstr>A125176934J_Data</vt:lpstr>
      <vt:lpstr>A125176934J_Latest</vt:lpstr>
      <vt:lpstr>A125176938T</vt:lpstr>
      <vt:lpstr>A125176938T_Data</vt:lpstr>
      <vt:lpstr>A125176938T_Latest</vt:lpstr>
      <vt:lpstr>A125176942J</vt:lpstr>
      <vt:lpstr>A125176942J_Data</vt:lpstr>
      <vt:lpstr>A125176942J_Latest</vt:lpstr>
      <vt:lpstr>A125176946T</vt:lpstr>
      <vt:lpstr>A125176946T_Data</vt:lpstr>
      <vt:lpstr>A125176946T_Latest</vt:lpstr>
      <vt:lpstr>A125176950J</vt:lpstr>
      <vt:lpstr>A125176950J_Data</vt:lpstr>
      <vt:lpstr>A125176950J_Latest</vt:lpstr>
      <vt:lpstr>A125176954T</vt:lpstr>
      <vt:lpstr>A125176954T_Data</vt:lpstr>
      <vt:lpstr>A125176954T_Latest</vt:lpstr>
      <vt:lpstr>A125176958A</vt:lpstr>
      <vt:lpstr>A125176958A_Data</vt:lpstr>
      <vt:lpstr>A125176958A_Latest</vt:lpstr>
      <vt:lpstr>A125176962T</vt:lpstr>
      <vt:lpstr>A125176962T_Data</vt:lpstr>
      <vt:lpstr>A125176962T_Latest</vt:lpstr>
      <vt:lpstr>A125176966A</vt:lpstr>
      <vt:lpstr>A125176966A_Data</vt:lpstr>
      <vt:lpstr>A125176966A_Latest</vt:lpstr>
      <vt:lpstr>A125176970T</vt:lpstr>
      <vt:lpstr>A125176970T_Data</vt:lpstr>
      <vt:lpstr>A125176970T_Latest</vt:lpstr>
      <vt:lpstr>A125176974A</vt:lpstr>
      <vt:lpstr>A125176974A_Data</vt:lpstr>
      <vt:lpstr>A125176974A_Latest</vt:lpstr>
      <vt:lpstr>A125176978K</vt:lpstr>
      <vt:lpstr>A125176978K_Data</vt:lpstr>
      <vt:lpstr>A125176978K_Latest</vt:lpstr>
      <vt:lpstr>A125176982A</vt:lpstr>
      <vt:lpstr>A125176982A_Data</vt:lpstr>
      <vt:lpstr>A125176982A_Latest</vt:lpstr>
      <vt:lpstr>A125176986K</vt:lpstr>
      <vt:lpstr>A125176986K_Data</vt:lpstr>
      <vt:lpstr>A125176986K_Latest</vt:lpstr>
      <vt:lpstr>A125176990A</vt:lpstr>
      <vt:lpstr>A125176990A_Data</vt:lpstr>
      <vt:lpstr>A125176990A_Latest</vt:lpstr>
      <vt:lpstr>A125176994K</vt:lpstr>
      <vt:lpstr>A125176994K_Data</vt:lpstr>
      <vt:lpstr>A125176994K_Latest</vt:lpstr>
      <vt:lpstr>A125176998V</vt:lpstr>
      <vt:lpstr>A125176998V_Data</vt:lpstr>
      <vt:lpstr>A125176998V_Latest</vt:lpstr>
      <vt:lpstr>A125177002A</vt:lpstr>
      <vt:lpstr>A125177002A_Data</vt:lpstr>
      <vt:lpstr>A125177002A_Latest</vt:lpstr>
      <vt:lpstr>A125177838A</vt:lpstr>
      <vt:lpstr>A125177838A_Data</vt:lpstr>
      <vt:lpstr>A125177838A_Latest</vt:lpstr>
      <vt:lpstr>A125177842T</vt:lpstr>
      <vt:lpstr>A125177842T_Data</vt:lpstr>
      <vt:lpstr>A125177842T_Latest</vt:lpstr>
      <vt:lpstr>A125177846A</vt:lpstr>
      <vt:lpstr>A125177846A_Data</vt:lpstr>
      <vt:lpstr>A125177846A_Latest</vt:lpstr>
      <vt:lpstr>A125177850T</vt:lpstr>
      <vt:lpstr>A125177850T_Data</vt:lpstr>
      <vt:lpstr>A125177850T_Latest</vt:lpstr>
      <vt:lpstr>A125177854A</vt:lpstr>
      <vt:lpstr>A125177854A_Data</vt:lpstr>
      <vt:lpstr>A125177854A_Latest</vt:lpstr>
      <vt:lpstr>A125177858K</vt:lpstr>
      <vt:lpstr>A125177858K_Data</vt:lpstr>
      <vt:lpstr>A125177858K_Latest</vt:lpstr>
      <vt:lpstr>A125177862A</vt:lpstr>
      <vt:lpstr>A125177862A_Data</vt:lpstr>
      <vt:lpstr>A125177862A_Latest</vt:lpstr>
      <vt:lpstr>A125177866K</vt:lpstr>
      <vt:lpstr>A125177866K_Data</vt:lpstr>
      <vt:lpstr>A125177866K_Latest</vt:lpstr>
      <vt:lpstr>A125177870A</vt:lpstr>
      <vt:lpstr>A125177870A_Data</vt:lpstr>
      <vt:lpstr>A125177870A_Latest</vt:lpstr>
      <vt:lpstr>A125177874K</vt:lpstr>
      <vt:lpstr>A125177874K_Data</vt:lpstr>
      <vt:lpstr>A125177874K_Latest</vt:lpstr>
      <vt:lpstr>A125177878V</vt:lpstr>
      <vt:lpstr>A125177878V_Data</vt:lpstr>
      <vt:lpstr>A125177878V_Latest</vt:lpstr>
      <vt:lpstr>A125177882K</vt:lpstr>
      <vt:lpstr>A125177882K_Data</vt:lpstr>
      <vt:lpstr>A125177882K_Latest</vt:lpstr>
      <vt:lpstr>A125177886V</vt:lpstr>
      <vt:lpstr>A125177886V_Data</vt:lpstr>
      <vt:lpstr>A125177886V_Latest</vt:lpstr>
      <vt:lpstr>A125177890K</vt:lpstr>
      <vt:lpstr>A125177890K_Data</vt:lpstr>
      <vt:lpstr>A125177890K_Latest</vt:lpstr>
      <vt:lpstr>A125177894V</vt:lpstr>
      <vt:lpstr>A125177894V_Data</vt:lpstr>
      <vt:lpstr>A125177894V_Latest</vt:lpstr>
      <vt:lpstr>A125177898C</vt:lpstr>
      <vt:lpstr>A125177898C_Data</vt:lpstr>
      <vt:lpstr>A125177898C_Latest</vt:lpstr>
      <vt:lpstr>A125177902J</vt:lpstr>
      <vt:lpstr>A125177902J_Data</vt:lpstr>
      <vt:lpstr>A125177902J_Latest</vt:lpstr>
      <vt:lpstr>A125177906T</vt:lpstr>
      <vt:lpstr>A125177906T_Data</vt:lpstr>
      <vt:lpstr>A125177906T_Latest</vt:lpstr>
      <vt:lpstr>A125177910J</vt:lpstr>
      <vt:lpstr>A125177910J_Data</vt:lpstr>
      <vt:lpstr>A125177910J_Latest</vt:lpstr>
      <vt:lpstr>A125177914T</vt:lpstr>
      <vt:lpstr>A125177914T_Data</vt:lpstr>
      <vt:lpstr>A125177914T_Latest</vt:lpstr>
      <vt:lpstr>A125177918A</vt:lpstr>
      <vt:lpstr>A125177918A_Data</vt:lpstr>
      <vt:lpstr>A125177918A_Latest</vt:lpstr>
      <vt:lpstr>A125177922T</vt:lpstr>
      <vt:lpstr>A125177922T_Data</vt:lpstr>
      <vt:lpstr>A125177922T_Latest</vt:lpstr>
      <vt:lpstr>A125177926A</vt:lpstr>
      <vt:lpstr>A125177926A_Data</vt:lpstr>
      <vt:lpstr>A125177926A_Latest</vt:lpstr>
      <vt:lpstr>A125177930T</vt:lpstr>
      <vt:lpstr>A125177930T_Data</vt:lpstr>
      <vt:lpstr>A125177930T_Latest</vt:lpstr>
      <vt:lpstr>A125177934A</vt:lpstr>
      <vt:lpstr>A125177934A_Data</vt:lpstr>
      <vt:lpstr>A125177934A_Latest</vt:lpstr>
      <vt:lpstr>A125177938K</vt:lpstr>
      <vt:lpstr>A125177938K_Data</vt:lpstr>
      <vt:lpstr>A125177938K_Latest</vt:lpstr>
      <vt:lpstr>A125178774V</vt:lpstr>
      <vt:lpstr>A125178774V_Data</vt:lpstr>
      <vt:lpstr>A125178774V_Latest</vt:lpstr>
      <vt:lpstr>A125178778C</vt:lpstr>
      <vt:lpstr>A125178778C_Data</vt:lpstr>
      <vt:lpstr>A125178778C_Latest</vt:lpstr>
      <vt:lpstr>A125178782V</vt:lpstr>
      <vt:lpstr>A125178782V_Data</vt:lpstr>
      <vt:lpstr>A125178782V_Latest</vt:lpstr>
      <vt:lpstr>A125178786C</vt:lpstr>
      <vt:lpstr>A125178786C_Data</vt:lpstr>
      <vt:lpstr>A125178786C_Latest</vt:lpstr>
      <vt:lpstr>A125178790V</vt:lpstr>
      <vt:lpstr>A125178790V_Data</vt:lpstr>
      <vt:lpstr>A125178790V_Latest</vt:lpstr>
      <vt:lpstr>A125178794C</vt:lpstr>
      <vt:lpstr>A125178794C_Data</vt:lpstr>
      <vt:lpstr>A125178794C_Latest</vt:lpstr>
      <vt:lpstr>A125178798L</vt:lpstr>
      <vt:lpstr>A125178798L_Data</vt:lpstr>
      <vt:lpstr>A125178798L_Latest</vt:lpstr>
      <vt:lpstr>A125178802T</vt:lpstr>
      <vt:lpstr>A125178802T_Data</vt:lpstr>
      <vt:lpstr>A125178802T_Latest</vt:lpstr>
      <vt:lpstr>A125178806A</vt:lpstr>
      <vt:lpstr>A125178806A_Data</vt:lpstr>
      <vt:lpstr>A125178806A_Latest</vt:lpstr>
      <vt:lpstr>A125178810T</vt:lpstr>
      <vt:lpstr>A125178810T_Data</vt:lpstr>
      <vt:lpstr>A125178810T_Latest</vt:lpstr>
      <vt:lpstr>A125178814A</vt:lpstr>
      <vt:lpstr>A125178814A_Data</vt:lpstr>
      <vt:lpstr>A125178814A_Latest</vt:lpstr>
      <vt:lpstr>A125178818K</vt:lpstr>
      <vt:lpstr>A125178818K_Data</vt:lpstr>
      <vt:lpstr>A125178818K_Latest</vt:lpstr>
      <vt:lpstr>A125178822A</vt:lpstr>
      <vt:lpstr>A125178822A_Data</vt:lpstr>
      <vt:lpstr>A125178822A_Latest</vt:lpstr>
      <vt:lpstr>A125178826K</vt:lpstr>
      <vt:lpstr>A125178826K_Data</vt:lpstr>
      <vt:lpstr>A125178826K_Latest</vt:lpstr>
      <vt:lpstr>A125178830A</vt:lpstr>
      <vt:lpstr>A125178830A_Data</vt:lpstr>
      <vt:lpstr>A125178830A_Latest</vt:lpstr>
      <vt:lpstr>A125178834K</vt:lpstr>
      <vt:lpstr>A125178834K_Data</vt:lpstr>
      <vt:lpstr>A125178834K_Latest</vt:lpstr>
      <vt:lpstr>A125178838V</vt:lpstr>
      <vt:lpstr>A125178838V_Data</vt:lpstr>
      <vt:lpstr>A125178838V_Latest</vt:lpstr>
      <vt:lpstr>A125178842K</vt:lpstr>
      <vt:lpstr>A125178842K_Data</vt:lpstr>
      <vt:lpstr>A125178842K_Latest</vt:lpstr>
      <vt:lpstr>A125178846V</vt:lpstr>
      <vt:lpstr>A125178846V_Data</vt:lpstr>
      <vt:lpstr>A125178846V_Latest</vt:lpstr>
      <vt:lpstr>A125178850K</vt:lpstr>
      <vt:lpstr>A125178850K_Data</vt:lpstr>
      <vt:lpstr>A125178850K_Latest</vt:lpstr>
      <vt:lpstr>A125178854V</vt:lpstr>
      <vt:lpstr>A125178854V_Data</vt:lpstr>
      <vt:lpstr>A125178854V_Latest</vt:lpstr>
      <vt:lpstr>A125178858C</vt:lpstr>
      <vt:lpstr>A125178858C_Data</vt:lpstr>
      <vt:lpstr>A125178858C_Latest</vt:lpstr>
      <vt:lpstr>A125178862V</vt:lpstr>
      <vt:lpstr>A125178862V_Data</vt:lpstr>
      <vt:lpstr>A125178862V_Latest</vt:lpstr>
      <vt:lpstr>A125178866C</vt:lpstr>
      <vt:lpstr>A125178866C_Data</vt:lpstr>
      <vt:lpstr>A125178866C_Latest</vt:lpstr>
      <vt:lpstr>A125178870V</vt:lpstr>
      <vt:lpstr>A125178870V_Data</vt:lpstr>
      <vt:lpstr>A125178870V_Latest</vt:lpstr>
      <vt:lpstr>A125178874C</vt:lpstr>
      <vt:lpstr>A125178874C_Data</vt:lpstr>
      <vt:lpstr>A125178874C_Latest</vt:lpstr>
      <vt:lpstr>A125178878L</vt:lpstr>
      <vt:lpstr>A125178878L_Data</vt:lpstr>
      <vt:lpstr>A125178878L_Latest</vt:lpstr>
      <vt:lpstr>A125178882C</vt:lpstr>
      <vt:lpstr>A125178882C_Data</vt:lpstr>
      <vt:lpstr>A125178882C_Latest</vt:lpstr>
      <vt:lpstr>A125178886L</vt:lpstr>
      <vt:lpstr>A125178886L_Data</vt:lpstr>
      <vt:lpstr>A125178886L_Latest</vt:lpstr>
      <vt:lpstr>A125178890C</vt:lpstr>
      <vt:lpstr>A125178890C_Data</vt:lpstr>
      <vt:lpstr>A125178890C_Latest</vt:lpstr>
      <vt:lpstr>A125178894L</vt:lpstr>
      <vt:lpstr>A125178894L_Data</vt:lpstr>
      <vt:lpstr>A125178894L_Latest</vt:lpstr>
      <vt:lpstr>A125178898W</vt:lpstr>
      <vt:lpstr>A125178898W_Data</vt:lpstr>
      <vt:lpstr>A125178898W_Latest</vt:lpstr>
      <vt:lpstr>A125178902A</vt:lpstr>
      <vt:lpstr>A125178902A_Data</vt:lpstr>
      <vt:lpstr>A125178902A_Latest</vt:lpstr>
      <vt:lpstr>A125178906K</vt:lpstr>
      <vt:lpstr>A125178906K_Data</vt:lpstr>
      <vt:lpstr>A125178906K_Latest</vt:lpstr>
      <vt:lpstr>A125178910A</vt:lpstr>
      <vt:lpstr>A125178910A_Data</vt:lpstr>
      <vt:lpstr>A125178910A_Latest</vt:lpstr>
      <vt:lpstr>A125178914K</vt:lpstr>
      <vt:lpstr>A125178914K_Data</vt:lpstr>
      <vt:lpstr>A125178914K_Latest</vt:lpstr>
      <vt:lpstr>A125178918V</vt:lpstr>
      <vt:lpstr>A125178918V_Data</vt:lpstr>
      <vt:lpstr>A125178918V_Latest</vt:lpstr>
      <vt:lpstr>A125178922K</vt:lpstr>
      <vt:lpstr>A125178922K_Data</vt:lpstr>
      <vt:lpstr>A125178922K_Latest</vt:lpstr>
      <vt:lpstr>A125178926V</vt:lpstr>
      <vt:lpstr>A125178926V_Data</vt:lpstr>
      <vt:lpstr>A125178926V_Latest</vt:lpstr>
      <vt:lpstr>A125178930K</vt:lpstr>
      <vt:lpstr>A125178930K_Data</vt:lpstr>
      <vt:lpstr>A125178930K_Latest</vt:lpstr>
      <vt:lpstr>A125178934V</vt:lpstr>
      <vt:lpstr>A125178934V_Data</vt:lpstr>
      <vt:lpstr>A125178934V_Latest</vt:lpstr>
      <vt:lpstr>A125178938C</vt:lpstr>
      <vt:lpstr>A125178938C_Data</vt:lpstr>
      <vt:lpstr>A125178938C_Latest</vt:lpstr>
      <vt:lpstr>A125178942V</vt:lpstr>
      <vt:lpstr>A125178942V_Data</vt:lpstr>
      <vt:lpstr>A125178942V_Latest</vt:lpstr>
      <vt:lpstr>A125178946C</vt:lpstr>
      <vt:lpstr>A125178946C_Data</vt:lpstr>
      <vt:lpstr>A125178946C_Latest</vt:lpstr>
      <vt:lpstr>A125178950V</vt:lpstr>
      <vt:lpstr>A125178950V_Data</vt:lpstr>
      <vt:lpstr>A125178950V_Latest</vt:lpstr>
      <vt:lpstr>A125178954C</vt:lpstr>
      <vt:lpstr>A125178954C_Data</vt:lpstr>
      <vt:lpstr>A125178954C_Latest</vt:lpstr>
      <vt:lpstr>A125178958L</vt:lpstr>
      <vt:lpstr>A125178958L_Data</vt:lpstr>
      <vt:lpstr>A125178958L_Latest</vt:lpstr>
      <vt:lpstr>A125178962C</vt:lpstr>
      <vt:lpstr>A125178962C_Data</vt:lpstr>
      <vt:lpstr>A125178962C_Latest</vt:lpstr>
      <vt:lpstr>A125178966L</vt:lpstr>
      <vt:lpstr>A125178966L_Data</vt:lpstr>
      <vt:lpstr>A125178966L_Latest</vt:lpstr>
      <vt:lpstr>A125178970C</vt:lpstr>
      <vt:lpstr>A125178970C_Data</vt:lpstr>
      <vt:lpstr>A125178970C_Latest</vt:lpstr>
      <vt:lpstr>A125178974L</vt:lpstr>
      <vt:lpstr>A125178974L_Data</vt:lpstr>
      <vt:lpstr>A125178974L_Latest</vt:lpstr>
      <vt:lpstr>A125178978W</vt:lpstr>
      <vt:lpstr>A125178978W_Data</vt:lpstr>
      <vt:lpstr>A125178978W_Latest</vt:lpstr>
      <vt:lpstr>A125178982L</vt:lpstr>
      <vt:lpstr>A125178982L_Data</vt:lpstr>
      <vt:lpstr>A125178982L_Latest</vt:lpstr>
      <vt:lpstr>A125178986W</vt:lpstr>
      <vt:lpstr>A125178986W_Data</vt:lpstr>
      <vt:lpstr>A125178986W_Latest</vt:lpstr>
      <vt:lpstr>A125178990L</vt:lpstr>
      <vt:lpstr>A125178990L_Data</vt:lpstr>
      <vt:lpstr>A125178990L_Latest</vt:lpstr>
      <vt:lpstr>A125178994W</vt:lpstr>
      <vt:lpstr>A125178994W_Data</vt:lpstr>
      <vt:lpstr>A125178994W_Latest</vt:lpstr>
      <vt:lpstr>A125178998F</vt:lpstr>
      <vt:lpstr>A125178998F_Data</vt:lpstr>
      <vt:lpstr>A125178998F_Latest</vt:lpstr>
      <vt:lpstr>A125179002L</vt:lpstr>
      <vt:lpstr>A125179002L_Data</vt:lpstr>
      <vt:lpstr>A125179002L_Latest</vt:lpstr>
      <vt:lpstr>A125179006W</vt:lpstr>
      <vt:lpstr>A125179006W_Data</vt:lpstr>
      <vt:lpstr>A125179006W_Latest</vt:lpstr>
      <vt:lpstr>A125179010L</vt:lpstr>
      <vt:lpstr>A125179010L_Data</vt:lpstr>
      <vt:lpstr>A125179010L_Latest</vt:lpstr>
      <vt:lpstr>A125179014W</vt:lpstr>
      <vt:lpstr>A125179014W_Data</vt:lpstr>
      <vt:lpstr>A125179014W_Latest</vt:lpstr>
      <vt:lpstr>A125179018F</vt:lpstr>
      <vt:lpstr>A125179018F_Data</vt:lpstr>
      <vt:lpstr>A125179018F_Latest</vt:lpstr>
      <vt:lpstr>A125179022W</vt:lpstr>
      <vt:lpstr>A125179022W_Data</vt:lpstr>
      <vt:lpstr>A125179022W_Latest</vt:lpstr>
      <vt:lpstr>A125179026F</vt:lpstr>
      <vt:lpstr>A125179026F_Data</vt:lpstr>
      <vt:lpstr>A125179026F_Latest</vt:lpstr>
      <vt:lpstr>A125179030W</vt:lpstr>
      <vt:lpstr>A125179030W_Data</vt:lpstr>
      <vt:lpstr>A125179030W_Latest</vt:lpstr>
      <vt:lpstr>A125179034F</vt:lpstr>
      <vt:lpstr>A125179034F_Data</vt:lpstr>
      <vt:lpstr>A125179034F_Latest</vt:lpstr>
      <vt:lpstr>A125179038R</vt:lpstr>
      <vt:lpstr>A125179038R_Data</vt:lpstr>
      <vt:lpstr>A125179038R_Latest</vt:lpstr>
      <vt:lpstr>A125179042F</vt:lpstr>
      <vt:lpstr>A125179042F_Data</vt:lpstr>
      <vt:lpstr>A125179042F_Latest</vt:lpstr>
      <vt:lpstr>A125179046R</vt:lpstr>
      <vt:lpstr>A125179046R_Data</vt:lpstr>
      <vt:lpstr>A125179046R_Latest</vt:lpstr>
      <vt:lpstr>A125179050F</vt:lpstr>
      <vt:lpstr>A125179050F_Data</vt:lpstr>
      <vt:lpstr>A125179050F_Latest</vt:lpstr>
      <vt:lpstr>A125179054R</vt:lpstr>
      <vt:lpstr>A125179054R_Data</vt:lpstr>
      <vt:lpstr>A125179054R_Latest</vt:lpstr>
      <vt:lpstr>A125179058X</vt:lpstr>
      <vt:lpstr>A125179058X_Data</vt:lpstr>
      <vt:lpstr>A125179058X_Latest</vt:lpstr>
      <vt:lpstr>A125179062R</vt:lpstr>
      <vt:lpstr>A125179062R_Data</vt:lpstr>
      <vt:lpstr>A125179062R_Latest</vt:lpstr>
      <vt:lpstr>A125179066X</vt:lpstr>
      <vt:lpstr>A125179066X_Data</vt:lpstr>
      <vt:lpstr>A125179066X_Latest</vt:lpstr>
      <vt:lpstr>A125179070R</vt:lpstr>
      <vt:lpstr>A125179070R_Data</vt:lpstr>
      <vt:lpstr>A125179070R_Latest</vt:lpstr>
      <vt:lpstr>A125179074X</vt:lpstr>
      <vt:lpstr>A125179074X_Data</vt:lpstr>
      <vt:lpstr>A125179074X_Latest</vt:lpstr>
      <vt:lpstr>A125179078J</vt:lpstr>
      <vt:lpstr>A125179078J_Data</vt:lpstr>
      <vt:lpstr>A125179078J_Latest</vt:lpstr>
      <vt:lpstr>A125179082X</vt:lpstr>
      <vt:lpstr>A125179082X_Data</vt:lpstr>
      <vt:lpstr>A125179082X_Latest</vt:lpstr>
      <vt:lpstr>A125179086J</vt:lpstr>
      <vt:lpstr>A125179086J_Data</vt:lpstr>
      <vt:lpstr>A125179086J_Latest</vt:lpstr>
      <vt:lpstr>A125179090X</vt:lpstr>
      <vt:lpstr>A125179090X_Data</vt:lpstr>
      <vt:lpstr>A125179090X_Latest</vt:lpstr>
      <vt:lpstr>A125179094J</vt:lpstr>
      <vt:lpstr>A125179094J_Data</vt:lpstr>
      <vt:lpstr>A125179094J_Latest</vt:lpstr>
      <vt:lpstr>A125179098T</vt:lpstr>
      <vt:lpstr>A125179098T_Data</vt:lpstr>
      <vt:lpstr>A125179098T_Latest</vt:lpstr>
      <vt:lpstr>A125179102W</vt:lpstr>
      <vt:lpstr>A125179102W_Data</vt:lpstr>
      <vt:lpstr>A125179102W_Latest</vt:lpstr>
      <vt:lpstr>A125179106F</vt:lpstr>
      <vt:lpstr>A125179106F_Data</vt:lpstr>
      <vt:lpstr>A125179106F_Latest</vt:lpstr>
      <vt:lpstr>A125179110W</vt:lpstr>
      <vt:lpstr>A125179110W_Data</vt:lpstr>
      <vt:lpstr>A125179110W_Latest</vt:lpstr>
      <vt:lpstr>A125179114F</vt:lpstr>
      <vt:lpstr>A125179114F_Data</vt:lpstr>
      <vt:lpstr>A125179114F_Latest</vt:lpstr>
      <vt:lpstr>A125179118R</vt:lpstr>
      <vt:lpstr>A125179118R_Data</vt:lpstr>
      <vt:lpstr>A125179118R_Latest</vt:lpstr>
      <vt:lpstr>A125179122F</vt:lpstr>
      <vt:lpstr>A125179122F_Data</vt:lpstr>
      <vt:lpstr>A125179122F_Latest</vt:lpstr>
      <vt:lpstr>A125179126R</vt:lpstr>
      <vt:lpstr>A125179126R_Data</vt:lpstr>
      <vt:lpstr>A125179126R_Latest</vt:lpstr>
      <vt:lpstr>A125179130F</vt:lpstr>
      <vt:lpstr>A125179130F_Data</vt:lpstr>
      <vt:lpstr>A125179130F_Latest</vt:lpstr>
      <vt:lpstr>A125179134R</vt:lpstr>
      <vt:lpstr>A125179134R_Data</vt:lpstr>
      <vt:lpstr>A125179134R_Latest</vt:lpstr>
      <vt:lpstr>A125179138X</vt:lpstr>
      <vt:lpstr>A125179138X_Data</vt:lpstr>
      <vt:lpstr>A125179138X_Latest</vt:lpstr>
      <vt:lpstr>A125179142R</vt:lpstr>
      <vt:lpstr>A125179142R_Data</vt:lpstr>
      <vt:lpstr>A125179142R_Latest</vt:lpstr>
      <vt:lpstr>A125179146X</vt:lpstr>
      <vt:lpstr>A125179146X_Data</vt:lpstr>
      <vt:lpstr>A125179146X_Latest</vt:lpstr>
      <vt:lpstr>A125179150R</vt:lpstr>
      <vt:lpstr>A125179150R_Data</vt:lpstr>
      <vt:lpstr>A125179150R_Latest</vt:lpstr>
      <vt:lpstr>A125179154X</vt:lpstr>
      <vt:lpstr>A125179154X_Data</vt:lpstr>
      <vt:lpstr>A125179154X_Latest</vt:lpstr>
      <vt:lpstr>A125179158J</vt:lpstr>
      <vt:lpstr>A125179158J_Data</vt:lpstr>
      <vt:lpstr>A125179158J_Latest</vt:lpstr>
      <vt:lpstr>A125179162X</vt:lpstr>
      <vt:lpstr>A125179162X_Data</vt:lpstr>
      <vt:lpstr>A125179162X_Latest</vt:lpstr>
      <vt:lpstr>A125179166J</vt:lpstr>
      <vt:lpstr>A125179166J_Data</vt:lpstr>
      <vt:lpstr>A125179166J_Latest</vt:lpstr>
      <vt:lpstr>A125179170X</vt:lpstr>
      <vt:lpstr>A125179170X_Data</vt:lpstr>
      <vt:lpstr>A125179170X_Latest</vt:lpstr>
      <vt:lpstr>A125179174J</vt:lpstr>
      <vt:lpstr>A125179174J_Data</vt:lpstr>
      <vt:lpstr>A125179174J_Latest</vt:lpstr>
      <vt:lpstr>A125179178T</vt:lpstr>
      <vt:lpstr>A125179178T_Data</vt:lpstr>
      <vt:lpstr>A125179178T_Latest</vt:lpstr>
      <vt:lpstr>A125179182J</vt:lpstr>
      <vt:lpstr>A125179182J_Data</vt:lpstr>
      <vt:lpstr>A125179182J_Latest</vt:lpstr>
      <vt:lpstr>A125179186T</vt:lpstr>
      <vt:lpstr>A125179186T_Data</vt:lpstr>
      <vt:lpstr>A125179186T_Latest</vt:lpstr>
      <vt:lpstr>A125179190J</vt:lpstr>
      <vt:lpstr>A125179190J_Data</vt:lpstr>
      <vt:lpstr>A125179190J_Latest</vt:lpstr>
      <vt:lpstr>A125179194T</vt:lpstr>
      <vt:lpstr>A125179194T_Data</vt:lpstr>
      <vt:lpstr>A125179194T_Latest</vt:lpstr>
      <vt:lpstr>A125179198A</vt:lpstr>
      <vt:lpstr>A125179198A_Data</vt:lpstr>
      <vt:lpstr>A125179198A_Latest</vt:lpstr>
      <vt:lpstr>A125179202F</vt:lpstr>
      <vt:lpstr>A125179202F_Data</vt:lpstr>
      <vt:lpstr>A125179202F_Latest</vt:lpstr>
      <vt:lpstr>A125179206R</vt:lpstr>
      <vt:lpstr>A125179206R_Data</vt:lpstr>
      <vt:lpstr>A125179206R_Latest</vt:lpstr>
      <vt:lpstr>A125179210F</vt:lpstr>
      <vt:lpstr>A125179210F_Data</vt:lpstr>
      <vt:lpstr>A125179210F_Latest</vt:lpstr>
      <vt:lpstr>A125179214R</vt:lpstr>
      <vt:lpstr>A125179214R_Data</vt:lpstr>
      <vt:lpstr>A125179214R_Latest</vt:lpstr>
      <vt:lpstr>A125179218X</vt:lpstr>
      <vt:lpstr>A125179218X_Data</vt:lpstr>
      <vt:lpstr>A125179218X_Latest</vt:lpstr>
      <vt:lpstr>A125179222R</vt:lpstr>
      <vt:lpstr>A125179222R_Data</vt:lpstr>
      <vt:lpstr>A125179222R_Latest</vt:lpstr>
      <vt:lpstr>A125179226X</vt:lpstr>
      <vt:lpstr>A125179226X_Data</vt:lpstr>
      <vt:lpstr>A125179226X_Latest</vt:lpstr>
      <vt:lpstr>A125179230R</vt:lpstr>
      <vt:lpstr>A125179230R_Data</vt:lpstr>
      <vt:lpstr>A125179230R_Latest</vt:lpstr>
      <vt:lpstr>A125179234X</vt:lpstr>
      <vt:lpstr>A125179234X_Data</vt:lpstr>
      <vt:lpstr>A125179234X_Latest</vt:lpstr>
      <vt:lpstr>A125179238J</vt:lpstr>
      <vt:lpstr>A125179238J_Data</vt:lpstr>
      <vt:lpstr>A125179238J_Latest</vt:lpstr>
      <vt:lpstr>A125179242X</vt:lpstr>
      <vt:lpstr>A125179242X_Data</vt:lpstr>
      <vt:lpstr>A125179242X_Latest</vt:lpstr>
      <vt:lpstr>A125179246J</vt:lpstr>
      <vt:lpstr>A125179246J_Data</vt:lpstr>
      <vt:lpstr>A125179246J_Latest</vt:lpstr>
      <vt:lpstr>A125179250X</vt:lpstr>
      <vt:lpstr>A125179250X_Data</vt:lpstr>
      <vt:lpstr>A125179250X_Latest</vt:lpstr>
      <vt:lpstr>A125179254J</vt:lpstr>
      <vt:lpstr>A125179254J_Data</vt:lpstr>
      <vt:lpstr>A125179254J_Latest</vt:lpstr>
      <vt:lpstr>A125179258T</vt:lpstr>
      <vt:lpstr>A125179258T_Data</vt:lpstr>
      <vt:lpstr>A125179258T_Latest</vt:lpstr>
      <vt:lpstr>A125179262J</vt:lpstr>
      <vt:lpstr>A125179262J_Data</vt:lpstr>
      <vt:lpstr>A125179262J_Latest</vt:lpstr>
      <vt:lpstr>A125179266T</vt:lpstr>
      <vt:lpstr>A125179266T_Data</vt:lpstr>
      <vt:lpstr>A125179266T_Latest</vt:lpstr>
      <vt:lpstr>A125179270J</vt:lpstr>
      <vt:lpstr>A125179270J_Data</vt:lpstr>
      <vt:lpstr>A125179270J_Latest</vt:lpstr>
      <vt:lpstr>A125179274T</vt:lpstr>
      <vt:lpstr>A125179274T_Data</vt:lpstr>
      <vt:lpstr>A125179274T_Latest</vt:lpstr>
      <vt:lpstr>A125179278A</vt:lpstr>
      <vt:lpstr>A125179278A_Data</vt:lpstr>
      <vt:lpstr>A125179278A_Latest</vt:lpstr>
      <vt:lpstr>A125179282T</vt:lpstr>
      <vt:lpstr>A125179282T_Data</vt:lpstr>
      <vt:lpstr>A125179282T_Latest</vt:lpstr>
      <vt:lpstr>A125179286A</vt:lpstr>
      <vt:lpstr>A125179286A_Data</vt:lpstr>
      <vt:lpstr>A125179286A_Latest</vt:lpstr>
      <vt:lpstr>A125179290T</vt:lpstr>
      <vt:lpstr>A125179290T_Data</vt:lpstr>
      <vt:lpstr>A125179290T_Latest</vt:lpstr>
      <vt:lpstr>A125179294A</vt:lpstr>
      <vt:lpstr>A125179294A_Data</vt:lpstr>
      <vt:lpstr>A125179294A_Latest</vt:lpstr>
      <vt:lpstr>A125179298K</vt:lpstr>
      <vt:lpstr>A125179298K_Data</vt:lpstr>
      <vt:lpstr>A125179298K_Latest</vt:lpstr>
      <vt:lpstr>A125179302R</vt:lpstr>
      <vt:lpstr>A125179302R_Data</vt:lpstr>
      <vt:lpstr>A125179302R_Latest</vt:lpstr>
      <vt:lpstr>A125179306X</vt:lpstr>
      <vt:lpstr>A125179306X_Data</vt:lpstr>
      <vt:lpstr>A125179306X_Latest</vt:lpstr>
      <vt:lpstr>A125179310R</vt:lpstr>
      <vt:lpstr>A125179310R_Data</vt:lpstr>
      <vt:lpstr>A125179310R_Latest</vt:lpstr>
      <vt:lpstr>A125179314X</vt:lpstr>
      <vt:lpstr>A125179314X_Data</vt:lpstr>
      <vt:lpstr>A125179314X_Latest</vt:lpstr>
      <vt:lpstr>A125179318J</vt:lpstr>
      <vt:lpstr>A125179318J_Data</vt:lpstr>
      <vt:lpstr>A125179318J_Latest</vt:lpstr>
      <vt:lpstr>A125179322X</vt:lpstr>
      <vt:lpstr>A125179322X_Data</vt:lpstr>
      <vt:lpstr>A125179322X_Latest</vt:lpstr>
      <vt:lpstr>A125179326J</vt:lpstr>
      <vt:lpstr>A125179326J_Data</vt:lpstr>
      <vt:lpstr>A125179326J_Latest</vt:lpstr>
      <vt:lpstr>A125179330X</vt:lpstr>
      <vt:lpstr>A125179330X_Data</vt:lpstr>
      <vt:lpstr>A125179330X_Latest</vt:lpstr>
      <vt:lpstr>A125179334J</vt:lpstr>
      <vt:lpstr>A125179334J_Data</vt:lpstr>
      <vt:lpstr>A125179334J_Latest</vt:lpstr>
      <vt:lpstr>A125179338T</vt:lpstr>
      <vt:lpstr>A125179338T_Data</vt:lpstr>
      <vt:lpstr>A125179338T_Latest</vt:lpstr>
      <vt:lpstr>A125179342J</vt:lpstr>
      <vt:lpstr>A125179342J_Data</vt:lpstr>
      <vt:lpstr>A125179342J_Latest</vt:lpstr>
      <vt:lpstr>A125179346T</vt:lpstr>
      <vt:lpstr>A125179346T_Data</vt:lpstr>
      <vt:lpstr>A125179346T_Latest</vt:lpstr>
      <vt:lpstr>A125179350J</vt:lpstr>
      <vt:lpstr>A125179350J_Data</vt:lpstr>
      <vt:lpstr>A125179350J_Latest</vt:lpstr>
      <vt:lpstr>A125179354T</vt:lpstr>
      <vt:lpstr>A125179354T_Data</vt:lpstr>
      <vt:lpstr>A125179354T_Latest</vt:lpstr>
      <vt:lpstr>A125179358A</vt:lpstr>
      <vt:lpstr>A125179358A_Data</vt:lpstr>
      <vt:lpstr>A125179358A_Latest</vt:lpstr>
      <vt:lpstr>A125179362T</vt:lpstr>
      <vt:lpstr>A125179362T_Data</vt:lpstr>
      <vt:lpstr>A125179362T_Latest</vt:lpstr>
      <vt:lpstr>A125179366A</vt:lpstr>
      <vt:lpstr>A125179366A_Data</vt:lpstr>
      <vt:lpstr>A125179366A_Latest</vt:lpstr>
      <vt:lpstr>A125179370T</vt:lpstr>
      <vt:lpstr>A125179370T_Data</vt:lpstr>
      <vt:lpstr>A125179370T_Latest</vt:lpstr>
      <vt:lpstr>A125179374A</vt:lpstr>
      <vt:lpstr>A125179374A_Data</vt:lpstr>
      <vt:lpstr>A125179374A_Latest</vt:lpstr>
      <vt:lpstr>A125179378K</vt:lpstr>
      <vt:lpstr>A125179378K_Data</vt:lpstr>
      <vt:lpstr>A125179378K_Latest</vt:lpstr>
      <vt:lpstr>A125179382A</vt:lpstr>
      <vt:lpstr>A125179382A_Data</vt:lpstr>
      <vt:lpstr>A125179382A_Latest</vt:lpstr>
      <vt:lpstr>A125179386K</vt:lpstr>
      <vt:lpstr>A125179386K_Data</vt:lpstr>
      <vt:lpstr>A125179386K_Latest</vt:lpstr>
      <vt:lpstr>A125179390A</vt:lpstr>
      <vt:lpstr>A125179390A_Data</vt:lpstr>
      <vt:lpstr>A125179390A_Latest</vt:lpstr>
      <vt:lpstr>A125179394K</vt:lpstr>
      <vt:lpstr>A125179394K_Data</vt:lpstr>
      <vt:lpstr>A125179394K_Latest</vt:lpstr>
      <vt:lpstr>A125179398V</vt:lpstr>
      <vt:lpstr>A125179398V_Data</vt:lpstr>
      <vt:lpstr>A125179398V_Latest</vt:lpstr>
      <vt:lpstr>A125179402X</vt:lpstr>
      <vt:lpstr>A125179402X_Data</vt:lpstr>
      <vt:lpstr>A125179402X_Latest</vt:lpstr>
      <vt:lpstr>A125179406J</vt:lpstr>
      <vt:lpstr>A125179406J_Data</vt:lpstr>
      <vt:lpstr>A125179406J_Latest</vt:lpstr>
      <vt:lpstr>A125179410X</vt:lpstr>
      <vt:lpstr>A125179410X_Data</vt:lpstr>
      <vt:lpstr>A125179410X_Latest</vt:lpstr>
      <vt:lpstr>A125179414J</vt:lpstr>
      <vt:lpstr>A125179414J_Data</vt:lpstr>
      <vt:lpstr>A125179414J_Latest</vt:lpstr>
      <vt:lpstr>A125179418T</vt:lpstr>
      <vt:lpstr>A125179418T_Data</vt:lpstr>
      <vt:lpstr>A125179418T_Latest</vt:lpstr>
      <vt:lpstr>A125179422J</vt:lpstr>
      <vt:lpstr>A125179422J_Data</vt:lpstr>
      <vt:lpstr>A125179422J_Latest</vt:lpstr>
      <vt:lpstr>A125179426T</vt:lpstr>
      <vt:lpstr>A125179426T_Data</vt:lpstr>
      <vt:lpstr>A125179426T_Latest</vt:lpstr>
      <vt:lpstr>A125179430J</vt:lpstr>
      <vt:lpstr>A125179430J_Data</vt:lpstr>
      <vt:lpstr>A125179430J_Latest</vt:lpstr>
      <vt:lpstr>A125179434T</vt:lpstr>
      <vt:lpstr>A125179434T_Data</vt:lpstr>
      <vt:lpstr>A125179434T_Latest</vt:lpstr>
      <vt:lpstr>A125179438A</vt:lpstr>
      <vt:lpstr>A125179438A_Data</vt:lpstr>
      <vt:lpstr>A125179438A_Latest</vt:lpstr>
      <vt:lpstr>A125179442T</vt:lpstr>
      <vt:lpstr>A125179442T_Data</vt:lpstr>
      <vt:lpstr>A125179442T_Latest</vt:lpstr>
      <vt:lpstr>A125179446A</vt:lpstr>
      <vt:lpstr>A125179446A_Data</vt:lpstr>
      <vt:lpstr>A125179446A_Latest</vt:lpstr>
      <vt:lpstr>A125179450T</vt:lpstr>
      <vt:lpstr>A125179450T_Data</vt:lpstr>
      <vt:lpstr>A125179450T_Latest</vt:lpstr>
      <vt:lpstr>A125179454A</vt:lpstr>
      <vt:lpstr>A125179454A_Data</vt:lpstr>
      <vt:lpstr>A125179454A_Latest</vt:lpstr>
      <vt:lpstr>A125179458K</vt:lpstr>
      <vt:lpstr>A125179458K_Data</vt:lpstr>
      <vt:lpstr>A125179458K_Latest</vt:lpstr>
      <vt:lpstr>A125179462A</vt:lpstr>
      <vt:lpstr>A125179462A_Data</vt:lpstr>
      <vt:lpstr>A125179462A_Latest</vt:lpstr>
      <vt:lpstr>A125179466K</vt:lpstr>
      <vt:lpstr>A125179466K_Data</vt:lpstr>
      <vt:lpstr>A125179466K_Latest</vt:lpstr>
      <vt:lpstr>A125179470A</vt:lpstr>
      <vt:lpstr>A125179470A_Data</vt:lpstr>
      <vt:lpstr>A125179470A_Latest</vt:lpstr>
      <vt:lpstr>A125179474K</vt:lpstr>
      <vt:lpstr>A125179474K_Data</vt:lpstr>
      <vt:lpstr>A125179474K_Latest</vt:lpstr>
      <vt:lpstr>A125179478V</vt:lpstr>
      <vt:lpstr>A125179478V_Data</vt:lpstr>
      <vt:lpstr>A125179478V_Latest</vt:lpstr>
      <vt:lpstr>A125179482K</vt:lpstr>
      <vt:lpstr>A125179482K_Data</vt:lpstr>
      <vt:lpstr>A125179482K_Latest</vt:lpstr>
      <vt:lpstr>A125179486V</vt:lpstr>
      <vt:lpstr>A125179486V_Data</vt:lpstr>
      <vt:lpstr>A125179486V_Latest</vt:lpstr>
      <vt:lpstr>A125179490K</vt:lpstr>
      <vt:lpstr>A125179490K_Data</vt:lpstr>
      <vt:lpstr>A125179490K_Latest</vt:lpstr>
      <vt:lpstr>A125179494V</vt:lpstr>
      <vt:lpstr>A125179494V_Data</vt:lpstr>
      <vt:lpstr>A125179494V_Latest</vt:lpstr>
      <vt:lpstr>A125179498C</vt:lpstr>
      <vt:lpstr>A125179498C_Data</vt:lpstr>
      <vt:lpstr>A125179498C_Latest</vt:lpstr>
      <vt:lpstr>A125179502J</vt:lpstr>
      <vt:lpstr>A125179502J_Data</vt:lpstr>
      <vt:lpstr>A125179502J_Latest</vt:lpstr>
      <vt:lpstr>A125179506T</vt:lpstr>
      <vt:lpstr>A125179506T_Data</vt:lpstr>
      <vt:lpstr>A125179506T_Latest</vt:lpstr>
      <vt:lpstr>A125179510J</vt:lpstr>
      <vt:lpstr>A125179510J_Data</vt:lpstr>
      <vt:lpstr>A125179510J_Latest</vt:lpstr>
      <vt:lpstr>A125179514T</vt:lpstr>
      <vt:lpstr>A125179514T_Data</vt:lpstr>
      <vt:lpstr>A125179514T_Latest</vt:lpstr>
      <vt:lpstr>A125179518A</vt:lpstr>
      <vt:lpstr>A125179518A_Data</vt:lpstr>
      <vt:lpstr>A125179518A_Latest</vt:lpstr>
      <vt:lpstr>A125179522T</vt:lpstr>
      <vt:lpstr>A125179522T_Data</vt:lpstr>
      <vt:lpstr>A125179522T_Latest</vt:lpstr>
      <vt:lpstr>A125179526A</vt:lpstr>
      <vt:lpstr>A125179526A_Data</vt:lpstr>
      <vt:lpstr>A125179526A_Latest</vt:lpstr>
      <vt:lpstr>A125179530T</vt:lpstr>
      <vt:lpstr>A125179530T_Data</vt:lpstr>
      <vt:lpstr>A125179530T_Latest</vt:lpstr>
      <vt:lpstr>A125179534A</vt:lpstr>
      <vt:lpstr>A125179534A_Data</vt:lpstr>
      <vt:lpstr>A125179534A_Latest</vt:lpstr>
      <vt:lpstr>A125179538K</vt:lpstr>
      <vt:lpstr>A125179538K_Data</vt:lpstr>
      <vt:lpstr>A125179538K_Latest</vt:lpstr>
      <vt:lpstr>A125179542A</vt:lpstr>
      <vt:lpstr>A125179542A_Data</vt:lpstr>
      <vt:lpstr>A125179542A_Latest</vt:lpstr>
      <vt:lpstr>A125179546K</vt:lpstr>
      <vt:lpstr>A125179546K_Data</vt:lpstr>
      <vt:lpstr>A125179546K_Latest</vt:lpstr>
      <vt:lpstr>A125179550A</vt:lpstr>
      <vt:lpstr>A125179550A_Data</vt:lpstr>
      <vt:lpstr>A125179550A_Latest</vt:lpstr>
      <vt:lpstr>A125179554K</vt:lpstr>
      <vt:lpstr>A125179554K_Data</vt:lpstr>
      <vt:lpstr>A125179554K_Latest</vt:lpstr>
      <vt:lpstr>A125179558V</vt:lpstr>
      <vt:lpstr>A125179558V_Data</vt:lpstr>
      <vt:lpstr>A125179558V_Latest</vt:lpstr>
      <vt:lpstr>A125179562K</vt:lpstr>
      <vt:lpstr>A125179562K_Data</vt:lpstr>
      <vt:lpstr>A125179562K_Latest</vt:lpstr>
      <vt:lpstr>A125179566V</vt:lpstr>
      <vt:lpstr>A125179566V_Data</vt:lpstr>
      <vt:lpstr>A125179566V_Latest</vt:lpstr>
      <vt:lpstr>A125179570K</vt:lpstr>
      <vt:lpstr>A125179570K_Data</vt:lpstr>
      <vt:lpstr>A125179570K_Latest</vt:lpstr>
      <vt:lpstr>A125179574V</vt:lpstr>
      <vt:lpstr>A125179574V_Data</vt:lpstr>
      <vt:lpstr>A125179574V_Latest</vt:lpstr>
      <vt:lpstr>A125179578C</vt:lpstr>
      <vt:lpstr>A125179578C_Data</vt:lpstr>
      <vt:lpstr>A125179578C_Latest</vt:lpstr>
      <vt:lpstr>A125179582V</vt:lpstr>
      <vt:lpstr>A125179582V_Data</vt:lpstr>
      <vt:lpstr>A125179582V_Latest</vt:lpstr>
      <vt:lpstr>A125179586C</vt:lpstr>
      <vt:lpstr>A125179586C_Data</vt:lpstr>
      <vt:lpstr>A125179586C_Latest</vt:lpstr>
      <vt:lpstr>A125179590V</vt:lpstr>
      <vt:lpstr>A125179590V_Data</vt:lpstr>
      <vt:lpstr>A125179590V_Latest</vt:lpstr>
      <vt:lpstr>A125179594C</vt:lpstr>
      <vt:lpstr>A125179594C_Data</vt:lpstr>
      <vt:lpstr>A125179594C_Latest</vt:lpstr>
      <vt:lpstr>A125179598L</vt:lpstr>
      <vt:lpstr>A125179598L_Data</vt:lpstr>
      <vt:lpstr>A125179598L_Latest</vt:lpstr>
      <vt:lpstr>A125179602T</vt:lpstr>
      <vt:lpstr>A125179602T_Data</vt:lpstr>
      <vt:lpstr>A125179602T_Latest</vt:lpstr>
      <vt:lpstr>A125179606A</vt:lpstr>
      <vt:lpstr>A125179606A_Data</vt:lpstr>
      <vt:lpstr>A125179606A_Latest</vt:lpstr>
      <vt:lpstr>A125179610T</vt:lpstr>
      <vt:lpstr>A125179610T_Data</vt:lpstr>
      <vt:lpstr>A125179610T_Latest</vt:lpstr>
      <vt:lpstr>A125179614A</vt:lpstr>
      <vt:lpstr>A125179614A_Data</vt:lpstr>
      <vt:lpstr>A125179614A_Latest</vt:lpstr>
      <vt:lpstr>A125179618K</vt:lpstr>
      <vt:lpstr>A125179618K_Data</vt:lpstr>
      <vt:lpstr>A125179618K_Latest</vt:lpstr>
      <vt:lpstr>A125179622A</vt:lpstr>
      <vt:lpstr>A125179622A_Data</vt:lpstr>
      <vt:lpstr>A125179622A_Latest</vt:lpstr>
      <vt:lpstr>A125179626K</vt:lpstr>
      <vt:lpstr>A125179626K_Data</vt:lpstr>
      <vt:lpstr>A125179626K_Latest</vt:lpstr>
      <vt:lpstr>A125179630A</vt:lpstr>
      <vt:lpstr>A125179630A_Data</vt:lpstr>
      <vt:lpstr>A125179630A_Latest</vt:lpstr>
      <vt:lpstr>A125179634K</vt:lpstr>
      <vt:lpstr>A125179634K_Data</vt:lpstr>
      <vt:lpstr>A125179634K_Latest</vt:lpstr>
      <vt:lpstr>A125179638V</vt:lpstr>
      <vt:lpstr>A125179638V_Data</vt:lpstr>
      <vt:lpstr>A125179638V_Latest</vt:lpstr>
      <vt:lpstr>A125179642K</vt:lpstr>
      <vt:lpstr>A125179642K_Data</vt:lpstr>
      <vt:lpstr>A125179642K_Latest</vt:lpstr>
      <vt:lpstr>A125179646V</vt:lpstr>
      <vt:lpstr>A125179646V_Data</vt:lpstr>
      <vt:lpstr>A125179646V_Latest</vt:lpstr>
      <vt:lpstr>A125179650K</vt:lpstr>
      <vt:lpstr>A125179650K_Data</vt:lpstr>
      <vt:lpstr>A125179650K_Latest</vt:lpstr>
      <vt:lpstr>A125179654V</vt:lpstr>
      <vt:lpstr>A125179654V_Data</vt:lpstr>
      <vt:lpstr>A125179654V_Latest</vt:lpstr>
      <vt:lpstr>A125179658C</vt:lpstr>
      <vt:lpstr>A125179658C_Data</vt:lpstr>
      <vt:lpstr>A125179658C_Latest</vt:lpstr>
      <vt:lpstr>A125179662V</vt:lpstr>
      <vt:lpstr>A125179662V_Data</vt:lpstr>
      <vt:lpstr>A125179662V_Latest</vt:lpstr>
      <vt:lpstr>A125179666C</vt:lpstr>
      <vt:lpstr>A125179666C_Data</vt:lpstr>
      <vt:lpstr>A125179666C_Latest</vt:lpstr>
      <vt:lpstr>A125179670V</vt:lpstr>
      <vt:lpstr>A125179670V_Data</vt:lpstr>
      <vt:lpstr>A125179670V_Latest</vt:lpstr>
      <vt:lpstr>A125179674C</vt:lpstr>
      <vt:lpstr>A125179674C_Data</vt:lpstr>
      <vt:lpstr>A125179674C_Latest</vt:lpstr>
      <vt:lpstr>A125179678L</vt:lpstr>
      <vt:lpstr>A125179678L_Data</vt:lpstr>
      <vt:lpstr>A125179678L_Latest</vt:lpstr>
      <vt:lpstr>A125179682C</vt:lpstr>
      <vt:lpstr>A125179682C_Data</vt:lpstr>
      <vt:lpstr>A125179682C_Latest</vt:lpstr>
      <vt:lpstr>A125179686L</vt:lpstr>
      <vt:lpstr>A125179686L_Data</vt:lpstr>
      <vt:lpstr>A125179686L_Latest</vt:lpstr>
      <vt:lpstr>A125179690C</vt:lpstr>
      <vt:lpstr>A125179690C_Data</vt:lpstr>
      <vt:lpstr>A125179690C_Latest</vt:lpstr>
      <vt:lpstr>A125179694L</vt:lpstr>
      <vt:lpstr>A125179694L_Data</vt:lpstr>
      <vt:lpstr>A125179694L_Latest</vt:lpstr>
      <vt:lpstr>A125179698W</vt:lpstr>
      <vt:lpstr>A125179698W_Data</vt:lpstr>
      <vt:lpstr>A125179698W_Latest</vt:lpstr>
      <vt:lpstr>A125179702A</vt:lpstr>
      <vt:lpstr>A125179702A_Data</vt:lpstr>
      <vt:lpstr>A125179702A_Latest</vt:lpstr>
      <vt:lpstr>A125179706K</vt:lpstr>
      <vt:lpstr>A125179706K_Data</vt:lpstr>
      <vt:lpstr>A125179706K_Latest</vt:lpstr>
      <vt:lpstr>A125179710A</vt:lpstr>
      <vt:lpstr>A125179710A_Data</vt:lpstr>
      <vt:lpstr>A125179710A_Latest</vt:lpstr>
      <vt:lpstr>A125179714K</vt:lpstr>
      <vt:lpstr>A125179714K_Data</vt:lpstr>
      <vt:lpstr>A125179714K_Latest</vt:lpstr>
      <vt:lpstr>A125179718V</vt:lpstr>
      <vt:lpstr>A125179718V_Data</vt:lpstr>
      <vt:lpstr>A125179718V_Latest</vt:lpstr>
      <vt:lpstr>A125179722K</vt:lpstr>
      <vt:lpstr>A125179722K_Data</vt:lpstr>
      <vt:lpstr>A125179722K_Latest</vt:lpstr>
      <vt:lpstr>A125179726V</vt:lpstr>
      <vt:lpstr>A125179726V_Data</vt:lpstr>
      <vt:lpstr>A125179726V_Latest</vt:lpstr>
      <vt:lpstr>A125179730K</vt:lpstr>
      <vt:lpstr>A125179730K_Data</vt:lpstr>
      <vt:lpstr>A125179730K_Latest</vt:lpstr>
      <vt:lpstr>A125179734V</vt:lpstr>
      <vt:lpstr>A125179734V_Data</vt:lpstr>
      <vt:lpstr>A125179734V_Latest</vt:lpstr>
      <vt:lpstr>A125179738C</vt:lpstr>
      <vt:lpstr>A125179738C_Data</vt:lpstr>
      <vt:lpstr>A125179738C_Latest</vt:lpstr>
      <vt:lpstr>A125179742V</vt:lpstr>
      <vt:lpstr>A125179742V_Data</vt:lpstr>
      <vt:lpstr>A125179742V_Latest</vt:lpstr>
      <vt:lpstr>A125179746C</vt:lpstr>
      <vt:lpstr>A125179746C_Data</vt:lpstr>
      <vt:lpstr>A125179746C_Latest</vt:lpstr>
      <vt:lpstr>A125179750V</vt:lpstr>
      <vt:lpstr>A125179750V_Data</vt:lpstr>
      <vt:lpstr>A125179750V_Latest</vt:lpstr>
      <vt:lpstr>A125179754C</vt:lpstr>
      <vt:lpstr>A125179754C_Data</vt:lpstr>
      <vt:lpstr>A125179754C_Latest</vt:lpstr>
      <vt:lpstr>A125179758L</vt:lpstr>
      <vt:lpstr>A125179758L_Data</vt:lpstr>
      <vt:lpstr>A125179758L_Latest</vt:lpstr>
      <vt:lpstr>A125179762C</vt:lpstr>
      <vt:lpstr>A125179762C_Data</vt:lpstr>
      <vt:lpstr>A125179762C_Latest</vt:lpstr>
      <vt:lpstr>A125179766L</vt:lpstr>
      <vt:lpstr>A125179766L_Data</vt:lpstr>
      <vt:lpstr>A125179766L_Latest</vt:lpstr>
      <vt:lpstr>A125179770C</vt:lpstr>
      <vt:lpstr>A125179770C_Data</vt:lpstr>
      <vt:lpstr>A125179770C_Latest</vt:lpstr>
      <vt:lpstr>A125179774L</vt:lpstr>
      <vt:lpstr>A125179774L_Data</vt:lpstr>
      <vt:lpstr>A125179774L_Latest</vt:lpstr>
      <vt:lpstr>A125179778W</vt:lpstr>
      <vt:lpstr>A125179778W_Data</vt:lpstr>
      <vt:lpstr>A125179778W_Latest</vt:lpstr>
      <vt:lpstr>A125179782L</vt:lpstr>
      <vt:lpstr>A125179782L_Data</vt:lpstr>
      <vt:lpstr>A125179782L_Latest</vt:lpstr>
      <vt:lpstr>A125179786W</vt:lpstr>
      <vt:lpstr>A125179786W_Data</vt:lpstr>
      <vt:lpstr>A125179786W_Latest</vt:lpstr>
      <vt:lpstr>A125179790L</vt:lpstr>
      <vt:lpstr>A125179790L_Data</vt:lpstr>
      <vt:lpstr>A125179790L_Latest</vt:lpstr>
      <vt:lpstr>A125179794W</vt:lpstr>
      <vt:lpstr>A125179794W_Data</vt:lpstr>
      <vt:lpstr>A125179794W_Latest</vt:lpstr>
      <vt:lpstr>A125179798F</vt:lpstr>
      <vt:lpstr>A125179798F_Data</vt:lpstr>
      <vt:lpstr>A125179798F_Latest</vt:lpstr>
      <vt:lpstr>A125179802K</vt:lpstr>
      <vt:lpstr>A125179802K_Data</vt:lpstr>
      <vt:lpstr>A125179802K_Latest</vt:lpstr>
      <vt:lpstr>A125179806V</vt:lpstr>
      <vt:lpstr>A125179806V_Data</vt:lpstr>
      <vt:lpstr>A125179806V_Latest</vt:lpstr>
      <vt:lpstr>A125179810K</vt:lpstr>
      <vt:lpstr>A125179810K_Data</vt:lpstr>
      <vt:lpstr>A125179810K_Latest</vt:lpstr>
      <vt:lpstr>A125180646T</vt:lpstr>
      <vt:lpstr>A125180646T_Data</vt:lpstr>
      <vt:lpstr>A125180646T_Latest</vt:lpstr>
      <vt:lpstr>A125180650J</vt:lpstr>
      <vt:lpstr>A125180650J_Data</vt:lpstr>
      <vt:lpstr>A125180650J_Latest</vt:lpstr>
      <vt:lpstr>A125180654T</vt:lpstr>
      <vt:lpstr>A125180654T_Data</vt:lpstr>
      <vt:lpstr>A125180654T_Latest</vt:lpstr>
      <vt:lpstr>A125180658A</vt:lpstr>
      <vt:lpstr>A125180658A_Data</vt:lpstr>
      <vt:lpstr>A125180658A_Latest</vt:lpstr>
      <vt:lpstr>A125180662T</vt:lpstr>
      <vt:lpstr>A125180662T_Data</vt:lpstr>
      <vt:lpstr>A125180662T_Latest</vt:lpstr>
      <vt:lpstr>A125180666A</vt:lpstr>
      <vt:lpstr>A125180666A_Data</vt:lpstr>
      <vt:lpstr>A125180666A_Latest</vt:lpstr>
      <vt:lpstr>A125180670T</vt:lpstr>
      <vt:lpstr>A125180670T_Data</vt:lpstr>
      <vt:lpstr>A125180670T_Latest</vt:lpstr>
      <vt:lpstr>A125180674A</vt:lpstr>
      <vt:lpstr>A125180674A_Data</vt:lpstr>
      <vt:lpstr>A125180674A_Latest</vt:lpstr>
      <vt:lpstr>A125180678K</vt:lpstr>
      <vt:lpstr>A125180678K_Data</vt:lpstr>
      <vt:lpstr>A125180678K_Latest</vt:lpstr>
      <vt:lpstr>A125180682A</vt:lpstr>
      <vt:lpstr>A125180682A_Data</vt:lpstr>
      <vt:lpstr>A125180682A_Latest</vt:lpstr>
      <vt:lpstr>A125180686K</vt:lpstr>
      <vt:lpstr>A125180686K_Data</vt:lpstr>
      <vt:lpstr>A125180686K_Latest</vt:lpstr>
      <vt:lpstr>A125180690A</vt:lpstr>
      <vt:lpstr>A125180690A_Data</vt:lpstr>
      <vt:lpstr>A125180690A_Latest</vt:lpstr>
      <vt:lpstr>A125180694K</vt:lpstr>
      <vt:lpstr>A125180694K_Data</vt:lpstr>
      <vt:lpstr>A125180694K_Latest</vt:lpstr>
      <vt:lpstr>A125180698V</vt:lpstr>
      <vt:lpstr>A125180698V_Data</vt:lpstr>
      <vt:lpstr>A125180698V_Latest</vt:lpstr>
      <vt:lpstr>A125180702X</vt:lpstr>
      <vt:lpstr>A125180702X_Data</vt:lpstr>
      <vt:lpstr>A125180702X_Latest</vt:lpstr>
      <vt:lpstr>A125180706J</vt:lpstr>
      <vt:lpstr>A125180706J_Data</vt:lpstr>
      <vt:lpstr>A125180706J_Latest</vt:lpstr>
      <vt:lpstr>A125180710X</vt:lpstr>
      <vt:lpstr>A125180710X_Data</vt:lpstr>
      <vt:lpstr>A125180710X_Latest</vt:lpstr>
      <vt:lpstr>A125180714J</vt:lpstr>
      <vt:lpstr>A125180714J_Data</vt:lpstr>
      <vt:lpstr>A125180714J_Latest</vt:lpstr>
      <vt:lpstr>A125180718T</vt:lpstr>
      <vt:lpstr>A125180718T_Data</vt:lpstr>
      <vt:lpstr>A125180718T_Latest</vt:lpstr>
      <vt:lpstr>A125180722J</vt:lpstr>
      <vt:lpstr>A125180722J_Data</vt:lpstr>
      <vt:lpstr>A125180722J_Latest</vt:lpstr>
      <vt:lpstr>A125180726T</vt:lpstr>
      <vt:lpstr>A125180726T_Data</vt:lpstr>
      <vt:lpstr>A125180726T_Latest</vt:lpstr>
      <vt:lpstr>A125180730J</vt:lpstr>
      <vt:lpstr>A125180730J_Data</vt:lpstr>
      <vt:lpstr>A125180730J_Latest</vt:lpstr>
      <vt:lpstr>A125180734T</vt:lpstr>
      <vt:lpstr>A125180734T_Data</vt:lpstr>
      <vt:lpstr>A125180734T_Latest</vt:lpstr>
      <vt:lpstr>A125180738A</vt:lpstr>
      <vt:lpstr>A125180738A_Data</vt:lpstr>
      <vt:lpstr>A125180738A_Latest</vt:lpstr>
      <vt:lpstr>A125180742T</vt:lpstr>
      <vt:lpstr>A125180742T_Data</vt:lpstr>
      <vt:lpstr>A125180742T_Latest</vt:lpstr>
      <vt:lpstr>A125180746A</vt:lpstr>
      <vt:lpstr>A125180746A_Data</vt:lpstr>
      <vt:lpstr>A125180746A_Latest</vt:lpstr>
      <vt:lpstr>A125181582K</vt:lpstr>
      <vt:lpstr>A125181582K_Data</vt:lpstr>
      <vt:lpstr>A125181582K_Latest</vt:lpstr>
      <vt:lpstr>A125181586V</vt:lpstr>
      <vt:lpstr>A125181586V_Data</vt:lpstr>
      <vt:lpstr>A125181586V_Latest</vt:lpstr>
      <vt:lpstr>A125181590K</vt:lpstr>
      <vt:lpstr>A125181590K_Data</vt:lpstr>
      <vt:lpstr>A125181590K_Latest</vt:lpstr>
      <vt:lpstr>A125181594V</vt:lpstr>
      <vt:lpstr>A125181594V_Data</vt:lpstr>
      <vt:lpstr>A125181594V_Latest</vt:lpstr>
      <vt:lpstr>A125181598C</vt:lpstr>
      <vt:lpstr>A125181598C_Data</vt:lpstr>
      <vt:lpstr>A125181598C_Latest</vt:lpstr>
      <vt:lpstr>A125181602J</vt:lpstr>
      <vt:lpstr>A125181602J_Data</vt:lpstr>
      <vt:lpstr>A125181602J_Latest</vt:lpstr>
      <vt:lpstr>A125181606T</vt:lpstr>
      <vt:lpstr>A125181606T_Data</vt:lpstr>
      <vt:lpstr>A125181606T_Latest</vt:lpstr>
      <vt:lpstr>A125181610J</vt:lpstr>
      <vt:lpstr>A125181610J_Data</vt:lpstr>
      <vt:lpstr>A125181610J_Latest</vt:lpstr>
      <vt:lpstr>A125181614T</vt:lpstr>
      <vt:lpstr>A125181614T_Data</vt:lpstr>
      <vt:lpstr>A125181614T_Latest</vt:lpstr>
      <vt:lpstr>A125181618A</vt:lpstr>
      <vt:lpstr>A125181618A_Data</vt:lpstr>
      <vt:lpstr>A125181618A_Latest</vt:lpstr>
      <vt:lpstr>A125181622T</vt:lpstr>
      <vt:lpstr>A125181622T_Data</vt:lpstr>
      <vt:lpstr>A125181622T_Latest</vt:lpstr>
      <vt:lpstr>A125181626A</vt:lpstr>
      <vt:lpstr>A125181626A_Data</vt:lpstr>
      <vt:lpstr>A125181626A_Latest</vt:lpstr>
      <vt:lpstr>A125181630T</vt:lpstr>
      <vt:lpstr>A125181630T_Data</vt:lpstr>
      <vt:lpstr>A125181630T_Latest</vt:lpstr>
      <vt:lpstr>A125181634A</vt:lpstr>
      <vt:lpstr>A125181634A_Data</vt:lpstr>
      <vt:lpstr>A125181634A_Latest</vt:lpstr>
      <vt:lpstr>A125181638K</vt:lpstr>
      <vt:lpstr>A125181638K_Data</vt:lpstr>
      <vt:lpstr>A125181638K_Latest</vt:lpstr>
      <vt:lpstr>A125181642A</vt:lpstr>
      <vt:lpstr>A125181642A_Data</vt:lpstr>
      <vt:lpstr>A125181642A_Latest</vt:lpstr>
      <vt:lpstr>A125181646K</vt:lpstr>
      <vt:lpstr>A125181646K_Data</vt:lpstr>
      <vt:lpstr>A125181646K_Latest</vt:lpstr>
      <vt:lpstr>A125181650A</vt:lpstr>
      <vt:lpstr>A125181650A_Data</vt:lpstr>
      <vt:lpstr>A125181650A_Latest</vt:lpstr>
      <vt:lpstr>A125181654K</vt:lpstr>
      <vt:lpstr>A125181654K_Data</vt:lpstr>
      <vt:lpstr>A125181654K_Latest</vt:lpstr>
      <vt:lpstr>A125181658V</vt:lpstr>
      <vt:lpstr>A125181658V_Data</vt:lpstr>
      <vt:lpstr>A125181658V_Latest</vt:lpstr>
      <vt:lpstr>A125181662K</vt:lpstr>
      <vt:lpstr>A125181662K_Data</vt:lpstr>
      <vt:lpstr>A125181662K_Latest</vt:lpstr>
      <vt:lpstr>A125181666V</vt:lpstr>
      <vt:lpstr>A125181666V_Data</vt:lpstr>
      <vt:lpstr>A125181666V_Latest</vt:lpstr>
      <vt:lpstr>A125181670K</vt:lpstr>
      <vt:lpstr>A125181670K_Data</vt:lpstr>
      <vt:lpstr>A125181670K_Latest</vt:lpstr>
      <vt:lpstr>A125181674V</vt:lpstr>
      <vt:lpstr>A125181674V_Data</vt:lpstr>
      <vt:lpstr>A125181674V_Latest</vt:lpstr>
      <vt:lpstr>A125181678C</vt:lpstr>
      <vt:lpstr>A125181678C_Data</vt:lpstr>
      <vt:lpstr>A125181678C_Latest</vt:lpstr>
      <vt:lpstr>A125181682V</vt:lpstr>
      <vt:lpstr>A125181682V_Data</vt:lpstr>
      <vt:lpstr>A125181682V_Latest</vt:lpstr>
      <vt:lpstr>A125182518K</vt:lpstr>
      <vt:lpstr>A125182518K_Data</vt:lpstr>
      <vt:lpstr>A125182518K_Latest</vt:lpstr>
      <vt:lpstr>A125182522A</vt:lpstr>
      <vt:lpstr>A125182522A_Data</vt:lpstr>
      <vt:lpstr>A125182522A_Latest</vt:lpstr>
      <vt:lpstr>A125182526K</vt:lpstr>
      <vt:lpstr>A125182526K_Data</vt:lpstr>
      <vt:lpstr>A125182526K_Latest</vt:lpstr>
      <vt:lpstr>A125182530A</vt:lpstr>
      <vt:lpstr>A125182530A_Data</vt:lpstr>
      <vt:lpstr>A125182530A_Latest</vt:lpstr>
      <vt:lpstr>A125182534K</vt:lpstr>
      <vt:lpstr>A125182534K_Data</vt:lpstr>
      <vt:lpstr>A125182534K_Latest</vt:lpstr>
      <vt:lpstr>A125182538V</vt:lpstr>
      <vt:lpstr>A125182538V_Data</vt:lpstr>
      <vt:lpstr>A125182538V_Latest</vt:lpstr>
      <vt:lpstr>A125182542K</vt:lpstr>
      <vt:lpstr>A125182542K_Data</vt:lpstr>
      <vt:lpstr>A125182542K_Latest</vt:lpstr>
      <vt:lpstr>A125182546V</vt:lpstr>
      <vt:lpstr>A125182546V_Data</vt:lpstr>
      <vt:lpstr>A125182546V_Latest</vt:lpstr>
      <vt:lpstr>A125182550K</vt:lpstr>
      <vt:lpstr>A125182550K_Data</vt:lpstr>
      <vt:lpstr>A125182550K_Latest</vt:lpstr>
      <vt:lpstr>A125182554V</vt:lpstr>
      <vt:lpstr>A125182554V_Data</vt:lpstr>
      <vt:lpstr>A125182554V_Latest</vt:lpstr>
      <vt:lpstr>A125182558C</vt:lpstr>
      <vt:lpstr>A125182558C_Data</vt:lpstr>
      <vt:lpstr>A125182558C_Latest</vt:lpstr>
      <vt:lpstr>A125182562V</vt:lpstr>
      <vt:lpstr>A125182562V_Data</vt:lpstr>
      <vt:lpstr>A125182562V_Latest</vt:lpstr>
      <vt:lpstr>A125182566C</vt:lpstr>
      <vt:lpstr>A125182566C_Data</vt:lpstr>
      <vt:lpstr>A125182566C_Latest</vt:lpstr>
      <vt:lpstr>A125182570V</vt:lpstr>
      <vt:lpstr>A125182570V_Data</vt:lpstr>
      <vt:lpstr>A125182570V_Latest</vt:lpstr>
      <vt:lpstr>A125182574C</vt:lpstr>
      <vt:lpstr>A125182574C_Data</vt:lpstr>
      <vt:lpstr>A125182574C_Latest</vt:lpstr>
      <vt:lpstr>A125182578L</vt:lpstr>
      <vt:lpstr>A125182578L_Data</vt:lpstr>
      <vt:lpstr>A125182578L_Latest</vt:lpstr>
      <vt:lpstr>A125182582C</vt:lpstr>
      <vt:lpstr>A125182582C_Data</vt:lpstr>
      <vt:lpstr>A125182582C_Latest</vt:lpstr>
      <vt:lpstr>A125182586L</vt:lpstr>
      <vt:lpstr>A125182586L_Data</vt:lpstr>
      <vt:lpstr>A125182586L_Latest</vt:lpstr>
      <vt:lpstr>A125182590C</vt:lpstr>
      <vt:lpstr>A125182590C_Data</vt:lpstr>
      <vt:lpstr>A125182590C_Latest</vt:lpstr>
      <vt:lpstr>A125182594L</vt:lpstr>
      <vt:lpstr>A125182594L_Data</vt:lpstr>
      <vt:lpstr>A125182594L_Latest</vt:lpstr>
      <vt:lpstr>A125182598W</vt:lpstr>
      <vt:lpstr>A125182598W_Data</vt:lpstr>
      <vt:lpstr>A125182598W_Latest</vt:lpstr>
      <vt:lpstr>A125182602A</vt:lpstr>
      <vt:lpstr>A125182602A_Data</vt:lpstr>
      <vt:lpstr>A125182602A_Latest</vt:lpstr>
      <vt:lpstr>A125182606K</vt:lpstr>
      <vt:lpstr>A125182606K_Data</vt:lpstr>
      <vt:lpstr>A125182606K_Latest</vt:lpstr>
      <vt:lpstr>A125182610A</vt:lpstr>
      <vt:lpstr>A125182610A_Data</vt:lpstr>
      <vt:lpstr>A125182610A_Latest</vt:lpstr>
      <vt:lpstr>A125182614K</vt:lpstr>
      <vt:lpstr>A125182614K_Data</vt:lpstr>
      <vt:lpstr>A125182614K_Latest</vt:lpstr>
      <vt:lpstr>A125182618V</vt:lpstr>
      <vt:lpstr>A125182618V_Data</vt:lpstr>
      <vt:lpstr>A125182618V_Latest</vt:lpstr>
      <vt:lpstr>A125183454C</vt:lpstr>
      <vt:lpstr>A125183454C_Data</vt:lpstr>
      <vt:lpstr>A125183454C_Latest</vt:lpstr>
      <vt:lpstr>A125183458L</vt:lpstr>
      <vt:lpstr>A125183458L_Data</vt:lpstr>
      <vt:lpstr>A125183458L_Latest</vt:lpstr>
      <vt:lpstr>A125183462C</vt:lpstr>
      <vt:lpstr>A125183462C_Data</vt:lpstr>
      <vt:lpstr>A125183462C_Latest</vt:lpstr>
      <vt:lpstr>A125183466L</vt:lpstr>
      <vt:lpstr>A125183466L_Data</vt:lpstr>
      <vt:lpstr>A125183466L_Latest</vt:lpstr>
      <vt:lpstr>A125183470C</vt:lpstr>
      <vt:lpstr>A125183470C_Data</vt:lpstr>
      <vt:lpstr>A125183470C_Latest</vt:lpstr>
      <vt:lpstr>A125183474L</vt:lpstr>
      <vt:lpstr>A125183474L_Data</vt:lpstr>
      <vt:lpstr>A125183474L_Latest</vt:lpstr>
      <vt:lpstr>A125183478W</vt:lpstr>
      <vt:lpstr>A125183478W_Data</vt:lpstr>
      <vt:lpstr>A125183478W_Latest</vt:lpstr>
      <vt:lpstr>A125183482L</vt:lpstr>
      <vt:lpstr>A125183482L_Data</vt:lpstr>
      <vt:lpstr>A125183482L_Latest</vt:lpstr>
      <vt:lpstr>A125183486W</vt:lpstr>
      <vt:lpstr>A125183486W_Data</vt:lpstr>
      <vt:lpstr>A125183486W_Latest</vt:lpstr>
      <vt:lpstr>A125183490L</vt:lpstr>
      <vt:lpstr>A125183490L_Data</vt:lpstr>
      <vt:lpstr>A125183490L_Latest</vt:lpstr>
      <vt:lpstr>A125183494W</vt:lpstr>
      <vt:lpstr>A125183494W_Data</vt:lpstr>
      <vt:lpstr>A125183494W_Latest</vt:lpstr>
      <vt:lpstr>A125183498F</vt:lpstr>
      <vt:lpstr>A125183498F_Data</vt:lpstr>
      <vt:lpstr>A125183498F_Latest</vt:lpstr>
      <vt:lpstr>A125183502K</vt:lpstr>
      <vt:lpstr>A125183502K_Data</vt:lpstr>
      <vt:lpstr>A125183502K_Latest</vt:lpstr>
      <vt:lpstr>A125183506V</vt:lpstr>
      <vt:lpstr>A125183506V_Data</vt:lpstr>
      <vt:lpstr>A125183506V_Latest</vt:lpstr>
      <vt:lpstr>A125183510K</vt:lpstr>
      <vt:lpstr>A125183510K_Data</vt:lpstr>
      <vt:lpstr>A125183510K_Latest</vt:lpstr>
      <vt:lpstr>A125183514V</vt:lpstr>
      <vt:lpstr>A125183514V_Data</vt:lpstr>
      <vt:lpstr>A125183514V_Latest</vt:lpstr>
      <vt:lpstr>A125183518C</vt:lpstr>
      <vt:lpstr>A125183518C_Data</vt:lpstr>
      <vt:lpstr>A125183518C_Latest</vt:lpstr>
      <vt:lpstr>A125183522V</vt:lpstr>
      <vt:lpstr>A125183522V_Data</vt:lpstr>
      <vt:lpstr>A125183522V_Latest</vt:lpstr>
      <vt:lpstr>A125183526C</vt:lpstr>
      <vt:lpstr>A125183526C_Data</vt:lpstr>
      <vt:lpstr>A125183526C_Latest</vt:lpstr>
      <vt:lpstr>A125183530V</vt:lpstr>
      <vt:lpstr>A125183530V_Data</vt:lpstr>
      <vt:lpstr>A125183530V_Latest</vt:lpstr>
      <vt:lpstr>A125183534C</vt:lpstr>
      <vt:lpstr>A125183534C_Data</vt:lpstr>
      <vt:lpstr>A125183534C_Latest</vt:lpstr>
      <vt:lpstr>A125183538L</vt:lpstr>
      <vt:lpstr>A125183538L_Data</vt:lpstr>
      <vt:lpstr>A125183538L_Latest</vt:lpstr>
      <vt:lpstr>A125183542C</vt:lpstr>
      <vt:lpstr>A125183542C_Data</vt:lpstr>
      <vt:lpstr>A125183542C_Latest</vt:lpstr>
      <vt:lpstr>A125183546L</vt:lpstr>
      <vt:lpstr>A125183546L_Data</vt:lpstr>
      <vt:lpstr>A125183546L_Latest</vt:lpstr>
      <vt:lpstr>A125183550C</vt:lpstr>
      <vt:lpstr>A125183550C_Data</vt:lpstr>
      <vt:lpstr>A125183550C_Latest</vt:lpstr>
      <vt:lpstr>A125183554L</vt:lpstr>
      <vt:lpstr>A125183554L_Data</vt:lpstr>
      <vt:lpstr>A125183554L_Latest</vt:lpstr>
      <vt:lpstr>A125184390W</vt:lpstr>
      <vt:lpstr>A125184390W_Data</vt:lpstr>
      <vt:lpstr>A125184390W_Latest</vt:lpstr>
      <vt:lpstr>A125184394F</vt:lpstr>
      <vt:lpstr>A125184394F_Data</vt:lpstr>
      <vt:lpstr>A125184394F_Latest</vt:lpstr>
      <vt:lpstr>A125184398R</vt:lpstr>
      <vt:lpstr>A125184398R_Data</vt:lpstr>
      <vt:lpstr>A125184398R_Latest</vt:lpstr>
      <vt:lpstr>A125184402V</vt:lpstr>
      <vt:lpstr>A125184402V_Data</vt:lpstr>
      <vt:lpstr>A125184402V_Latest</vt:lpstr>
      <vt:lpstr>A125184406C</vt:lpstr>
      <vt:lpstr>A125184406C_Data</vt:lpstr>
      <vt:lpstr>A125184406C_Latest</vt:lpstr>
      <vt:lpstr>A125184410V</vt:lpstr>
      <vt:lpstr>A125184410V_Data</vt:lpstr>
      <vt:lpstr>A125184410V_Latest</vt:lpstr>
      <vt:lpstr>A125184414C</vt:lpstr>
      <vt:lpstr>A125184414C_Data</vt:lpstr>
      <vt:lpstr>A125184414C_Latest</vt:lpstr>
      <vt:lpstr>A125184418L</vt:lpstr>
      <vt:lpstr>A125184418L_Data</vt:lpstr>
      <vt:lpstr>A125184418L_Latest</vt:lpstr>
      <vt:lpstr>A125184422C</vt:lpstr>
      <vt:lpstr>A125184422C_Data</vt:lpstr>
      <vt:lpstr>A125184422C_Latest</vt:lpstr>
      <vt:lpstr>A125184426L</vt:lpstr>
      <vt:lpstr>A125184426L_Data</vt:lpstr>
      <vt:lpstr>A125184426L_Latest</vt:lpstr>
      <vt:lpstr>A125184430C</vt:lpstr>
      <vt:lpstr>A125184430C_Data</vt:lpstr>
      <vt:lpstr>A125184430C_Latest</vt:lpstr>
      <vt:lpstr>A125184434L</vt:lpstr>
      <vt:lpstr>A125184434L_Data</vt:lpstr>
      <vt:lpstr>A125184434L_Latest</vt:lpstr>
      <vt:lpstr>A125184438W</vt:lpstr>
      <vt:lpstr>A125184438W_Data</vt:lpstr>
      <vt:lpstr>A125184438W_Latest</vt:lpstr>
      <vt:lpstr>A125184442L</vt:lpstr>
      <vt:lpstr>A125184442L_Data</vt:lpstr>
      <vt:lpstr>A125184442L_Latest</vt:lpstr>
      <vt:lpstr>A125184446W</vt:lpstr>
      <vt:lpstr>A125184446W_Data</vt:lpstr>
      <vt:lpstr>A125184446W_Latest</vt:lpstr>
      <vt:lpstr>A125184450L</vt:lpstr>
      <vt:lpstr>A125184450L_Data</vt:lpstr>
      <vt:lpstr>A125184450L_Latest</vt:lpstr>
      <vt:lpstr>A125184454W</vt:lpstr>
      <vt:lpstr>A125184454W_Data</vt:lpstr>
      <vt:lpstr>A125184454W_Latest</vt:lpstr>
      <vt:lpstr>A125184458F</vt:lpstr>
      <vt:lpstr>A125184458F_Data</vt:lpstr>
      <vt:lpstr>A125184458F_Latest</vt:lpstr>
      <vt:lpstr>A125184462W</vt:lpstr>
      <vt:lpstr>A125184462W_Data</vt:lpstr>
      <vt:lpstr>A125184462W_Latest</vt:lpstr>
      <vt:lpstr>A125184466F</vt:lpstr>
      <vt:lpstr>A125184466F_Data</vt:lpstr>
      <vt:lpstr>A125184466F_Latest</vt:lpstr>
      <vt:lpstr>A125184470W</vt:lpstr>
      <vt:lpstr>A125184470W_Data</vt:lpstr>
      <vt:lpstr>A125184470W_Latest</vt:lpstr>
      <vt:lpstr>A125184474F</vt:lpstr>
      <vt:lpstr>A125184474F_Data</vt:lpstr>
      <vt:lpstr>A125184474F_Latest</vt:lpstr>
      <vt:lpstr>A125184478R</vt:lpstr>
      <vt:lpstr>A125184478R_Data</vt:lpstr>
      <vt:lpstr>A125184478R_Latest</vt:lpstr>
      <vt:lpstr>A125184482F</vt:lpstr>
      <vt:lpstr>A125184482F_Data</vt:lpstr>
      <vt:lpstr>A125184482F_Latest</vt:lpstr>
      <vt:lpstr>A125184486R</vt:lpstr>
      <vt:lpstr>A125184486R_Data</vt:lpstr>
      <vt:lpstr>A125184486R_Latest</vt:lpstr>
      <vt:lpstr>A125184490F</vt:lpstr>
      <vt:lpstr>A125184490F_Data</vt:lpstr>
      <vt:lpstr>A125184490F_Latest</vt:lpstr>
      <vt:lpstr>A125184494R</vt:lpstr>
      <vt:lpstr>A125184494R_Data</vt:lpstr>
      <vt:lpstr>A125184494R_Latest</vt:lpstr>
      <vt:lpstr>A125184498X</vt:lpstr>
      <vt:lpstr>A125184498X_Data</vt:lpstr>
      <vt:lpstr>A125184498X_Latest</vt:lpstr>
      <vt:lpstr>A125184502C</vt:lpstr>
      <vt:lpstr>A125184502C_Data</vt:lpstr>
      <vt:lpstr>A125184502C_Latest</vt:lpstr>
      <vt:lpstr>A125184506L</vt:lpstr>
      <vt:lpstr>A125184506L_Data</vt:lpstr>
      <vt:lpstr>A125184506L_Latest</vt:lpstr>
      <vt:lpstr>A125184510C</vt:lpstr>
      <vt:lpstr>A125184510C_Data</vt:lpstr>
      <vt:lpstr>A125184510C_Latest</vt:lpstr>
      <vt:lpstr>A125184514L</vt:lpstr>
      <vt:lpstr>A125184514L_Data</vt:lpstr>
      <vt:lpstr>A125184514L_Latest</vt:lpstr>
      <vt:lpstr>A125184518W</vt:lpstr>
      <vt:lpstr>A125184518W_Data</vt:lpstr>
      <vt:lpstr>A125184518W_Latest</vt:lpstr>
      <vt:lpstr>A125184522L</vt:lpstr>
      <vt:lpstr>A125184522L_Data</vt:lpstr>
      <vt:lpstr>A125184522L_Latest</vt:lpstr>
      <vt:lpstr>A125184526W</vt:lpstr>
      <vt:lpstr>A125184526W_Data</vt:lpstr>
      <vt:lpstr>A125184526W_Latest</vt:lpstr>
      <vt:lpstr>A125184530L</vt:lpstr>
      <vt:lpstr>A125184530L_Data</vt:lpstr>
      <vt:lpstr>A125184530L_Latest</vt:lpstr>
      <vt:lpstr>A125184534W</vt:lpstr>
      <vt:lpstr>A125184534W_Data</vt:lpstr>
      <vt:lpstr>A125184534W_Latest</vt:lpstr>
      <vt:lpstr>A125184538F</vt:lpstr>
      <vt:lpstr>A125184538F_Data</vt:lpstr>
      <vt:lpstr>A125184538F_Latest</vt:lpstr>
      <vt:lpstr>A125184542W</vt:lpstr>
      <vt:lpstr>A125184542W_Data</vt:lpstr>
      <vt:lpstr>A125184542W_Latest</vt:lpstr>
      <vt:lpstr>A125184546F</vt:lpstr>
      <vt:lpstr>A125184546F_Data</vt:lpstr>
      <vt:lpstr>A125184546F_Latest</vt:lpstr>
      <vt:lpstr>A125184550W</vt:lpstr>
      <vt:lpstr>A125184550W_Data</vt:lpstr>
      <vt:lpstr>A125184550W_Latest</vt:lpstr>
      <vt:lpstr>A125184554F</vt:lpstr>
      <vt:lpstr>A125184554F_Data</vt:lpstr>
      <vt:lpstr>A125184554F_Latest</vt:lpstr>
      <vt:lpstr>A125184558R</vt:lpstr>
      <vt:lpstr>A125184558R_Data</vt:lpstr>
      <vt:lpstr>A125184558R_Latest</vt:lpstr>
      <vt:lpstr>A125184562F</vt:lpstr>
      <vt:lpstr>A125184562F_Data</vt:lpstr>
      <vt:lpstr>A125184562F_Latest</vt:lpstr>
      <vt:lpstr>A125184566R</vt:lpstr>
      <vt:lpstr>A125184566R_Data</vt:lpstr>
      <vt:lpstr>A125184566R_Latest</vt:lpstr>
      <vt:lpstr>A125184570F</vt:lpstr>
      <vt:lpstr>A125184570F_Data</vt:lpstr>
      <vt:lpstr>A125184570F_Latest</vt:lpstr>
      <vt:lpstr>A125184574R</vt:lpstr>
      <vt:lpstr>A125184574R_Data</vt:lpstr>
      <vt:lpstr>A125184574R_Latest</vt:lpstr>
      <vt:lpstr>A125184578X</vt:lpstr>
      <vt:lpstr>A125184578X_Data</vt:lpstr>
      <vt:lpstr>A125184578X_Latest</vt:lpstr>
      <vt:lpstr>A125184582R</vt:lpstr>
      <vt:lpstr>A125184582R_Data</vt:lpstr>
      <vt:lpstr>A125184582R_Latest</vt:lpstr>
      <vt:lpstr>A125184586X</vt:lpstr>
      <vt:lpstr>A125184586X_Data</vt:lpstr>
      <vt:lpstr>A125184586X_Latest</vt:lpstr>
      <vt:lpstr>A125184590R</vt:lpstr>
      <vt:lpstr>A125184590R_Data</vt:lpstr>
      <vt:lpstr>A125184590R_Latest</vt:lpstr>
      <vt:lpstr>A125184594X</vt:lpstr>
      <vt:lpstr>A125184594X_Data</vt:lpstr>
      <vt:lpstr>A125184594X_Latest</vt:lpstr>
      <vt:lpstr>A125184598J</vt:lpstr>
      <vt:lpstr>A125184598J_Data</vt:lpstr>
      <vt:lpstr>A125184598J_Latest</vt:lpstr>
      <vt:lpstr>A125184602L</vt:lpstr>
      <vt:lpstr>A125184602L_Data</vt:lpstr>
      <vt:lpstr>A125184602L_Latest</vt:lpstr>
      <vt:lpstr>A125184606W</vt:lpstr>
      <vt:lpstr>A125184606W_Data</vt:lpstr>
      <vt:lpstr>A125184606W_Latest</vt:lpstr>
      <vt:lpstr>A125184610L</vt:lpstr>
      <vt:lpstr>A125184610L_Data</vt:lpstr>
      <vt:lpstr>A125184610L_Latest</vt:lpstr>
      <vt:lpstr>A125184614W</vt:lpstr>
      <vt:lpstr>A125184614W_Data</vt:lpstr>
      <vt:lpstr>A125184614W_Latest</vt:lpstr>
      <vt:lpstr>A125184618F</vt:lpstr>
      <vt:lpstr>A125184618F_Data</vt:lpstr>
      <vt:lpstr>A125184618F_Latest</vt:lpstr>
      <vt:lpstr>A125184622W</vt:lpstr>
      <vt:lpstr>A125184622W_Data</vt:lpstr>
      <vt:lpstr>A125184622W_Latest</vt:lpstr>
      <vt:lpstr>A125184626F</vt:lpstr>
      <vt:lpstr>A125184626F_Data</vt:lpstr>
      <vt:lpstr>A125184626F_Latest</vt:lpstr>
      <vt:lpstr>A125184630W</vt:lpstr>
      <vt:lpstr>A125184630W_Data</vt:lpstr>
      <vt:lpstr>A125184630W_Latest</vt:lpstr>
      <vt:lpstr>A125184634F</vt:lpstr>
      <vt:lpstr>A125184634F_Data</vt:lpstr>
      <vt:lpstr>A125184634F_Latest</vt:lpstr>
      <vt:lpstr>A125184638R</vt:lpstr>
      <vt:lpstr>A125184638R_Data</vt:lpstr>
      <vt:lpstr>A125184638R_Latest</vt:lpstr>
      <vt:lpstr>A125184642F</vt:lpstr>
      <vt:lpstr>A125184642F_Data</vt:lpstr>
      <vt:lpstr>A125184642F_Latest</vt:lpstr>
      <vt:lpstr>A125184646R</vt:lpstr>
      <vt:lpstr>A125184646R_Data</vt:lpstr>
      <vt:lpstr>A125184646R_Latest</vt:lpstr>
      <vt:lpstr>A125184650F</vt:lpstr>
      <vt:lpstr>A125184650F_Data</vt:lpstr>
      <vt:lpstr>A125184650F_Latest</vt:lpstr>
      <vt:lpstr>A125184654R</vt:lpstr>
      <vt:lpstr>A125184654R_Data</vt:lpstr>
      <vt:lpstr>A125184654R_Latest</vt:lpstr>
      <vt:lpstr>A125184658X</vt:lpstr>
      <vt:lpstr>A125184658X_Data</vt:lpstr>
      <vt:lpstr>A125184658X_Latest</vt:lpstr>
      <vt:lpstr>A125184662R</vt:lpstr>
      <vt:lpstr>A125184662R_Data</vt:lpstr>
      <vt:lpstr>A125184662R_Latest</vt:lpstr>
      <vt:lpstr>A125184666X</vt:lpstr>
      <vt:lpstr>A125184666X_Data</vt:lpstr>
      <vt:lpstr>A125184666X_Latest</vt:lpstr>
      <vt:lpstr>A125184670R</vt:lpstr>
      <vt:lpstr>A125184670R_Data</vt:lpstr>
      <vt:lpstr>A125184670R_Latest</vt:lpstr>
      <vt:lpstr>A125184674X</vt:lpstr>
      <vt:lpstr>A125184674X_Data</vt:lpstr>
      <vt:lpstr>A125184674X_Latest</vt:lpstr>
      <vt:lpstr>A125184678J</vt:lpstr>
      <vt:lpstr>A125184678J_Data</vt:lpstr>
      <vt:lpstr>A125184678J_Latest</vt:lpstr>
      <vt:lpstr>A125184682X</vt:lpstr>
      <vt:lpstr>A125184682X_Data</vt:lpstr>
      <vt:lpstr>A125184682X_Latest</vt:lpstr>
      <vt:lpstr>A125184686J</vt:lpstr>
      <vt:lpstr>A125184686J_Data</vt:lpstr>
      <vt:lpstr>A125184686J_Latest</vt:lpstr>
      <vt:lpstr>A125184690X</vt:lpstr>
      <vt:lpstr>A125184690X_Data</vt:lpstr>
      <vt:lpstr>A125184690X_Latest</vt:lpstr>
      <vt:lpstr>A125184694J</vt:lpstr>
      <vt:lpstr>A125184694J_Data</vt:lpstr>
      <vt:lpstr>A125184694J_Latest</vt:lpstr>
      <vt:lpstr>A125184698T</vt:lpstr>
      <vt:lpstr>A125184698T_Data</vt:lpstr>
      <vt:lpstr>A125184698T_Latest</vt:lpstr>
      <vt:lpstr>A125184702W</vt:lpstr>
      <vt:lpstr>A125184702W_Data</vt:lpstr>
      <vt:lpstr>A125184702W_Latest</vt:lpstr>
      <vt:lpstr>A125184706F</vt:lpstr>
      <vt:lpstr>A125184706F_Data</vt:lpstr>
      <vt:lpstr>A125184706F_Latest</vt:lpstr>
      <vt:lpstr>A125184710W</vt:lpstr>
      <vt:lpstr>A125184710W_Data</vt:lpstr>
      <vt:lpstr>A125184710W_Latest</vt:lpstr>
      <vt:lpstr>A125184714F</vt:lpstr>
      <vt:lpstr>A125184714F_Data</vt:lpstr>
      <vt:lpstr>A125184714F_Latest</vt:lpstr>
      <vt:lpstr>A125184718R</vt:lpstr>
      <vt:lpstr>A125184718R_Data</vt:lpstr>
      <vt:lpstr>A125184718R_Latest</vt:lpstr>
      <vt:lpstr>A125184722F</vt:lpstr>
      <vt:lpstr>A125184722F_Data</vt:lpstr>
      <vt:lpstr>A125184722F_Latest</vt:lpstr>
      <vt:lpstr>A125184726R</vt:lpstr>
      <vt:lpstr>A125184726R_Data</vt:lpstr>
      <vt:lpstr>A125184726R_Latest</vt:lpstr>
      <vt:lpstr>A125184730F</vt:lpstr>
      <vt:lpstr>A125184730F_Data</vt:lpstr>
      <vt:lpstr>A125184730F_Latest</vt:lpstr>
      <vt:lpstr>A125184734R</vt:lpstr>
      <vt:lpstr>A125184734R_Data</vt:lpstr>
      <vt:lpstr>A125184734R_Latest</vt:lpstr>
      <vt:lpstr>A125184738X</vt:lpstr>
      <vt:lpstr>A125184738X_Data</vt:lpstr>
      <vt:lpstr>A125184738X_Latest</vt:lpstr>
      <vt:lpstr>A125184742R</vt:lpstr>
      <vt:lpstr>A125184742R_Data</vt:lpstr>
      <vt:lpstr>A125184742R_Latest</vt:lpstr>
      <vt:lpstr>A125184746X</vt:lpstr>
      <vt:lpstr>A125184746X_Data</vt:lpstr>
      <vt:lpstr>A125184746X_Latest</vt:lpstr>
      <vt:lpstr>A125184750R</vt:lpstr>
      <vt:lpstr>A125184750R_Data</vt:lpstr>
      <vt:lpstr>A125184750R_Latest</vt:lpstr>
      <vt:lpstr>A125184754X</vt:lpstr>
      <vt:lpstr>A125184754X_Data</vt:lpstr>
      <vt:lpstr>A125184754X_Latest</vt:lpstr>
      <vt:lpstr>A125184758J</vt:lpstr>
      <vt:lpstr>A125184758J_Data</vt:lpstr>
      <vt:lpstr>A125184758J_Latest</vt:lpstr>
      <vt:lpstr>A125184762X</vt:lpstr>
      <vt:lpstr>A125184762X_Data</vt:lpstr>
      <vt:lpstr>A125184762X_Latest</vt:lpstr>
      <vt:lpstr>A125184766J</vt:lpstr>
      <vt:lpstr>A125184766J_Data</vt:lpstr>
      <vt:lpstr>A125184766J_Latest</vt:lpstr>
      <vt:lpstr>A125184770X</vt:lpstr>
      <vt:lpstr>A125184770X_Data</vt:lpstr>
      <vt:lpstr>A125184770X_Latest</vt:lpstr>
      <vt:lpstr>A125184774J</vt:lpstr>
      <vt:lpstr>A125184774J_Data</vt:lpstr>
      <vt:lpstr>A125184774J_Latest</vt:lpstr>
      <vt:lpstr>A125184778T</vt:lpstr>
      <vt:lpstr>A125184778T_Data</vt:lpstr>
      <vt:lpstr>A125184778T_Latest</vt:lpstr>
      <vt:lpstr>A125184782J</vt:lpstr>
      <vt:lpstr>A125184782J_Data</vt:lpstr>
      <vt:lpstr>A125184782J_Latest</vt:lpstr>
      <vt:lpstr>A125184786T</vt:lpstr>
      <vt:lpstr>A125184786T_Data</vt:lpstr>
      <vt:lpstr>A125184786T_Latest</vt:lpstr>
      <vt:lpstr>A125184790J</vt:lpstr>
      <vt:lpstr>A125184790J_Data</vt:lpstr>
      <vt:lpstr>A125184790J_Latest</vt:lpstr>
      <vt:lpstr>A125184794T</vt:lpstr>
      <vt:lpstr>A125184794T_Data</vt:lpstr>
      <vt:lpstr>A125184794T_Latest</vt:lpstr>
      <vt:lpstr>A125184798A</vt:lpstr>
      <vt:lpstr>A125184798A_Data</vt:lpstr>
      <vt:lpstr>A125184798A_Latest</vt:lpstr>
      <vt:lpstr>A125184802F</vt:lpstr>
      <vt:lpstr>A125184802F_Data</vt:lpstr>
      <vt:lpstr>A125184802F_Latest</vt:lpstr>
      <vt:lpstr>A125184806R</vt:lpstr>
      <vt:lpstr>A125184806R_Data</vt:lpstr>
      <vt:lpstr>A125184806R_Latest</vt:lpstr>
      <vt:lpstr>A125184810F</vt:lpstr>
      <vt:lpstr>A125184810F_Data</vt:lpstr>
      <vt:lpstr>A125184810F_Latest</vt:lpstr>
      <vt:lpstr>A125184814R</vt:lpstr>
      <vt:lpstr>A125184814R_Data</vt:lpstr>
      <vt:lpstr>A125184814R_Latest</vt:lpstr>
      <vt:lpstr>A125184818X</vt:lpstr>
      <vt:lpstr>A125184818X_Data</vt:lpstr>
      <vt:lpstr>A125184818X_Latest</vt:lpstr>
      <vt:lpstr>A125184822R</vt:lpstr>
      <vt:lpstr>A125184822R_Data</vt:lpstr>
      <vt:lpstr>A125184822R_Latest</vt:lpstr>
      <vt:lpstr>A125184826X</vt:lpstr>
      <vt:lpstr>A125184826X_Data</vt:lpstr>
      <vt:lpstr>A125184826X_Latest</vt:lpstr>
      <vt:lpstr>A125184830R</vt:lpstr>
      <vt:lpstr>A125184830R_Data</vt:lpstr>
      <vt:lpstr>A125184830R_Latest</vt:lpstr>
      <vt:lpstr>A125184834X</vt:lpstr>
      <vt:lpstr>A125184834X_Data</vt:lpstr>
      <vt:lpstr>A125184834X_Latest</vt:lpstr>
      <vt:lpstr>A125184838J</vt:lpstr>
      <vt:lpstr>A125184838J_Data</vt:lpstr>
      <vt:lpstr>A125184838J_Latest</vt:lpstr>
      <vt:lpstr>A125184842X</vt:lpstr>
      <vt:lpstr>A125184842X_Data</vt:lpstr>
      <vt:lpstr>A125184842X_Latest</vt:lpstr>
      <vt:lpstr>A125184846J</vt:lpstr>
      <vt:lpstr>A125184846J_Data</vt:lpstr>
      <vt:lpstr>A125184846J_Latest</vt:lpstr>
      <vt:lpstr>A125184850X</vt:lpstr>
      <vt:lpstr>A125184850X_Data</vt:lpstr>
      <vt:lpstr>A125184850X_Latest</vt:lpstr>
      <vt:lpstr>A125184854J</vt:lpstr>
      <vt:lpstr>A125184854J_Data</vt:lpstr>
      <vt:lpstr>A125184854J_Latest</vt:lpstr>
      <vt:lpstr>A125184858T</vt:lpstr>
      <vt:lpstr>A125184858T_Data</vt:lpstr>
      <vt:lpstr>A125184858T_Latest</vt:lpstr>
      <vt:lpstr>A125184862J</vt:lpstr>
      <vt:lpstr>A125184862J_Data</vt:lpstr>
      <vt:lpstr>A125184862J_Latest</vt:lpstr>
      <vt:lpstr>A125184866T</vt:lpstr>
      <vt:lpstr>A125184866T_Data</vt:lpstr>
      <vt:lpstr>A125184866T_Latest</vt:lpstr>
      <vt:lpstr>A125184870J</vt:lpstr>
      <vt:lpstr>A125184870J_Data</vt:lpstr>
      <vt:lpstr>A125184870J_Latest</vt:lpstr>
      <vt:lpstr>A125184874T</vt:lpstr>
      <vt:lpstr>A125184874T_Data</vt:lpstr>
      <vt:lpstr>A125184874T_Latest</vt:lpstr>
      <vt:lpstr>A125184878A</vt:lpstr>
      <vt:lpstr>A125184878A_Data</vt:lpstr>
      <vt:lpstr>A125184878A_Latest</vt:lpstr>
      <vt:lpstr>A125184882T</vt:lpstr>
      <vt:lpstr>A125184882T_Data</vt:lpstr>
      <vt:lpstr>A125184882T_Latest</vt:lpstr>
      <vt:lpstr>A125184886A</vt:lpstr>
      <vt:lpstr>A125184886A_Data</vt:lpstr>
      <vt:lpstr>A125184886A_Latest</vt:lpstr>
      <vt:lpstr>A125184890T</vt:lpstr>
      <vt:lpstr>A125184890T_Data</vt:lpstr>
      <vt:lpstr>A125184890T_Latest</vt:lpstr>
      <vt:lpstr>A125184894A</vt:lpstr>
      <vt:lpstr>A125184894A_Data</vt:lpstr>
      <vt:lpstr>A125184894A_Latest</vt:lpstr>
      <vt:lpstr>A125184898K</vt:lpstr>
      <vt:lpstr>A125184898K_Data</vt:lpstr>
      <vt:lpstr>A125184898K_Latest</vt:lpstr>
      <vt:lpstr>A125184902R</vt:lpstr>
      <vt:lpstr>A125184902R_Data</vt:lpstr>
      <vt:lpstr>A125184902R_Latest</vt:lpstr>
      <vt:lpstr>A125184906X</vt:lpstr>
      <vt:lpstr>A125184906X_Data</vt:lpstr>
      <vt:lpstr>A125184906X_Latest</vt:lpstr>
      <vt:lpstr>A125184910R</vt:lpstr>
      <vt:lpstr>A125184910R_Data</vt:lpstr>
      <vt:lpstr>A125184910R_Latest</vt:lpstr>
      <vt:lpstr>A125184914X</vt:lpstr>
      <vt:lpstr>A125184914X_Data</vt:lpstr>
      <vt:lpstr>A125184914X_Latest</vt:lpstr>
      <vt:lpstr>A125184918J</vt:lpstr>
      <vt:lpstr>A125184918J_Data</vt:lpstr>
      <vt:lpstr>A125184918J_Latest</vt:lpstr>
      <vt:lpstr>A125184922X</vt:lpstr>
      <vt:lpstr>A125184922X_Data</vt:lpstr>
      <vt:lpstr>A125184922X_Latest</vt:lpstr>
      <vt:lpstr>A125184926J</vt:lpstr>
      <vt:lpstr>A125184926J_Data</vt:lpstr>
      <vt:lpstr>A125184926J_Latest</vt:lpstr>
      <vt:lpstr>A125184930X</vt:lpstr>
      <vt:lpstr>A125184930X_Data</vt:lpstr>
      <vt:lpstr>A125184930X_Latest</vt:lpstr>
      <vt:lpstr>A125184934J</vt:lpstr>
      <vt:lpstr>A125184934J_Data</vt:lpstr>
      <vt:lpstr>A125184934J_Latest</vt:lpstr>
      <vt:lpstr>A125184938T</vt:lpstr>
      <vt:lpstr>A125184938T_Data</vt:lpstr>
      <vt:lpstr>A125184938T_Latest</vt:lpstr>
      <vt:lpstr>A125184942J</vt:lpstr>
      <vt:lpstr>A125184942J_Data</vt:lpstr>
      <vt:lpstr>A125184942J_Latest</vt:lpstr>
      <vt:lpstr>A125184946T</vt:lpstr>
      <vt:lpstr>A125184946T_Data</vt:lpstr>
      <vt:lpstr>A125184946T_Latest</vt:lpstr>
      <vt:lpstr>A125184950J</vt:lpstr>
      <vt:lpstr>A125184950J_Data</vt:lpstr>
      <vt:lpstr>A125184950J_Latest</vt:lpstr>
      <vt:lpstr>A125184954T</vt:lpstr>
      <vt:lpstr>A125184954T_Data</vt:lpstr>
      <vt:lpstr>A125184954T_Latest</vt:lpstr>
      <vt:lpstr>A125184958A</vt:lpstr>
      <vt:lpstr>A125184958A_Data</vt:lpstr>
      <vt:lpstr>A125184958A_Latest</vt:lpstr>
      <vt:lpstr>A125184962T</vt:lpstr>
      <vt:lpstr>A125184962T_Data</vt:lpstr>
      <vt:lpstr>A125184962T_Latest</vt:lpstr>
      <vt:lpstr>A125184966A</vt:lpstr>
      <vt:lpstr>A125184966A_Data</vt:lpstr>
      <vt:lpstr>A125184966A_Latest</vt:lpstr>
      <vt:lpstr>A125184970T</vt:lpstr>
      <vt:lpstr>A125184970T_Data</vt:lpstr>
      <vt:lpstr>A125184970T_Latest</vt:lpstr>
      <vt:lpstr>A125184974A</vt:lpstr>
      <vt:lpstr>A125184974A_Data</vt:lpstr>
      <vt:lpstr>A125184974A_Latest</vt:lpstr>
      <vt:lpstr>A125184978K</vt:lpstr>
      <vt:lpstr>A125184978K_Data</vt:lpstr>
      <vt:lpstr>A125184978K_Latest</vt:lpstr>
      <vt:lpstr>A125184982A</vt:lpstr>
      <vt:lpstr>A125184982A_Data</vt:lpstr>
      <vt:lpstr>A125184982A_Latest</vt:lpstr>
      <vt:lpstr>A125184986K</vt:lpstr>
      <vt:lpstr>A125184986K_Data</vt:lpstr>
      <vt:lpstr>A125184986K_Latest</vt:lpstr>
      <vt:lpstr>A125184990A</vt:lpstr>
      <vt:lpstr>A125184990A_Data</vt:lpstr>
      <vt:lpstr>A125184990A_Latest</vt:lpstr>
      <vt:lpstr>A125184994K</vt:lpstr>
      <vt:lpstr>A125184994K_Data</vt:lpstr>
      <vt:lpstr>A125184994K_Latest</vt:lpstr>
      <vt:lpstr>A125184998V</vt:lpstr>
      <vt:lpstr>A125184998V_Data</vt:lpstr>
      <vt:lpstr>A125184998V_Latest</vt:lpstr>
      <vt:lpstr>A125185002A</vt:lpstr>
      <vt:lpstr>A125185002A_Data</vt:lpstr>
      <vt:lpstr>A125185002A_Latest</vt:lpstr>
      <vt:lpstr>A125185006K</vt:lpstr>
      <vt:lpstr>A125185006K_Data</vt:lpstr>
      <vt:lpstr>A125185006K_Latest</vt:lpstr>
      <vt:lpstr>A125185010A</vt:lpstr>
      <vt:lpstr>A125185010A_Data</vt:lpstr>
      <vt:lpstr>A125185010A_Latest</vt:lpstr>
      <vt:lpstr>A125185014K</vt:lpstr>
      <vt:lpstr>A125185014K_Data</vt:lpstr>
      <vt:lpstr>A125185014K_Latest</vt:lpstr>
      <vt:lpstr>A125185018V</vt:lpstr>
      <vt:lpstr>A125185018V_Data</vt:lpstr>
      <vt:lpstr>A125185018V_Latest</vt:lpstr>
      <vt:lpstr>A125185022K</vt:lpstr>
      <vt:lpstr>A125185022K_Data</vt:lpstr>
      <vt:lpstr>A125185022K_Latest</vt:lpstr>
      <vt:lpstr>A125185026V</vt:lpstr>
      <vt:lpstr>A125185026V_Data</vt:lpstr>
      <vt:lpstr>A125185026V_Latest</vt:lpstr>
      <vt:lpstr>A125185030K</vt:lpstr>
      <vt:lpstr>A125185030K_Data</vt:lpstr>
      <vt:lpstr>A125185030K_Latest</vt:lpstr>
      <vt:lpstr>A125185034V</vt:lpstr>
      <vt:lpstr>A125185034V_Data</vt:lpstr>
      <vt:lpstr>A125185034V_Latest</vt:lpstr>
      <vt:lpstr>A125185038C</vt:lpstr>
      <vt:lpstr>A125185038C_Data</vt:lpstr>
      <vt:lpstr>A125185038C_Latest</vt:lpstr>
      <vt:lpstr>A125185042V</vt:lpstr>
      <vt:lpstr>A125185042V_Data</vt:lpstr>
      <vt:lpstr>A125185042V_Latest</vt:lpstr>
      <vt:lpstr>A125185046C</vt:lpstr>
      <vt:lpstr>A125185046C_Data</vt:lpstr>
      <vt:lpstr>A125185046C_Latest</vt:lpstr>
      <vt:lpstr>A125185050V</vt:lpstr>
      <vt:lpstr>A125185050V_Data</vt:lpstr>
      <vt:lpstr>A125185050V_Latest</vt:lpstr>
      <vt:lpstr>A125185054C</vt:lpstr>
      <vt:lpstr>A125185054C_Data</vt:lpstr>
      <vt:lpstr>A125185054C_Latest</vt:lpstr>
      <vt:lpstr>A125185058L</vt:lpstr>
      <vt:lpstr>A125185058L_Data</vt:lpstr>
      <vt:lpstr>A125185058L_Latest</vt:lpstr>
      <vt:lpstr>A125185062C</vt:lpstr>
      <vt:lpstr>A125185062C_Data</vt:lpstr>
      <vt:lpstr>A125185062C_Latest</vt:lpstr>
      <vt:lpstr>A125185066L</vt:lpstr>
      <vt:lpstr>A125185066L_Data</vt:lpstr>
      <vt:lpstr>A125185066L_Latest</vt:lpstr>
      <vt:lpstr>A125185070C</vt:lpstr>
      <vt:lpstr>A125185070C_Data</vt:lpstr>
      <vt:lpstr>A125185070C_Latest</vt:lpstr>
      <vt:lpstr>A125185074L</vt:lpstr>
      <vt:lpstr>A125185074L_Data</vt:lpstr>
      <vt:lpstr>A125185074L_Latest</vt:lpstr>
      <vt:lpstr>A125185078W</vt:lpstr>
      <vt:lpstr>A125185078W_Data</vt:lpstr>
      <vt:lpstr>A125185078W_Latest</vt:lpstr>
      <vt:lpstr>A125185082L</vt:lpstr>
      <vt:lpstr>A125185082L_Data</vt:lpstr>
      <vt:lpstr>A125185082L_Latest</vt:lpstr>
      <vt:lpstr>A125185086W</vt:lpstr>
      <vt:lpstr>A125185086W_Data</vt:lpstr>
      <vt:lpstr>A125185086W_Latest</vt:lpstr>
      <vt:lpstr>A125185090L</vt:lpstr>
      <vt:lpstr>A125185090L_Data</vt:lpstr>
      <vt:lpstr>A125185090L_Latest</vt:lpstr>
      <vt:lpstr>A125185094W</vt:lpstr>
      <vt:lpstr>A125185094W_Data</vt:lpstr>
      <vt:lpstr>A125185094W_Latest</vt:lpstr>
      <vt:lpstr>A125185098F</vt:lpstr>
      <vt:lpstr>A125185098F_Data</vt:lpstr>
      <vt:lpstr>A125185098F_Latest</vt:lpstr>
      <vt:lpstr>A125185102K</vt:lpstr>
      <vt:lpstr>A125185102K_Data</vt:lpstr>
      <vt:lpstr>A125185102K_Latest</vt:lpstr>
      <vt:lpstr>A125185106V</vt:lpstr>
      <vt:lpstr>A125185106V_Data</vt:lpstr>
      <vt:lpstr>A125185106V_Latest</vt:lpstr>
      <vt:lpstr>A125185110K</vt:lpstr>
      <vt:lpstr>A125185110K_Data</vt:lpstr>
      <vt:lpstr>A125185110K_Latest</vt:lpstr>
      <vt:lpstr>A125185114V</vt:lpstr>
      <vt:lpstr>A125185114V_Data</vt:lpstr>
      <vt:lpstr>A125185114V_Latest</vt:lpstr>
      <vt:lpstr>A125185118C</vt:lpstr>
      <vt:lpstr>A125185118C_Data</vt:lpstr>
      <vt:lpstr>A125185118C_Latest</vt:lpstr>
      <vt:lpstr>A125185122V</vt:lpstr>
      <vt:lpstr>A125185122V_Data</vt:lpstr>
      <vt:lpstr>A125185122V_Latest</vt:lpstr>
      <vt:lpstr>A125185126C</vt:lpstr>
      <vt:lpstr>A125185126C_Data</vt:lpstr>
      <vt:lpstr>A125185126C_Latest</vt:lpstr>
      <vt:lpstr>A125185130V</vt:lpstr>
      <vt:lpstr>A125185130V_Data</vt:lpstr>
      <vt:lpstr>A125185130V_Latest</vt:lpstr>
      <vt:lpstr>A125185134C</vt:lpstr>
      <vt:lpstr>A125185134C_Data</vt:lpstr>
      <vt:lpstr>A125185134C_Latest</vt:lpstr>
      <vt:lpstr>A125185138L</vt:lpstr>
      <vt:lpstr>A125185138L_Data</vt:lpstr>
      <vt:lpstr>A125185138L_Latest</vt:lpstr>
      <vt:lpstr>A125185142C</vt:lpstr>
      <vt:lpstr>A125185142C_Data</vt:lpstr>
      <vt:lpstr>A125185142C_Latest</vt:lpstr>
      <vt:lpstr>A125185146L</vt:lpstr>
      <vt:lpstr>A125185146L_Data</vt:lpstr>
      <vt:lpstr>A125185146L_Latest</vt:lpstr>
      <vt:lpstr>A125185150C</vt:lpstr>
      <vt:lpstr>A125185150C_Data</vt:lpstr>
      <vt:lpstr>A125185150C_Latest</vt:lpstr>
      <vt:lpstr>A125185154L</vt:lpstr>
      <vt:lpstr>A125185154L_Data</vt:lpstr>
      <vt:lpstr>A125185154L_Latest</vt:lpstr>
      <vt:lpstr>A125185158W</vt:lpstr>
      <vt:lpstr>A125185158W_Data</vt:lpstr>
      <vt:lpstr>A125185158W_Latest</vt:lpstr>
      <vt:lpstr>A125185162L</vt:lpstr>
      <vt:lpstr>A125185162L_Data</vt:lpstr>
      <vt:lpstr>A125185162L_Latest</vt:lpstr>
      <vt:lpstr>A125185166W</vt:lpstr>
      <vt:lpstr>A125185166W_Data</vt:lpstr>
      <vt:lpstr>A125185166W_Latest</vt:lpstr>
      <vt:lpstr>A125185170L</vt:lpstr>
      <vt:lpstr>A125185170L_Data</vt:lpstr>
      <vt:lpstr>A125185170L_Latest</vt:lpstr>
      <vt:lpstr>A125185174W</vt:lpstr>
      <vt:lpstr>A125185174W_Data</vt:lpstr>
      <vt:lpstr>A125185174W_Latest</vt:lpstr>
      <vt:lpstr>A125185178F</vt:lpstr>
      <vt:lpstr>A125185178F_Data</vt:lpstr>
      <vt:lpstr>A125185178F_Latest</vt:lpstr>
      <vt:lpstr>A125185182W</vt:lpstr>
      <vt:lpstr>A125185182W_Data</vt:lpstr>
      <vt:lpstr>A125185182W_Latest</vt:lpstr>
      <vt:lpstr>A125185186F</vt:lpstr>
      <vt:lpstr>A125185186F_Data</vt:lpstr>
      <vt:lpstr>A125185186F_Latest</vt:lpstr>
      <vt:lpstr>A125185190W</vt:lpstr>
      <vt:lpstr>A125185190W_Data</vt:lpstr>
      <vt:lpstr>A125185190W_Latest</vt:lpstr>
      <vt:lpstr>A125185194F</vt:lpstr>
      <vt:lpstr>A125185194F_Data</vt:lpstr>
      <vt:lpstr>A125185194F_Latest</vt:lpstr>
      <vt:lpstr>A125185198R</vt:lpstr>
      <vt:lpstr>A125185198R_Data</vt:lpstr>
      <vt:lpstr>A125185198R_Latest</vt:lpstr>
      <vt:lpstr>A125185202V</vt:lpstr>
      <vt:lpstr>A125185202V_Data</vt:lpstr>
      <vt:lpstr>A125185202V_Latest</vt:lpstr>
      <vt:lpstr>A125185206C</vt:lpstr>
      <vt:lpstr>A125185206C_Data</vt:lpstr>
      <vt:lpstr>A125185206C_Latest</vt:lpstr>
      <vt:lpstr>A125185210V</vt:lpstr>
      <vt:lpstr>A125185210V_Data</vt:lpstr>
      <vt:lpstr>A125185210V_Latest</vt:lpstr>
      <vt:lpstr>A125185214C</vt:lpstr>
      <vt:lpstr>A125185214C_Data</vt:lpstr>
      <vt:lpstr>A125185214C_Latest</vt:lpstr>
      <vt:lpstr>A125185218L</vt:lpstr>
      <vt:lpstr>A125185218L_Data</vt:lpstr>
      <vt:lpstr>A125185218L_Latest</vt:lpstr>
      <vt:lpstr>A125185222C</vt:lpstr>
      <vt:lpstr>A125185222C_Data</vt:lpstr>
      <vt:lpstr>A125185222C_Latest</vt:lpstr>
      <vt:lpstr>A125185226L</vt:lpstr>
      <vt:lpstr>A125185226L_Data</vt:lpstr>
      <vt:lpstr>A125185226L_Latest</vt:lpstr>
      <vt:lpstr>A125185230C</vt:lpstr>
      <vt:lpstr>A125185230C_Data</vt:lpstr>
      <vt:lpstr>A125185230C_Latest</vt:lpstr>
      <vt:lpstr>A125185234L</vt:lpstr>
      <vt:lpstr>A125185234L_Data</vt:lpstr>
      <vt:lpstr>A125185234L_Latest</vt:lpstr>
      <vt:lpstr>A125185238W</vt:lpstr>
      <vt:lpstr>A125185238W_Data</vt:lpstr>
      <vt:lpstr>A125185238W_Latest</vt:lpstr>
      <vt:lpstr>A125185242L</vt:lpstr>
      <vt:lpstr>A125185242L_Data</vt:lpstr>
      <vt:lpstr>A125185242L_Latest</vt:lpstr>
      <vt:lpstr>A125185246W</vt:lpstr>
      <vt:lpstr>A125185246W_Data</vt:lpstr>
      <vt:lpstr>A125185246W_Latest</vt:lpstr>
      <vt:lpstr>A125185250L</vt:lpstr>
      <vt:lpstr>A125185250L_Data</vt:lpstr>
      <vt:lpstr>A125185250L_Latest</vt:lpstr>
      <vt:lpstr>A125185254W</vt:lpstr>
      <vt:lpstr>A125185254W_Data</vt:lpstr>
      <vt:lpstr>A125185254W_Latest</vt:lpstr>
      <vt:lpstr>A125185258F</vt:lpstr>
      <vt:lpstr>A125185258F_Data</vt:lpstr>
      <vt:lpstr>A125185258F_Latest</vt:lpstr>
      <vt:lpstr>A125185262W</vt:lpstr>
      <vt:lpstr>A125185262W_Data</vt:lpstr>
      <vt:lpstr>A125185262W_Latest</vt:lpstr>
      <vt:lpstr>A125185266F</vt:lpstr>
      <vt:lpstr>A125185266F_Data</vt:lpstr>
      <vt:lpstr>A125185266F_Latest</vt:lpstr>
      <vt:lpstr>A125185270W</vt:lpstr>
      <vt:lpstr>A125185270W_Data</vt:lpstr>
      <vt:lpstr>A125185270W_Latest</vt:lpstr>
      <vt:lpstr>A125185274F</vt:lpstr>
      <vt:lpstr>A125185274F_Data</vt:lpstr>
      <vt:lpstr>A125185274F_Latest</vt:lpstr>
      <vt:lpstr>A125185278R</vt:lpstr>
      <vt:lpstr>A125185278R_Data</vt:lpstr>
      <vt:lpstr>A125185278R_Latest</vt:lpstr>
      <vt:lpstr>A125185282F</vt:lpstr>
      <vt:lpstr>A125185282F_Data</vt:lpstr>
      <vt:lpstr>A125185282F_Latest</vt:lpstr>
      <vt:lpstr>A125185286R</vt:lpstr>
      <vt:lpstr>A125185286R_Data</vt:lpstr>
      <vt:lpstr>A125185286R_Latest</vt:lpstr>
      <vt:lpstr>A125185290F</vt:lpstr>
      <vt:lpstr>A125185290F_Data</vt:lpstr>
      <vt:lpstr>A125185290F_Latest</vt:lpstr>
      <vt:lpstr>A125185294R</vt:lpstr>
      <vt:lpstr>A125185294R_Data</vt:lpstr>
      <vt:lpstr>A125185294R_Latest</vt:lpstr>
      <vt:lpstr>A125185298X</vt:lpstr>
      <vt:lpstr>A125185298X_Data</vt:lpstr>
      <vt:lpstr>A125185298X_Latest</vt:lpstr>
      <vt:lpstr>A125185302C</vt:lpstr>
      <vt:lpstr>A125185302C_Data</vt:lpstr>
      <vt:lpstr>A125185302C_Latest</vt:lpstr>
      <vt:lpstr>A125185306L</vt:lpstr>
      <vt:lpstr>A125185306L_Data</vt:lpstr>
      <vt:lpstr>A125185306L_Latest</vt:lpstr>
      <vt:lpstr>A125185310C</vt:lpstr>
      <vt:lpstr>A125185310C_Data</vt:lpstr>
      <vt:lpstr>A125185310C_Latest</vt:lpstr>
      <vt:lpstr>A125185314L</vt:lpstr>
      <vt:lpstr>A125185314L_Data</vt:lpstr>
      <vt:lpstr>A125185314L_Latest</vt:lpstr>
      <vt:lpstr>A125185318W</vt:lpstr>
      <vt:lpstr>A125185318W_Data</vt:lpstr>
      <vt:lpstr>A125185318W_Latest</vt:lpstr>
      <vt:lpstr>A125185322L</vt:lpstr>
      <vt:lpstr>A125185322L_Data</vt:lpstr>
      <vt:lpstr>A125185322L_Latest</vt:lpstr>
      <vt:lpstr>A125185326W</vt:lpstr>
      <vt:lpstr>A125185326W_Data</vt:lpstr>
      <vt:lpstr>A125185326W_Latest</vt:lpstr>
      <vt:lpstr>A125185330L</vt:lpstr>
      <vt:lpstr>A125185330L_Data</vt:lpstr>
      <vt:lpstr>A125185330L_Latest</vt:lpstr>
      <vt:lpstr>A125185334W</vt:lpstr>
      <vt:lpstr>A125185334W_Data</vt:lpstr>
      <vt:lpstr>A125185334W_Latest</vt:lpstr>
      <vt:lpstr>A125185338F</vt:lpstr>
      <vt:lpstr>A125185338F_Data</vt:lpstr>
      <vt:lpstr>A125185338F_Latest</vt:lpstr>
      <vt:lpstr>A125185342W</vt:lpstr>
      <vt:lpstr>A125185342W_Data</vt:lpstr>
      <vt:lpstr>A125185342W_Latest</vt:lpstr>
      <vt:lpstr>A125185346F</vt:lpstr>
      <vt:lpstr>A125185346F_Data</vt:lpstr>
      <vt:lpstr>A125185346F_Latest</vt:lpstr>
      <vt:lpstr>A125185350W</vt:lpstr>
      <vt:lpstr>A125185350W_Data</vt:lpstr>
      <vt:lpstr>A125185350W_Latest</vt:lpstr>
      <vt:lpstr>A125185354F</vt:lpstr>
      <vt:lpstr>A125185354F_Data</vt:lpstr>
      <vt:lpstr>A125185354F_Latest</vt:lpstr>
      <vt:lpstr>A125185358R</vt:lpstr>
      <vt:lpstr>A125185358R_Data</vt:lpstr>
      <vt:lpstr>A125185358R_Latest</vt:lpstr>
      <vt:lpstr>A125185362F</vt:lpstr>
      <vt:lpstr>A125185362F_Data</vt:lpstr>
      <vt:lpstr>A125185362F_Latest</vt:lpstr>
      <vt:lpstr>A125185366R</vt:lpstr>
      <vt:lpstr>A125185366R_Data</vt:lpstr>
      <vt:lpstr>A125185366R_Latest</vt:lpstr>
      <vt:lpstr>A125185370F</vt:lpstr>
      <vt:lpstr>A125185370F_Data</vt:lpstr>
      <vt:lpstr>A125185370F_Latest</vt:lpstr>
      <vt:lpstr>A125185374R</vt:lpstr>
      <vt:lpstr>A125185374R_Data</vt:lpstr>
      <vt:lpstr>A125185374R_Latest</vt:lpstr>
      <vt:lpstr>A125185378X</vt:lpstr>
      <vt:lpstr>A125185378X_Data</vt:lpstr>
      <vt:lpstr>A125185378X_Latest</vt:lpstr>
      <vt:lpstr>A125185382R</vt:lpstr>
      <vt:lpstr>A125185382R_Data</vt:lpstr>
      <vt:lpstr>A125185382R_Latest</vt:lpstr>
      <vt:lpstr>A125185386X</vt:lpstr>
      <vt:lpstr>A125185386X_Data</vt:lpstr>
      <vt:lpstr>A125185386X_Latest</vt:lpstr>
      <vt:lpstr>A125185390R</vt:lpstr>
      <vt:lpstr>A125185390R_Data</vt:lpstr>
      <vt:lpstr>A125185390R_Latest</vt:lpstr>
      <vt:lpstr>A125185394X</vt:lpstr>
      <vt:lpstr>A125185394X_Data</vt:lpstr>
      <vt:lpstr>A125185394X_Latest</vt:lpstr>
      <vt:lpstr>A125185398J</vt:lpstr>
      <vt:lpstr>A125185398J_Data</vt:lpstr>
      <vt:lpstr>A125185398J_Latest</vt:lpstr>
      <vt:lpstr>A125185402L</vt:lpstr>
      <vt:lpstr>A125185402L_Data</vt:lpstr>
      <vt:lpstr>A125185402L_Latest</vt:lpstr>
      <vt:lpstr>A125185406W</vt:lpstr>
      <vt:lpstr>A125185406W_Data</vt:lpstr>
      <vt:lpstr>A125185406W_Latest</vt:lpstr>
      <vt:lpstr>A125185410L</vt:lpstr>
      <vt:lpstr>A125185410L_Data</vt:lpstr>
      <vt:lpstr>A125185410L_Latest</vt:lpstr>
      <vt:lpstr>A125185414W</vt:lpstr>
      <vt:lpstr>A125185414W_Data</vt:lpstr>
      <vt:lpstr>A125185414W_Latest</vt:lpstr>
      <vt:lpstr>A125185418F</vt:lpstr>
      <vt:lpstr>A125185418F_Data</vt:lpstr>
      <vt:lpstr>A125185418F_Latest</vt:lpstr>
      <vt:lpstr>A125185422W</vt:lpstr>
      <vt:lpstr>A125185422W_Data</vt:lpstr>
      <vt:lpstr>A125185422W_Latest</vt:lpstr>
      <vt:lpstr>A125185426F</vt:lpstr>
      <vt:lpstr>A125185426F_Data</vt:lpstr>
      <vt:lpstr>A125185426F_Latest</vt:lpstr>
      <vt:lpstr>A125186262R</vt:lpstr>
      <vt:lpstr>A125186262R_Data</vt:lpstr>
      <vt:lpstr>A125186262R_Latest</vt:lpstr>
      <vt:lpstr>A125186266X</vt:lpstr>
      <vt:lpstr>A125186266X_Data</vt:lpstr>
      <vt:lpstr>A125186266X_Latest</vt:lpstr>
      <vt:lpstr>A125186270R</vt:lpstr>
      <vt:lpstr>A125186270R_Data</vt:lpstr>
      <vt:lpstr>A125186270R_Latest</vt:lpstr>
      <vt:lpstr>A125186274X</vt:lpstr>
      <vt:lpstr>A125186274X_Data</vt:lpstr>
      <vt:lpstr>A125186274X_Latest</vt:lpstr>
      <vt:lpstr>A125186278J</vt:lpstr>
      <vt:lpstr>A125186278J_Data</vt:lpstr>
      <vt:lpstr>A125186278J_Latest</vt:lpstr>
      <vt:lpstr>A125186282X</vt:lpstr>
      <vt:lpstr>A125186282X_Data</vt:lpstr>
      <vt:lpstr>A125186282X_Latest</vt:lpstr>
      <vt:lpstr>A125186286J</vt:lpstr>
      <vt:lpstr>A125186286J_Data</vt:lpstr>
      <vt:lpstr>A125186286J_Latest</vt:lpstr>
      <vt:lpstr>A125186290X</vt:lpstr>
      <vt:lpstr>A125186290X_Data</vt:lpstr>
      <vt:lpstr>A125186290X_Latest</vt:lpstr>
      <vt:lpstr>A125186294J</vt:lpstr>
      <vt:lpstr>A125186294J_Data</vt:lpstr>
      <vt:lpstr>A125186294J_Latest</vt:lpstr>
      <vt:lpstr>A125186298T</vt:lpstr>
      <vt:lpstr>A125186298T_Data</vt:lpstr>
      <vt:lpstr>A125186298T_Latest</vt:lpstr>
      <vt:lpstr>A125186302W</vt:lpstr>
      <vt:lpstr>A125186302W_Data</vt:lpstr>
      <vt:lpstr>A125186302W_Latest</vt:lpstr>
      <vt:lpstr>A125186306F</vt:lpstr>
      <vt:lpstr>A125186306F_Data</vt:lpstr>
      <vt:lpstr>A125186306F_Latest</vt:lpstr>
      <vt:lpstr>A125186310W</vt:lpstr>
      <vt:lpstr>A125186310W_Data</vt:lpstr>
      <vt:lpstr>A125186310W_Latest</vt:lpstr>
      <vt:lpstr>A125186314F</vt:lpstr>
      <vt:lpstr>A125186314F_Data</vt:lpstr>
      <vt:lpstr>A125186314F_Latest</vt:lpstr>
      <vt:lpstr>A125186318R</vt:lpstr>
      <vt:lpstr>A125186318R_Data</vt:lpstr>
      <vt:lpstr>A125186318R_Latest</vt:lpstr>
      <vt:lpstr>A125186322F</vt:lpstr>
      <vt:lpstr>A125186322F_Data</vt:lpstr>
      <vt:lpstr>A125186322F_Latest</vt:lpstr>
      <vt:lpstr>A125186326R</vt:lpstr>
      <vt:lpstr>A125186326R_Data</vt:lpstr>
      <vt:lpstr>A125186326R_Latest</vt:lpstr>
      <vt:lpstr>A125186330F</vt:lpstr>
      <vt:lpstr>A125186330F_Data</vt:lpstr>
      <vt:lpstr>A125186330F_Latest</vt:lpstr>
      <vt:lpstr>A125186334R</vt:lpstr>
      <vt:lpstr>A125186334R_Data</vt:lpstr>
      <vt:lpstr>A125186334R_Latest</vt:lpstr>
      <vt:lpstr>A125186338X</vt:lpstr>
      <vt:lpstr>A125186338X_Data</vt:lpstr>
      <vt:lpstr>A125186338X_Latest</vt:lpstr>
      <vt:lpstr>A125186342R</vt:lpstr>
      <vt:lpstr>A125186342R_Data</vt:lpstr>
      <vt:lpstr>A125186342R_Latest</vt:lpstr>
      <vt:lpstr>A125186346X</vt:lpstr>
      <vt:lpstr>A125186346X_Data</vt:lpstr>
      <vt:lpstr>A125186346X_Latest</vt:lpstr>
      <vt:lpstr>A125186350R</vt:lpstr>
      <vt:lpstr>A125186350R_Data</vt:lpstr>
      <vt:lpstr>A125186350R_Latest</vt:lpstr>
      <vt:lpstr>A125186354X</vt:lpstr>
      <vt:lpstr>A125186354X_Data</vt:lpstr>
      <vt:lpstr>A125186354X_Latest</vt:lpstr>
      <vt:lpstr>A125186358J</vt:lpstr>
      <vt:lpstr>A125186358J_Data</vt:lpstr>
      <vt:lpstr>A125186358J_Latest</vt:lpstr>
      <vt:lpstr>A125186362X</vt:lpstr>
      <vt:lpstr>A125186362X_Data</vt:lpstr>
      <vt:lpstr>A125186362X_Latest</vt:lpstr>
      <vt:lpstr>A125187198A</vt:lpstr>
      <vt:lpstr>A125187198A_Data</vt:lpstr>
      <vt:lpstr>A125187198A_Latest</vt:lpstr>
      <vt:lpstr>A125187202F</vt:lpstr>
      <vt:lpstr>A125187202F_Data</vt:lpstr>
      <vt:lpstr>A125187202F_Latest</vt:lpstr>
      <vt:lpstr>A125187206R</vt:lpstr>
      <vt:lpstr>A125187206R_Data</vt:lpstr>
      <vt:lpstr>A125187206R_Latest</vt:lpstr>
      <vt:lpstr>A125187210F</vt:lpstr>
      <vt:lpstr>A125187210F_Data</vt:lpstr>
      <vt:lpstr>A125187210F_Latest</vt:lpstr>
      <vt:lpstr>A125187214R</vt:lpstr>
      <vt:lpstr>A125187214R_Data</vt:lpstr>
      <vt:lpstr>A125187214R_Latest</vt:lpstr>
      <vt:lpstr>A125187218X</vt:lpstr>
      <vt:lpstr>A125187218X_Data</vt:lpstr>
      <vt:lpstr>A125187218X_Latest</vt:lpstr>
      <vt:lpstr>A125187222R</vt:lpstr>
      <vt:lpstr>A125187222R_Data</vt:lpstr>
      <vt:lpstr>A125187222R_Latest</vt:lpstr>
      <vt:lpstr>A125187226X</vt:lpstr>
      <vt:lpstr>A125187226X_Data</vt:lpstr>
      <vt:lpstr>A125187226X_Latest</vt:lpstr>
      <vt:lpstr>A125187230R</vt:lpstr>
      <vt:lpstr>A125187230R_Data</vt:lpstr>
      <vt:lpstr>A125187230R_Latest</vt:lpstr>
      <vt:lpstr>A125187234X</vt:lpstr>
      <vt:lpstr>A125187234X_Data</vt:lpstr>
      <vt:lpstr>A125187234X_Latest</vt:lpstr>
      <vt:lpstr>A125187238J</vt:lpstr>
      <vt:lpstr>A125187238J_Data</vt:lpstr>
      <vt:lpstr>A125187238J_Latest</vt:lpstr>
      <vt:lpstr>A125187242X</vt:lpstr>
      <vt:lpstr>A125187242X_Data</vt:lpstr>
      <vt:lpstr>A125187242X_Latest</vt:lpstr>
      <vt:lpstr>A125187246J</vt:lpstr>
      <vt:lpstr>A125187246J_Data</vt:lpstr>
      <vt:lpstr>A125187246J_Latest</vt:lpstr>
      <vt:lpstr>A125187250X</vt:lpstr>
      <vt:lpstr>A125187250X_Data</vt:lpstr>
      <vt:lpstr>A125187250X_Latest</vt:lpstr>
      <vt:lpstr>A125187254J</vt:lpstr>
      <vt:lpstr>A125187254J_Data</vt:lpstr>
      <vt:lpstr>A125187254J_Latest</vt:lpstr>
      <vt:lpstr>A125187258T</vt:lpstr>
      <vt:lpstr>A125187258T_Data</vt:lpstr>
      <vt:lpstr>A125187258T_Latest</vt:lpstr>
      <vt:lpstr>A125187262J</vt:lpstr>
      <vt:lpstr>A125187262J_Data</vt:lpstr>
      <vt:lpstr>A125187262J_Latest</vt:lpstr>
      <vt:lpstr>A125187266T</vt:lpstr>
      <vt:lpstr>A125187266T_Data</vt:lpstr>
      <vt:lpstr>A125187266T_Latest</vt:lpstr>
      <vt:lpstr>A125187270J</vt:lpstr>
      <vt:lpstr>A125187270J_Data</vt:lpstr>
      <vt:lpstr>A125187270J_Latest</vt:lpstr>
      <vt:lpstr>A125187274T</vt:lpstr>
      <vt:lpstr>A125187274T_Data</vt:lpstr>
      <vt:lpstr>A125187274T_Latest</vt:lpstr>
      <vt:lpstr>A125187278A</vt:lpstr>
      <vt:lpstr>A125187278A_Data</vt:lpstr>
      <vt:lpstr>A125187278A_Latest</vt:lpstr>
      <vt:lpstr>A125187282T</vt:lpstr>
      <vt:lpstr>A125187282T_Data</vt:lpstr>
      <vt:lpstr>A125187282T_Latest</vt:lpstr>
      <vt:lpstr>A125187286A</vt:lpstr>
      <vt:lpstr>A125187286A_Data</vt:lpstr>
      <vt:lpstr>A125187286A_Latest</vt:lpstr>
      <vt:lpstr>A125187290T</vt:lpstr>
      <vt:lpstr>A125187290T_Data</vt:lpstr>
      <vt:lpstr>A125187290T_Latest</vt:lpstr>
      <vt:lpstr>A125187294A</vt:lpstr>
      <vt:lpstr>A125187294A_Data</vt:lpstr>
      <vt:lpstr>A125187294A_Latest</vt:lpstr>
      <vt:lpstr>A125187298K</vt:lpstr>
      <vt:lpstr>A125187298K_Data</vt:lpstr>
      <vt:lpstr>A125187298K_Latest</vt:lpstr>
      <vt:lpstr>A125188134J</vt:lpstr>
      <vt:lpstr>A125188134J_Data</vt:lpstr>
      <vt:lpstr>A125188134J_Latest</vt:lpstr>
      <vt:lpstr>A125188138T</vt:lpstr>
      <vt:lpstr>A125188138T_Data</vt:lpstr>
      <vt:lpstr>A125188138T_Latest</vt:lpstr>
      <vt:lpstr>A125188142J</vt:lpstr>
      <vt:lpstr>A125188142J_Data</vt:lpstr>
      <vt:lpstr>A125188142J_Latest</vt:lpstr>
      <vt:lpstr>A125188146T</vt:lpstr>
      <vt:lpstr>A125188146T_Data</vt:lpstr>
      <vt:lpstr>A125188146T_Latest</vt:lpstr>
      <vt:lpstr>A125188150J</vt:lpstr>
      <vt:lpstr>A125188150J_Data</vt:lpstr>
      <vt:lpstr>A125188150J_Latest</vt:lpstr>
      <vt:lpstr>A125188154T</vt:lpstr>
      <vt:lpstr>A125188154T_Data</vt:lpstr>
      <vt:lpstr>A125188154T_Latest</vt:lpstr>
      <vt:lpstr>A125188158A</vt:lpstr>
      <vt:lpstr>A125188158A_Data</vt:lpstr>
      <vt:lpstr>A125188158A_Latest</vt:lpstr>
      <vt:lpstr>A125188162T</vt:lpstr>
      <vt:lpstr>A125188162T_Data</vt:lpstr>
      <vt:lpstr>A125188162T_Latest</vt:lpstr>
      <vt:lpstr>A125188166A</vt:lpstr>
      <vt:lpstr>A125188166A_Data</vt:lpstr>
      <vt:lpstr>A125188166A_Latest</vt:lpstr>
      <vt:lpstr>A125188170T</vt:lpstr>
      <vt:lpstr>A125188170T_Data</vt:lpstr>
      <vt:lpstr>A125188170T_Latest</vt:lpstr>
      <vt:lpstr>A125188174A</vt:lpstr>
      <vt:lpstr>A125188174A_Data</vt:lpstr>
      <vt:lpstr>A125188174A_Latest</vt:lpstr>
      <vt:lpstr>A125188178K</vt:lpstr>
      <vt:lpstr>A125188178K_Data</vt:lpstr>
      <vt:lpstr>A125188178K_Latest</vt:lpstr>
      <vt:lpstr>A125188182A</vt:lpstr>
      <vt:lpstr>A125188182A_Data</vt:lpstr>
      <vt:lpstr>A125188182A_Latest</vt:lpstr>
      <vt:lpstr>A125188186K</vt:lpstr>
      <vt:lpstr>A125188186K_Data</vt:lpstr>
      <vt:lpstr>A125188186K_Latest</vt:lpstr>
      <vt:lpstr>A125188190A</vt:lpstr>
      <vt:lpstr>A125188190A_Data</vt:lpstr>
      <vt:lpstr>A125188190A_Latest</vt:lpstr>
      <vt:lpstr>A125188194K</vt:lpstr>
      <vt:lpstr>A125188194K_Data</vt:lpstr>
      <vt:lpstr>A125188194K_Latest</vt:lpstr>
      <vt:lpstr>A125188198V</vt:lpstr>
      <vt:lpstr>A125188198V_Data</vt:lpstr>
      <vt:lpstr>A125188198V_Latest</vt:lpstr>
      <vt:lpstr>A125188202X</vt:lpstr>
      <vt:lpstr>A125188202X_Data</vt:lpstr>
      <vt:lpstr>A125188202X_Latest</vt:lpstr>
      <vt:lpstr>A125188206J</vt:lpstr>
      <vt:lpstr>A125188206J_Data</vt:lpstr>
      <vt:lpstr>A125188206J_Latest</vt:lpstr>
      <vt:lpstr>A125188210X</vt:lpstr>
      <vt:lpstr>A125188210X_Data</vt:lpstr>
      <vt:lpstr>A125188210X_Latest</vt:lpstr>
      <vt:lpstr>A125188214J</vt:lpstr>
      <vt:lpstr>A125188214J_Data</vt:lpstr>
      <vt:lpstr>A125188214J_Latest</vt:lpstr>
      <vt:lpstr>A125188218T</vt:lpstr>
      <vt:lpstr>A125188218T_Data</vt:lpstr>
      <vt:lpstr>A125188218T_Latest</vt:lpstr>
      <vt:lpstr>A125188222J</vt:lpstr>
      <vt:lpstr>A125188222J_Data</vt:lpstr>
      <vt:lpstr>A125188222J_Latest</vt:lpstr>
      <vt:lpstr>A125188226T</vt:lpstr>
      <vt:lpstr>A125188226T_Data</vt:lpstr>
      <vt:lpstr>A125188226T_Latest</vt:lpstr>
      <vt:lpstr>A125188230J</vt:lpstr>
      <vt:lpstr>A125188230J_Data</vt:lpstr>
      <vt:lpstr>A125188230J_Latest</vt:lpstr>
      <vt:lpstr>A125188234T</vt:lpstr>
      <vt:lpstr>A125188234T_Data</vt:lpstr>
      <vt:lpstr>A125188234T_Latest</vt:lpstr>
      <vt:lpstr>A125189070A</vt:lpstr>
      <vt:lpstr>A125189070A_Data</vt:lpstr>
      <vt:lpstr>A125189070A_Latest</vt:lpstr>
      <vt:lpstr>A125189074K</vt:lpstr>
      <vt:lpstr>A125189074K_Data</vt:lpstr>
      <vt:lpstr>A125189074K_Latest</vt:lpstr>
      <vt:lpstr>A125189078V</vt:lpstr>
      <vt:lpstr>A125189078V_Data</vt:lpstr>
      <vt:lpstr>A125189078V_Latest</vt:lpstr>
      <vt:lpstr>A125189082K</vt:lpstr>
      <vt:lpstr>A125189082K_Data</vt:lpstr>
      <vt:lpstr>A125189082K_Latest</vt:lpstr>
      <vt:lpstr>A125189086V</vt:lpstr>
      <vt:lpstr>A125189086V_Data</vt:lpstr>
      <vt:lpstr>A125189086V_Latest</vt:lpstr>
      <vt:lpstr>A125189090K</vt:lpstr>
      <vt:lpstr>A125189090K_Data</vt:lpstr>
      <vt:lpstr>A125189090K_Latest</vt:lpstr>
      <vt:lpstr>A125189094V</vt:lpstr>
      <vt:lpstr>A125189094V_Data</vt:lpstr>
      <vt:lpstr>A125189094V_Latest</vt:lpstr>
      <vt:lpstr>A125189098C</vt:lpstr>
      <vt:lpstr>A125189098C_Data</vt:lpstr>
      <vt:lpstr>A125189098C_Latest</vt:lpstr>
      <vt:lpstr>A125189102J</vt:lpstr>
      <vt:lpstr>A125189102J_Data</vt:lpstr>
      <vt:lpstr>A125189102J_Latest</vt:lpstr>
      <vt:lpstr>A125189106T</vt:lpstr>
      <vt:lpstr>A125189106T_Data</vt:lpstr>
      <vt:lpstr>A125189106T_Latest</vt:lpstr>
      <vt:lpstr>A125189110J</vt:lpstr>
      <vt:lpstr>A125189110J_Data</vt:lpstr>
      <vt:lpstr>A125189110J_Latest</vt:lpstr>
      <vt:lpstr>A125189114T</vt:lpstr>
      <vt:lpstr>A125189114T_Data</vt:lpstr>
      <vt:lpstr>A125189114T_Latest</vt:lpstr>
      <vt:lpstr>A125189118A</vt:lpstr>
      <vt:lpstr>A125189118A_Data</vt:lpstr>
      <vt:lpstr>A125189118A_Latest</vt:lpstr>
      <vt:lpstr>A125189122T</vt:lpstr>
      <vt:lpstr>A125189122T_Data</vt:lpstr>
      <vt:lpstr>A125189122T_Latest</vt:lpstr>
      <vt:lpstr>A125189126A</vt:lpstr>
      <vt:lpstr>A125189126A_Data</vt:lpstr>
      <vt:lpstr>A125189126A_Latest</vt:lpstr>
      <vt:lpstr>A125189130T</vt:lpstr>
      <vt:lpstr>A125189130T_Data</vt:lpstr>
      <vt:lpstr>A125189130T_Latest</vt:lpstr>
      <vt:lpstr>A125189134A</vt:lpstr>
      <vt:lpstr>A125189134A_Data</vt:lpstr>
      <vt:lpstr>A125189134A_Latest</vt:lpstr>
      <vt:lpstr>A125189138K</vt:lpstr>
      <vt:lpstr>A125189138K_Data</vt:lpstr>
      <vt:lpstr>A125189138K_Latest</vt:lpstr>
      <vt:lpstr>A125189142A</vt:lpstr>
      <vt:lpstr>A125189142A_Data</vt:lpstr>
      <vt:lpstr>A125189142A_Latest</vt:lpstr>
      <vt:lpstr>A125189146K</vt:lpstr>
      <vt:lpstr>A125189146K_Data</vt:lpstr>
      <vt:lpstr>A125189146K_Latest</vt:lpstr>
      <vt:lpstr>A125189150A</vt:lpstr>
      <vt:lpstr>A125189150A_Data</vt:lpstr>
      <vt:lpstr>A125189150A_Latest</vt:lpstr>
      <vt:lpstr>A125189154K</vt:lpstr>
      <vt:lpstr>A125189154K_Data</vt:lpstr>
      <vt:lpstr>A125189154K_Latest</vt:lpstr>
      <vt:lpstr>A125189158V</vt:lpstr>
      <vt:lpstr>A125189158V_Data</vt:lpstr>
      <vt:lpstr>A125189158V_Latest</vt:lpstr>
      <vt:lpstr>A125189162K</vt:lpstr>
      <vt:lpstr>A125189162K_Data</vt:lpstr>
      <vt:lpstr>A125189162K_Latest</vt:lpstr>
      <vt:lpstr>A125189166V</vt:lpstr>
      <vt:lpstr>A125189166V_Data</vt:lpstr>
      <vt:lpstr>A125189166V_Latest</vt:lpstr>
      <vt:lpstr>A125189170K</vt:lpstr>
      <vt:lpstr>A125189170K_Data</vt:lpstr>
      <vt:lpstr>A125189170K_Latest</vt:lpstr>
      <vt:lpstr>Date_Range</vt:lpstr>
      <vt:lpstr>Date_Range_Data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2023-05-29T08:22:35Z</dcterms:created>
  <dcterms:modified xsi:type="dcterms:W3CDTF">2023-06-14T21:48:45Z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2023-05-29T21:23:33Z</vt:lpwstr>
  </property>
  <property fmtid="{D5CDD505-2E9C-101B-9397-08002B2CF9AE}" pid="4" name="MSIP_Label_c8e5a7ee-c283-40b0-98eb-fa437df4c031_Method">
    <vt:lpwstr>Standard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cf54785b-7e1a-4d59-a884-249a01e95e89</vt:lpwstr>
  </property>
  <property fmtid="{D5CDD505-2E9C-101B-9397-08002B2CF9AE}" pid="8" name="MSIP_Label_c8e5a7ee-c283-40b0-98eb-fa437df4c031_ContentBits">
    <vt:lpwstr>0</vt:lpwstr>
  </property>
</Properties>
</file>