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2\62290 Underemployed workers\"/>
    </mc:Choice>
  </mc:AlternateContent>
  <xr:revisionPtr revIDLastSave="0" documentId="13_ncr:1_{88B858E2-DACA-4861-AD80-4D71D77111D7}" xr6:coauthVersionLast="47" xr6:coauthVersionMax="47" xr10:uidLastSave="{00000000-0000-0000-0000-000000000000}"/>
  <bookViews>
    <workbookView xWindow="9015" yWindow="3435" windowWidth="43200" windowHeight="20025" xr2:uid="{00000000-000D-0000-FFFF-FFFF00000000}"/>
  </bookViews>
  <sheets>
    <sheet name="Contents" sheetId="5" r:id="rId1"/>
    <sheet name="Table 3.1" sheetId="6" r:id="rId2"/>
    <sheet name="Table 3.2" sheetId="7" r:id="rId3"/>
    <sheet name="Index" sheetId="4" r:id="rId4"/>
    <sheet name="Data1" sheetId="1" r:id="rId5"/>
    <sheet name="Data2" sheetId="2" r:id="rId6"/>
  </sheets>
  <definedNames>
    <definedName name="A125190018R">Data1!$W$1:$W$10,Data1!$W$11:$W$18</definedName>
    <definedName name="A125190018R_Data">Data1!$W$11:$W$18</definedName>
    <definedName name="A125190018R_Latest">Data1!$W$18</definedName>
    <definedName name="A125190022F">Data1!$E$1:$E$10,Data1!$E$11:$E$18</definedName>
    <definedName name="A125190022F_Data">Data1!$E$11:$E$18</definedName>
    <definedName name="A125190022F_Latest">Data1!$E$18</definedName>
    <definedName name="A125190026R">Data1!$N$1:$N$10,Data1!$N$11:$N$18</definedName>
    <definedName name="A125190026R_Data">Data1!$N$11:$N$18</definedName>
    <definedName name="A125190026R_Latest">Data1!$N$18</definedName>
    <definedName name="A125190030F">Data1!$Q$1:$Q$10,Data1!$Q$11:$Q$18</definedName>
    <definedName name="A125190030F_Data">Data1!$Q$11:$Q$18</definedName>
    <definedName name="A125190030F_Latest">Data1!$Q$18</definedName>
    <definedName name="A125190034R">Data1!$T$1:$T$10,Data1!$T$11:$T$18</definedName>
    <definedName name="A125190034R_Data">Data1!$T$11:$T$18</definedName>
    <definedName name="A125190034R_Latest">Data1!$T$18</definedName>
    <definedName name="A125190038X">Data1!$AC$1:$AC$10,Data1!$AC$11:$AC$18</definedName>
    <definedName name="A125190038X_Data">Data1!$AC$11:$AC$18</definedName>
    <definedName name="A125190038X_Latest">Data1!$AC$18</definedName>
    <definedName name="A125190042R">Data1!$B$1:$B$10,Data1!$B$11:$B$18</definedName>
    <definedName name="A125190042R_Data">Data1!$B$11:$B$18</definedName>
    <definedName name="A125190042R_Latest">Data1!$B$18</definedName>
    <definedName name="A125190046X">Data1!$H$1:$H$10,Data1!$H$11:$H$18</definedName>
    <definedName name="A125190046X_Data">Data1!$H$11:$H$18</definedName>
    <definedName name="A125190046X_Latest">Data1!$H$18</definedName>
    <definedName name="A125190050R">Data1!$K$1:$K$10,Data1!$K$11:$K$18</definedName>
    <definedName name="A125190050R_Data">Data1!$K$11:$K$18</definedName>
    <definedName name="A125190050R_Latest">Data1!$K$18</definedName>
    <definedName name="A125190054X">Data1!$Z$1:$Z$10,Data1!$Z$11:$Z$18</definedName>
    <definedName name="A125190054X_Data">Data1!$Z$11:$Z$18</definedName>
    <definedName name="A125190054X_Latest">Data1!$Z$18</definedName>
    <definedName name="A125190058J">Data1!$AF$1:$AF$10,Data1!$AF$11:$AF$18</definedName>
    <definedName name="A125190058J_Data">Data1!$AF$11:$AF$18</definedName>
    <definedName name="A125190058J_Latest">Data1!$AF$18</definedName>
    <definedName name="A125190062X">Data2!$GT$1:$GT$10,Data2!$GT$11:$GT$18</definedName>
    <definedName name="A125190062X_Data">Data2!$GT$11:$GT$18</definedName>
    <definedName name="A125190062X_Latest">Data2!$GT$18</definedName>
    <definedName name="A125190066J">Data2!$GB$1:$GB$10,Data2!$GB$11:$GB$18</definedName>
    <definedName name="A125190066J_Data">Data2!$GB$11:$GB$18</definedName>
    <definedName name="A125190066J_Latest">Data2!$GB$18</definedName>
    <definedName name="A125190070X">Data2!$GK$1:$GK$10,Data2!$GK$11:$GK$18</definedName>
    <definedName name="A125190070X_Data">Data2!$GK$11:$GK$18</definedName>
    <definedName name="A125190070X_Latest">Data2!$GK$18</definedName>
    <definedName name="A125190074J">Data2!$GN$1:$GN$10,Data2!$GN$11:$GN$18</definedName>
    <definedName name="A125190074J_Data">Data2!$GN$11:$GN$18</definedName>
    <definedName name="A125190074J_Latest">Data2!$GN$18</definedName>
    <definedName name="A125190078T">Data2!$GQ$1:$GQ$10,Data2!$GQ$11:$GQ$18</definedName>
    <definedName name="A125190078T_Data">Data2!$GQ$11:$GQ$18</definedName>
    <definedName name="A125190078T_Latest">Data2!$GQ$18</definedName>
    <definedName name="A125190082J">Data2!$GZ$1:$GZ$10,Data2!$GZ$11:$GZ$18</definedName>
    <definedName name="A125190082J_Data">Data2!$GZ$11:$GZ$18</definedName>
    <definedName name="A125190082J_Latest">Data2!$GZ$18</definedName>
    <definedName name="A125190086T">Data2!$FY$1:$FY$10,Data2!$FY$11:$FY$18</definedName>
    <definedName name="A125190086T_Data">Data2!$FY$11:$FY$18</definedName>
    <definedName name="A125190086T_Latest">Data2!$FY$18</definedName>
    <definedName name="A125190090J">Data2!$GE$1:$GE$10,Data2!$GE$11:$GE$18</definedName>
    <definedName name="A125190090J_Data">Data2!$GE$11:$GE$18</definedName>
    <definedName name="A125190090J_Latest">Data2!$GE$18</definedName>
    <definedName name="A125190094T">Data2!$GH$1:$GH$10,Data2!$GH$11:$GH$18</definedName>
    <definedName name="A125190094T_Data">Data2!$GH$11:$GH$18</definedName>
    <definedName name="A125190094T_Latest">Data2!$GH$18</definedName>
    <definedName name="A125190098A">Data2!$GW$1:$GW$10,Data2!$GW$11:$GW$18</definedName>
    <definedName name="A125190098A_Data">Data2!$GW$11:$GW$18</definedName>
    <definedName name="A125190098A_Latest">Data2!$GW$18</definedName>
    <definedName name="A125190102F">Data2!$HC$1:$HC$10,Data2!$HC$11:$HC$18</definedName>
    <definedName name="A125190102F_Data">Data2!$HC$11:$HC$18</definedName>
    <definedName name="A125190102F_Latest">Data2!$HC$18</definedName>
    <definedName name="A125190106R">Data2!$D$1:$D$10,Data2!$D$11:$D$18</definedName>
    <definedName name="A125190106R_Data">Data2!$D$11:$D$18</definedName>
    <definedName name="A125190106R_Latest">Data2!$D$18</definedName>
    <definedName name="A125190110F">Data1!$IB$1:$IB$10,Data1!$IB$11:$IB$18</definedName>
    <definedName name="A125190110F_Data">Data1!$IB$11:$IB$18</definedName>
    <definedName name="A125190110F_Latest">Data1!$IB$18</definedName>
    <definedName name="A125190114R">Data1!$IK$1:$IK$10,Data1!$IK$11:$IK$18</definedName>
    <definedName name="A125190114R_Data">Data1!$IK$11:$IK$18</definedName>
    <definedName name="A125190114R_Latest">Data1!$IK$18</definedName>
    <definedName name="A125190118X">Data1!$IN$1:$IN$10,Data1!$IN$11:$IN$18</definedName>
    <definedName name="A125190118X_Data">Data1!$IN$11:$IN$18</definedName>
    <definedName name="A125190118X_Latest">Data1!$IN$18</definedName>
    <definedName name="A125190122R">Data1!$IQ$1:$IQ$10,Data1!$IQ$11:$IQ$18</definedName>
    <definedName name="A125190122R_Data">Data1!$IQ$11:$IQ$18</definedName>
    <definedName name="A125190122R_Latest">Data1!$IQ$18</definedName>
    <definedName name="A125190126X">Data2!$J$1:$J$10,Data2!$J$11:$J$18</definedName>
    <definedName name="A125190126X_Data">Data2!$J$11:$J$18</definedName>
    <definedName name="A125190126X_Latest">Data2!$J$18</definedName>
    <definedName name="A125190130R">Data1!$HY$1:$HY$10,Data1!$HY$11:$HY$18</definedName>
    <definedName name="A125190130R_Data">Data1!$HY$11:$HY$18</definedName>
    <definedName name="A125190130R_Latest">Data1!$HY$18</definedName>
    <definedName name="A125190134X">Data1!$IE$1:$IE$10,Data1!$IE$11:$IE$18</definedName>
    <definedName name="A125190134X_Data">Data1!$IE$11:$IE$18</definedName>
    <definedName name="A125190134X_Latest">Data1!$IE$18</definedName>
    <definedName name="A125190138J">Data1!$IH$1:$IH$10,Data1!$IH$11:$IH$18</definedName>
    <definedName name="A125190138J_Data">Data1!$IH$11:$IH$18</definedName>
    <definedName name="A125190138J_Latest">Data1!$IH$18</definedName>
    <definedName name="A125190142X">Data2!$G$1:$G$10,Data2!$G$11:$G$18</definedName>
    <definedName name="A125190142X_Data">Data2!$G$11:$G$18</definedName>
    <definedName name="A125190142X_Latest">Data2!$G$18</definedName>
    <definedName name="A125190146J">Data2!$M$1:$M$10,Data2!$M$11:$M$18</definedName>
    <definedName name="A125190146J_Data">Data2!$M$11:$M$18</definedName>
    <definedName name="A125190146J_Latest">Data2!$M$18</definedName>
    <definedName name="A125190150X">Data2!$CY$1:$CY$10,Data2!$CY$11:$CY$18</definedName>
    <definedName name="A125190150X_Data">Data2!$CY$11:$CY$18</definedName>
    <definedName name="A125190150X_Latest">Data2!$CY$18</definedName>
    <definedName name="A125190154J">Data2!$CG$1:$CG$10,Data2!$CG$11:$CG$18</definedName>
    <definedName name="A125190154J_Data">Data2!$CG$11:$CG$18</definedName>
    <definedName name="A125190154J_Latest">Data2!$CG$18</definedName>
    <definedName name="A125190158T">Data2!$CP$1:$CP$10,Data2!$CP$11:$CP$18</definedName>
    <definedName name="A125190158T_Data">Data2!$CP$11:$CP$18</definedName>
    <definedName name="A125190158T_Latest">Data2!$CP$18</definedName>
    <definedName name="A125190162J">Data2!$CS$1:$CS$10,Data2!$CS$11:$CS$18</definedName>
    <definedName name="A125190162J_Data">Data2!$CS$11:$CS$18</definedName>
    <definedName name="A125190162J_Latest">Data2!$CS$18</definedName>
    <definedName name="A125190166T">Data2!$CV$1:$CV$10,Data2!$CV$11:$CV$18</definedName>
    <definedName name="A125190166T_Data">Data2!$CV$11:$CV$18</definedName>
    <definedName name="A125190166T_Latest">Data2!$CV$18</definedName>
    <definedName name="A125190170J">Data2!$DE$1:$DE$10,Data2!$DE$11:$DE$18</definedName>
    <definedName name="A125190170J_Data">Data2!$DE$11:$DE$18</definedName>
    <definedName name="A125190170J_Latest">Data2!$DE$18</definedName>
    <definedName name="A125190174T">Data2!$CD$1:$CD$10,Data2!$CD$11:$CD$18</definedName>
    <definedName name="A125190174T_Data">Data2!$CD$11:$CD$18</definedName>
    <definedName name="A125190174T_Latest">Data2!$CD$18</definedName>
    <definedName name="A125190178A">Data2!$CJ$1:$CJ$10,Data2!$CJ$11:$CJ$18</definedName>
    <definedName name="A125190178A_Data">Data2!$CJ$11:$CJ$18</definedName>
    <definedName name="A125190178A_Latest">Data2!$CJ$18</definedName>
    <definedName name="A125190182T">Data2!$CM$1:$CM$10,Data2!$CM$11:$CM$18</definedName>
    <definedName name="A125190182T_Data">Data2!$CM$11:$CM$18</definedName>
    <definedName name="A125190182T_Latest">Data2!$CM$18</definedName>
    <definedName name="A125190186A">Data2!$DB$1:$DB$10,Data2!$DB$11:$DB$18</definedName>
    <definedName name="A125190186A_Data">Data2!$DB$11:$DB$18</definedName>
    <definedName name="A125190186A_Latest">Data2!$DB$18</definedName>
    <definedName name="A125190190T">Data2!$DH$1:$DH$10,Data2!$DH$11:$DH$18</definedName>
    <definedName name="A125190190T_Data">Data2!$DH$11:$DH$18</definedName>
    <definedName name="A125190190T_Latest">Data2!$DH$18</definedName>
    <definedName name="A125190194A">Data2!$EF$1:$EF$10,Data2!$EF$11:$EF$18</definedName>
    <definedName name="A125190194A_Data">Data2!$EF$11:$EF$18</definedName>
    <definedName name="A125190194A_Latest">Data2!$EF$18</definedName>
    <definedName name="A125190198K">Data2!$DN$1:$DN$10,Data2!$DN$11:$DN$18</definedName>
    <definedName name="A125190198K_Data">Data2!$DN$11:$DN$18</definedName>
    <definedName name="A125190198K_Latest">Data2!$DN$18</definedName>
    <definedName name="A125190202R">Data2!$DW$1:$DW$10,Data2!$DW$11:$DW$18</definedName>
    <definedName name="A125190202R_Data">Data2!$DW$11:$DW$18</definedName>
    <definedName name="A125190202R_Latest">Data2!$DW$18</definedName>
    <definedName name="A125190206X">Data2!$DZ$1:$DZ$10,Data2!$DZ$11:$DZ$18</definedName>
    <definedName name="A125190206X_Data">Data2!$DZ$11:$DZ$18</definedName>
    <definedName name="A125190206X_Latest">Data2!$DZ$18</definedName>
    <definedName name="A125190210R">Data2!$EC$1:$EC$10,Data2!$EC$11:$EC$18</definedName>
    <definedName name="A125190210R_Data">Data2!$EC$11:$EC$18</definedName>
    <definedName name="A125190210R_Latest">Data2!$EC$18</definedName>
    <definedName name="A125190214X">Data2!$EL$1:$EL$10,Data2!$EL$11:$EL$18</definedName>
    <definedName name="A125190214X_Data">Data2!$EL$11:$EL$18</definedName>
    <definedName name="A125190214X_Latest">Data2!$EL$18</definedName>
    <definedName name="A125190218J">Data2!$DK$1:$DK$10,Data2!$DK$11:$DK$18</definedName>
    <definedName name="A125190218J_Data">Data2!$DK$11:$DK$18</definedName>
    <definedName name="A125190218J_Latest">Data2!$DK$18</definedName>
    <definedName name="A125190222X">Data2!$DQ$1:$DQ$10,Data2!$DQ$11:$DQ$18</definedName>
    <definedName name="A125190222X_Data">Data2!$DQ$11:$DQ$18</definedName>
    <definedName name="A125190222X_Latest">Data2!$DQ$18</definedName>
    <definedName name="A125190226J">Data2!$DT$1:$DT$10,Data2!$DT$11:$DT$18</definedName>
    <definedName name="A125190226J_Data">Data2!$DT$11:$DT$18</definedName>
    <definedName name="A125190226J_Latest">Data2!$DT$18</definedName>
    <definedName name="A125190230X">Data2!$EI$1:$EI$10,Data2!$EI$11:$EI$18</definedName>
    <definedName name="A125190230X_Data">Data2!$EI$11:$EI$18</definedName>
    <definedName name="A125190230X_Latest">Data2!$EI$18</definedName>
    <definedName name="A125190234J">Data2!$EO$1:$EO$10,Data2!$EO$11:$EO$18</definedName>
    <definedName name="A125190234J_Data">Data2!$EO$11:$EO$18</definedName>
    <definedName name="A125190234J_Latest">Data2!$EO$18</definedName>
    <definedName name="A125190238T">Data2!$FM$1:$FM$10,Data2!$FM$11:$FM$18</definedName>
    <definedName name="A125190238T_Data">Data2!$FM$11:$FM$18</definedName>
    <definedName name="A125190238T_Latest">Data2!$FM$18</definedName>
    <definedName name="A125190242J">Data2!$EU$1:$EU$10,Data2!$EU$11:$EU$18</definedName>
    <definedName name="A125190242J_Data">Data2!$EU$11:$EU$18</definedName>
    <definedName name="A125190242J_Latest">Data2!$EU$18</definedName>
    <definedName name="A125190246T">Data2!$FD$1:$FD$10,Data2!$FD$11:$FD$18</definedName>
    <definedName name="A125190246T_Data">Data2!$FD$11:$FD$18</definedName>
    <definedName name="A125190246T_Latest">Data2!$FD$18</definedName>
    <definedName name="A125190250J">Data2!$FG$1:$FG$10,Data2!$FG$11:$FG$18</definedName>
    <definedName name="A125190250J_Data">Data2!$FG$11:$FG$18</definedName>
    <definedName name="A125190250J_Latest">Data2!$FG$18</definedName>
    <definedName name="A125190254T">Data2!$FJ$1:$FJ$10,Data2!$FJ$11:$FJ$18</definedName>
    <definedName name="A125190254T_Data">Data2!$FJ$11:$FJ$18</definedName>
    <definedName name="A125190254T_Latest">Data2!$FJ$18</definedName>
    <definedName name="A125190258A">Data2!$FS$1:$FS$10,Data2!$FS$11:$FS$18</definedName>
    <definedName name="A125190258A_Data">Data2!$FS$11:$FS$18</definedName>
    <definedName name="A125190258A_Latest">Data2!$FS$18</definedName>
    <definedName name="A125190262T">Data2!$ER$1:$ER$10,Data2!$ER$11:$ER$18</definedName>
    <definedName name="A125190262T_Data">Data2!$ER$11:$ER$18</definedName>
    <definedName name="A125190262T_Latest">Data2!$ER$18</definedName>
    <definedName name="A125190266A">Data2!$EX$1:$EX$10,Data2!$EX$11:$EX$18</definedName>
    <definedName name="A125190266A_Data">Data2!$EX$11:$EX$18</definedName>
    <definedName name="A125190266A_Latest">Data2!$EX$18</definedName>
    <definedName name="A125190270T">Data2!$FA$1:$FA$10,Data2!$FA$11:$FA$18</definedName>
    <definedName name="A125190270T_Data">Data2!$FA$11:$FA$18</definedName>
    <definedName name="A125190270T_Latest">Data2!$FA$18</definedName>
    <definedName name="A125190274A">Data2!$FP$1:$FP$10,Data2!$FP$11:$FP$18</definedName>
    <definedName name="A125190274A_Data">Data2!$FP$11:$FP$18</definedName>
    <definedName name="A125190274A_Latest">Data2!$FP$18</definedName>
    <definedName name="A125190278K">Data2!$FV$1:$FV$10,Data2!$FV$11:$FV$18</definedName>
    <definedName name="A125190278K_Data">Data2!$FV$11:$FV$18</definedName>
    <definedName name="A125190278K_Latest">Data2!$FV$18</definedName>
    <definedName name="A125190282A">Data1!$HM$1:$HM$10,Data1!$HM$11:$HM$18</definedName>
    <definedName name="A125190282A_Data">Data1!$HM$11:$HM$18</definedName>
    <definedName name="A125190282A_Latest">Data1!$HM$18</definedName>
    <definedName name="A125190286K">Data1!$GU$1:$GU$10,Data1!$GU$11:$GU$18</definedName>
    <definedName name="A125190286K_Data">Data1!$GU$11:$GU$18</definedName>
    <definedName name="A125190286K_Latest">Data1!$GU$18</definedName>
    <definedName name="A125190290A">Data1!$HD$1:$HD$10,Data1!$HD$11:$HD$18</definedName>
    <definedName name="A125190290A_Data">Data1!$HD$11:$HD$18</definedName>
    <definedName name="A125190290A_Latest">Data1!$HD$18</definedName>
    <definedName name="A125190294K">Data1!$HG$1:$HG$10,Data1!$HG$11:$HG$18</definedName>
    <definedName name="A125190294K_Data">Data1!$HG$11:$HG$18</definedName>
    <definedName name="A125190294K_Latest">Data1!$HG$18</definedName>
    <definedName name="A125190298V">Data1!$HJ$1:$HJ$10,Data1!$HJ$11:$HJ$18</definedName>
    <definedName name="A125190298V_Data">Data1!$HJ$11:$HJ$18</definedName>
    <definedName name="A125190298V_Latest">Data1!$HJ$18</definedName>
    <definedName name="A125190302X">Data1!$HS$1:$HS$10,Data1!$HS$11:$HS$18</definedName>
    <definedName name="A125190302X_Data">Data1!$HS$11:$HS$18</definedName>
    <definedName name="A125190302X_Latest">Data1!$HS$18</definedName>
    <definedName name="A125190306J">Data1!$GR$1:$GR$10,Data1!$GR$11:$GR$18</definedName>
    <definedName name="A125190306J_Data">Data1!$GR$11:$GR$18</definedName>
    <definedName name="A125190306J_Latest">Data1!$GR$18</definedName>
    <definedName name="A125190310X">Data1!$GX$1:$GX$10,Data1!$GX$11:$GX$18</definedName>
    <definedName name="A125190310X_Data">Data1!$GX$11:$GX$18</definedName>
    <definedName name="A125190310X_Latest">Data1!$GX$18</definedName>
    <definedName name="A125190314J">Data1!$HA$1:$HA$10,Data1!$HA$11:$HA$18</definedName>
    <definedName name="A125190314J_Data">Data1!$HA$11:$HA$18</definedName>
    <definedName name="A125190314J_Latest">Data1!$HA$18</definedName>
    <definedName name="A125190318T">Data1!$HP$1:$HP$10,Data1!$HP$11:$HP$18</definedName>
    <definedName name="A125190318T_Data">Data1!$HP$11:$HP$18</definedName>
    <definedName name="A125190318T_Latest">Data1!$HP$18</definedName>
    <definedName name="A125190322J">Data1!$HV$1:$HV$10,Data1!$HV$11:$HV$18</definedName>
    <definedName name="A125190322J_Data">Data1!$HV$11:$HV$18</definedName>
    <definedName name="A125190322J_Latest">Data1!$HV$18</definedName>
    <definedName name="A125190326T">Data2!$AK$1:$AK$10,Data2!$AK$11:$AK$18</definedName>
    <definedName name="A125190326T_Data">Data2!$AK$11:$AK$18</definedName>
    <definedName name="A125190326T_Latest">Data2!$AK$18</definedName>
    <definedName name="A125190330J">Data2!$S$1:$S$10,Data2!$S$11:$S$18</definedName>
    <definedName name="A125190330J_Data">Data2!$S$11:$S$18</definedName>
    <definedName name="A125190330J_Latest">Data2!$S$18</definedName>
    <definedName name="A125190334T">Data2!$AB$1:$AB$10,Data2!$AB$11:$AB$18</definedName>
    <definedName name="A125190334T_Data">Data2!$AB$11:$AB$18</definedName>
    <definedName name="A125190334T_Latest">Data2!$AB$18</definedName>
    <definedName name="A125190338A">Data2!$AE$1:$AE$10,Data2!$AE$11:$AE$18</definedName>
    <definedName name="A125190338A_Data">Data2!$AE$11:$AE$18</definedName>
    <definedName name="A125190338A_Latest">Data2!$AE$18</definedName>
    <definedName name="A125190342T">Data2!$AH$1:$AH$10,Data2!$AH$11:$AH$18</definedName>
    <definedName name="A125190342T_Data">Data2!$AH$11:$AH$18</definedName>
    <definedName name="A125190342T_Latest">Data2!$AH$18</definedName>
    <definedName name="A125190346A">Data2!$AQ$1:$AQ$10,Data2!$AQ$11:$AQ$18</definedName>
    <definedName name="A125190346A_Data">Data2!$AQ$11:$AQ$18</definedName>
    <definedName name="A125190346A_Latest">Data2!$AQ$18</definedName>
    <definedName name="A125190350T">Data2!$P$1:$P$10,Data2!$P$11:$P$18</definedName>
    <definedName name="A125190350T_Data">Data2!$P$11:$P$18</definedName>
    <definedName name="A125190350T_Latest">Data2!$P$18</definedName>
    <definedName name="A125190354A">Data2!$V$1:$V$10,Data2!$V$11:$V$18</definedName>
    <definedName name="A125190354A_Data">Data2!$V$11:$V$18</definedName>
    <definedName name="A125190354A_Latest">Data2!$V$18</definedName>
    <definedName name="A125190358K">Data2!$Y$1:$Y$10,Data2!$Y$11:$Y$18</definedName>
    <definedName name="A125190358K_Data">Data2!$Y$11:$Y$18</definedName>
    <definedName name="A125190358K_Latest">Data2!$Y$18</definedName>
    <definedName name="A125190362A">Data2!$AN$1:$AN$10,Data2!$AN$11:$AN$18</definedName>
    <definedName name="A125190362A_Data">Data2!$AN$11:$AN$18</definedName>
    <definedName name="A125190362A_Latest">Data2!$AN$18</definedName>
    <definedName name="A125190366K">Data2!$AT$1:$AT$10,Data2!$AT$11:$AT$18</definedName>
    <definedName name="A125190366K_Data">Data2!$AT$11:$AT$18</definedName>
    <definedName name="A125190366K_Latest">Data2!$AT$18</definedName>
    <definedName name="A125190370A">Data2!$BR$1:$BR$10,Data2!$BR$11:$BR$18</definedName>
    <definedName name="A125190370A_Data">Data2!$BR$11:$BR$18</definedName>
    <definedName name="A125190370A_Latest">Data2!$BR$18</definedName>
    <definedName name="A125190374K">Data2!$AZ$1:$AZ$10,Data2!$AZ$11:$AZ$18</definedName>
    <definedName name="A125190374K_Data">Data2!$AZ$11:$AZ$18</definedName>
    <definedName name="A125190374K_Latest">Data2!$AZ$18</definedName>
    <definedName name="A125190378V">Data2!$BI$1:$BI$10,Data2!$BI$11:$BI$18</definedName>
    <definedName name="A125190378V_Data">Data2!$BI$11:$BI$18</definedName>
    <definedName name="A125190378V_Latest">Data2!$BI$18</definedName>
    <definedName name="A125190382K">Data2!$BL$1:$BL$10,Data2!$BL$11:$BL$18</definedName>
    <definedName name="A125190382K_Data">Data2!$BL$11:$BL$18</definedName>
    <definedName name="A125190382K_Latest">Data2!$BL$18</definedName>
    <definedName name="A125190386V">Data2!$BO$1:$BO$10,Data2!$BO$11:$BO$18</definedName>
    <definedName name="A125190386V_Data">Data2!$BO$11:$BO$18</definedName>
    <definedName name="A125190386V_Latest">Data2!$BO$18</definedName>
    <definedName name="A125190390K">Data2!$BX$1:$BX$10,Data2!$BX$11:$BX$18</definedName>
    <definedName name="A125190390K_Data">Data2!$BX$11:$BX$18</definedName>
    <definedName name="A125190390K_Latest">Data2!$BX$18</definedName>
    <definedName name="A125190394V">Data2!$AW$1:$AW$10,Data2!$AW$11:$AW$18</definedName>
    <definedName name="A125190394V_Data">Data2!$AW$11:$AW$18</definedName>
    <definedName name="A125190394V_Latest">Data2!$AW$18</definedName>
    <definedName name="A125190398C">Data2!$BC$1:$BC$10,Data2!$BC$11:$BC$18</definedName>
    <definedName name="A125190398C_Data">Data2!$BC$11:$BC$18</definedName>
    <definedName name="A125190398C_Latest">Data2!$BC$18</definedName>
    <definedName name="A125190402J">Data2!$BF$1:$BF$10,Data2!$BF$11:$BF$18</definedName>
    <definedName name="A125190402J_Data">Data2!$BF$11:$BF$18</definedName>
    <definedName name="A125190402J_Latest">Data2!$BF$18</definedName>
    <definedName name="A125190406T">Data2!$BU$1:$BU$10,Data2!$BU$11:$BU$18</definedName>
    <definedName name="A125190406T_Data">Data2!$BU$11:$BU$18</definedName>
    <definedName name="A125190406T_Latest">Data2!$BU$18</definedName>
    <definedName name="A125190410J">Data2!$CA$1:$CA$10,Data2!$CA$11:$CA$18</definedName>
    <definedName name="A125190410J_Data">Data2!$CA$11:$CA$18</definedName>
    <definedName name="A125190410J_Latest">Data2!$CA$18</definedName>
    <definedName name="A125190414T">Data1!$CK$1:$CK$10,Data1!$CK$11:$CK$18</definedName>
    <definedName name="A125190414T_Data">Data1!$CK$11:$CK$18</definedName>
    <definedName name="A125190414T_Latest">Data1!$CK$18</definedName>
    <definedName name="A125190418A">Data1!$BS$1:$BS$10,Data1!$BS$11:$BS$18</definedName>
    <definedName name="A125190418A_Data">Data1!$BS$11:$BS$18</definedName>
    <definedName name="A125190418A_Latest">Data1!$BS$18</definedName>
    <definedName name="A125190422T">Data1!$CB$1:$CB$10,Data1!$CB$11:$CB$18</definedName>
    <definedName name="A125190422T_Data">Data1!$CB$11:$CB$18</definedName>
    <definedName name="A125190422T_Latest">Data1!$CB$18</definedName>
    <definedName name="A125190426A">Data1!$CE$1:$CE$10,Data1!$CE$11:$CE$18</definedName>
    <definedName name="A125190426A_Data">Data1!$CE$11:$CE$18</definedName>
    <definedName name="A125190426A_Latest">Data1!$CE$18</definedName>
    <definedName name="A125190430T">Data1!$CH$1:$CH$10,Data1!$CH$11:$CH$18</definedName>
    <definedName name="A125190430T_Data">Data1!$CH$11:$CH$18</definedName>
    <definedName name="A125190430T_Latest">Data1!$CH$18</definedName>
    <definedName name="A125190434A">Data1!$CQ$1:$CQ$10,Data1!$CQ$11:$CQ$18</definedName>
    <definedName name="A125190434A_Data">Data1!$CQ$11:$CQ$18</definedName>
    <definedName name="A125190434A_Latest">Data1!$CQ$18</definedName>
    <definedName name="A125190438K">Data1!$BP$1:$BP$10,Data1!$BP$11:$BP$18</definedName>
    <definedName name="A125190438K_Data">Data1!$BP$11:$BP$18</definedName>
    <definedName name="A125190438K_Latest">Data1!$BP$18</definedName>
    <definedName name="A125190442A">Data1!$BV$1:$BV$10,Data1!$BV$11:$BV$18</definedName>
    <definedName name="A125190442A_Data">Data1!$BV$11:$BV$18</definedName>
    <definedName name="A125190442A_Latest">Data1!$BV$18</definedName>
    <definedName name="A125190446K">Data1!$BY$1:$BY$10,Data1!$BY$11:$BY$18</definedName>
    <definedName name="A125190446K_Data">Data1!$BY$11:$BY$18</definedName>
    <definedName name="A125190446K_Latest">Data1!$BY$18</definedName>
    <definedName name="A125190450A">Data1!$CN$1:$CN$10,Data1!$CN$11:$CN$18</definedName>
    <definedName name="A125190450A_Data">Data1!$CN$11:$CN$18</definedName>
    <definedName name="A125190450A_Latest">Data1!$CN$18</definedName>
    <definedName name="A125190454K">Data1!$CT$1:$CT$10,Data1!$CT$11:$CT$18</definedName>
    <definedName name="A125190454K_Data">Data1!$CT$11:$CT$18</definedName>
    <definedName name="A125190454K_Latest">Data1!$CT$18</definedName>
    <definedName name="A125190810V">Data1!$GF$1:$GF$10,Data1!$GF$11:$GF$18</definedName>
    <definedName name="A125190810V_Data">Data1!$GF$11:$GF$18</definedName>
    <definedName name="A125190810V_Latest">Data1!$GF$18</definedName>
    <definedName name="A125190814C">Data1!$FN$1:$FN$10,Data1!$FN$11:$FN$18</definedName>
    <definedName name="A125190814C_Data">Data1!$FN$11:$FN$18</definedName>
    <definedName name="A125190814C_Latest">Data1!$FN$18</definedName>
    <definedName name="A125190818L">Data1!$FW$1:$FW$10,Data1!$FW$11:$FW$18</definedName>
    <definedName name="A125190818L_Data">Data1!$FW$11:$FW$18</definedName>
    <definedName name="A125190818L_Latest">Data1!$FW$18</definedName>
    <definedName name="A125190822C">Data1!$FZ$1:$FZ$10,Data1!$FZ$11:$FZ$18</definedName>
    <definedName name="A125190822C_Data">Data1!$FZ$11:$FZ$18</definedName>
    <definedName name="A125190822C_Latest">Data1!$FZ$18</definedName>
    <definedName name="A125190826L">Data1!$GC$1:$GC$10,Data1!$GC$11:$GC$18</definedName>
    <definedName name="A125190826L_Data">Data1!$GC$11:$GC$18</definedName>
    <definedName name="A125190826L_Latest">Data1!$GC$18</definedName>
    <definedName name="A125190830C">Data1!$GL$1:$GL$10,Data1!$GL$11:$GL$18</definedName>
    <definedName name="A125190830C_Data">Data1!$GL$11:$GL$18</definedName>
    <definedName name="A125190830C_Latest">Data1!$GL$18</definedName>
    <definedName name="A125190834L">Data1!$FK$1:$FK$10,Data1!$FK$11:$FK$18</definedName>
    <definedName name="A125190834L_Data">Data1!$FK$11:$FK$18</definedName>
    <definedName name="A125190834L_Latest">Data1!$FK$18</definedName>
    <definedName name="A125190838W">Data1!$FQ$1:$FQ$10,Data1!$FQ$11:$FQ$18</definedName>
    <definedName name="A125190838W_Data">Data1!$FQ$11:$FQ$18</definedName>
    <definedName name="A125190838W_Latest">Data1!$FQ$18</definedName>
    <definedName name="A125190842L">Data1!$FT$1:$FT$10,Data1!$FT$11:$FT$18</definedName>
    <definedName name="A125190842L_Data">Data1!$FT$11:$FT$18</definedName>
    <definedName name="A125190842L_Latest">Data1!$FT$18</definedName>
    <definedName name="A125190846W">Data1!$GI$1:$GI$10,Data1!$GI$11:$GI$18</definedName>
    <definedName name="A125190846W_Data">Data1!$GI$11:$GI$18</definedName>
    <definedName name="A125190846W_Latest">Data1!$GI$18</definedName>
    <definedName name="A125190850L">Data1!$GO$1:$GO$10,Data1!$GO$11:$GO$18</definedName>
    <definedName name="A125190850L_Data">Data1!$GO$11:$GO$18</definedName>
    <definedName name="A125190850L_Latest">Data1!$GO$18</definedName>
    <definedName name="A125191206T">Data1!$BD$1:$BD$10,Data1!$BD$11:$BD$18</definedName>
    <definedName name="A125191206T_Data">Data1!$BD$11:$BD$18</definedName>
    <definedName name="A125191206T_Latest">Data1!$BD$18</definedName>
    <definedName name="A125191210J">Data1!$AL$1:$AL$10,Data1!$AL$11:$AL$18</definedName>
    <definedName name="A125191210J_Data">Data1!$AL$11:$AL$18</definedName>
    <definedName name="A125191210J_Latest">Data1!$AL$18</definedName>
    <definedName name="A125191214T">Data1!$AU$1:$AU$10,Data1!$AU$11:$AU$18</definedName>
    <definedName name="A125191214T_Data">Data1!$AU$11:$AU$18</definedName>
    <definedName name="A125191214T_Latest">Data1!$AU$18</definedName>
    <definedName name="A125191218A">Data1!$AX$1:$AX$10,Data1!$AX$11:$AX$18</definedName>
    <definedName name="A125191218A_Data">Data1!$AX$11:$AX$18</definedName>
    <definedName name="A125191218A_Latest">Data1!$AX$18</definedName>
    <definedName name="A125191222T">Data1!$BA$1:$BA$10,Data1!$BA$11:$BA$18</definedName>
    <definedName name="A125191222T_Data">Data1!$BA$11:$BA$18</definedName>
    <definedName name="A125191222T_Latest">Data1!$BA$18</definedName>
    <definedName name="A125191226A">Data1!$BJ$1:$BJ$10,Data1!$BJ$11:$BJ$18</definedName>
    <definedName name="A125191226A_Data">Data1!$BJ$11:$BJ$18</definedName>
    <definedName name="A125191226A_Latest">Data1!$BJ$18</definedName>
    <definedName name="A125191230T">Data1!$AI$1:$AI$10,Data1!$AI$11:$AI$18</definedName>
    <definedName name="A125191230T_Data">Data1!$AI$11:$AI$18</definedName>
    <definedName name="A125191230T_Latest">Data1!$AI$18</definedName>
    <definedName name="A125191234A">Data1!$AO$1:$AO$10,Data1!$AO$11:$AO$18</definedName>
    <definedName name="A125191234A_Data">Data1!$AO$11:$AO$18</definedName>
    <definedName name="A125191234A_Latest">Data1!$AO$18</definedName>
    <definedName name="A125191238K">Data1!$AR$1:$AR$10,Data1!$AR$11:$AR$18</definedName>
    <definedName name="A125191238K_Data">Data1!$AR$11:$AR$18</definedName>
    <definedName name="A125191238K_Latest">Data1!$AR$18</definedName>
    <definedName name="A125191242A">Data1!$BG$1:$BG$10,Data1!$BG$11:$BG$18</definedName>
    <definedName name="A125191242A_Data">Data1!$BG$11:$BG$18</definedName>
    <definedName name="A125191242A_Latest">Data1!$BG$18</definedName>
    <definedName name="A125191246K">Data1!$BM$1:$BM$10,Data1!$BM$11:$BM$18</definedName>
    <definedName name="A125191246K_Data">Data1!$BM$11:$BM$18</definedName>
    <definedName name="A125191246K_Latest">Data1!$BM$18</definedName>
    <definedName name="A125191602V">Data1!$DR$1:$DR$10,Data1!$DR$11:$DR$18</definedName>
    <definedName name="A125191602V_Data">Data1!$DR$11:$DR$18</definedName>
    <definedName name="A125191602V_Latest">Data1!$DR$18</definedName>
    <definedName name="A125191606C">Data1!$CZ$1:$CZ$10,Data1!$CZ$11:$CZ$18</definedName>
    <definedName name="A125191606C_Data">Data1!$CZ$11:$CZ$18</definedName>
    <definedName name="A125191606C_Latest">Data1!$CZ$18</definedName>
    <definedName name="A125191610V">Data1!$DI$1:$DI$10,Data1!$DI$11:$DI$18</definedName>
    <definedName name="A125191610V_Data">Data1!$DI$11:$DI$18</definedName>
    <definedName name="A125191610V_Latest">Data1!$DI$18</definedName>
    <definedName name="A125191614C">Data1!$DL$1:$DL$10,Data1!$DL$11:$DL$18</definedName>
    <definedName name="A125191614C_Data">Data1!$DL$11:$DL$18</definedName>
    <definedName name="A125191614C_Latest">Data1!$DL$18</definedName>
    <definedName name="A125191618L">Data1!$DO$1:$DO$10,Data1!$DO$11:$DO$18</definedName>
    <definedName name="A125191618L_Data">Data1!$DO$11:$DO$18</definedName>
    <definedName name="A125191618L_Latest">Data1!$DO$18</definedName>
    <definedName name="A125191622C">Data1!$DX$1:$DX$10,Data1!$DX$11:$DX$18</definedName>
    <definedName name="A125191622C_Data">Data1!$DX$11:$DX$18</definedName>
    <definedName name="A125191622C_Latest">Data1!$DX$18</definedName>
    <definedName name="A125191626L">Data1!$CW$1:$CW$10,Data1!$CW$11:$CW$18</definedName>
    <definedName name="A125191626L_Data">Data1!$CW$11:$CW$18</definedName>
    <definedName name="A125191626L_Latest">Data1!$CW$18</definedName>
    <definedName name="A125191630C">Data1!$DC$1:$DC$10,Data1!$DC$11:$DC$18</definedName>
    <definedName name="A125191630C_Data">Data1!$DC$11:$DC$18</definedName>
    <definedName name="A125191630C_Latest">Data1!$DC$18</definedName>
    <definedName name="A125191634L">Data1!$DF$1:$DF$10,Data1!$DF$11:$DF$18</definedName>
    <definedName name="A125191634L_Data">Data1!$DF$11:$DF$18</definedName>
    <definedName name="A125191634L_Latest">Data1!$DF$18</definedName>
    <definedName name="A125191638W">Data1!$DU$1:$DU$10,Data1!$DU$11:$DU$18</definedName>
    <definedName name="A125191638W_Data">Data1!$DU$11:$DU$18</definedName>
    <definedName name="A125191638W_Latest">Data1!$DU$18</definedName>
    <definedName name="A125191642L">Data1!$EA$1:$EA$10,Data1!$EA$11:$EA$18</definedName>
    <definedName name="A125191642L_Data">Data1!$EA$11:$EA$18</definedName>
    <definedName name="A125191642L_Latest">Data1!$EA$18</definedName>
    <definedName name="A125191998A">Data1!$EY$1:$EY$10,Data1!$EY$11:$EY$18</definedName>
    <definedName name="A125191998A_Data">Data1!$EY$11:$EY$18</definedName>
    <definedName name="A125191998A_Latest">Data1!$EY$18</definedName>
    <definedName name="A125192002J">Data1!$EG$1:$EG$10,Data1!$EG$11:$EG$18</definedName>
    <definedName name="A125192002J_Data">Data1!$EG$11:$EG$18</definedName>
    <definedName name="A125192002J_Latest">Data1!$EG$18</definedName>
    <definedName name="A125192006T">Data1!$EP$1:$EP$10,Data1!$EP$11:$EP$18</definedName>
    <definedName name="A125192006T_Data">Data1!$EP$11:$EP$18</definedName>
    <definedName name="A125192006T_Latest">Data1!$EP$18</definedName>
    <definedName name="A125192010J">Data1!$ES$1:$ES$10,Data1!$ES$11:$ES$18</definedName>
    <definedName name="A125192010J_Data">Data1!$ES$11:$ES$18</definedName>
    <definedName name="A125192010J_Latest">Data1!$ES$18</definedName>
    <definedName name="A125192014T">Data1!$EV$1:$EV$10,Data1!$EV$11:$EV$18</definedName>
    <definedName name="A125192014T_Data">Data1!$EV$11:$EV$18</definedName>
    <definedName name="A125192014T_Latest">Data1!$EV$18</definedName>
    <definedName name="A125192018A">Data1!$FE$1:$FE$10,Data1!$FE$11:$FE$18</definedName>
    <definedName name="A125192018A_Data">Data1!$FE$11:$FE$18</definedName>
    <definedName name="A125192018A_Latest">Data1!$FE$18</definedName>
    <definedName name="A125192022T">Data1!$ED$1:$ED$10,Data1!$ED$11:$ED$18</definedName>
    <definedName name="A125192022T_Data">Data1!$ED$11:$ED$18</definedName>
    <definedName name="A125192022T_Latest">Data1!$ED$18</definedName>
    <definedName name="A125192026A">Data1!$EJ$1:$EJ$10,Data1!$EJ$11:$EJ$18</definedName>
    <definedName name="A125192026A_Data">Data1!$EJ$11:$EJ$18</definedName>
    <definedName name="A125192026A_Latest">Data1!$EJ$18</definedName>
    <definedName name="A125192030T">Data1!$EM$1:$EM$10,Data1!$EM$11:$EM$18</definedName>
    <definedName name="A125192030T_Data">Data1!$EM$11:$EM$18</definedName>
    <definedName name="A125192030T_Latest">Data1!$EM$18</definedName>
    <definedName name="A125192034A">Data1!$FB$1:$FB$10,Data1!$FB$11:$FB$18</definedName>
    <definedName name="A125192034A_Data">Data1!$FB$11:$FB$18</definedName>
    <definedName name="A125192034A_Latest">Data1!$FB$18</definedName>
    <definedName name="A125192038K">Data1!$FH$1:$FH$10,Data1!$FH$11:$FH$18</definedName>
    <definedName name="A125192038K_Data">Data1!$FH$11:$FH$18</definedName>
    <definedName name="A125192038K_Latest">Data1!$FH$18</definedName>
    <definedName name="A125192394F">Data1!$Y$1:$Y$10,Data1!$Y$11:$Y$18</definedName>
    <definedName name="A125192394F_Data">Data1!$Y$11:$Y$18</definedName>
    <definedName name="A125192394F_Latest">Data1!$Y$18</definedName>
    <definedName name="A125192398R">Data1!$G$1:$G$10,Data1!$G$11:$G$18</definedName>
    <definedName name="A125192398R_Data">Data1!$G$11:$G$18</definedName>
    <definedName name="A125192398R_Latest">Data1!$G$18</definedName>
    <definedName name="A125192402V">Data1!$P$1:$P$10,Data1!$P$11:$P$18</definedName>
    <definedName name="A125192402V_Data">Data1!$P$11:$P$18</definedName>
    <definedName name="A125192402V_Latest">Data1!$P$18</definedName>
    <definedName name="A125192406C">Data1!$S$1:$S$10,Data1!$S$11:$S$18</definedName>
    <definedName name="A125192406C_Data">Data1!$S$11:$S$18</definedName>
    <definedName name="A125192406C_Latest">Data1!$S$18</definedName>
    <definedName name="A125192410V">Data1!$V$1:$V$10,Data1!$V$11:$V$18</definedName>
    <definedName name="A125192410V_Data">Data1!$V$11:$V$18</definedName>
    <definedName name="A125192410V_Latest">Data1!$V$18</definedName>
    <definedName name="A125192414C">Data1!$AE$1:$AE$10,Data1!$AE$11:$AE$18</definedName>
    <definedName name="A125192414C_Data">Data1!$AE$11:$AE$18</definedName>
    <definedName name="A125192414C_Latest">Data1!$AE$18</definedName>
    <definedName name="A125192418L">Data1!$D$1:$D$10,Data1!$D$11:$D$18</definedName>
    <definedName name="A125192418L_Data">Data1!$D$11:$D$18</definedName>
    <definedName name="A125192418L_Latest">Data1!$D$18</definedName>
    <definedName name="A125192422C">Data1!$J$1:$J$10,Data1!$J$11:$J$18</definedName>
    <definedName name="A125192422C_Data">Data1!$J$11:$J$18</definedName>
    <definedName name="A125192422C_Latest">Data1!$J$18</definedName>
    <definedName name="A125192426L">Data1!$M$1:$M$10,Data1!$M$11:$M$18</definedName>
    <definedName name="A125192426L_Data">Data1!$M$11:$M$18</definedName>
    <definedName name="A125192426L_Latest">Data1!$M$18</definedName>
    <definedName name="A125192430C">Data1!$AB$1:$AB$10,Data1!$AB$11:$AB$18</definedName>
    <definedName name="A125192430C_Data">Data1!$AB$11:$AB$18</definedName>
    <definedName name="A125192430C_Latest">Data1!$AB$18</definedName>
    <definedName name="A125192434L">Data1!$AH$1:$AH$10,Data1!$AH$11:$AH$18</definedName>
    <definedName name="A125192434L_Data">Data1!$AH$11:$AH$18</definedName>
    <definedName name="A125192434L_Latest">Data1!$AH$18</definedName>
    <definedName name="A125192438W">Data2!$GV$1:$GV$10,Data2!$GV$11:$GV$18</definedName>
    <definedName name="A125192438W_Data">Data2!$GV$11:$GV$18</definedName>
    <definedName name="A125192438W_Latest">Data2!$GV$18</definedName>
    <definedName name="A125192442L">Data2!$GD$1:$GD$10,Data2!$GD$11:$GD$18</definedName>
    <definedName name="A125192442L_Data">Data2!$GD$11:$GD$18</definedName>
    <definedName name="A125192442L_Latest">Data2!$GD$18</definedName>
    <definedName name="A125192446W">Data2!$GM$1:$GM$10,Data2!$GM$11:$GM$18</definedName>
    <definedName name="A125192446W_Data">Data2!$GM$11:$GM$18</definedName>
    <definedName name="A125192446W_Latest">Data2!$GM$18</definedName>
    <definedName name="A125192450L">Data2!$GP$1:$GP$10,Data2!$GP$11:$GP$18</definedName>
    <definedName name="A125192450L_Data">Data2!$GP$11:$GP$18</definedName>
    <definedName name="A125192450L_Latest">Data2!$GP$18</definedName>
    <definedName name="A125192454W">Data2!$GS$1:$GS$10,Data2!$GS$11:$GS$18</definedName>
    <definedName name="A125192454W_Data">Data2!$GS$11:$GS$18</definedName>
    <definedName name="A125192454W_Latest">Data2!$GS$18</definedName>
    <definedName name="A125192458F">Data2!$HB$1:$HB$10,Data2!$HB$11:$HB$18</definedName>
    <definedName name="A125192458F_Data">Data2!$HB$11:$HB$18</definedName>
    <definedName name="A125192458F_Latest">Data2!$HB$18</definedName>
    <definedName name="A125192462W">Data2!$GA$1:$GA$10,Data2!$GA$11:$GA$18</definedName>
    <definedName name="A125192462W_Data">Data2!$GA$11:$GA$18</definedName>
    <definedName name="A125192462W_Latest">Data2!$GA$18</definedName>
    <definedName name="A125192466F">Data2!$GG$1:$GG$10,Data2!$GG$11:$GG$18</definedName>
    <definedName name="A125192466F_Data">Data2!$GG$11:$GG$18</definedName>
    <definedName name="A125192466F_Latest">Data2!$GG$18</definedName>
    <definedName name="A125192470W">Data2!$GJ$1:$GJ$10,Data2!$GJ$11:$GJ$18</definedName>
    <definedName name="A125192470W_Data">Data2!$GJ$11:$GJ$18</definedName>
    <definedName name="A125192470W_Latest">Data2!$GJ$18</definedName>
    <definedName name="A125192474F">Data2!$GY$1:$GY$10,Data2!$GY$11:$GY$18</definedName>
    <definedName name="A125192474F_Data">Data2!$GY$11:$GY$18</definedName>
    <definedName name="A125192474F_Latest">Data2!$GY$18</definedName>
    <definedName name="A125192478R">Data2!$HE$1:$HE$10,Data2!$HE$11:$HE$18</definedName>
    <definedName name="A125192478R_Data">Data2!$HE$11:$HE$18</definedName>
    <definedName name="A125192478R_Latest">Data2!$HE$18</definedName>
    <definedName name="A125192482F">Data2!$F$1:$F$10,Data2!$F$11:$F$18</definedName>
    <definedName name="A125192482F_Data">Data2!$F$11:$F$18</definedName>
    <definedName name="A125192482F_Latest">Data2!$F$18</definedName>
    <definedName name="A125192486R">Data1!$ID$1:$ID$10,Data1!$ID$11:$ID$18</definedName>
    <definedName name="A125192486R_Data">Data1!$ID$11:$ID$18</definedName>
    <definedName name="A125192486R_Latest">Data1!$ID$18</definedName>
    <definedName name="A125192490F">Data1!$IM$1:$IM$10,Data1!$IM$11:$IM$18</definedName>
    <definedName name="A125192490F_Data">Data1!$IM$11:$IM$18</definedName>
    <definedName name="A125192490F_Latest">Data1!$IM$18</definedName>
    <definedName name="A125192494R">Data1!$IP$1:$IP$10,Data1!$IP$11:$IP$18</definedName>
    <definedName name="A125192494R_Data">Data1!$IP$11:$IP$18</definedName>
    <definedName name="A125192494R_Latest">Data1!$IP$18</definedName>
    <definedName name="A125192498X">Data2!$C$1:$C$10,Data2!$C$11:$C$18</definedName>
    <definedName name="A125192498X_Data">Data2!$C$11:$C$18</definedName>
    <definedName name="A125192498X_Latest">Data2!$C$18</definedName>
    <definedName name="A125192502C">Data2!$L$1:$L$10,Data2!$L$11:$L$18</definedName>
    <definedName name="A125192502C_Data">Data2!$L$11:$L$18</definedName>
    <definedName name="A125192502C_Latest">Data2!$L$18</definedName>
    <definedName name="A125192506L">Data1!$IA$1:$IA$10,Data1!$IA$11:$IA$18</definedName>
    <definedName name="A125192506L_Data">Data1!$IA$11:$IA$18</definedName>
    <definedName name="A125192506L_Latest">Data1!$IA$18</definedName>
    <definedName name="A125192510C">Data1!$IG$1:$IG$10,Data1!$IG$11:$IG$18</definedName>
    <definedName name="A125192510C_Data">Data1!$IG$11:$IG$18</definedName>
    <definedName name="A125192510C_Latest">Data1!$IG$18</definedName>
    <definedName name="A125192514L">Data1!$IJ$1:$IJ$10,Data1!$IJ$11:$IJ$18</definedName>
    <definedName name="A125192514L_Data">Data1!$IJ$11:$IJ$18</definedName>
    <definedName name="A125192514L_Latest">Data1!$IJ$18</definedName>
    <definedName name="A125192518W">Data2!$I$1:$I$10,Data2!$I$11:$I$18</definedName>
    <definedName name="A125192518W_Data">Data2!$I$11:$I$18</definedName>
    <definedName name="A125192518W_Latest">Data2!$I$18</definedName>
    <definedName name="A125192522L">Data2!$O$1:$O$10,Data2!$O$11:$O$18</definedName>
    <definedName name="A125192522L_Data">Data2!$O$11:$O$18</definedName>
    <definedName name="A125192522L_Latest">Data2!$O$18</definedName>
    <definedName name="A125192526W">Data2!$DA$1:$DA$10,Data2!$DA$11:$DA$18</definedName>
    <definedName name="A125192526W_Data">Data2!$DA$11:$DA$18</definedName>
    <definedName name="A125192526W_Latest">Data2!$DA$18</definedName>
    <definedName name="A125192530L">Data2!$CI$1:$CI$10,Data2!$CI$11:$CI$18</definedName>
    <definedName name="A125192530L_Data">Data2!$CI$11:$CI$18</definedName>
    <definedName name="A125192530L_Latest">Data2!$CI$18</definedName>
    <definedName name="A125192534W">Data2!$CR$1:$CR$10,Data2!$CR$11:$CR$18</definedName>
    <definedName name="A125192534W_Data">Data2!$CR$11:$CR$18</definedName>
    <definedName name="A125192534W_Latest">Data2!$CR$18</definedName>
    <definedName name="A125192538F">Data2!$CU$1:$CU$10,Data2!$CU$11:$CU$18</definedName>
    <definedName name="A125192538F_Data">Data2!$CU$11:$CU$18</definedName>
    <definedName name="A125192538F_Latest">Data2!$CU$18</definedName>
    <definedName name="A125192542W">Data2!$CX$1:$CX$10,Data2!$CX$11:$CX$18</definedName>
    <definedName name="A125192542W_Data">Data2!$CX$11:$CX$18</definedName>
    <definedName name="A125192542W_Latest">Data2!$CX$18</definedName>
    <definedName name="A125192546F">Data2!$DG$1:$DG$10,Data2!$DG$11:$DG$18</definedName>
    <definedName name="A125192546F_Data">Data2!$DG$11:$DG$18</definedName>
    <definedName name="A125192546F_Latest">Data2!$DG$18</definedName>
    <definedName name="A125192550W">Data2!$CF$1:$CF$10,Data2!$CF$11:$CF$18</definedName>
    <definedName name="A125192550W_Data">Data2!$CF$11:$CF$18</definedName>
    <definedName name="A125192550W_Latest">Data2!$CF$18</definedName>
    <definedName name="A125192554F">Data2!$CL$1:$CL$10,Data2!$CL$11:$CL$18</definedName>
    <definedName name="A125192554F_Data">Data2!$CL$11:$CL$18</definedName>
    <definedName name="A125192554F_Latest">Data2!$CL$18</definedName>
    <definedName name="A125192558R">Data2!$CO$1:$CO$10,Data2!$CO$11:$CO$18</definedName>
    <definedName name="A125192558R_Data">Data2!$CO$11:$CO$18</definedName>
    <definedName name="A125192558R_Latest">Data2!$CO$18</definedName>
    <definedName name="A125192562F">Data2!$DD$1:$DD$10,Data2!$DD$11:$DD$18</definedName>
    <definedName name="A125192562F_Data">Data2!$DD$11:$DD$18</definedName>
    <definedName name="A125192562F_Latest">Data2!$DD$18</definedName>
    <definedName name="A125192566R">Data2!$DJ$1:$DJ$10,Data2!$DJ$11:$DJ$18</definedName>
    <definedName name="A125192566R_Data">Data2!$DJ$11:$DJ$18</definedName>
    <definedName name="A125192566R_Latest">Data2!$DJ$18</definedName>
    <definedName name="A125192570F">Data2!$EH$1:$EH$10,Data2!$EH$11:$EH$18</definedName>
    <definedName name="A125192570F_Data">Data2!$EH$11:$EH$18</definedName>
    <definedName name="A125192570F_Latest">Data2!$EH$18</definedName>
    <definedName name="A125192574R">Data2!$DP$1:$DP$10,Data2!$DP$11:$DP$18</definedName>
    <definedName name="A125192574R_Data">Data2!$DP$11:$DP$18</definedName>
    <definedName name="A125192574R_Latest">Data2!$DP$18</definedName>
    <definedName name="A125192578X">Data2!$DY$1:$DY$10,Data2!$DY$11:$DY$18</definedName>
    <definedName name="A125192578X_Data">Data2!$DY$11:$DY$18</definedName>
    <definedName name="A125192578X_Latest">Data2!$DY$18</definedName>
    <definedName name="A125192582R">Data2!$EB$1:$EB$10,Data2!$EB$11:$EB$18</definedName>
    <definedName name="A125192582R_Data">Data2!$EB$11:$EB$18</definedName>
    <definedName name="A125192582R_Latest">Data2!$EB$18</definedName>
    <definedName name="A125192586X">Data2!$EE$1:$EE$10,Data2!$EE$11:$EE$18</definedName>
    <definedName name="A125192586X_Data">Data2!$EE$11:$EE$18</definedName>
    <definedName name="A125192586X_Latest">Data2!$EE$18</definedName>
    <definedName name="A125192590R">Data2!$EN$1:$EN$10,Data2!$EN$11:$EN$18</definedName>
    <definedName name="A125192590R_Data">Data2!$EN$11:$EN$18</definedName>
    <definedName name="A125192590R_Latest">Data2!$EN$18</definedName>
    <definedName name="A125192594X">Data2!$DM$1:$DM$10,Data2!$DM$11:$DM$18</definedName>
    <definedName name="A125192594X_Data">Data2!$DM$11:$DM$18</definedName>
    <definedName name="A125192594X_Latest">Data2!$DM$18</definedName>
    <definedName name="A125192598J">Data2!$DS$1:$DS$10,Data2!$DS$11:$DS$18</definedName>
    <definedName name="A125192598J_Data">Data2!$DS$11:$DS$18</definedName>
    <definedName name="A125192598J_Latest">Data2!$DS$18</definedName>
    <definedName name="A125192602L">Data2!$DV$1:$DV$10,Data2!$DV$11:$DV$18</definedName>
    <definedName name="A125192602L_Data">Data2!$DV$11:$DV$18</definedName>
    <definedName name="A125192602L_Latest">Data2!$DV$18</definedName>
    <definedName name="A125192606W">Data2!$EK$1:$EK$10,Data2!$EK$11:$EK$18</definedName>
    <definedName name="A125192606W_Data">Data2!$EK$11:$EK$18</definedName>
    <definedName name="A125192606W_Latest">Data2!$EK$18</definedName>
    <definedName name="A125192610L">Data2!$EQ$1:$EQ$10,Data2!$EQ$11:$EQ$18</definedName>
    <definedName name="A125192610L_Data">Data2!$EQ$11:$EQ$18</definedName>
    <definedName name="A125192610L_Latest">Data2!$EQ$18</definedName>
    <definedName name="A125192614W">Data2!$FO$1:$FO$10,Data2!$FO$11:$FO$18</definedName>
    <definedName name="A125192614W_Data">Data2!$FO$11:$FO$18</definedName>
    <definedName name="A125192614W_Latest">Data2!$FO$18</definedName>
    <definedName name="A125192618F">Data2!$EW$1:$EW$10,Data2!$EW$11:$EW$18</definedName>
    <definedName name="A125192618F_Data">Data2!$EW$11:$EW$18</definedName>
    <definedName name="A125192618F_Latest">Data2!$EW$18</definedName>
    <definedName name="A125192622W">Data2!$FF$1:$FF$10,Data2!$FF$11:$FF$18</definedName>
    <definedName name="A125192622W_Data">Data2!$FF$11:$FF$18</definedName>
    <definedName name="A125192622W_Latest">Data2!$FF$18</definedName>
    <definedName name="A125192626F">Data2!$FI$1:$FI$10,Data2!$FI$11:$FI$18</definedName>
    <definedName name="A125192626F_Data">Data2!$FI$11:$FI$18</definedName>
    <definedName name="A125192626F_Latest">Data2!$FI$18</definedName>
    <definedName name="A125192630W">Data2!$FL$1:$FL$10,Data2!$FL$11:$FL$18</definedName>
    <definedName name="A125192630W_Data">Data2!$FL$11:$FL$18</definedName>
    <definedName name="A125192630W_Latest">Data2!$FL$18</definedName>
    <definedName name="A125192634F">Data2!$FU$1:$FU$10,Data2!$FU$11:$FU$18</definedName>
    <definedName name="A125192634F_Data">Data2!$FU$11:$FU$18</definedName>
    <definedName name="A125192634F_Latest">Data2!$FU$18</definedName>
    <definedName name="A125192638R">Data2!$ET$1:$ET$10,Data2!$ET$11:$ET$18</definedName>
    <definedName name="A125192638R_Data">Data2!$ET$11:$ET$18</definedName>
    <definedName name="A125192638R_Latest">Data2!$ET$18</definedName>
    <definedName name="A125192642F">Data2!$EZ$1:$EZ$10,Data2!$EZ$11:$EZ$18</definedName>
    <definedName name="A125192642F_Data">Data2!$EZ$11:$EZ$18</definedName>
    <definedName name="A125192642F_Latest">Data2!$EZ$18</definedName>
    <definedName name="A125192646R">Data2!$FC$1:$FC$10,Data2!$FC$11:$FC$18</definedName>
    <definedName name="A125192646R_Data">Data2!$FC$11:$FC$18</definedName>
    <definedName name="A125192646R_Latest">Data2!$FC$18</definedName>
    <definedName name="A125192650F">Data2!$FR$1:$FR$10,Data2!$FR$11:$FR$18</definedName>
    <definedName name="A125192650F_Data">Data2!$FR$11:$FR$18</definedName>
    <definedName name="A125192650F_Latest">Data2!$FR$18</definedName>
    <definedName name="A125192654R">Data2!$FX$1:$FX$10,Data2!$FX$11:$FX$18</definedName>
    <definedName name="A125192654R_Data">Data2!$FX$11:$FX$18</definedName>
    <definedName name="A125192654R_Latest">Data2!$FX$18</definedName>
    <definedName name="A125192658X">Data1!$HO$1:$HO$10,Data1!$HO$11:$HO$18</definedName>
    <definedName name="A125192658X_Data">Data1!$HO$11:$HO$18</definedName>
    <definedName name="A125192658X_Latest">Data1!$HO$18</definedName>
    <definedName name="A125192662R">Data1!$GW$1:$GW$10,Data1!$GW$11:$GW$18</definedName>
    <definedName name="A125192662R_Data">Data1!$GW$11:$GW$18</definedName>
    <definedName name="A125192662R_Latest">Data1!$GW$18</definedName>
    <definedName name="A125192666X">Data1!$HF$1:$HF$10,Data1!$HF$11:$HF$18</definedName>
    <definedName name="A125192666X_Data">Data1!$HF$11:$HF$18</definedName>
    <definedName name="A125192666X_Latest">Data1!$HF$18</definedName>
    <definedName name="A125192670R">Data1!$HI$1:$HI$10,Data1!$HI$11:$HI$18</definedName>
    <definedName name="A125192670R_Data">Data1!$HI$11:$HI$18</definedName>
    <definedName name="A125192670R_Latest">Data1!$HI$18</definedName>
    <definedName name="A125192674X">Data1!$HL$1:$HL$10,Data1!$HL$11:$HL$18</definedName>
    <definedName name="A125192674X_Data">Data1!$HL$11:$HL$18</definedName>
    <definedName name="A125192674X_Latest">Data1!$HL$18</definedName>
    <definedName name="A125192678J">Data1!$HU$1:$HU$10,Data1!$HU$11:$HU$18</definedName>
    <definedName name="A125192678J_Data">Data1!$HU$11:$HU$18</definedName>
    <definedName name="A125192678J_Latest">Data1!$HU$18</definedName>
    <definedName name="A125192682X">Data1!$GT$1:$GT$10,Data1!$GT$11:$GT$18</definedName>
    <definedName name="A125192682X_Data">Data1!$GT$11:$GT$18</definedName>
    <definedName name="A125192682X_Latest">Data1!$GT$18</definedName>
    <definedName name="A125192686J">Data1!$GZ$1:$GZ$10,Data1!$GZ$11:$GZ$18</definedName>
    <definedName name="A125192686J_Data">Data1!$GZ$11:$GZ$18</definedName>
    <definedName name="A125192686J_Latest">Data1!$GZ$18</definedName>
    <definedName name="A125192690X">Data1!$HC$1:$HC$10,Data1!$HC$11:$HC$18</definedName>
    <definedName name="A125192690X_Data">Data1!$HC$11:$HC$18</definedName>
    <definedName name="A125192690X_Latest">Data1!$HC$18</definedName>
    <definedName name="A125192694J">Data1!$HR$1:$HR$10,Data1!$HR$11:$HR$18</definedName>
    <definedName name="A125192694J_Data">Data1!$HR$11:$HR$18</definedName>
    <definedName name="A125192694J_Latest">Data1!$HR$18</definedName>
    <definedName name="A125192698T">Data1!$HX$1:$HX$10,Data1!$HX$11:$HX$18</definedName>
    <definedName name="A125192698T_Data">Data1!$HX$11:$HX$18</definedName>
    <definedName name="A125192698T_Latest">Data1!$HX$18</definedName>
    <definedName name="A125192702W">Data2!$AM$1:$AM$10,Data2!$AM$11:$AM$18</definedName>
    <definedName name="A125192702W_Data">Data2!$AM$11:$AM$18</definedName>
    <definedName name="A125192702W_Latest">Data2!$AM$18</definedName>
    <definedName name="A125192706F">Data2!$U$1:$U$10,Data2!$U$11:$U$18</definedName>
    <definedName name="A125192706F_Data">Data2!$U$11:$U$18</definedName>
    <definedName name="A125192706F_Latest">Data2!$U$18</definedName>
    <definedName name="A125192710W">Data2!$AD$1:$AD$10,Data2!$AD$11:$AD$18</definedName>
    <definedName name="A125192710W_Data">Data2!$AD$11:$AD$18</definedName>
    <definedName name="A125192710W_Latest">Data2!$AD$18</definedName>
    <definedName name="A125192714F">Data2!$AG$1:$AG$10,Data2!$AG$11:$AG$18</definedName>
    <definedName name="A125192714F_Data">Data2!$AG$11:$AG$18</definedName>
    <definedName name="A125192714F_Latest">Data2!$AG$18</definedName>
    <definedName name="A125192718R">Data2!$AJ$1:$AJ$10,Data2!$AJ$11:$AJ$18</definedName>
    <definedName name="A125192718R_Data">Data2!$AJ$11:$AJ$18</definedName>
    <definedName name="A125192718R_Latest">Data2!$AJ$18</definedName>
    <definedName name="A125192722F">Data2!$AS$1:$AS$10,Data2!$AS$11:$AS$18</definedName>
    <definedName name="A125192722F_Data">Data2!$AS$11:$AS$18</definedName>
    <definedName name="A125192722F_Latest">Data2!$AS$18</definedName>
    <definedName name="A125192726R">Data2!$R$1:$R$10,Data2!$R$11:$R$18</definedName>
    <definedName name="A125192726R_Data">Data2!$R$11:$R$18</definedName>
    <definedName name="A125192726R_Latest">Data2!$R$18</definedName>
    <definedName name="A125192730F">Data2!$X$1:$X$10,Data2!$X$11:$X$18</definedName>
    <definedName name="A125192730F_Data">Data2!$X$11:$X$18</definedName>
    <definedName name="A125192730F_Latest">Data2!$X$18</definedName>
    <definedName name="A125192734R">Data2!$AA$1:$AA$10,Data2!$AA$11:$AA$18</definedName>
    <definedName name="A125192734R_Data">Data2!$AA$11:$AA$18</definedName>
    <definedName name="A125192734R_Latest">Data2!$AA$18</definedName>
    <definedName name="A125192738X">Data2!$AP$1:$AP$10,Data2!$AP$11:$AP$18</definedName>
    <definedName name="A125192738X_Data">Data2!$AP$11:$AP$18</definedName>
    <definedName name="A125192738X_Latest">Data2!$AP$18</definedName>
    <definedName name="A125192742R">Data2!$AV$1:$AV$10,Data2!$AV$11:$AV$18</definedName>
    <definedName name="A125192742R_Data">Data2!$AV$11:$AV$18</definedName>
    <definedName name="A125192742R_Latest">Data2!$AV$18</definedName>
    <definedName name="A125192746X">Data2!$BT$1:$BT$10,Data2!$BT$11:$BT$18</definedName>
    <definedName name="A125192746X_Data">Data2!$BT$11:$BT$18</definedName>
    <definedName name="A125192746X_Latest">Data2!$BT$18</definedName>
    <definedName name="A125192750R">Data2!$BB$1:$BB$10,Data2!$BB$11:$BB$18</definedName>
    <definedName name="A125192750R_Data">Data2!$BB$11:$BB$18</definedName>
    <definedName name="A125192750R_Latest">Data2!$BB$18</definedName>
    <definedName name="A125192754X">Data2!$BK$1:$BK$10,Data2!$BK$11:$BK$18</definedName>
    <definedName name="A125192754X_Data">Data2!$BK$11:$BK$18</definedName>
    <definedName name="A125192754X_Latest">Data2!$BK$18</definedName>
    <definedName name="A125192758J">Data2!$BN$1:$BN$10,Data2!$BN$11:$BN$18</definedName>
    <definedName name="A125192758J_Data">Data2!$BN$11:$BN$18</definedName>
    <definedName name="A125192758J_Latest">Data2!$BN$18</definedName>
    <definedName name="A125192762X">Data2!$BQ$1:$BQ$10,Data2!$BQ$11:$BQ$18</definedName>
    <definedName name="A125192762X_Data">Data2!$BQ$11:$BQ$18</definedName>
    <definedName name="A125192762X_Latest">Data2!$BQ$18</definedName>
    <definedName name="A125192766J">Data2!$BZ$1:$BZ$10,Data2!$BZ$11:$BZ$18</definedName>
    <definedName name="A125192766J_Data">Data2!$BZ$11:$BZ$18</definedName>
    <definedName name="A125192766J_Latest">Data2!$BZ$18</definedName>
    <definedName name="A125192770X">Data2!$AY$1:$AY$10,Data2!$AY$11:$AY$18</definedName>
    <definedName name="A125192770X_Data">Data2!$AY$11:$AY$18</definedName>
    <definedName name="A125192770X_Latest">Data2!$AY$18</definedName>
    <definedName name="A125192774J">Data2!$BE$1:$BE$10,Data2!$BE$11:$BE$18</definedName>
    <definedName name="A125192774J_Data">Data2!$BE$11:$BE$18</definedName>
    <definedName name="A125192774J_Latest">Data2!$BE$18</definedName>
    <definedName name="A125192778T">Data2!$BH$1:$BH$10,Data2!$BH$11:$BH$18</definedName>
    <definedName name="A125192778T_Data">Data2!$BH$11:$BH$18</definedName>
    <definedName name="A125192778T_Latest">Data2!$BH$18</definedName>
    <definedName name="A125192782J">Data2!$BW$1:$BW$10,Data2!$BW$11:$BW$18</definedName>
    <definedName name="A125192782J_Data">Data2!$BW$11:$BW$18</definedName>
    <definedName name="A125192782J_Latest">Data2!$BW$18</definedName>
    <definedName name="A125192786T">Data2!$CC$1:$CC$10,Data2!$CC$11:$CC$18</definedName>
    <definedName name="A125192786T_Data">Data2!$CC$11:$CC$18</definedName>
    <definedName name="A125192786T_Latest">Data2!$CC$18</definedName>
    <definedName name="A125192790J">Data1!$CM$1:$CM$10,Data1!$CM$11:$CM$18</definedName>
    <definedName name="A125192790J_Data">Data1!$CM$11:$CM$18</definedName>
    <definedName name="A125192790J_Latest">Data1!$CM$18</definedName>
    <definedName name="A125192794T">Data1!$BU$1:$BU$10,Data1!$BU$11:$BU$18</definedName>
    <definedName name="A125192794T_Data">Data1!$BU$11:$BU$18</definedName>
    <definedName name="A125192794T_Latest">Data1!$BU$18</definedName>
    <definedName name="A125192798A">Data1!$CD$1:$CD$10,Data1!$CD$11:$CD$18</definedName>
    <definedName name="A125192798A_Data">Data1!$CD$11:$CD$18</definedName>
    <definedName name="A125192798A_Latest">Data1!$CD$18</definedName>
    <definedName name="A125192802F">Data1!$CG$1:$CG$10,Data1!$CG$11:$CG$18</definedName>
    <definedName name="A125192802F_Data">Data1!$CG$11:$CG$18</definedName>
    <definedName name="A125192802F_Latest">Data1!$CG$18</definedName>
    <definedName name="A125192806R">Data1!$CJ$1:$CJ$10,Data1!$CJ$11:$CJ$18</definedName>
    <definedName name="A125192806R_Data">Data1!$CJ$11:$CJ$18</definedName>
    <definedName name="A125192806R_Latest">Data1!$CJ$18</definedName>
    <definedName name="A125192810F">Data1!$CS$1:$CS$10,Data1!$CS$11:$CS$18</definedName>
    <definedName name="A125192810F_Data">Data1!$CS$11:$CS$18</definedName>
    <definedName name="A125192810F_Latest">Data1!$CS$18</definedName>
    <definedName name="A125192814R">Data1!$BR$1:$BR$10,Data1!$BR$11:$BR$18</definedName>
    <definedName name="A125192814R_Data">Data1!$BR$11:$BR$18</definedName>
    <definedName name="A125192814R_Latest">Data1!$BR$18</definedName>
    <definedName name="A125192818X">Data1!$BX$1:$BX$10,Data1!$BX$11:$BX$18</definedName>
    <definedName name="A125192818X_Data">Data1!$BX$11:$BX$18</definedName>
    <definedName name="A125192818X_Latest">Data1!$BX$18</definedName>
    <definedName name="A125192822R">Data1!$CA$1:$CA$10,Data1!$CA$11:$CA$18</definedName>
    <definedName name="A125192822R_Data">Data1!$CA$11:$CA$18</definedName>
    <definedName name="A125192822R_Latest">Data1!$CA$18</definedName>
    <definedName name="A125192826X">Data1!$CP$1:$CP$10,Data1!$CP$11:$CP$18</definedName>
    <definedName name="A125192826X_Data">Data1!$CP$11:$CP$18</definedName>
    <definedName name="A125192826X_Latest">Data1!$CP$18</definedName>
    <definedName name="A125192830R">Data1!$CV$1:$CV$10,Data1!$CV$11:$CV$18</definedName>
    <definedName name="A125192830R_Data">Data1!$CV$11:$CV$18</definedName>
    <definedName name="A125192830R_Latest">Data1!$CV$18</definedName>
    <definedName name="A125193186F">Data1!$GH$1:$GH$10,Data1!$GH$11:$GH$18</definedName>
    <definedName name="A125193186F_Data">Data1!$GH$11:$GH$18</definedName>
    <definedName name="A125193186F_Latest">Data1!$GH$18</definedName>
    <definedName name="A125193190W">Data1!$FP$1:$FP$10,Data1!$FP$11:$FP$18</definedName>
    <definedName name="A125193190W_Data">Data1!$FP$11:$FP$18</definedName>
    <definedName name="A125193190W_Latest">Data1!$FP$18</definedName>
    <definedName name="A125193194F">Data1!$FY$1:$FY$10,Data1!$FY$11:$FY$18</definedName>
    <definedName name="A125193194F_Data">Data1!$FY$11:$FY$18</definedName>
    <definedName name="A125193194F_Latest">Data1!$FY$18</definedName>
    <definedName name="A125193198R">Data1!$GB$1:$GB$10,Data1!$GB$11:$GB$18</definedName>
    <definedName name="A125193198R_Data">Data1!$GB$11:$GB$18</definedName>
    <definedName name="A125193198R_Latest">Data1!$GB$18</definedName>
    <definedName name="A125193202V">Data1!$GE$1:$GE$10,Data1!$GE$11:$GE$18</definedName>
    <definedName name="A125193202V_Data">Data1!$GE$11:$GE$18</definedName>
    <definedName name="A125193202V_Latest">Data1!$GE$18</definedName>
    <definedName name="A125193206C">Data1!$GN$1:$GN$10,Data1!$GN$11:$GN$18</definedName>
    <definedName name="A125193206C_Data">Data1!$GN$11:$GN$18</definedName>
    <definedName name="A125193206C_Latest">Data1!$GN$18</definedName>
    <definedName name="A125193210V">Data1!$FM$1:$FM$10,Data1!$FM$11:$FM$18</definedName>
    <definedName name="A125193210V_Data">Data1!$FM$11:$FM$18</definedName>
    <definedName name="A125193210V_Latest">Data1!$FM$18</definedName>
    <definedName name="A125193214C">Data1!$FS$1:$FS$10,Data1!$FS$11:$FS$18</definedName>
    <definedName name="A125193214C_Data">Data1!$FS$11:$FS$18</definedName>
    <definedName name="A125193214C_Latest">Data1!$FS$18</definedName>
    <definedName name="A125193218L">Data1!$FV$1:$FV$10,Data1!$FV$11:$FV$18</definedName>
    <definedName name="A125193218L_Data">Data1!$FV$11:$FV$18</definedName>
    <definedName name="A125193218L_Latest">Data1!$FV$18</definedName>
    <definedName name="A125193222C">Data1!$GK$1:$GK$10,Data1!$GK$11:$GK$18</definedName>
    <definedName name="A125193222C_Data">Data1!$GK$11:$GK$18</definedName>
    <definedName name="A125193222C_Latest">Data1!$GK$18</definedName>
    <definedName name="A125193226L">Data1!$GQ$1:$GQ$10,Data1!$GQ$11:$GQ$18</definedName>
    <definedName name="A125193226L_Data">Data1!$GQ$11:$GQ$18</definedName>
    <definedName name="A125193226L_Latest">Data1!$GQ$18</definedName>
    <definedName name="A125193582J">Data1!$BF$1:$BF$10,Data1!$BF$11:$BF$18</definedName>
    <definedName name="A125193582J_Data">Data1!$BF$11:$BF$18</definedName>
    <definedName name="A125193582J_Latest">Data1!$BF$18</definedName>
    <definedName name="A125193586T">Data1!$AN$1:$AN$10,Data1!$AN$11:$AN$18</definedName>
    <definedName name="A125193586T_Data">Data1!$AN$11:$AN$18</definedName>
    <definedName name="A125193586T_Latest">Data1!$AN$18</definedName>
    <definedName name="A125193590J">Data1!$AW$1:$AW$10,Data1!$AW$11:$AW$18</definedName>
    <definedName name="A125193590J_Data">Data1!$AW$11:$AW$18</definedName>
    <definedName name="A125193590J_Latest">Data1!$AW$18</definedName>
    <definedName name="A125193594T">Data1!$AZ$1:$AZ$10,Data1!$AZ$11:$AZ$18</definedName>
    <definedName name="A125193594T_Data">Data1!$AZ$11:$AZ$18</definedName>
    <definedName name="A125193594T_Latest">Data1!$AZ$18</definedName>
    <definedName name="A125193598A">Data1!$BC$1:$BC$10,Data1!$BC$11:$BC$18</definedName>
    <definedName name="A125193598A_Data">Data1!$BC$11:$BC$18</definedName>
    <definedName name="A125193598A_Latest">Data1!$BC$18</definedName>
    <definedName name="A125193602F">Data1!$BL$1:$BL$10,Data1!$BL$11:$BL$18</definedName>
    <definedName name="A125193602F_Data">Data1!$BL$11:$BL$18</definedName>
    <definedName name="A125193602F_Latest">Data1!$BL$18</definedName>
    <definedName name="A125193606R">Data1!$AK$1:$AK$10,Data1!$AK$11:$AK$18</definedName>
    <definedName name="A125193606R_Data">Data1!$AK$11:$AK$18</definedName>
    <definedName name="A125193606R_Latest">Data1!$AK$18</definedName>
    <definedName name="A125193610F">Data1!$AQ$1:$AQ$10,Data1!$AQ$11:$AQ$18</definedName>
    <definedName name="A125193610F_Data">Data1!$AQ$11:$AQ$18</definedName>
    <definedName name="A125193610F_Latest">Data1!$AQ$18</definedName>
    <definedName name="A125193614R">Data1!$AT$1:$AT$10,Data1!$AT$11:$AT$18</definedName>
    <definedName name="A125193614R_Data">Data1!$AT$11:$AT$18</definedName>
    <definedName name="A125193614R_Latest">Data1!$AT$18</definedName>
    <definedName name="A125193618X">Data1!$BI$1:$BI$10,Data1!$BI$11:$BI$18</definedName>
    <definedName name="A125193618X_Data">Data1!$BI$11:$BI$18</definedName>
    <definedName name="A125193618X_Latest">Data1!$BI$18</definedName>
    <definedName name="A125193622R">Data1!$BO$1:$BO$10,Data1!$BO$11:$BO$18</definedName>
    <definedName name="A125193622R_Data">Data1!$BO$11:$BO$18</definedName>
    <definedName name="A125193622R_Latest">Data1!$BO$18</definedName>
    <definedName name="A125193978C">Data1!$DT$1:$DT$10,Data1!$DT$11:$DT$18</definedName>
    <definedName name="A125193978C_Data">Data1!$DT$11:$DT$18</definedName>
    <definedName name="A125193978C_Latest">Data1!$DT$18</definedName>
    <definedName name="A125193982V">Data1!$DB$1:$DB$10,Data1!$DB$11:$DB$18</definedName>
    <definedName name="A125193982V_Data">Data1!$DB$11:$DB$18</definedName>
    <definedName name="A125193982V_Latest">Data1!$DB$18</definedName>
    <definedName name="A125193986C">Data1!$DK$1:$DK$10,Data1!$DK$11:$DK$18</definedName>
    <definedName name="A125193986C_Data">Data1!$DK$11:$DK$18</definedName>
    <definedName name="A125193986C_Latest">Data1!$DK$18</definedName>
    <definedName name="A125193990V">Data1!$DN$1:$DN$10,Data1!$DN$11:$DN$18</definedName>
    <definedName name="A125193990V_Data">Data1!$DN$11:$DN$18</definedName>
    <definedName name="A125193990V_Latest">Data1!$DN$18</definedName>
    <definedName name="A125193994C">Data1!$DQ$1:$DQ$10,Data1!$DQ$11:$DQ$18</definedName>
    <definedName name="A125193994C_Data">Data1!$DQ$11:$DQ$18</definedName>
    <definedName name="A125193994C_Latest">Data1!$DQ$18</definedName>
    <definedName name="A125193998L">Data1!$DZ$1:$DZ$10,Data1!$DZ$11:$DZ$18</definedName>
    <definedName name="A125193998L_Data">Data1!$DZ$11:$DZ$18</definedName>
    <definedName name="A125193998L_Latest">Data1!$DZ$18</definedName>
    <definedName name="A125194002V">Data1!$CY$1:$CY$10,Data1!$CY$11:$CY$18</definedName>
    <definedName name="A125194002V_Data">Data1!$CY$11:$CY$18</definedName>
    <definedName name="A125194002V_Latest">Data1!$CY$18</definedName>
    <definedName name="A125194006C">Data1!$DE$1:$DE$10,Data1!$DE$11:$DE$18</definedName>
    <definedName name="A125194006C_Data">Data1!$DE$11:$DE$18</definedName>
    <definedName name="A125194006C_Latest">Data1!$DE$18</definedName>
    <definedName name="A125194010V">Data1!$DH$1:$DH$10,Data1!$DH$11:$DH$18</definedName>
    <definedName name="A125194010V_Data">Data1!$DH$11:$DH$18</definedName>
    <definedName name="A125194010V_Latest">Data1!$DH$18</definedName>
    <definedName name="A125194014C">Data1!$DW$1:$DW$10,Data1!$DW$11:$DW$18</definedName>
    <definedName name="A125194014C_Data">Data1!$DW$11:$DW$18</definedName>
    <definedName name="A125194014C_Latest">Data1!$DW$18</definedName>
    <definedName name="A125194018L">Data1!$EC$1:$EC$10,Data1!$EC$11:$EC$18</definedName>
    <definedName name="A125194018L_Data">Data1!$EC$11:$EC$18</definedName>
    <definedName name="A125194018L_Latest">Data1!$EC$18</definedName>
    <definedName name="A125194374J">Data1!$FA$1:$FA$10,Data1!$FA$11:$FA$18</definedName>
    <definedName name="A125194374J_Data">Data1!$FA$11:$FA$18</definedName>
    <definedName name="A125194374J_Latest">Data1!$FA$18</definedName>
    <definedName name="A125194378T">Data1!$EI$1:$EI$10,Data1!$EI$11:$EI$18</definedName>
    <definedName name="A125194378T_Data">Data1!$EI$11:$EI$18</definedName>
    <definedName name="A125194378T_Latest">Data1!$EI$18</definedName>
    <definedName name="A125194382J">Data1!$ER$1:$ER$10,Data1!$ER$11:$ER$18</definedName>
    <definedName name="A125194382J_Data">Data1!$ER$11:$ER$18</definedName>
    <definedName name="A125194382J_Latest">Data1!$ER$18</definedName>
    <definedName name="A125194386T">Data1!$EU$1:$EU$10,Data1!$EU$11:$EU$18</definedName>
    <definedName name="A125194386T_Data">Data1!$EU$11:$EU$18</definedName>
    <definedName name="A125194386T_Latest">Data1!$EU$18</definedName>
    <definedName name="A125194390J">Data1!$EX$1:$EX$10,Data1!$EX$11:$EX$18</definedName>
    <definedName name="A125194390J_Data">Data1!$EX$11:$EX$18</definedName>
    <definedName name="A125194390J_Latest">Data1!$EX$18</definedName>
    <definedName name="A125194394T">Data1!$FG$1:$FG$10,Data1!$FG$11:$FG$18</definedName>
    <definedName name="A125194394T_Data">Data1!$FG$11:$FG$18</definedName>
    <definedName name="A125194394T_Latest">Data1!$FG$18</definedName>
    <definedName name="A125194398A">Data1!$EF$1:$EF$10,Data1!$EF$11:$EF$18</definedName>
    <definedName name="A125194398A_Data">Data1!$EF$11:$EF$18</definedName>
    <definedName name="A125194398A_Latest">Data1!$EF$18</definedName>
    <definedName name="A125194402F">Data1!$EL$1:$EL$10,Data1!$EL$11:$EL$18</definedName>
    <definedName name="A125194402F_Data">Data1!$EL$11:$EL$18</definedName>
    <definedName name="A125194402F_Latest">Data1!$EL$18</definedName>
    <definedName name="A125194406R">Data1!$EO$1:$EO$10,Data1!$EO$11:$EO$18</definedName>
    <definedName name="A125194406R_Data">Data1!$EO$11:$EO$18</definedName>
    <definedName name="A125194406R_Latest">Data1!$EO$18</definedName>
    <definedName name="A125194410F">Data1!$FD$1:$FD$10,Data1!$FD$11:$FD$18</definedName>
    <definedName name="A125194410F_Data">Data1!$FD$11:$FD$18</definedName>
    <definedName name="A125194410F_Latest">Data1!$FD$18</definedName>
    <definedName name="A125194414R">Data1!$FJ$1:$FJ$10,Data1!$FJ$11:$FJ$18</definedName>
    <definedName name="A125194414R_Data">Data1!$FJ$11:$FJ$18</definedName>
    <definedName name="A125194414R_Latest">Data1!$FJ$18</definedName>
    <definedName name="A125194770K">Data1!$X$1:$X$10,Data1!$X$11:$X$18</definedName>
    <definedName name="A125194770K_Data">Data1!$X$11:$X$18</definedName>
    <definedName name="A125194770K_Latest">Data1!$X$18</definedName>
    <definedName name="A125194774V">Data1!$F$1:$F$10,Data1!$F$11:$F$18</definedName>
    <definedName name="A125194774V_Data">Data1!$F$11:$F$18</definedName>
    <definedName name="A125194774V_Latest">Data1!$F$18</definedName>
    <definedName name="A125194778C">Data1!$O$1:$O$10,Data1!$O$11:$O$18</definedName>
    <definedName name="A125194778C_Data">Data1!$O$11:$O$18</definedName>
    <definedName name="A125194778C_Latest">Data1!$O$18</definedName>
    <definedName name="A125194782V">Data1!$R$1:$R$10,Data1!$R$11:$R$18</definedName>
    <definedName name="A125194782V_Data">Data1!$R$11:$R$18</definedName>
    <definedName name="A125194782V_Latest">Data1!$R$18</definedName>
    <definedName name="A125194786C">Data1!$U$1:$U$10,Data1!$U$11:$U$18</definedName>
    <definedName name="A125194786C_Data">Data1!$U$11:$U$18</definedName>
    <definedName name="A125194786C_Latest">Data1!$U$18</definedName>
    <definedName name="A125194790V">Data1!$AD$1:$AD$10,Data1!$AD$11:$AD$18</definedName>
    <definedName name="A125194790V_Data">Data1!$AD$11:$AD$18</definedName>
    <definedName name="A125194790V_Latest">Data1!$AD$18</definedName>
    <definedName name="A125194794C">Data1!$C$1:$C$10,Data1!$C$11:$C$18</definedName>
    <definedName name="A125194794C_Data">Data1!$C$11:$C$18</definedName>
    <definedName name="A125194794C_Latest">Data1!$C$18</definedName>
    <definedName name="A125194798L">Data1!$I$1:$I$10,Data1!$I$11:$I$18</definedName>
    <definedName name="A125194798L_Data">Data1!$I$11:$I$18</definedName>
    <definedName name="A125194798L_Latest">Data1!$I$18</definedName>
    <definedName name="A125194802T">Data1!$L$1:$L$10,Data1!$L$11:$L$18</definedName>
    <definedName name="A125194802T_Data">Data1!$L$11:$L$18</definedName>
    <definedName name="A125194802T_Latest">Data1!$L$18</definedName>
    <definedName name="A125194806A">Data1!$AA$1:$AA$10,Data1!$AA$11:$AA$18</definedName>
    <definedName name="A125194806A_Data">Data1!$AA$11:$AA$18</definedName>
    <definedName name="A125194806A_Latest">Data1!$AA$18</definedName>
    <definedName name="A125194810T">Data1!$AG$1:$AG$10,Data1!$AG$11:$AG$18</definedName>
    <definedName name="A125194810T_Data">Data1!$AG$11:$AG$18</definedName>
    <definedName name="A125194810T_Latest">Data1!$AG$18</definedName>
    <definedName name="A125194814A">Data2!$GU$1:$GU$10,Data2!$GU$11:$GU$18</definedName>
    <definedName name="A125194814A_Data">Data2!$GU$11:$GU$18</definedName>
    <definedName name="A125194814A_Latest">Data2!$GU$18</definedName>
    <definedName name="A125194818K">Data2!$GC$1:$GC$10,Data2!$GC$11:$GC$18</definedName>
    <definedName name="A125194818K_Data">Data2!$GC$11:$GC$18</definedName>
    <definedName name="A125194818K_Latest">Data2!$GC$18</definedName>
    <definedName name="A125194822A">Data2!$GL$1:$GL$10,Data2!$GL$11:$GL$18</definedName>
    <definedName name="A125194822A_Data">Data2!$GL$11:$GL$18</definedName>
    <definedName name="A125194822A_Latest">Data2!$GL$18</definedName>
    <definedName name="A125194826K">Data2!$GO$1:$GO$10,Data2!$GO$11:$GO$18</definedName>
    <definedName name="A125194826K_Data">Data2!$GO$11:$GO$18</definedName>
    <definedName name="A125194826K_Latest">Data2!$GO$18</definedName>
    <definedName name="A125194830A">Data2!$GR$1:$GR$10,Data2!$GR$11:$GR$18</definedName>
    <definedName name="A125194830A_Data">Data2!$GR$11:$GR$18</definedName>
    <definedName name="A125194830A_Latest">Data2!$GR$18</definedName>
    <definedName name="A125194834K">Data2!$HA$1:$HA$10,Data2!$HA$11:$HA$18</definedName>
    <definedName name="A125194834K_Data">Data2!$HA$11:$HA$18</definedName>
    <definedName name="A125194834K_Latest">Data2!$HA$18</definedName>
    <definedName name="A125194838V">Data2!$FZ$1:$FZ$10,Data2!$FZ$11:$FZ$18</definedName>
    <definedName name="A125194838V_Data">Data2!$FZ$11:$FZ$18</definedName>
    <definedName name="A125194838V_Latest">Data2!$FZ$18</definedName>
    <definedName name="A125194842K">Data2!$GF$1:$GF$10,Data2!$GF$11:$GF$18</definedName>
    <definedName name="A125194842K_Data">Data2!$GF$11:$GF$18</definedName>
    <definedName name="A125194842K_Latest">Data2!$GF$18</definedName>
    <definedName name="A125194846V">Data2!$GI$1:$GI$10,Data2!$GI$11:$GI$18</definedName>
    <definedName name="A125194846V_Data">Data2!$GI$11:$GI$18</definedName>
    <definedName name="A125194846V_Latest">Data2!$GI$18</definedName>
    <definedName name="A125194850K">Data2!$GX$1:$GX$10,Data2!$GX$11:$GX$18</definedName>
    <definedName name="A125194850K_Data">Data2!$GX$11:$GX$18</definedName>
    <definedName name="A125194850K_Latest">Data2!$GX$18</definedName>
    <definedName name="A125194854V">Data2!$HD$1:$HD$10,Data2!$HD$11:$HD$18</definedName>
    <definedName name="A125194854V_Data">Data2!$HD$11:$HD$18</definedName>
    <definedName name="A125194854V_Latest">Data2!$HD$18</definedName>
    <definedName name="A125194858C">Data2!$E$1:$E$10,Data2!$E$11:$E$18</definedName>
    <definedName name="A125194858C_Data">Data2!$E$11:$E$18</definedName>
    <definedName name="A125194858C_Latest">Data2!$E$18</definedName>
    <definedName name="A125194862V">Data1!$IC$1:$IC$10,Data1!$IC$11:$IC$18</definedName>
    <definedName name="A125194862V_Data">Data1!$IC$11:$IC$18</definedName>
    <definedName name="A125194862V_Latest">Data1!$IC$18</definedName>
    <definedName name="A125194866C">Data1!$IL$1:$IL$10,Data1!$IL$11:$IL$18</definedName>
    <definedName name="A125194866C_Data">Data1!$IL$11:$IL$18</definedName>
    <definedName name="A125194866C_Latest">Data1!$IL$18</definedName>
    <definedName name="A125194870V">Data1!$IO$1:$IO$10,Data1!$IO$11:$IO$18</definedName>
    <definedName name="A125194870V_Data">Data1!$IO$11:$IO$18</definedName>
    <definedName name="A125194870V_Latest">Data1!$IO$18</definedName>
    <definedName name="A125194874C">Data2!$B$1:$B$10,Data2!$B$11:$B$18</definedName>
    <definedName name="A125194874C_Data">Data2!$B$11:$B$18</definedName>
    <definedName name="A125194874C_Latest">Data2!$B$18</definedName>
    <definedName name="A125194878L">Data2!$K$1:$K$10,Data2!$K$11:$K$18</definedName>
    <definedName name="A125194878L_Data">Data2!$K$11:$K$18</definedName>
    <definedName name="A125194878L_Latest">Data2!$K$18</definedName>
    <definedName name="A125194882C">Data1!$HZ$1:$HZ$10,Data1!$HZ$11:$HZ$18</definedName>
    <definedName name="A125194882C_Data">Data1!$HZ$11:$HZ$18</definedName>
    <definedName name="A125194882C_Latest">Data1!$HZ$18</definedName>
    <definedName name="A125194886L">Data1!$IF$1:$IF$10,Data1!$IF$11:$IF$18</definedName>
    <definedName name="A125194886L_Data">Data1!$IF$11:$IF$18</definedName>
    <definedName name="A125194886L_Latest">Data1!$IF$18</definedName>
    <definedName name="A125194890C">Data1!$II$1:$II$10,Data1!$II$11:$II$18</definedName>
    <definedName name="A125194890C_Data">Data1!$II$11:$II$18</definedName>
    <definedName name="A125194890C_Latest">Data1!$II$18</definedName>
    <definedName name="A125194894L">Data2!$H$1:$H$10,Data2!$H$11:$H$18</definedName>
    <definedName name="A125194894L_Data">Data2!$H$11:$H$18</definedName>
    <definedName name="A125194894L_Latest">Data2!$H$18</definedName>
    <definedName name="A125194898W">Data2!$N$1:$N$10,Data2!$N$11:$N$18</definedName>
    <definedName name="A125194898W_Data">Data2!$N$11:$N$18</definedName>
    <definedName name="A125194898W_Latest">Data2!$N$18</definedName>
    <definedName name="A125194902A">Data2!$CZ$1:$CZ$10,Data2!$CZ$11:$CZ$18</definedName>
    <definedName name="A125194902A_Data">Data2!$CZ$11:$CZ$18</definedName>
    <definedName name="A125194902A_Latest">Data2!$CZ$18</definedName>
    <definedName name="A125194906K">Data2!$CH$1:$CH$10,Data2!$CH$11:$CH$18</definedName>
    <definedName name="A125194906K_Data">Data2!$CH$11:$CH$18</definedName>
    <definedName name="A125194906K_Latest">Data2!$CH$18</definedName>
    <definedName name="A125194910A">Data2!$CQ$1:$CQ$10,Data2!$CQ$11:$CQ$18</definedName>
    <definedName name="A125194910A_Data">Data2!$CQ$11:$CQ$18</definedName>
    <definedName name="A125194910A_Latest">Data2!$CQ$18</definedName>
    <definedName name="A125194914K">Data2!$CT$1:$CT$10,Data2!$CT$11:$CT$18</definedName>
    <definedName name="A125194914K_Data">Data2!$CT$11:$CT$18</definedName>
    <definedName name="A125194914K_Latest">Data2!$CT$18</definedName>
    <definedName name="A125194918V">Data2!$CW$1:$CW$10,Data2!$CW$11:$CW$18</definedName>
    <definedName name="A125194918V_Data">Data2!$CW$11:$CW$18</definedName>
    <definedName name="A125194918V_Latest">Data2!$CW$18</definedName>
    <definedName name="A125194922K">Data2!$DF$1:$DF$10,Data2!$DF$11:$DF$18</definedName>
    <definedName name="A125194922K_Data">Data2!$DF$11:$DF$18</definedName>
    <definedName name="A125194922K_Latest">Data2!$DF$18</definedName>
    <definedName name="A125194926V">Data2!$CE$1:$CE$10,Data2!$CE$11:$CE$18</definedName>
    <definedName name="A125194926V_Data">Data2!$CE$11:$CE$18</definedName>
    <definedName name="A125194926V_Latest">Data2!$CE$18</definedName>
    <definedName name="A125194930K">Data2!$CK$1:$CK$10,Data2!$CK$11:$CK$18</definedName>
    <definedName name="A125194930K_Data">Data2!$CK$11:$CK$18</definedName>
    <definedName name="A125194930K_Latest">Data2!$CK$18</definedName>
    <definedName name="A125194934V">Data2!$CN$1:$CN$10,Data2!$CN$11:$CN$18</definedName>
    <definedName name="A125194934V_Data">Data2!$CN$11:$CN$18</definedName>
    <definedName name="A125194934V_Latest">Data2!$CN$18</definedName>
    <definedName name="A125194938C">Data2!$DC$1:$DC$10,Data2!$DC$11:$DC$18</definedName>
    <definedName name="A125194938C_Data">Data2!$DC$11:$DC$18</definedName>
    <definedName name="A125194938C_Latest">Data2!$DC$18</definedName>
    <definedName name="A125194942V">Data2!$DI$1:$DI$10,Data2!$DI$11:$DI$18</definedName>
    <definedName name="A125194942V_Data">Data2!$DI$11:$DI$18</definedName>
    <definedName name="A125194942V_Latest">Data2!$DI$18</definedName>
    <definedName name="A125194946C">Data2!$EG$1:$EG$10,Data2!$EG$11:$EG$18</definedName>
    <definedName name="A125194946C_Data">Data2!$EG$11:$EG$18</definedName>
    <definedName name="A125194946C_Latest">Data2!$EG$18</definedName>
    <definedName name="A125194950V">Data2!$DO$1:$DO$10,Data2!$DO$11:$DO$18</definedName>
    <definedName name="A125194950V_Data">Data2!$DO$11:$DO$18</definedName>
    <definedName name="A125194950V_Latest">Data2!$DO$18</definedName>
    <definedName name="A125194954C">Data2!$DX$1:$DX$10,Data2!$DX$11:$DX$18</definedName>
    <definedName name="A125194954C_Data">Data2!$DX$11:$DX$18</definedName>
    <definedName name="A125194954C_Latest">Data2!$DX$18</definedName>
    <definedName name="A125194958L">Data2!$EA$1:$EA$10,Data2!$EA$11:$EA$18</definedName>
    <definedName name="A125194958L_Data">Data2!$EA$11:$EA$18</definedName>
    <definedName name="A125194958L_Latest">Data2!$EA$18</definedName>
    <definedName name="A125194962C">Data2!$ED$1:$ED$10,Data2!$ED$11:$ED$18</definedName>
    <definedName name="A125194962C_Data">Data2!$ED$11:$ED$18</definedName>
    <definedName name="A125194962C_Latest">Data2!$ED$18</definedName>
    <definedName name="A125194966L">Data2!$EM$1:$EM$10,Data2!$EM$11:$EM$18</definedName>
    <definedName name="A125194966L_Data">Data2!$EM$11:$EM$18</definedName>
    <definedName name="A125194966L_Latest">Data2!$EM$18</definedName>
    <definedName name="A125194970C">Data2!$DL$1:$DL$10,Data2!$DL$11:$DL$18</definedName>
    <definedName name="A125194970C_Data">Data2!$DL$11:$DL$18</definedName>
    <definedName name="A125194970C_Latest">Data2!$DL$18</definedName>
    <definedName name="A125194974L">Data2!$DR$1:$DR$10,Data2!$DR$11:$DR$18</definedName>
    <definedName name="A125194974L_Data">Data2!$DR$11:$DR$18</definedName>
    <definedName name="A125194974L_Latest">Data2!$DR$18</definedName>
    <definedName name="A125194978W">Data2!$DU$1:$DU$10,Data2!$DU$11:$DU$18</definedName>
    <definedName name="A125194978W_Data">Data2!$DU$11:$DU$18</definedName>
    <definedName name="A125194978W_Latest">Data2!$DU$18</definedName>
    <definedName name="A125194982L">Data2!$EJ$1:$EJ$10,Data2!$EJ$11:$EJ$18</definedName>
    <definedName name="A125194982L_Data">Data2!$EJ$11:$EJ$18</definedName>
    <definedName name="A125194982L_Latest">Data2!$EJ$18</definedName>
    <definedName name="A125194986W">Data2!$EP$1:$EP$10,Data2!$EP$11:$EP$18</definedName>
    <definedName name="A125194986W_Data">Data2!$EP$11:$EP$18</definedName>
    <definedName name="A125194986W_Latest">Data2!$EP$18</definedName>
    <definedName name="A125194990L">Data2!$FN$1:$FN$10,Data2!$FN$11:$FN$18</definedName>
    <definedName name="A125194990L_Data">Data2!$FN$11:$FN$18</definedName>
    <definedName name="A125194990L_Latest">Data2!$FN$18</definedName>
    <definedName name="A125194994W">Data2!$EV$1:$EV$10,Data2!$EV$11:$EV$18</definedName>
    <definedName name="A125194994W_Data">Data2!$EV$11:$EV$18</definedName>
    <definedName name="A125194994W_Latest">Data2!$EV$18</definedName>
    <definedName name="A125194998F">Data2!$FE$1:$FE$10,Data2!$FE$11:$FE$18</definedName>
    <definedName name="A125194998F_Data">Data2!$FE$11:$FE$18</definedName>
    <definedName name="A125194998F_Latest">Data2!$FE$18</definedName>
    <definedName name="A125195002L">Data2!$FH$1:$FH$10,Data2!$FH$11:$FH$18</definedName>
    <definedName name="A125195002L_Data">Data2!$FH$11:$FH$18</definedName>
    <definedName name="A125195002L_Latest">Data2!$FH$18</definedName>
    <definedName name="A125195006W">Data2!$FK$1:$FK$10,Data2!$FK$11:$FK$18</definedName>
    <definedName name="A125195006W_Data">Data2!$FK$11:$FK$18</definedName>
    <definedName name="A125195006W_Latest">Data2!$FK$18</definedName>
    <definedName name="A125195010L">Data2!$FT$1:$FT$10,Data2!$FT$11:$FT$18</definedName>
    <definedName name="A125195010L_Data">Data2!$FT$11:$FT$18</definedName>
    <definedName name="A125195010L_Latest">Data2!$FT$18</definedName>
    <definedName name="A125195014W">Data2!$ES$1:$ES$10,Data2!$ES$11:$ES$18</definedName>
    <definedName name="A125195014W_Data">Data2!$ES$11:$ES$18</definedName>
    <definedName name="A125195014W_Latest">Data2!$ES$18</definedName>
    <definedName name="A125195018F">Data2!$EY$1:$EY$10,Data2!$EY$11:$EY$18</definedName>
    <definedName name="A125195018F_Data">Data2!$EY$11:$EY$18</definedName>
    <definedName name="A125195018F_Latest">Data2!$EY$18</definedName>
    <definedName name="A125195022W">Data2!$FB$1:$FB$10,Data2!$FB$11:$FB$18</definedName>
    <definedName name="A125195022W_Data">Data2!$FB$11:$FB$18</definedName>
    <definedName name="A125195022W_Latest">Data2!$FB$18</definedName>
    <definedName name="A125195026F">Data2!$FQ$1:$FQ$10,Data2!$FQ$11:$FQ$18</definedName>
    <definedName name="A125195026F_Data">Data2!$FQ$11:$FQ$18</definedName>
    <definedName name="A125195026F_Latest">Data2!$FQ$18</definedName>
    <definedName name="A125195030W">Data2!$FW$1:$FW$10,Data2!$FW$11:$FW$18</definedName>
    <definedName name="A125195030W_Data">Data2!$FW$11:$FW$18</definedName>
    <definedName name="A125195030W_Latest">Data2!$FW$18</definedName>
    <definedName name="A125195034F">Data1!$HN$1:$HN$10,Data1!$HN$11:$HN$18</definedName>
    <definedName name="A125195034F_Data">Data1!$HN$11:$HN$18</definedName>
    <definedName name="A125195034F_Latest">Data1!$HN$18</definedName>
    <definedName name="A125195038R">Data1!$GV$1:$GV$10,Data1!$GV$11:$GV$18</definedName>
    <definedName name="A125195038R_Data">Data1!$GV$11:$GV$18</definedName>
    <definedName name="A125195038R_Latest">Data1!$GV$18</definedName>
    <definedName name="A125195042F">Data1!$HE$1:$HE$10,Data1!$HE$11:$HE$18</definedName>
    <definedName name="A125195042F_Data">Data1!$HE$11:$HE$18</definedName>
    <definedName name="A125195042F_Latest">Data1!$HE$18</definedName>
    <definedName name="A125195046R">Data1!$HH$1:$HH$10,Data1!$HH$11:$HH$18</definedName>
    <definedName name="A125195046R_Data">Data1!$HH$11:$HH$18</definedName>
    <definedName name="A125195046R_Latest">Data1!$HH$18</definedName>
    <definedName name="A125195050F">Data1!$HK$1:$HK$10,Data1!$HK$11:$HK$18</definedName>
    <definedName name="A125195050F_Data">Data1!$HK$11:$HK$18</definedName>
    <definedName name="A125195050F_Latest">Data1!$HK$18</definedName>
    <definedName name="A125195054R">Data1!$HT$1:$HT$10,Data1!$HT$11:$HT$18</definedName>
    <definedName name="A125195054R_Data">Data1!$HT$11:$HT$18</definedName>
    <definedName name="A125195054R_Latest">Data1!$HT$18</definedName>
    <definedName name="A125195058X">Data1!$GS$1:$GS$10,Data1!$GS$11:$GS$18</definedName>
    <definedName name="A125195058X_Data">Data1!$GS$11:$GS$18</definedName>
    <definedName name="A125195058X_Latest">Data1!$GS$18</definedName>
    <definedName name="A125195062R">Data1!$GY$1:$GY$10,Data1!$GY$11:$GY$18</definedName>
    <definedName name="A125195062R_Data">Data1!$GY$11:$GY$18</definedName>
    <definedName name="A125195062R_Latest">Data1!$GY$18</definedName>
    <definedName name="A125195066X">Data1!$HB$1:$HB$10,Data1!$HB$11:$HB$18</definedName>
    <definedName name="A125195066X_Data">Data1!$HB$11:$HB$18</definedName>
    <definedName name="A125195066X_Latest">Data1!$HB$18</definedName>
    <definedName name="A125195070R">Data1!$HQ$1:$HQ$10,Data1!$HQ$11:$HQ$18</definedName>
    <definedName name="A125195070R_Data">Data1!$HQ$11:$HQ$18</definedName>
    <definedName name="A125195070R_Latest">Data1!$HQ$18</definedName>
    <definedName name="A125195074X">Data1!$HW$1:$HW$10,Data1!$HW$11:$HW$18</definedName>
    <definedName name="A125195074X_Data">Data1!$HW$11:$HW$18</definedName>
    <definedName name="A125195074X_Latest">Data1!$HW$18</definedName>
    <definedName name="A125195078J">Data2!$AL$1:$AL$10,Data2!$AL$11:$AL$18</definedName>
    <definedName name="A125195078J_Data">Data2!$AL$11:$AL$18</definedName>
    <definedName name="A125195078J_Latest">Data2!$AL$18</definedName>
    <definedName name="A125195082X">Data2!$T$1:$T$10,Data2!$T$11:$T$18</definedName>
    <definedName name="A125195082X_Data">Data2!$T$11:$T$18</definedName>
    <definedName name="A125195082X_Latest">Data2!$T$18</definedName>
    <definedName name="A125195086J">Data2!$AC$1:$AC$10,Data2!$AC$11:$AC$18</definedName>
    <definedName name="A125195086J_Data">Data2!$AC$11:$AC$18</definedName>
    <definedName name="A125195086J_Latest">Data2!$AC$18</definedName>
    <definedName name="A125195090X">Data2!$AF$1:$AF$10,Data2!$AF$11:$AF$18</definedName>
    <definedName name="A125195090X_Data">Data2!$AF$11:$AF$18</definedName>
    <definedName name="A125195090X_Latest">Data2!$AF$18</definedName>
    <definedName name="A125195094J">Data2!$AI$1:$AI$10,Data2!$AI$11:$AI$18</definedName>
    <definedName name="A125195094J_Data">Data2!$AI$11:$AI$18</definedName>
    <definedName name="A125195094J_Latest">Data2!$AI$18</definedName>
    <definedName name="A125195098T">Data2!$AR$1:$AR$10,Data2!$AR$11:$AR$18</definedName>
    <definedName name="A125195098T_Data">Data2!$AR$11:$AR$18</definedName>
    <definedName name="A125195098T_Latest">Data2!$AR$18</definedName>
    <definedName name="A125195102W">Data2!$Q$1:$Q$10,Data2!$Q$11:$Q$18</definedName>
    <definedName name="A125195102W_Data">Data2!$Q$11:$Q$18</definedName>
    <definedName name="A125195102W_Latest">Data2!$Q$18</definedName>
    <definedName name="A125195106F">Data2!$W$1:$W$10,Data2!$W$11:$W$18</definedName>
    <definedName name="A125195106F_Data">Data2!$W$11:$W$18</definedName>
    <definedName name="A125195106F_Latest">Data2!$W$18</definedName>
    <definedName name="A125195110W">Data2!$Z$1:$Z$10,Data2!$Z$11:$Z$18</definedName>
    <definedName name="A125195110W_Data">Data2!$Z$11:$Z$18</definedName>
    <definedName name="A125195110W_Latest">Data2!$Z$18</definedName>
    <definedName name="A125195114F">Data2!$AO$1:$AO$10,Data2!$AO$11:$AO$18</definedName>
    <definedName name="A125195114F_Data">Data2!$AO$11:$AO$18</definedName>
    <definedName name="A125195114F_Latest">Data2!$AO$18</definedName>
    <definedName name="A125195118R">Data2!$AU$1:$AU$10,Data2!$AU$11:$AU$18</definedName>
    <definedName name="A125195118R_Data">Data2!$AU$11:$AU$18</definedName>
    <definedName name="A125195118R_Latest">Data2!$AU$18</definedName>
    <definedName name="A125195122F">Data2!$BS$1:$BS$10,Data2!$BS$11:$BS$18</definedName>
    <definedName name="A125195122F_Data">Data2!$BS$11:$BS$18</definedName>
    <definedName name="A125195122F_Latest">Data2!$BS$18</definedName>
    <definedName name="A125195126R">Data2!$BA$1:$BA$10,Data2!$BA$11:$BA$18</definedName>
    <definedName name="A125195126R_Data">Data2!$BA$11:$BA$18</definedName>
    <definedName name="A125195126R_Latest">Data2!$BA$18</definedName>
    <definedName name="A125195130F">Data2!$BJ$1:$BJ$10,Data2!$BJ$11:$BJ$18</definedName>
    <definedName name="A125195130F_Data">Data2!$BJ$11:$BJ$18</definedName>
    <definedName name="A125195130F_Latest">Data2!$BJ$18</definedName>
    <definedName name="A125195134R">Data2!$BM$1:$BM$10,Data2!$BM$11:$BM$18</definedName>
    <definedName name="A125195134R_Data">Data2!$BM$11:$BM$18</definedName>
    <definedName name="A125195134R_Latest">Data2!$BM$18</definedName>
    <definedName name="A125195138X">Data2!$BP$1:$BP$10,Data2!$BP$11:$BP$18</definedName>
    <definedName name="A125195138X_Data">Data2!$BP$11:$BP$18</definedName>
    <definedName name="A125195138X_Latest">Data2!$BP$18</definedName>
    <definedName name="A125195142R">Data2!$BY$1:$BY$10,Data2!$BY$11:$BY$18</definedName>
    <definedName name="A125195142R_Data">Data2!$BY$11:$BY$18</definedName>
    <definedName name="A125195142R_Latest">Data2!$BY$18</definedName>
    <definedName name="A125195146X">Data2!$AX$1:$AX$10,Data2!$AX$11:$AX$18</definedName>
    <definedName name="A125195146X_Data">Data2!$AX$11:$AX$18</definedName>
    <definedName name="A125195146X_Latest">Data2!$AX$18</definedName>
    <definedName name="A125195150R">Data2!$BD$1:$BD$10,Data2!$BD$11:$BD$18</definedName>
    <definedName name="A125195150R_Data">Data2!$BD$11:$BD$18</definedName>
    <definedName name="A125195150R_Latest">Data2!$BD$18</definedName>
    <definedName name="A125195154X">Data2!$BG$1:$BG$10,Data2!$BG$11:$BG$18</definedName>
    <definedName name="A125195154X_Data">Data2!$BG$11:$BG$18</definedName>
    <definedName name="A125195154X_Latest">Data2!$BG$18</definedName>
    <definedName name="A125195158J">Data2!$BV$1:$BV$10,Data2!$BV$11:$BV$18</definedName>
    <definedName name="A125195158J_Data">Data2!$BV$11:$BV$18</definedName>
    <definedName name="A125195158J_Latest">Data2!$BV$18</definedName>
    <definedName name="A125195162X">Data2!$CB$1:$CB$10,Data2!$CB$11:$CB$18</definedName>
    <definedName name="A125195162X_Data">Data2!$CB$11:$CB$18</definedName>
    <definedName name="A125195162X_Latest">Data2!$CB$18</definedName>
    <definedName name="A125195166J">Data1!$CL$1:$CL$10,Data1!$CL$11:$CL$18</definedName>
    <definedName name="A125195166J_Data">Data1!$CL$11:$CL$18</definedName>
    <definedName name="A125195166J_Latest">Data1!$CL$18</definedName>
    <definedName name="A125195170X">Data1!$BT$1:$BT$10,Data1!$BT$11:$BT$18</definedName>
    <definedName name="A125195170X_Data">Data1!$BT$11:$BT$18</definedName>
    <definedName name="A125195170X_Latest">Data1!$BT$18</definedName>
    <definedName name="A125195174J">Data1!$CC$1:$CC$10,Data1!$CC$11:$CC$18</definedName>
    <definedName name="A125195174J_Data">Data1!$CC$11:$CC$18</definedName>
    <definedName name="A125195174J_Latest">Data1!$CC$18</definedName>
    <definedName name="A125195178T">Data1!$CF$1:$CF$10,Data1!$CF$11:$CF$18</definedName>
    <definedName name="A125195178T_Data">Data1!$CF$11:$CF$18</definedName>
    <definedName name="A125195178T_Latest">Data1!$CF$18</definedName>
    <definedName name="A125195182J">Data1!$CI$1:$CI$10,Data1!$CI$11:$CI$18</definedName>
    <definedName name="A125195182J_Data">Data1!$CI$11:$CI$18</definedName>
    <definedName name="A125195182J_Latest">Data1!$CI$18</definedName>
    <definedName name="A125195186T">Data1!$CR$1:$CR$10,Data1!$CR$11:$CR$18</definedName>
    <definedName name="A125195186T_Data">Data1!$CR$11:$CR$18</definedName>
    <definedName name="A125195186T_Latest">Data1!$CR$18</definedName>
    <definedName name="A125195190J">Data1!$BQ$1:$BQ$10,Data1!$BQ$11:$BQ$18</definedName>
    <definedName name="A125195190J_Data">Data1!$BQ$11:$BQ$18</definedName>
    <definedName name="A125195190J_Latest">Data1!$BQ$18</definedName>
    <definedName name="A125195194T">Data1!$BW$1:$BW$10,Data1!$BW$11:$BW$18</definedName>
    <definedName name="A125195194T_Data">Data1!$BW$11:$BW$18</definedName>
    <definedName name="A125195194T_Latest">Data1!$BW$18</definedName>
    <definedName name="A125195198A">Data1!$BZ$1:$BZ$10,Data1!$BZ$11:$BZ$18</definedName>
    <definedName name="A125195198A_Data">Data1!$BZ$11:$BZ$18</definedName>
    <definedName name="A125195198A_Latest">Data1!$BZ$18</definedName>
    <definedName name="A125195202F">Data1!$CO$1:$CO$10,Data1!$CO$11:$CO$18</definedName>
    <definedName name="A125195202F_Data">Data1!$CO$11:$CO$18</definedName>
    <definedName name="A125195202F_Latest">Data1!$CO$18</definedName>
    <definedName name="A125195206R">Data1!$CU$1:$CU$10,Data1!$CU$11:$CU$18</definedName>
    <definedName name="A125195206R_Data">Data1!$CU$11:$CU$18</definedName>
    <definedName name="A125195206R_Latest">Data1!$CU$18</definedName>
    <definedName name="A125195562K">Data1!$GG$1:$GG$10,Data1!$GG$11:$GG$18</definedName>
    <definedName name="A125195562K_Data">Data1!$GG$11:$GG$18</definedName>
    <definedName name="A125195562K_Latest">Data1!$GG$18</definedName>
    <definedName name="A125195566V">Data1!$FO$1:$FO$10,Data1!$FO$11:$FO$18</definedName>
    <definedName name="A125195566V_Data">Data1!$FO$11:$FO$18</definedName>
    <definedName name="A125195566V_Latest">Data1!$FO$18</definedName>
    <definedName name="A125195570K">Data1!$FX$1:$FX$10,Data1!$FX$11:$FX$18</definedName>
    <definedName name="A125195570K_Data">Data1!$FX$11:$FX$18</definedName>
    <definedName name="A125195570K_Latest">Data1!$FX$18</definedName>
    <definedName name="A125195574V">Data1!$GA$1:$GA$10,Data1!$GA$11:$GA$18</definedName>
    <definedName name="A125195574V_Data">Data1!$GA$11:$GA$18</definedName>
    <definedName name="A125195574V_Latest">Data1!$GA$18</definedName>
    <definedName name="A125195578C">Data1!$GD$1:$GD$10,Data1!$GD$11:$GD$18</definedName>
    <definedName name="A125195578C_Data">Data1!$GD$11:$GD$18</definedName>
    <definedName name="A125195578C_Latest">Data1!$GD$18</definedName>
    <definedName name="A125195582V">Data1!$GM$1:$GM$10,Data1!$GM$11:$GM$18</definedName>
    <definedName name="A125195582V_Data">Data1!$GM$11:$GM$18</definedName>
    <definedName name="A125195582V_Latest">Data1!$GM$18</definedName>
    <definedName name="A125195586C">Data1!$FL$1:$FL$10,Data1!$FL$11:$FL$18</definedName>
    <definedName name="A125195586C_Data">Data1!$FL$11:$FL$18</definedName>
    <definedName name="A125195586C_Latest">Data1!$FL$18</definedName>
    <definedName name="A125195590V">Data1!$FR$1:$FR$10,Data1!$FR$11:$FR$18</definedName>
    <definedName name="A125195590V_Data">Data1!$FR$11:$FR$18</definedName>
    <definedName name="A125195590V_Latest">Data1!$FR$18</definedName>
    <definedName name="A125195594C">Data1!$FU$1:$FU$10,Data1!$FU$11:$FU$18</definedName>
    <definedName name="A125195594C_Data">Data1!$FU$11:$FU$18</definedName>
    <definedName name="A125195594C_Latest">Data1!$FU$18</definedName>
    <definedName name="A125195598L">Data1!$GJ$1:$GJ$10,Data1!$GJ$11:$GJ$18</definedName>
    <definedName name="A125195598L_Data">Data1!$GJ$11:$GJ$18</definedName>
    <definedName name="A125195598L_Latest">Data1!$GJ$18</definedName>
    <definedName name="A125195602T">Data1!$GP$1:$GP$10,Data1!$GP$11:$GP$18</definedName>
    <definedName name="A125195602T_Data">Data1!$GP$11:$GP$18</definedName>
    <definedName name="A125195602T_Latest">Data1!$GP$18</definedName>
    <definedName name="A125195958F">Data1!$BE$1:$BE$10,Data1!$BE$11:$BE$18</definedName>
    <definedName name="A125195958F_Data">Data1!$BE$11:$BE$18</definedName>
    <definedName name="A125195958F_Latest">Data1!$BE$18</definedName>
    <definedName name="A125195962W">Data1!$AM$1:$AM$10,Data1!$AM$11:$AM$18</definedName>
    <definedName name="A125195962W_Data">Data1!$AM$11:$AM$18</definedName>
    <definedName name="A125195962W_Latest">Data1!$AM$18</definedName>
    <definedName name="A125195966F">Data1!$AV$1:$AV$10,Data1!$AV$11:$AV$18</definedName>
    <definedName name="A125195966F_Data">Data1!$AV$11:$AV$18</definedName>
    <definedName name="A125195966F_Latest">Data1!$AV$18</definedName>
    <definedName name="A125195970W">Data1!$AY$1:$AY$10,Data1!$AY$11:$AY$18</definedName>
    <definedName name="A125195970W_Data">Data1!$AY$11:$AY$18</definedName>
    <definedName name="A125195970W_Latest">Data1!$AY$18</definedName>
    <definedName name="A125195974F">Data1!$BB$1:$BB$10,Data1!$BB$11:$BB$18</definedName>
    <definedName name="A125195974F_Data">Data1!$BB$11:$BB$18</definedName>
    <definedName name="A125195974F_Latest">Data1!$BB$18</definedName>
    <definedName name="A125195978R">Data1!$BK$1:$BK$10,Data1!$BK$11:$BK$18</definedName>
    <definedName name="A125195978R_Data">Data1!$BK$11:$BK$18</definedName>
    <definedName name="A125195978R_Latest">Data1!$BK$18</definedName>
    <definedName name="A125195982F">Data1!$AJ$1:$AJ$10,Data1!$AJ$11:$AJ$18</definedName>
    <definedName name="A125195982F_Data">Data1!$AJ$11:$AJ$18</definedName>
    <definedName name="A125195982F_Latest">Data1!$AJ$18</definedName>
    <definedName name="A125195986R">Data1!$AP$1:$AP$10,Data1!$AP$11:$AP$18</definedName>
    <definedName name="A125195986R_Data">Data1!$AP$11:$AP$18</definedName>
    <definedName name="A125195986R_Latest">Data1!$AP$18</definedName>
    <definedName name="A125195990F">Data1!$AS$1:$AS$10,Data1!$AS$11:$AS$18</definedName>
    <definedName name="A125195990F_Data">Data1!$AS$11:$AS$18</definedName>
    <definedName name="A125195990F_Latest">Data1!$AS$18</definedName>
    <definedName name="A125195994R">Data1!$BH$1:$BH$10,Data1!$BH$11:$BH$18</definedName>
    <definedName name="A125195994R_Data">Data1!$BH$11:$BH$18</definedName>
    <definedName name="A125195994R_Latest">Data1!$BH$18</definedName>
    <definedName name="A125195998X">Data1!$BN$1:$BN$10,Data1!$BN$11:$BN$18</definedName>
    <definedName name="A125195998X_Data">Data1!$BN$11:$BN$18</definedName>
    <definedName name="A125195998X_Latest">Data1!$BN$18</definedName>
    <definedName name="A125196354K">Data1!$DS$1:$DS$10,Data1!$DS$11:$DS$18</definedName>
    <definedName name="A125196354K_Data">Data1!$DS$11:$DS$18</definedName>
    <definedName name="A125196354K_Latest">Data1!$DS$18</definedName>
    <definedName name="A125196358V">Data1!$DA$1:$DA$10,Data1!$DA$11:$DA$18</definedName>
    <definedName name="A125196358V_Data">Data1!$DA$11:$DA$18</definedName>
    <definedName name="A125196358V_Latest">Data1!$DA$18</definedName>
    <definedName name="A125196362K">Data1!$DJ$1:$DJ$10,Data1!$DJ$11:$DJ$18</definedName>
    <definedName name="A125196362K_Data">Data1!$DJ$11:$DJ$18</definedName>
    <definedName name="A125196362K_Latest">Data1!$DJ$18</definedName>
    <definedName name="A125196366V">Data1!$DM$1:$DM$10,Data1!$DM$11:$DM$18</definedName>
    <definedName name="A125196366V_Data">Data1!$DM$11:$DM$18</definedName>
    <definedName name="A125196366V_Latest">Data1!$DM$18</definedName>
    <definedName name="A125196370K">Data1!$DP$1:$DP$10,Data1!$DP$11:$DP$18</definedName>
    <definedName name="A125196370K_Data">Data1!$DP$11:$DP$18</definedName>
    <definedName name="A125196370K_Latest">Data1!$DP$18</definedName>
    <definedName name="A125196374V">Data1!$DY$1:$DY$10,Data1!$DY$11:$DY$18</definedName>
    <definedName name="A125196374V_Data">Data1!$DY$11:$DY$18</definedName>
    <definedName name="A125196374V_Latest">Data1!$DY$18</definedName>
    <definedName name="A125196378C">Data1!$CX$1:$CX$10,Data1!$CX$11:$CX$18</definedName>
    <definedName name="A125196378C_Data">Data1!$CX$11:$CX$18</definedName>
    <definedName name="A125196378C_Latest">Data1!$CX$18</definedName>
    <definedName name="A125196382V">Data1!$DD$1:$DD$10,Data1!$DD$11:$DD$18</definedName>
    <definedName name="A125196382V_Data">Data1!$DD$11:$DD$18</definedName>
    <definedName name="A125196382V_Latest">Data1!$DD$18</definedName>
    <definedName name="A125196386C">Data1!$DG$1:$DG$10,Data1!$DG$11:$DG$18</definedName>
    <definedName name="A125196386C_Data">Data1!$DG$11:$DG$18</definedName>
    <definedName name="A125196386C_Latest">Data1!$DG$18</definedName>
    <definedName name="A125196390V">Data1!$DV$1:$DV$10,Data1!$DV$11:$DV$18</definedName>
    <definedName name="A125196390V_Data">Data1!$DV$11:$DV$18</definedName>
    <definedName name="A125196390V_Latest">Data1!$DV$18</definedName>
    <definedName name="A125196394C">Data1!$EB$1:$EB$10,Data1!$EB$11:$EB$18</definedName>
    <definedName name="A125196394C_Data">Data1!$EB$11:$EB$18</definedName>
    <definedName name="A125196394C_Latest">Data1!$EB$18</definedName>
    <definedName name="A125196750L">Data1!$EZ$1:$EZ$10,Data1!$EZ$11:$EZ$18</definedName>
    <definedName name="A125196750L_Data">Data1!$EZ$11:$EZ$18</definedName>
    <definedName name="A125196750L_Latest">Data1!$EZ$18</definedName>
    <definedName name="A125196754W">Data1!$EH$1:$EH$10,Data1!$EH$11:$EH$18</definedName>
    <definedName name="A125196754W_Data">Data1!$EH$11:$EH$18</definedName>
    <definedName name="A125196754W_Latest">Data1!$EH$18</definedName>
    <definedName name="A125196758F">Data1!$EQ$1:$EQ$10,Data1!$EQ$11:$EQ$18</definedName>
    <definedName name="A125196758F_Data">Data1!$EQ$11:$EQ$18</definedName>
    <definedName name="A125196758F_Latest">Data1!$EQ$18</definedName>
    <definedName name="A125196762W">Data1!$ET$1:$ET$10,Data1!$ET$11:$ET$18</definedName>
    <definedName name="A125196762W_Data">Data1!$ET$11:$ET$18</definedName>
    <definedName name="A125196762W_Latest">Data1!$ET$18</definedName>
    <definedName name="A125196766F">Data1!$EW$1:$EW$10,Data1!$EW$11:$EW$18</definedName>
    <definedName name="A125196766F_Data">Data1!$EW$11:$EW$18</definedName>
    <definedName name="A125196766F_Latest">Data1!$EW$18</definedName>
    <definedName name="A125196770W">Data1!$FF$1:$FF$10,Data1!$FF$11:$FF$18</definedName>
    <definedName name="A125196770W_Data">Data1!$FF$11:$FF$18</definedName>
    <definedName name="A125196770W_Latest">Data1!$FF$18</definedName>
    <definedName name="A125196774F">Data1!$EE$1:$EE$10,Data1!$EE$11:$EE$18</definedName>
    <definedName name="A125196774F_Data">Data1!$EE$11:$EE$18</definedName>
    <definedName name="A125196774F_Latest">Data1!$EE$18</definedName>
    <definedName name="A125196778R">Data1!$EK$1:$EK$10,Data1!$EK$11:$EK$18</definedName>
    <definedName name="A125196778R_Data">Data1!$EK$11:$EK$18</definedName>
    <definedName name="A125196778R_Latest">Data1!$EK$18</definedName>
    <definedName name="A125196782F">Data1!$EN$1:$EN$10,Data1!$EN$11:$EN$18</definedName>
    <definedName name="A125196782F_Data">Data1!$EN$11:$EN$18</definedName>
    <definedName name="A125196782F_Latest">Data1!$EN$18</definedName>
    <definedName name="A125196786R">Data1!$FC$1:$FC$10,Data1!$FC$11:$FC$18</definedName>
    <definedName name="A125196786R_Data">Data1!$FC$11:$FC$18</definedName>
    <definedName name="A125196786R_Latest">Data1!$FC$18</definedName>
    <definedName name="A125196790F">Data1!$FI$1:$FI$10,Data1!$FI$11:$FI$18</definedName>
    <definedName name="A125196790F_Data">Data1!$FI$11:$FI$18</definedName>
    <definedName name="A125196790F_Latest">Data1!$FI$18</definedName>
    <definedName name="Date_Range">Data1!$A$2:$A$10,Data1!$A$11:$A$18</definedName>
    <definedName name="Date_Range_Data">Data1!$A$11:$A$18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0" i="7" l="1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C39" i="7"/>
  <c r="D39" i="7" s="1"/>
  <c r="A8" i="7"/>
  <c r="B7" i="7"/>
  <c r="B6" i="7"/>
  <c r="B5" i="7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D36" i="6"/>
  <c r="E36" i="6" s="1"/>
  <c r="C36" i="6"/>
  <c r="H24" i="6" a="1"/>
  <c r="H24" i="6" s="1"/>
  <c r="G24" i="6" a="1"/>
  <c r="G24" i="6" s="1"/>
  <c r="D24" i="6" a="1"/>
  <c r="D24" i="6" s="1"/>
  <c r="C24" i="6" a="1"/>
  <c r="C24" i="6" s="1"/>
  <c r="H23" i="6" a="1"/>
  <c r="H23" i="6" s="1"/>
  <c r="G23" i="6" a="1"/>
  <c r="G23" i="6" s="1"/>
  <c r="D23" i="6" a="1"/>
  <c r="D23" i="6" s="1"/>
  <c r="C23" i="6" a="1"/>
  <c r="C23" i="6" s="1"/>
  <c r="H22" i="6" a="1"/>
  <c r="H22" i="6" s="1"/>
  <c r="G22" i="6" a="1"/>
  <c r="G22" i="6" s="1"/>
  <c r="D22" i="6" a="1"/>
  <c r="D22" i="6" s="1"/>
  <c r="C22" i="6" a="1"/>
  <c r="C22" i="6" s="1"/>
  <c r="H21" i="6" a="1"/>
  <c r="H21" i="6" s="1"/>
  <c r="G21" i="6" a="1"/>
  <c r="G21" i="6" s="1"/>
  <c r="D21" i="6" a="1"/>
  <c r="D21" i="6" s="1"/>
  <c r="C21" i="6" a="1"/>
  <c r="C21" i="6" s="1"/>
  <c r="H20" i="6" a="1"/>
  <c r="H20" i="6" s="1"/>
  <c r="G20" i="6" a="1"/>
  <c r="G20" i="6" s="1"/>
  <c r="D20" i="6" a="1"/>
  <c r="D20" i="6" s="1"/>
  <c r="C20" i="6" a="1"/>
  <c r="C20" i="6" s="1"/>
  <c r="H19" i="6" a="1"/>
  <c r="H19" i="6" s="1"/>
  <c r="G19" i="6" a="1"/>
  <c r="G19" i="6" s="1"/>
  <c r="D19" i="6" a="1"/>
  <c r="D19" i="6" s="1"/>
  <c r="C19" i="6" a="1"/>
  <c r="C19" i="6" s="1"/>
  <c r="H18" i="6" a="1"/>
  <c r="H18" i="6" s="1"/>
  <c r="G18" i="6" a="1"/>
  <c r="G18" i="6" s="1"/>
  <c r="D18" i="6" a="1"/>
  <c r="D18" i="6" s="1"/>
  <c r="C18" i="6" a="1"/>
  <c r="C18" i="6" s="1"/>
  <c r="H17" i="6" a="1"/>
  <c r="H17" i="6" s="1"/>
  <c r="G17" i="6" a="1"/>
  <c r="G17" i="6" s="1"/>
  <c r="D17" i="6" a="1"/>
  <c r="D17" i="6" s="1"/>
  <c r="C17" i="6" a="1"/>
  <c r="C17" i="6" s="1"/>
  <c r="H16" i="6" a="1"/>
  <c r="H16" i="6" s="1"/>
  <c r="G16" i="6" a="1"/>
  <c r="G16" i="6" s="1"/>
  <c r="D16" i="6" a="1"/>
  <c r="D16" i="6" s="1"/>
  <c r="C16" i="6" a="1"/>
  <c r="C16" i="6" s="1"/>
  <c r="H15" i="6" a="1"/>
  <c r="H15" i="6" s="1"/>
  <c r="G15" i="6" a="1"/>
  <c r="G15" i="6" s="1"/>
  <c r="D15" i="6" a="1"/>
  <c r="D15" i="6" s="1"/>
  <c r="C15" i="6" a="1"/>
  <c r="C15" i="6" s="1"/>
  <c r="H14" i="6" a="1"/>
  <c r="H14" i="6" s="1"/>
  <c r="G14" i="6" a="1"/>
  <c r="G14" i="6" s="1"/>
  <c r="D14" i="6" a="1"/>
  <c r="D14" i="6" s="1"/>
  <c r="C14" i="6" a="1"/>
  <c r="C14" i="6" s="1"/>
  <c r="A8" i="6"/>
  <c r="B7" i="6"/>
  <c r="B6" i="6"/>
  <c r="B5" i="6"/>
  <c r="B27" i="5"/>
  <c r="A27" i="7" s="1"/>
  <c r="A27" i="6" l="1"/>
  <c r="H24" i="7" a="1"/>
  <c r="H24" i="7" s="1"/>
  <c r="D24" i="7" a="1"/>
  <c r="D24" i="7" s="1"/>
  <c r="H23" i="7" a="1"/>
  <c r="H23" i="7" s="1"/>
  <c r="D23" i="7" a="1"/>
  <c r="D23" i="7" s="1"/>
  <c r="H22" i="7" a="1"/>
  <c r="H22" i="7" s="1"/>
  <c r="D22" i="7" a="1"/>
  <c r="D22" i="7" s="1"/>
  <c r="H21" i="7" a="1"/>
  <c r="H21" i="7" s="1"/>
  <c r="D21" i="7" a="1"/>
  <c r="D21" i="7" s="1"/>
  <c r="H20" i="7" a="1"/>
  <c r="H20" i="7" s="1"/>
  <c r="D20" i="7" a="1"/>
  <c r="D20" i="7" s="1"/>
  <c r="H19" i="7" a="1"/>
  <c r="H19" i="7" s="1"/>
  <c r="D19" i="7" a="1"/>
  <c r="D19" i="7" s="1"/>
  <c r="H18" i="7" a="1"/>
  <c r="H18" i="7" s="1"/>
  <c r="D18" i="7" a="1"/>
  <c r="D18" i="7" s="1"/>
  <c r="H17" i="7" a="1"/>
  <c r="H17" i="7" s="1"/>
  <c r="D17" i="7" a="1"/>
  <c r="D17" i="7" s="1"/>
  <c r="H16" i="7" a="1"/>
  <c r="H16" i="7" s="1"/>
  <c r="D16" i="7" a="1"/>
  <c r="D16" i="7" s="1"/>
  <c r="H15" i="7" a="1"/>
  <c r="H15" i="7" s="1"/>
  <c r="D15" i="7" a="1"/>
  <c r="D15" i="7" s="1"/>
  <c r="H14" i="7" a="1"/>
  <c r="H14" i="7" s="1"/>
  <c r="D14" i="7" a="1"/>
  <c r="D14" i="7" s="1"/>
  <c r="E39" i="7"/>
  <c r="C14" i="7" a="1"/>
  <c r="C14" i="7" s="1"/>
  <c r="G14" i="7" a="1"/>
  <c r="G14" i="7" s="1"/>
  <c r="C15" i="7" a="1"/>
  <c r="C15" i="7" s="1"/>
  <c r="G15" i="7" a="1"/>
  <c r="G15" i="7" s="1"/>
  <c r="C16" i="7" a="1"/>
  <c r="C16" i="7" s="1"/>
  <c r="G16" i="7" a="1"/>
  <c r="G16" i="7" s="1"/>
  <c r="C17" i="7" a="1"/>
  <c r="C17" i="7" s="1"/>
  <c r="G17" i="7" a="1"/>
  <c r="G17" i="7" s="1"/>
  <c r="C18" i="7" a="1"/>
  <c r="C18" i="7" s="1"/>
  <c r="G18" i="7" a="1"/>
  <c r="G18" i="7" s="1"/>
  <c r="C19" i="7" a="1"/>
  <c r="C19" i="7" s="1"/>
  <c r="G19" i="7" a="1"/>
  <c r="G19" i="7" s="1"/>
  <c r="C20" i="7" a="1"/>
  <c r="C20" i="7" s="1"/>
  <c r="G20" i="7" a="1"/>
  <c r="G20" i="7" s="1"/>
  <c r="C21" i="7" a="1"/>
  <c r="C21" i="7" s="1"/>
  <c r="G21" i="7" a="1"/>
  <c r="G21" i="7" s="1"/>
  <c r="C22" i="7" a="1"/>
  <c r="C22" i="7" s="1"/>
  <c r="G22" i="7" a="1"/>
  <c r="G22" i="7" s="1"/>
  <c r="C23" i="7" a="1"/>
  <c r="C23" i="7" s="1"/>
  <c r="G23" i="7" a="1"/>
  <c r="G23" i="7" s="1"/>
  <c r="C24" i="7" a="1"/>
  <c r="C24" i="7" s="1"/>
  <c r="G24" i="7" a="1"/>
  <c r="G24" i="7" s="1"/>
  <c r="E24" i="6" a="1"/>
  <c r="E24" i="6" s="1"/>
  <c r="E23" i="6" a="1"/>
  <c r="E23" i="6" s="1"/>
  <c r="I22" i="6" a="1"/>
  <c r="I22" i="6" s="1"/>
  <c r="E22" i="6" a="1"/>
  <c r="E22" i="6" s="1"/>
  <c r="I21" i="6" a="1"/>
  <c r="I21" i="6" s="1"/>
  <c r="E21" i="6" a="1"/>
  <c r="E21" i="6" s="1"/>
  <c r="I19" i="6" a="1"/>
  <c r="I19" i="6" s="1"/>
  <c r="E19" i="6" a="1"/>
  <c r="E19" i="6" s="1"/>
  <c r="I18" i="6" a="1"/>
  <c r="I18" i="6" s="1"/>
  <c r="E18" i="6" a="1"/>
  <c r="E18" i="6" s="1"/>
  <c r="I17" i="6" a="1"/>
  <c r="I17" i="6" s="1"/>
  <c r="E17" i="6" a="1"/>
  <c r="E17" i="6" s="1"/>
  <c r="I16" i="6" a="1"/>
  <c r="I16" i="6" s="1"/>
  <c r="E16" i="6" a="1"/>
  <c r="E16" i="6" s="1"/>
  <c r="I15" i="6" a="1"/>
  <c r="I15" i="6" s="1"/>
  <c r="E15" i="6" a="1"/>
  <c r="E15" i="6" s="1"/>
  <c r="I14" i="6" a="1"/>
  <c r="I14" i="6" s="1"/>
  <c r="E14" i="6" a="1"/>
  <c r="E14" i="6" s="1"/>
  <c r="I24" i="6" a="1"/>
  <c r="I24" i="6" s="1"/>
  <c r="I23" i="6" a="1"/>
  <c r="I23" i="6" s="1"/>
  <c r="I20" i="6" a="1"/>
  <c r="I20" i="6" s="1"/>
  <c r="E20" i="6" a="1"/>
  <c r="E20" i="6" s="1"/>
  <c r="I24" i="7" l="1" a="1"/>
  <c r="I24" i="7" s="1"/>
  <c r="E24" i="7" a="1"/>
  <c r="E24" i="7" s="1"/>
  <c r="I23" i="7" a="1"/>
  <c r="I23" i="7" s="1"/>
  <c r="E23" i="7" a="1"/>
  <c r="E23" i="7" s="1"/>
  <c r="I22" i="7" a="1"/>
  <c r="I22" i="7" s="1"/>
  <c r="E22" i="7" a="1"/>
  <c r="E22" i="7" s="1"/>
  <c r="I21" i="7" a="1"/>
  <c r="I21" i="7" s="1"/>
  <c r="E21" i="7" a="1"/>
  <c r="E21" i="7" s="1"/>
  <c r="I20" i="7" a="1"/>
  <c r="I20" i="7" s="1"/>
  <c r="E20" i="7" a="1"/>
  <c r="E20" i="7" s="1"/>
  <c r="I19" i="7" a="1"/>
  <c r="I19" i="7" s="1"/>
  <c r="E19" i="7" a="1"/>
  <c r="E19" i="7" s="1"/>
  <c r="I18" i="7" a="1"/>
  <c r="I18" i="7" s="1"/>
  <c r="E18" i="7" a="1"/>
  <c r="E18" i="7" s="1"/>
  <c r="I17" i="7" a="1"/>
  <c r="I17" i="7" s="1"/>
  <c r="E17" i="7" a="1"/>
  <c r="E17" i="7" s="1"/>
  <c r="I16" i="7" a="1"/>
  <c r="I16" i="7" s="1"/>
  <c r="E16" i="7" a="1"/>
  <c r="E16" i="7" s="1"/>
  <c r="I15" i="7" a="1"/>
  <c r="I15" i="7" s="1"/>
  <c r="E15" i="7" a="1"/>
  <c r="E15" i="7" s="1"/>
  <c r="I14" i="7" a="1"/>
  <c r="I14" i="7" s="1"/>
  <c r="E14" i="7" a="1"/>
  <c r="E1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G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4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7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G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2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2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3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4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5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5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5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7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7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8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<sst xmlns="http://schemas.openxmlformats.org/spreadsheetml/2006/main" count="6418" uniqueCount="993">
  <si>
    <t>Employed ;  Persons ;</t>
  </si>
  <si>
    <t>Employed ;  &gt; Males ;</t>
  </si>
  <si>
    <t>Employed ;  &gt; Females ;</t>
  </si>
  <si>
    <t>&gt; Full-time workers ;  Persons ;</t>
  </si>
  <si>
    <t>&gt; Full-time workers ;  &gt; Males ;</t>
  </si>
  <si>
    <t>&gt; Full-time workers ;  &gt; Females ;</t>
  </si>
  <si>
    <t>&gt;&gt; Full-time workers who worked full-time last week ;  Persons ;</t>
  </si>
  <si>
    <t>&gt;&gt; Full-time workers who worked full-time last week ;  &gt; Males ;</t>
  </si>
  <si>
    <t>&gt;&gt; Full-time workers who worked full-time last week ;  &gt; Females ;</t>
  </si>
  <si>
    <t>&gt;&gt; Full-time workers who worked part-time last week ;  Persons ;</t>
  </si>
  <si>
    <t>&gt;&gt; Full-time workers who worked part-time last week ;  &gt; Males ;</t>
  </si>
  <si>
    <t>&gt;&gt; Full-time workers who worked part-time last week ;  &gt; Females ;</t>
  </si>
  <si>
    <t>&gt;&gt;&gt; Full-time workers who worked part-time for non-economic reasons ;  Persons ;</t>
  </si>
  <si>
    <t>&gt;&gt;&gt; Full-time workers who worked part-time for non-economic reasons ;  &gt; Males ;</t>
  </si>
  <si>
    <t>&gt;&gt;&gt; Full-time workers who worked part-time for non-economic reasons ;  &gt; Females ;</t>
  </si>
  <si>
    <t>&gt;&gt;&gt; Underemployed full-time workers who worked part-time for economic reasons ;  Persons ;</t>
  </si>
  <si>
    <t>&gt;&gt;&gt; Underemployed full-time workers who worked part-time for economic reasons ;  &gt; Males ;</t>
  </si>
  <si>
    <t>&gt;&gt;&gt; Underemployed full-time workers who worked part-time for economic reasons ;  &gt; Females ;</t>
  </si>
  <si>
    <t>&gt; Part-time workers ;  Persons ;</t>
  </si>
  <si>
    <t>&gt; Part-time workers ;  &gt; Males ;</t>
  </si>
  <si>
    <t>&gt; Part-time workers ;  &gt; Females ;</t>
  </si>
  <si>
    <t>&gt;&gt; Part-time workers who did not prefer or were unavailable for more hours ;  Persons ;</t>
  </si>
  <si>
    <t>&gt;&gt; Part-time workers who did not prefer or were unavailable for more hours ;  &gt; Males ;</t>
  </si>
  <si>
    <t>&gt;&gt; Part-time workers who did not prefer or were unavailable for more hours ;  &gt; Females ;</t>
  </si>
  <si>
    <t>&gt;&gt; Underemployed part-time workers who were available for more hours ;  Persons ;</t>
  </si>
  <si>
    <t>&gt;&gt; Underemployed part-time workers who were available for more hours ;  &gt; Males ;</t>
  </si>
  <si>
    <t>&gt;&gt; Underemployed part-time workers who were available for more hours ;  &gt; Females ;</t>
  </si>
  <si>
    <t>&gt;&gt;&gt; Underemployed part-time workers who were available for more part-time hours ;  Persons ;</t>
  </si>
  <si>
    <t>&gt;&gt;&gt; Underemployed part-time workers who were available for more part-time hours ;  &gt; Males ;</t>
  </si>
  <si>
    <t>&gt;&gt;&gt; Underemployed part-time workers who were available for more part-time hours ;  &gt; Females ;</t>
  </si>
  <si>
    <t>&gt;&gt;&gt; Underemployed part-time workers who were available for full-time hours ;  Persons ;</t>
  </si>
  <si>
    <t>&gt;&gt;&gt; Underemployed part-time workers who were available for full-time hours ;  &gt; Males ;</t>
  </si>
  <si>
    <t>&gt;&gt;&gt; Underemployed part-time workers who were available for full-time hours ;  &gt; Females ;</t>
  </si>
  <si>
    <t>15-64 years ;  Employed ;  Persons ;</t>
  </si>
  <si>
    <t>15-64 years ;  Employed ;  &gt; Males ;</t>
  </si>
  <si>
    <t>15-64 years ;  Employed ;  &gt; Females ;</t>
  </si>
  <si>
    <t>15-64 years ;  &gt; Full-time workers ;  Persons ;</t>
  </si>
  <si>
    <t>15-64 years ;  &gt; Full-time workers ;  &gt; Males ;</t>
  </si>
  <si>
    <t>15-64 years ;  &gt; Full-time workers ;  &gt; Females ;</t>
  </si>
  <si>
    <t>15-64 years ;  &gt;&gt; Full-time workers who worked full-time last week ;  Persons ;</t>
  </si>
  <si>
    <t>15-64 years ;  &gt;&gt; Full-time workers who worked full-time last week ;  &gt; Males ;</t>
  </si>
  <si>
    <t>15-64 years ;  &gt;&gt; Full-time workers who worked full-time last week ;  &gt; Females ;</t>
  </si>
  <si>
    <t>15-64 years ;  &gt;&gt; Full-time workers who worked part-time last week ;  Persons ;</t>
  </si>
  <si>
    <t>15-64 years ;  &gt;&gt; Full-time workers who worked part-time last week ;  &gt; Males ;</t>
  </si>
  <si>
    <t>15-64 years ;  &gt;&gt; Full-time workers who worked part-time last week ;  &gt; Females ;</t>
  </si>
  <si>
    <t>15-64 years ;  &gt;&gt;&gt; Full-time workers who worked part-time for non-economic reasons ;  Persons ;</t>
  </si>
  <si>
    <t>15-64 years ;  &gt;&gt;&gt; Full-time workers who worked part-time for non-economic reasons ;  &gt; Males ;</t>
  </si>
  <si>
    <t>15-64 years ;  &gt;&gt;&gt; Full-time workers who worked part-time for non-economic reasons ;  &gt; Females ;</t>
  </si>
  <si>
    <t>15-64 years ;  &gt;&gt;&gt; Underemployed full-time workers who worked part-time for economic reasons ;  Persons ;</t>
  </si>
  <si>
    <t>15-64 years ;  &gt;&gt;&gt; Underemployed full-time workers who worked part-time for economic reasons ;  &gt; Males ;</t>
  </si>
  <si>
    <t>15-64 years ;  &gt;&gt;&gt; Underemployed full-time workers who worked part-time for economic reasons ;  &gt; Females ;</t>
  </si>
  <si>
    <t>15-64 years ;  &gt; Part-time workers ;  Persons ;</t>
  </si>
  <si>
    <t>15-64 years ;  &gt; Part-time workers ;  &gt; Males ;</t>
  </si>
  <si>
    <t>15-64 years ;  &gt; Part-time workers ;  &gt; Females ;</t>
  </si>
  <si>
    <t>15-64 years ;  &gt;&gt; Part-time workers who did not prefer or were unavailable for more hours ;  Persons ;</t>
  </si>
  <si>
    <t>15-64 years ;  &gt;&gt; Part-time workers who did not prefer or were unavailable for more hours ;  &gt; Males ;</t>
  </si>
  <si>
    <t>15-64 years ;  &gt;&gt; Part-time workers who did not prefer or were unavailable for more hours ;  &gt; Females ;</t>
  </si>
  <si>
    <t>15-64 years ;  &gt;&gt; Underemployed part-time workers who were available for more hours ;  Persons ;</t>
  </si>
  <si>
    <t>15-64 years ;  &gt;&gt; Underemployed part-time workers who were available for more hours ;  &gt; Males ;</t>
  </si>
  <si>
    <t>15-64 years ;  &gt;&gt; Underemployed part-time workers who were available for more hours ;  &gt; Females ;</t>
  </si>
  <si>
    <t>15-64 years ;  &gt;&gt;&gt; Underemployed part-time workers who were available for more part-time hours ;  Persons ;</t>
  </si>
  <si>
    <t>15-64 years ;  &gt;&gt;&gt; Underemployed part-time workers who were available for more part-time hours ;  &gt; Males ;</t>
  </si>
  <si>
    <t>15-64 years ;  &gt;&gt;&gt; Underemployed part-time workers who were available for more part-time hours ;  &gt; Females ;</t>
  </si>
  <si>
    <t>15-64 years ;  &gt;&gt;&gt; Underemployed part-time workers who were available for full-time hours ;  Persons ;</t>
  </si>
  <si>
    <t>15-64 years ;  &gt;&gt;&gt; Underemployed part-time workers who were available for full-time hours ;  &gt; Males ;</t>
  </si>
  <si>
    <t>15-64 years ;  &gt;&gt;&gt; Underemployed part-time workers who were available for full-time hours ;  &gt; Females ;</t>
  </si>
  <si>
    <t>&gt; 15-24 years ;  Employed ;  Persons ;</t>
  </si>
  <si>
    <t>&gt; 15-24 years ;  Employed ;  &gt; Males ;</t>
  </si>
  <si>
    <t>&gt; 15-24 years ;  Employed ;  &gt; Females ;</t>
  </si>
  <si>
    <t>&gt; 15-24 years ;  &gt; Full-time workers ;  Persons ;</t>
  </si>
  <si>
    <t>&gt; 15-24 years ;  &gt; Full-time workers ;  &gt; Males ;</t>
  </si>
  <si>
    <t>&gt; 15-24 years ;  &gt; Full-time workers ;  &gt; Females ;</t>
  </si>
  <si>
    <t>&gt; 15-24 years ;  &gt;&gt; Full-time workers who worked full-time last week ;  Persons ;</t>
  </si>
  <si>
    <t>&gt; 15-24 years ;  &gt;&gt; Full-time workers who worked full-time last week ;  &gt; Males ;</t>
  </si>
  <si>
    <t>&gt; 15-24 years ;  &gt;&gt; Full-time workers who worked full-time last week ;  &gt; Females ;</t>
  </si>
  <si>
    <t>&gt; 15-24 years ;  &gt;&gt; Full-time workers who worked part-time last week ;  Persons ;</t>
  </si>
  <si>
    <t>&gt; 15-24 years ;  &gt;&gt; Full-time workers who worked part-time last week ;  &gt; Males ;</t>
  </si>
  <si>
    <t>&gt; 15-24 years ;  &gt;&gt; Full-time workers who worked part-time last week ;  &gt; Females ;</t>
  </si>
  <si>
    <t>&gt; 15-24 years ;  &gt;&gt;&gt; Full-time workers who worked part-time for non-economic reasons ;  Persons ;</t>
  </si>
  <si>
    <t>&gt; 15-24 years ;  &gt;&gt;&gt; Full-time workers who worked part-time for non-economic reasons ;  &gt; Males ;</t>
  </si>
  <si>
    <t>&gt; 15-24 years ;  &gt;&gt;&gt; Full-time workers who worked part-time for non-economic reasons ;  &gt; Females ;</t>
  </si>
  <si>
    <t>&gt; 15-24 years ;  &gt;&gt;&gt; Underemployed full-time workers who worked part-time for economic reasons ;  Persons ;</t>
  </si>
  <si>
    <t>&gt; 15-24 years ;  &gt;&gt;&gt; Underemployed full-time workers who worked part-time for economic reasons ;  &gt; Males ;</t>
  </si>
  <si>
    <t>&gt; 15-24 years ;  &gt;&gt;&gt; Underemployed full-time workers who worked part-time for economic reasons ;  &gt; Females ;</t>
  </si>
  <si>
    <t>&gt; 15-24 years ;  &gt; Part-time workers ;  Persons ;</t>
  </si>
  <si>
    <t>&gt; 15-24 years ;  &gt; Part-time workers ;  &gt; Males ;</t>
  </si>
  <si>
    <t>&gt; 15-24 years ;  &gt; Part-time workers ;  &gt; Females ;</t>
  </si>
  <si>
    <t>&gt; 15-24 years ;  &gt;&gt; Part-time workers who did not prefer or were unavailable for more hours ;  Persons ;</t>
  </si>
  <si>
    <t>&gt; 15-24 years ;  &gt;&gt; Part-time workers who did not prefer or were unavailable for more hours ;  &gt; Males ;</t>
  </si>
  <si>
    <t>&gt; 15-24 years ;  &gt;&gt; Part-time workers who did not prefer or were unavailable for more hours ;  &gt; Females ;</t>
  </si>
  <si>
    <t>&gt; 15-24 years ;  &gt;&gt; Underemployed part-time workers who were available for more hours ;  Persons ;</t>
  </si>
  <si>
    <t>&gt; 15-24 years ;  &gt;&gt; Underemployed part-time workers who were available for more hours ;  &gt; Males ;</t>
  </si>
  <si>
    <t>&gt; 15-24 years ;  &gt;&gt; Underemployed part-time workers who were available for more hours ;  &gt; Females ;</t>
  </si>
  <si>
    <t>&gt; 15-24 years ;  &gt;&gt;&gt; Underemployed part-time workers who were available for more part-time hours ;  Persons ;</t>
  </si>
  <si>
    <t>&gt; 15-24 years ;  &gt;&gt;&gt; Underemployed part-time workers who were available for more part-time hours ;  &gt; Males ;</t>
  </si>
  <si>
    <t>&gt; 15-24 years ;  &gt;&gt;&gt; Underemployed part-time workers who were available for more part-time hours ;  &gt; Females ;</t>
  </si>
  <si>
    <t>&gt; 15-24 years ;  &gt;&gt;&gt; Underemployed part-time workers who were available for full-time hours ;  Persons ;</t>
  </si>
  <si>
    <t>&gt; 15-24 years ;  &gt;&gt;&gt; Underemployed part-time workers who were available for full-time hours ;  &gt; Males ;</t>
  </si>
  <si>
    <t>&gt; 15-24 years ;  &gt;&gt;&gt; Underemployed part-time workers who were available for full-time hours ;  &gt; Females ;</t>
  </si>
  <si>
    <t>&gt; 25-44 years ;  Employed ;  Persons ;</t>
  </si>
  <si>
    <t>&gt; 25-44 years ;  Employed ;  &gt; Males ;</t>
  </si>
  <si>
    <t>&gt; 25-44 years ;  Employed ;  &gt; Females ;</t>
  </si>
  <si>
    <t>&gt; 25-44 years ;  &gt; Full-time workers ;  Persons ;</t>
  </si>
  <si>
    <t>&gt; 25-44 years ;  &gt; Full-time workers ;  &gt; Males ;</t>
  </si>
  <si>
    <t>&gt; 25-44 years ;  &gt; Full-time workers ;  &gt; Females ;</t>
  </si>
  <si>
    <t>&gt; 25-44 years ;  &gt;&gt; Full-time workers who worked full-time last week ;  Persons ;</t>
  </si>
  <si>
    <t>&gt; 25-44 years ;  &gt;&gt; Full-time workers who worked full-time last week ;  &gt; Males ;</t>
  </si>
  <si>
    <t>&gt; 25-44 years ;  &gt;&gt; Full-time workers who worked full-time last week ;  &gt; Females ;</t>
  </si>
  <si>
    <t>&gt; 25-44 years ;  &gt;&gt; Full-time workers who worked part-time last week ;  Persons ;</t>
  </si>
  <si>
    <t>&gt; 25-44 years ;  &gt;&gt; Full-time workers who worked part-time last week ;  &gt; Males ;</t>
  </si>
  <si>
    <t>&gt; 25-44 years ;  &gt;&gt; Full-time workers who worked part-time last week ;  &gt; Females ;</t>
  </si>
  <si>
    <t>&gt; 25-44 years ;  &gt;&gt;&gt; Full-time workers who worked part-time for non-economic reasons ;  Persons ;</t>
  </si>
  <si>
    <t>&gt; 25-44 years ;  &gt;&gt;&gt; Full-time workers who worked part-time for non-economic reasons ;  &gt; Males ;</t>
  </si>
  <si>
    <t>&gt; 25-44 years ;  &gt;&gt;&gt; Full-time workers who worked part-time for non-economic reasons ;  &gt; Females ;</t>
  </si>
  <si>
    <t>&gt; 25-44 years ;  &gt;&gt;&gt; Underemployed full-time workers who worked part-time for economic reasons ;  Persons ;</t>
  </si>
  <si>
    <t>&gt; 25-44 years ;  &gt;&gt;&gt; Underemployed full-time workers who worked part-time for economic reasons ;  &gt; Males ;</t>
  </si>
  <si>
    <t>&gt; 25-44 years ;  &gt;&gt;&gt; Underemployed full-time workers who worked part-time for economic reasons ;  &gt; Females ;</t>
  </si>
  <si>
    <t>&gt; 25-44 years ;  &gt; Part-time workers ;  Persons ;</t>
  </si>
  <si>
    <t>&gt; 25-44 years ;  &gt; Part-time workers ;  &gt; Males ;</t>
  </si>
  <si>
    <t>&gt; 25-44 years ;  &gt; Part-time workers ;  &gt; Females ;</t>
  </si>
  <si>
    <t>&gt; 25-44 years ;  &gt;&gt; Part-time workers who did not prefer or were unavailable for more hours ;  Persons ;</t>
  </si>
  <si>
    <t>&gt; 25-44 years ;  &gt;&gt; Part-time workers who did not prefer or were unavailable for more hours ;  &gt; Males ;</t>
  </si>
  <si>
    <t>&gt; 25-44 years ;  &gt;&gt; Part-time workers who did not prefer or were unavailable for more hours ;  &gt; Females ;</t>
  </si>
  <si>
    <t>&gt; 25-44 years ;  &gt;&gt; Underemployed part-time workers who were available for more hours ;  Persons ;</t>
  </si>
  <si>
    <t>&gt; 25-44 years ;  &gt;&gt; Underemployed part-time workers who were available for more hours ;  &gt; Males ;</t>
  </si>
  <si>
    <t>&gt; 25-44 years ;  &gt;&gt; Underemployed part-time workers who were available for more hours ;  &gt; Females ;</t>
  </si>
  <si>
    <t>&gt; 25-44 years ;  &gt;&gt;&gt; Underemployed part-time workers who were available for more part-time hours ;  Persons ;</t>
  </si>
  <si>
    <t>&gt; 25-44 years ;  &gt;&gt;&gt; Underemployed part-time workers who were available for more part-time hours ;  &gt; Males ;</t>
  </si>
  <si>
    <t>&gt; 25-44 years ;  &gt;&gt;&gt; Underemployed part-time workers who were available for more part-time hours ;  &gt; Females ;</t>
  </si>
  <si>
    <t>&gt; 25-44 years ;  &gt;&gt;&gt; Underemployed part-time workers who were available for full-time hours ;  Persons ;</t>
  </si>
  <si>
    <t>&gt; 25-44 years ;  &gt;&gt;&gt; Underemployed part-time workers who were available for full-time hours ;  &gt; Males ;</t>
  </si>
  <si>
    <t>&gt; 25-44 years ;  &gt;&gt;&gt; Underemployed part-time workers who were available for full-time hours ;  &gt; Females ;</t>
  </si>
  <si>
    <t>&gt; 45-64 years ;  Employed ;  Persons ;</t>
  </si>
  <si>
    <t>&gt; 45-64 years ;  Employed ;  &gt; Males ;</t>
  </si>
  <si>
    <t>&gt; 45-64 years ;  Employed ;  &gt; Females ;</t>
  </si>
  <si>
    <t>&gt; 45-64 years ;  &gt; Full-time workers ;  Persons ;</t>
  </si>
  <si>
    <t>&gt; 45-64 years ;  &gt; Full-time workers ;  &gt; Males ;</t>
  </si>
  <si>
    <t>&gt; 45-64 years ;  &gt; Full-time workers ;  &gt; Females ;</t>
  </si>
  <si>
    <t>&gt; 45-64 years ;  &gt;&gt; Full-time workers who worked full-time last week ;  Persons ;</t>
  </si>
  <si>
    <t>&gt; 45-64 years ;  &gt;&gt; Full-time workers who worked full-time last week ;  &gt; Males ;</t>
  </si>
  <si>
    <t>&gt; 45-64 years ;  &gt;&gt; Full-time workers who worked full-time last week ;  &gt; Females ;</t>
  </si>
  <si>
    <t>&gt; 45-64 years ;  &gt;&gt; Full-time workers who worked part-time last week ;  Persons ;</t>
  </si>
  <si>
    <t>&gt; 45-64 years ;  &gt;&gt; Full-time workers who worked part-time last week ;  &gt; Males ;</t>
  </si>
  <si>
    <t>&gt; 45-64 years ;  &gt;&gt; Full-time workers who worked part-time last week ;  &gt; Females ;</t>
  </si>
  <si>
    <t>&gt; 45-64 years ;  &gt;&gt;&gt; Full-time workers who worked part-time for non-economic reasons ;  Persons ;</t>
  </si>
  <si>
    <t>&gt; 45-64 years ;  &gt;&gt;&gt; Full-time workers who worked part-time for non-economic reasons ;  &gt; Males ;</t>
  </si>
  <si>
    <t>&gt; 45-64 years ;  &gt;&gt;&gt; Full-time workers who worked part-time for non-economic reasons ;  &gt; Females ;</t>
  </si>
  <si>
    <t>&gt; 45-64 years ;  &gt;&gt;&gt; Underemployed full-time workers who worked part-time for economic reasons ;  Persons ;</t>
  </si>
  <si>
    <t>&gt; 45-64 years ;  &gt;&gt;&gt; Underemployed full-time workers who worked part-time for economic reasons ;  &gt; Males ;</t>
  </si>
  <si>
    <t>&gt; 45-64 years ;  &gt;&gt;&gt; Underemployed full-time workers who worked part-time for economic reasons ;  &gt; Females ;</t>
  </si>
  <si>
    <t>&gt; 45-64 years ;  &gt; Part-time workers ;  Persons ;</t>
  </si>
  <si>
    <t>&gt; 45-64 years ;  &gt; Part-time workers ;  &gt; Males ;</t>
  </si>
  <si>
    <t>&gt; 45-64 years ;  &gt; Part-time workers ;  &gt; Females ;</t>
  </si>
  <si>
    <t>&gt; 45-64 years ;  &gt;&gt; Part-time workers who did not prefer or were unavailable for more hours ;  Persons ;</t>
  </si>
  <si>
    <t>&gt; 45-64 years ;  &gt;&gt; Part-time workers who did not prefer or were unavailable for more hours ;  &gt; Males ;</t>
  </si>
  <si>
    <t>&gt; 45-64 years ;  &gt;&gt; Part-time workers who did not prefer or were unavailable for more hours ;  &gt; Females ;</t>
  </si>
  <si>
    <t>&gt; 45-64 years ;  &gt;&gt; Underemployed part-time workers who were available for more hours ;  Persons ;</t>
  </si>
  <si>
    <t>&gt; 45-64 years ;  &gt;&gt; Underemployed part-time workers who were available for more hours ;  &gt; Males ;</t>
  </si>
  <si>
    <t>&gt; 45-64 years ;  &gt;&gt; Underemployed part-time workers who were available for more hours ;  &gt; Females ;</t>
  </si>
  <si>
    <t>&gt; 45-64 years ;  &gt;&gt;&gt; Underemployed part-time workers who were available for more part-time hours ;  Persons ;</t>
  </si>
  <si>
    <t>&gt; 45-64 years ;  &gt;&gt;&gt; Underemployed part-time workers who were available for more part-time hours ;  &gt; Males ;</t>
  </si>
  <si>
    <t>&gt; 45-64 years ;  &gt;&gt;&gt; Underemployed part-time workers who were available for more part-time hours ;  &gt; Females ;</t>
  </si>
  <si>
    <t>&gt; 45-64 years ;  &gt;&gt;&gt; Underemployed part-time workers who were available for full-time hours ;  Persons ;</t>
  </si>
  <si>
    <t>&gt; 45-64 years ;  &gt;&gt;&gt; Underemployed part-time workers who were available for full-time hours ;  &gt; Males ;</t>
  </si>
  <si>
    <t>&gt; 45-64 years ;  &gt;&gt;&gt; Underemployed part-time workers who were available for full-time hours ;  &gt; Females ;</t>
  </si>
  <si>
    <t>65 years and over ;  Employed ;  Persons ;</t>
  </si>
  <si>
    <t>65 years and over ;  Employed ;  &gt; Males ;</t>
  </si>
  <si>
    <t>65 years and over ;  Employed ;  &gt; Females ;</t>
  </si>
  <si>
    <t>65 years and over ;  &gt; Full-time workers ;  Persons ;</t>
  </si>
  <si>
    <t>65 years and over ;  &gt; Full-time workers ;  &gt; Males ;</t>
  </si>
  <si>
    <t>65 years and over ;  &gt; Full-time workers ;  &gt; Females ;</t>
  </si>
  <si>
    <t>65 years and over ;  &gt;&gt; Full-time workers who worked full-time last week ;  Persons ;</t>
  </si>
  <si>
    <t>65 years and over ;  &gt;&gt; Full-time workers who worked full-time last week ;  &gt; Males ;</t>
  </si>
  <si>
    <t>65 years and over ;  &gt;&gt; Full-time workers who worked full-time last week ;  &gt; Females ;</t>
  </si>
  <si>
    <t>65 years and over ;  &gt;&gt; Full-time workers who worked part-time last week ;  Persons ;</t>
  </si>
  <si>
    <t>65 years and over ;  &gt;&gt; Full-time workers who worked part-time last week ;  &gt; Males ;</t>
  </si>
  <si>
    <t>65 years and over ;  &gt;&gt; Full-time workers who worked part-time last week ;  &gt; Females ;</t>
  </si>
  <si>
    <t>65 years and over ;  &gt;&gt;&gt; Full-time workers who worked part-time for non-economic reasons ;  Persons ;</t>
  </si>
  <si>
    <t>65 years and over ;  &gt;&gt;&gt; Full-time workers who worked part-time for non-economic reasons ;  &gt; Males ;</t>
  </si>
  <si>
    <t>65 years and over ;  &gt;&gt;&gt; Full-time workers who worked part-time for non-economic reasons ;  &gt; Females ;</t>
  </si>
  <si>
    <t>65 years and over ;  &gt;&gt;&gt; Underemployed full-time workers who worked part-time for economic reasons ;  Persons ;</t>
  </si>
  <si>
    <t>65 years and over ;  &gt;&gt;&gt; Underemployed full-time workers who worked part-time for economic reasons ;  &gt; Males ;</t>
  </si>
  <si>
    <t>65 years and over ;  &gt;&gt;&gt; Underemployed full-time workers who worked part-time for economic reasons ;  &gt; Females ;</t>
  </si>
  <si>
    <t>65 years and over ;  &gt; Part-time workers ;  Persons ;</t>
  </si>
  <si>
    <t>65 years and over ;  &gt; Part-time workers ;  &gt; Males ;</t>
  </si>
  <si>
    <t>65 years and over ;  &gt; Part-time workers ;  &gt; Females ;</t>
  </si>
  <si>
    <t>65 years and over ;  &gt;&gt; Part-time workers who did not prefer or were unavailable for more hours ;  Persons ;</t>
  </si>
  <si>
    <t>65 years and over ;  &gt;&gt; Part-time workers who did not prefer or were unavailable for more hours ;  &gt; Males ;</t>
  </si>
  <si>
    <t>65 years and over ;  &gt;&gt; Part-time workers who did not prefer or were unavailable for more hours ;  &gt; Females ;</t>
  </si>
  <si>
    <t>65 years and over ;  &gt;&gt; Underemployed part-time workers who were available for more hours ;  Persons ;</t>
  </si>
  <si>
    <t>65 years and over ;  &gt;&gt; Underemployed part-time workers who were available for more hours ;  &gt; Males ;</t>
  </si>
  <si>
    <t>65 years and over ;  &gt;&gt; Underemployed part-time workers who were available for more hours ;  &gt; Females ;</t>
  </si>
  <si>
    <t>65 years and over ;  &gt;&gt;&gt; Underemployed part-time workers who were available for more part-time hours ;  Persons ;</t>
  </si>
  <si>
    <t>65 years and over ;  &gt;&gt;&gt; Underemployed part-time workers who were available for more part-time hours ;  &gt; Males ;</t>
  </si>
  <si>
    <t>65 years and over ;  &gt;&gt;&gt; Underemployed part-time workers who were available for more part-time hours ;  &gt; Females ;</t>
  </si>
  <si>
    <t>65 years and over ;  &gt;&gt;&gt; Underemployed part-time workers who were available for full-time hours ;  Persons ;</t>
  </si>
  <si>
    <t>65 years and over ;  &gt;&gt;&gt; Underemployed part-time workers who were available for full-time hours ;  &gt; Males ;</t>
  </si>
  <si>
    <t>65 years and over ;  &gt;&gt;&gt; Underemployed part-time workers who were available for full-time hours ;  &gt; Females ;</t>
  </si>
  <si>
    <t>New South Wales ;  Employed ;  Persons ;</t>
  </si>
  <si>
    <t>New South Wales ;  Employed ;  &gt; Males ;</t>
  </si>
  <si>
    <t>New South Wales ;  Employed ;  &gt; Females ;</t>
  </si>
  <si>
    <t>New South Wales ;  &gt; Full-time workers ;  Persons ;</t>
  </si>
  <si>
    <t>New South Wales ;  &gt; Full-time workers ;  &gt; Males ;</t>
  </si>
  <si>
    <t>New South Wales ;  &gt; Full-time workers ;  &gt; Females ;</t>
  </si>
  <si>
    <t>New South Wales ;  &gt;&gt; Full-time workers who worked full-time last week ;  Persons ;</t>
  </si>
  <si>
    <t>New South Wales ;  &gt;&gt; Full-time workers who worked full-time last week ;  &gt; Males ;</t>
  </si>
  <si>
    <t>New South Wales ;  &gt;&gt; Full-time workers who worked full-time last week ;  &gt; Females ;</t>
  </si>
  <si>
    <t>New South Wales ;  &gt;&gt; Full-time workers who worked part-time last week ;  Persons ;</t>
  </si>
  <si>
    <t>New South Wales ;  &gt;&gt; Full-time workers who worked part-time last week ;  &gt; Males ;</t>
  </si>
  <si>
    <t>New South Wales ;  &gt;&gt; Full-time workers who worked part-time last week ;  &gt; Females ;</t>
  </si>
  <si>
    <t>New South Wales ;  &gt;&gt;&gt; Full-time workers who worked part-time for non-economic reasons ;  Persons ;</t>
  </si>
  <si>
    <t>New South Wales ;  &gt;&gt;&gt; Full-time workers who worked part-time for non-economic reasons ;  &gt; Males ;</t>
  </si>
  <si>
    <t>New South Wales ;  &gt;&gt;&gt; Full-time workers who worked part-time for non-economic reasons ;  &gt; Females ;</t>
  </si>
  <si>
    <t>New South Wales ;  &gt;&gt;&gt; Underemployed full-time workers who worked part-time for economic reasons ;  Persons ;</t>
  </si>
  <si>
    <t>New South Wales ;  &gt;&gt;&gt; Underemployed full-time workers who worked part-time for economic reasons ;  &gt; Males ;</t>
  </si>
  <si>
    <t>New South Wales ;  &gt;&gt;&gt; Underemployed full-time workers who worked part-time for economic reasons ;  &gt; Females ;</t>
  </si>
  <si>
    <t>New South Wales ;  &gt; Part-time workers ;  Persons ;</t>
  </si>
  <si>
    <t>New South Wales ;  &gt; Part-time workers ;  &gt; Males ;</t>
  </si>
  <si>
    <t>New South Wales ;  &gt; Part-time workers ;  &gt; Females ;</t>
  </si>
  <si>
    <t>New South Wales ;  &gt;&gt; Part-time workers who did not prefer or were unavailable for more hours ;  Persons ;</t>
  </si>
  <si>
    <t>New South Wales ;  &gt;&gt; Part-time workers who did not prefer or were unavailable for more hours ;  &gt; Males ;</t>
  </si>
  <si>
    <t>New South Wales ;  &gt;&gt; Part-time workers who did not prefer or were unavailable for more hours ;  &gt; Females ;</t>
  </si>
  <si>
    <t>New South Wales ;  &gt;&gt; Underemployed part-time workers who were available for more hours ;  Persons ;</t>
  </si>
  <si>
    <t>New South Wales ;  &gt;&gt; Underemployed part-time workers who were available for more hours ;  &gt; Males ;</t>
  </si>
  <si>
    <t>New South Wales ;  &gt;&gt; Underemployed part-time workers who were available for more hours ;  &gt; Females ;</t>
  </si>
  <si>
    <t>New South Wales ;  &gt;&gt;&gt; Underemployed part-time workers who were available for more part-time hours ;  Persons ;</t>
  </si>
  <si>
    <t>New South Wales ;  &gt;&gt;&gt; Underemployed part-time workers who were available for more part-time hours ;  &gt; Males ;</t>
  </si>
  <si>
    <t>New South Wales ;  &gt;&gt;&gt; Underemployed part-time workers who were available for more part-time hours ;  &gt; Females ;</t>
  </si>
  <si>
    <t>New South Wales ;  &gt;&gt;&gt; Underemployed part-time workers who were available for full-time hours ;  Persons ;</t>
  </si>
  <si>
    <t>New South Wales ;  &gt;&gt;&gt; Underemployed part-time workers who were available for full-time hours ;  &gt; Males ;</t>
  </si>
  <si>
    <t>New South Wales ;  &gt;&gt;&gt; Underemployed part-time workers who were available for full-time hours ;  &gt; Females ;</t>
  </si>
  <si>
    <t>Victoria ;  Employed ;  Persons ;</t>
  </si>
  <si>
    <t>Victoria ;  Employed ;  &gt; Males ;</t>
  </si>
  <si>
    <t>Victoria ;  Employed ;  &gt; Females ;</t>
  </si>
  <si>
    <t>Victoria ;  &gt; Full-time workers ;  Persons ;</t>
  </si>
  <si>
    <t>Victoria ;  &gt; Full-time workers ;  &gt; Males ;</t>
  </si>
  <si>
    <t>Victoria ;  &gt; Full-time workers ;  &gt; Females ;</t>
  </si>
  <si>
    <t>Victoria ;  &gt;&gt; Full-time workers who worked full-time last week ;  Persons ;</t>
  </si>
  <si>
    <t>Victoria ;  &gt;&gt; Full-time workers who worked full-time last week ;  &gt; Males ;</t>
  </si>
  <si>
    <t>Victoria ;  &gt;&gt; Full-time workers who worked full-time last week ;  &gt; Females ;</t>
  </si>
  <si>
    <t>Victoria ;  &gt;&gt; Full-time workers who worked part-time last week ;  Persons ;</t>
  </si>
  <si>
    <t>Victoria ;  &gt;&gt; Full-time workers who worked part-time last week ;  &gt; Males ;</t>
  </si>
  <si>
    <t>Victoria ;  &gt;&gt; Full-time workers who worked part-time last week ;  &gt; Females ;</t>
  </si>
  <si>
    <t>Victoria ;  &gt;&gt;&gt; Full-time workers who worked part-time for non-economic reasons ;  Persons ;</t>
  </si>
  <si>
    <t>Victoria ;  &gt;&gt;&gt; Full-time workers who worked part-time for non-economic reasons ;  &gt; Males ;</t>
  </si>
  <si>
    <t>Victoria ;  &gt;&gt;&gt; Full-time workers who worked part-time for non-economic reasons ;  &gt; Females ;</t>
  </si>
  <si>
    <t>Victoria ;  &gt;&gt;&gt; Underemployed full-time workers who worked part-time for economic reasons ;  Persons ;</t>
  </si>
  <si>
    <t>Victoria ;  &gt;&gt;&gt; Underemployed full-time workers who worked part-time for economic reasons ;  &gt; Males ;</t>
  </si>
  <si>
    <t>Victoria ;  &gt;&gt;&gt; Underemployed full-time workers who worked part-time for economic reasons ;  &gt; Females ;</t>
  </si>
  <si>
    <t>Victoria ;  &gt; Part-time workers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</si>
  <si>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</si>
  <si>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</si>
  <si>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</si>
  <si>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</si>
  <si>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</si>
  <si>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</si>
  <si>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</si>
  <si>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</si>
  <si>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</si>
  <si>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</si>
  <si>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</si>
  <si>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</si>
  <si>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A125190042R</t>
  </si>
  <si>
    <t>A125194794C</t>
  </si>
  <si>
    <t>A125192418L</t>
  </si>
  <si>
    <t>A125190022F</t>
  </si>
  <si>
    <t>A125194774V</t>
  </si>
  <si>
    <t>A125192398R</t>
  </si>
  <si>
    <t>A125190046X</t>
  </si>
  <si>
    <t>A125194798L</t>
  </si>
  <si>
    <t>A125192422C</t>
  </si>
  <si>
    <t>A125190050R</t>
  </si>
  <si>
    <t>A125194802T</t>
  </si>
  <si>
    <t>A125192426L</t>
  </si>
  <si>
    <t>A125190026R</t>
  </si>
  <si>
    <t>A125194778C</t>
  </si>
  <si>
    <t>A125192402V</t>
  </si>
  <si>
    <t>A125190030F</t>
  </si>
  <si>
    <t>A125194782V</t>
  </si>
  <si>
    <t>A125192406C</t>
  </si>
  <si>
    <t>A125190034R</t>
  </si>
  <si>
    <t>A125194786C</t>
  </si>
  <si>
    <t>A125192410V</t>
  </si>
  <si>
    <t>A125190018R</t>
  </si>
  <si>
    <t>A125194770K</t>
  </si>
  <si>
    <t>A125192394F</t>
  </si>
  <si>
    <t>A125190054X</t>
  </si>
  <si>
    <t>A125194806A</t>
  </si>
  <si>
    <t>A125192430C</t>
  </si>
  <si>
    <t>A125190038X</t>
  </si>
  <si>
    <t>A125194790V</t>
  </si>
  <si>
    <t>A125192414C</t>
  </si>
  <si>
    <t>A125190058J</t>
  </si>
  <si>
    <t>A125194810T</t>
  </si>
  <si>
    <t>A125192434L</t>
  </si>
  <si>
    <t>A125191230T</t>
  </si>
  <si>
    <t>A125195982F</t>
  </si>
  <si>
    <t>A125193606R</t>
  </si>
  <si>
    <t>A125191210J</t>
  </si>
  <si>
    <t>A125195962W</t>
  </si>
  <si>
    <t>A125193586T</t>
  </si>
  <si>
    <t>A125191234A</t>
  </si>
  <si>
    <t>A125195986R</t>
  </si>
  <si>
    <t>A125193610F</t>
  </si>
  <si>
    <t>A125191238K</t>
  </si>
  <si>
    <t>A125195990F</t>
  </si>
  <si>
    <t>A125193614R</t>
  </si>
  <si>
    <t>A125191214T</t>
  </si>
  <si>
    <t>A125195966F</t>
  </si>
  <si>
    <t>A125193590J</t>
  </si>
  <si>
    <t>A125191218A</t>
  </si>
  <si>
    <t>A125195970W</t>
  </si>
  <si>
    <t>A125193594T</t>
  </si>
  <si>
    <t>A125191222T</t>
  </si>
  <si>
    <t>A125195974F</t>
  </si>
  <si>
    <t>A125193598A</t>
  </si>
  <si>
    <t>A125191206T</t>
  </si>
  <si>
    <t>A125195958F</t>
  </si>
  <si>
    <t>A125193582J</t>
  </si>
  <si>
    <t>A125191242A</t>
  </si>
  <si>
    <t>A125195994R</t>
  </si>
  <si>
    <t>A125193618X</t>
  </si>
  <si>
    <t>A125191226A</t>
  </si>
  <si>
    <t>A125195978R</t>
  </si>
  <si>
    <t>A125193602F</t>
  </si>
  <si>
    <t>A125191246K</t>
  </si>
  <si>
    <t>A125195998X</t>
  </si>
  <si>
    <t>A125193622R</t>
  </si>
  <si>
    <t>A125190438K</t>
  </si>
  <si>
    <t>A125195190J</t>
  </si>
  <si>
    <t>A125192814R</t>
  </si>
  <si>
    <t>A125190418A</t>
  </si>
  <si>
    <t>A125195170X</t>
  </si>
  <si>
    <t>A125192794T</t>
  </si>
  <si>
    <t>A125190442A</t>
  </si>
  <si>
    <t>A125195194T</t>
  </si>
  <si>
    <t>A125192818X</t>
  </si>
  <si>
    <t>A125190446K</t>
  </si>
  <si>
    <t>A125195198A</t>
  </si>
  <si>
    <t>A125192822R</t>
  </si>
  <si>
    <t>A125190422T</t>
  </si>
  <si>
    <t>A125195174J</t>
  </si>
  <si>
    <t>A125192798A</t>
  </si>
  <si>
    <t>A125190426A</t>
  </si>
  <si>
    <t>A125195178T</t>
  </si>
  <si>
    <t>A125192802F</t>
  </si>
  <si>
    <t>A125190430T</t>
  </si>
  <si>
    <t>A125195182J</t>
  </si>
  <si>
    <t>A125192806R</t>
  </si>
  <si>
    <t>A125190414T</t>
  </si>
  <si>
    <t>A125195166J</t>
  </si>
  <si>
    <t>A125192790J</t>
  </si>
  <si>
    <t>A125190450A</t>
  </si>
  <si>
    <t>A125195202F</t>
  </si>
  <si>
    <t>A125192826X</t>
  </si>
  <si>
    <t>A125190434A</t>
  </si>
  <si>
    <t>A125195186T</t>
  </si>
  <si>
    <t>A125192810F</t>
  </si>
  <si>
    <t>A125190454K</t>
  </si>
  <si>
    <t>A125195206R</t>
  </si>
  <si>
    <t>A125192830R</t>
  </si>
  <si>
    <t>A125191626L</t>
  </si>
  <si>
    <t>A125196378C</t>
  </si>
  <si>
    <t>A125194002V</t>
  </si>
  <si>
    <t>A125191606C</t>
  </si>
  <si>
    <t>A125196358V</t>
  </si>
  <si>
    <t>A125193982V</t>
  </si>
  <si>
    <t>A125191630C</t>
  </si>
  <si>
    <t>A125196382V</t>
  </si>
  <si>
    <t>A125194006C</t>
  </si>
  <si>
    <t>A125191634L</t>
  </si>
  <si>
    <t>A125196386C</t>
  </si>
  <si>
    <t>A125194010V</t>
  </si>
  <si>
    <t>A125191610V</t>
  </si>
  <si>
    <t>A125196362K</t>
  </si>
  <si>
    <t>A125193986C</t>
  </si>
  <si>
    <t>A125191614C</t>
  </si>
  <si>
    <t>A125196366V</t>
  </si>
  <si>
    <t>A125193990V</t>
  </si>
  <si>
    <t>A125191618L</t>
  </si>
  <si>
    <t>A125196370K</t>
  </si>
  <si>
    <t>A125193994C</t>
  </si>
  <si>
    <t>A125191602V</t>
  </si>
  <si>
    <t>A125196354K</t>
  </si>
  <si>
    <t>A125193978C</t>
  </si>
  <si>
    <t>A125191638W</t>
  </si>
  <si>
    <t>A125196390V</t>
  </si>
  <si>
    <t>A125194014C</t>
  </si>
  <si>
    <t>A125191622C</t>
  </si>
  <si>
    <t>A125196374V</t>
  </si>
  <si>
    <t>A125193998L</t>
  </si>
  <si>
    <t>A125191642L</t>
  </si>
  <si>
    <t>A125196394C</t>
  </si>
  <si>
    <t>A125194018L</t>
  </si>
  <si>
    <t>A125192022T</t>
  </si>
  <si>
    <t>A125196774F</t>
  </si>
  <si>
    <t>A125194398A</t>
  </si>
  <si>
    <t>A125192002J</t>
  </si>
  <si>
    <t>A125196754W</t>
  </si>
  <si>
    <t>A125194378T</t>
  </si>
  <si>
    <t>A125192026A</t>
  </si>
  <si>
    <t>A125196778R</t>
  </si>
  <si>
    <t>A125194402F</t>
  </si>
  <si>
    <t>A125192030T</t>
  </si>
  <si>
    <t>A125196782F</t>
  </si>
  <si>
    <t>A125194406R</t>
  </si>
  <si>
    <t>A125192006T</t>
  </si>
  <si>
    <t>A125196758F</t>
  </si>
  <si>
    <t>A125194382J</t>
  </si>
  <si>
    <t>A125192010J</t>
  </si>
  <si>
    <t>A125196762W</t>
  </si>
  <si>
    <t>A125194386T</t>
  </si>
  <si>
    <t>A125192014T</t>
  </si>
  <si>
    <t>A125196766F</t>
  </si>
  <si>
    <t>A125194390J</t>
  </si>
  <si>
    <t>A125191998A</t>
  </si>
  <si>
    <t>A125196750L</t>
  </si>
  <si>
    <t>A125194374J</t>
  </si>
  <si>
    <t>A125192034A</t>
  </si>
  <si>
    <t>A125196786R</t>
  </si>
  <si>
    <t>A125194410F</t>
  </si>
  <si>
    <t>A125192018A</t>
  </si>
  <si>
    <t>A125196770W</t>
  </si>
  <si>
    <t>A125194394T</t>
  </si>
  <si>
    <t>A125192038K</t>
  </si>
  <si>
    <t>A125196790F</t>
  </si>
  <si>
    <t>A125194414R</t>
  </si>
  <si>
    <t>A125190834L</t>
  </si>
  <si>
    <t>A125195586C</t>
  </si>
  <si>
    <t>A125193210V</t>
  </si>
  <si>
    <t>A125190814C</t>
  </si>
  <si>
    <t>A125195566V</t>
  </si>
  <si>
    <t>A125193190W</t>
  </si>
  <si>
    <t>A125190838W</t>
  </si>
  <si>
    <t>A125195590V</t>
  </si>
  <si>
    <t>A125193214C</t>
  </si>
  <si>
    <t>A125190842L</t>
  </si>
  <si>
    <t>A125195594C</t>
  </si>
  <si>
    <t>A125193218L</t>
  </si>
  <si>
    <t>A125190818L</t>
  </si>
  <si>
    <t>A125195570K</t>
  </si>
  <si>
    <t>A125193194F</t>
  </si>
  <si>
    <t>A125190822C</t>
  </si>
  <si>
    <t>A125195574V</t>
  </si>
  <si>
    <t>A125193198R</t>
  </si>
  <si>
    <t>A125190826L</t>
  </si>
  <si>
    <t>A125195578C</t>
  </si>
  <si>
    <t>A125193202V</t>
  </si>
  <si>
    <t>A125190810V</t>
  </si>
  <si>
    <t>A125195562K</t>
  </si>
  <si>
    <t>A125193186F</t>
  </si>
  <si>
    <t>A125190846W</t>
  </si>
  <si>
    <t>A125195598L</t>
  </si>
  <si>
    <t>A125193222C</t>
  </si>
  <si>
    <t>A125190830C</t>
  </si>
  <si>
    <t>A125195582V</t>
  </si>
  <si>
    <t>A125193206C</t>
  </si>
  <si>
    <t>A125190850L</t>
  </si>
  <si>
    <t>A125195602T</t>
  </si>
  <si>
    <t>A125193226L</t>
  </si>
  <si>
    <t>A125190306J</t>
  </si>
  <si>
    <t>A125195058X</t>
  </si>
  <si>
    <t>A125192682X</t>
  </si>
  <si>
    <t>A125190286K</t>
  </si>
  <si>
    <t>A125195038R</t>
  </si>
  <si>
    <t>A125192662R</t>
  </si>
  <si>
    <t>A125190310X</t>
  </si>
  <si>
    <t>A125195062R</t>
  </si>
  <si>
    <t>A125192686J</t>
  </si>
  <si>
    <t>A125190314J</t>
  </si>
  <si>
    <t>A125195066X</t>
  </si>
  <si>
    <t>A125192690X</t>
  </si>
  <si>
    <t>A125190290A</t>
  </si>
  <si>
    <t>A125195042F</t>
  </si>
  <si>
    <t>A125192666X</t>
  </si>
  <si>
    <t>A125190294K</t>
  </si>
  <si>
    <t>A125195046R</t>
  </si>
  <si>
    <t>A125192670R</t>
  </si>
  <si>
    <t>A125190298V</t>
  </si>
  <si>
    <t>A125195050F</t>
  </si>
  <si>
    <t>A125192674X</t>
  </si>
  <si>
    <t>A125190282A</t>
  </si>
  <si>
    <t>A125195034F</t>
  </si>
  <si>
    <t>A125192658X</t>
  </si>
  <si>
    <t>A125190318T</t>
  </si>
  <si>
    <t>A125195070R</t>
  </si>
  <si>
    <t>A125192694J</t>
  </si>
  <si>
    <t>A125190302X</t>
  </si>
  <si>
    <t>A125195054R</t>
  </si>
  <si>
    <t>A125192678J</t>
  </si>
  <si>
    <t>A125190322J</t>
  </si>
  <si>
    <t>A125195074X</t>
  </si>
  <si>
    <t>A125192698T</t>
  </si>
  <si>
    <t>A125190130R</t>
  </si>
  <si>
    <t>A125194882C</t>
  </si>
  <si>
    <t>A125192506L</t>
  </si>
  <si>
    <t>A125190110F</t>
  </si>
  <si>
    <t>A125194862V</t>
  </si>
  <si>
    <t>A125192486R</t>
  </si>
  <si>
    <t>A125190134X</t>
  </si>
  <si>
    <t>A125194886L</t>
  </si>
  <si>
    <t>A125192510C</t>
  </si>
  <si>
    <t>A125190138J</t>
  </si>
  <si>
    <t>A125194890C</t>
  </si>
  <si>
    <t>A125192514L</t>
  </si>
  <si>
    <t>A125190114R</t>
  </si>
  <si>
    <t>A125194866C</t>
  </si>
  <si>
    <t>A125192490F</t>
  </si>
  <si>
    <t>A125190118X</t>
  </si>
  <si>
    <t>A125194870V</t>
  </si>
  <si>
    <t>A125192494R</t>
  </si>
  <si>
    <t>A125190122R</t>
  </si>
  <si>
    <t>Victoria ;  &gt; Part-time workers ;  &gt; Males ;</t>
  </si>
  <si>
    <t>Victoria ;  &gt; Part-time workers ;  &gt; Females ;</t>
  </si>
  <si>
    <t>Victoria ;  &gt;&gt; Part-time workers who did not prefer or were unavailable for more hours ;  Persons ;</t>
  </si>
  <si>
    <t>Victoria ;  &gt;&gt; Part-time workers who did not prefer or were unavailable for more hours ;  &gt; Males ;</t>
  </si>
  <si>
    <t>Victoria ;  &gt;&gt; Part-time workers who did not prefer or were unavailable for more hours ;  &gt; Females ;</t>
  </si>
  <si>
    <t>Victoria ;  &gt;&gt; Underemployed part-time workers who were available for more hours ;  Persons ;</t>
  </si>
  <si>
    <t>Victoria ;  &gt;&gt; Underemployed part-time workers who were available for more hours ;  &gt; Males ;</t>
  </si>
  <si>
    <t>Victoria ;  &gt;&gt; Underemployed part-time workers who were available for more hours ;  &gt; Females ;</t>
  </si>
  <si>
    <t>Victoria ;  &gt;&gt;&gt; Underemployed part-time workers who were available for more part-time hours ;  Persons ;</t>
  </si>
  <si>
    <t>Victoria ;  &gt;&gt;&gt; Underemployed part-time workers who were available for more part-time hours ;  &gt; Males ;</t>
  </si>
  <si>
    <t>Victoria ;  &gt;&gt;&gt; Underemployed part-time workers who were available for more part-time hours ;  &gt; Females ;</t>
  </si>
  <si>
    <t>Victoria ;  &gt;&gt;&gt; Underemployed part-time workers who were available for full-time hours ;  Persons ;</t>
  </si>
  <si>
    <t>Victoria ;  &gt;&gt;&gt; Underemployed part-time workers who were available for full-time hours ;  &gt; Males ;</t>
  </si>
  <si>
    <t>Victoria ;  &gt;&gt;&gt; Underemployed part-time workers who were available for full-time hours ;  &gt; Females ;</t>
  </si>
  <si>
    <t>Queensland ;  Employed ;  Persons ;</t>
  </si>
  <si>
    <t>Queensland ;  Employed ;  &gt; Males ;</t>
  </si>
  <si>
    <t>Queensland ;  Employed ;  &gt; Females ;</t>
  </si>
  <si>
    <t>Queensland ;  &gt; Full-time workers ;  Persons ;</t>
  </si>
  <si>
    <t>Queensland ;  &gt; Full-time workers ;  &gt; Males ;</t>
  </si>
  <si>
    <t>Queensland ;  &gt; Full-time workers ;  &gt; Females ;</t>
  </si>
  <si>
    <t>Queensland ;  &gt;&gt; Full-time workers who worked full-time last week ;  Persons ;</t>
  </si>
  <si>
    <t>Queensland ;  &gt;&gt; Full-time workers who worked full-time last week ;  &gt; Males ;</t>
  </si>
  <si>
    <t>Queensland ;  &gt;&gt; Full-time workers who worked full-time last week ;  &gt; Females ;</t>
  </si>
  <si>
    <t>Queensland ;  &gt;&gt; Full-time workers who worked part-time last week ;  Persons ;</t>
  </si>
  <si>
    <t>Queensland ;  &gt;&gt; Full-time workers who worked part-time last week ;  &gt; Males ;</t>
  </si>
  <si>
    <t>Queensland ;  &gt;&gt; Full-time workers who worked part-time last week ;  &gt; Females ;</t>
  </si>
  <si>
    <t>Queensland ;  &gt;&gt;&gt; Full-time workers who worked part-time for non-economic reasons ;  Persons ;</t>
  </si>
  <si>
    <t>Queensland ;  &gt;&gt;&gt; Full-time workers who worked part-time for non-economic reasons ;  &gt; Males ;</t>
  </si>
  <si>
    <t>Queensland ;  &gt;&gt;&gt; Full-time workers who worked part-time for non-economic reasons ;  &gt; Females ;</t>
  </si>
  <si>
    <t>Queensland ;  &gt;&gt;&gt; Underemployed full-time workers who worked part-time for economic reasons ;  Persons ;</t>
  </si>
  <si>
    <t>Queensland ;  &gt;&gt;&gt; Underemployed full-time workers who worked part-time for economic reasons ;  &gt; Males ;</t>
  </si>
  <si>
    <t>Queensland ;  &gt;&gt;&gt; Underemployed full-time workers who worked part-time for economic reasons ;  &gt; Females ;</t>
  </si>
  <si>
    <t>Queensland ;  &gt; Part-time workers ;  Persons ;</t>
  </si>
  <si>
    <t>Queensland ;  &gt; Part-time workers ;  &gt; Males ;</t>
  </si>
  <si>
    <t>Queensland ;  &gt; Part-time workers ;  &gt; Females ;</t>
  </si>
  <si>
    <t>Queensland ;  &gt;&gt; Part-time workers who did not prefer or were unavailable for more hours ;  Persons ;</t>
  </si>
  <si>
    <t>Queensland ;  &gt;&gt; Part-time workers who did not prefer or were unavailable for more hours ;  &gt; Males ;</t>
  </si>
  <si>
    <t>Queensland ;  &gt;&gt; Part-time workers who did not prefer or were unavailable for more hours ;  &gt; Females ;</t>
  </si>
  <si>
    <t>Queensland ;  &gt;&gt; Underemployed part-time workers who were available for more hours ;  Persons ;</t>
  </si>
  <si>
    <t>Queensland ;  &gt;&gt; Underemployed part-time workers who were available for more hours ;  &gt; Males ;</t>
  </si>
  <si>
    <t>Queensland ;  &gt;&gt; Underemployed part-time workers who were available for more hours ;  &gt; Females ;</t>
  </si>
  <si>
    <t>Queensland ;  &gt;&gt;&gt; Underemployed part-time workers who were available for more part-time hours ;  Persons ;</t>
  </si>
  <si>
    <t>Queensland ;  &gt;&gt;&gt; Underemployed part-time workers who were available for more part-time hours ;  &gt; Males ;</t>
  </si>
  <si>
    <t>Queensland ;  &gt;&gt;&gt; Underemployed part-time workers who were available for more part-time hours ;  &gt; Females ;</t>
  </si>
  <si>
    <t>Queensland ;  &gt;&gt;&gt; Underemployed part-time workers who were available for full-time hours ;  Persons ;</t>
  </si>
  <si>
    <t>Queensland ;  &gt;&gt;&gt; Underemployed part-time workers who were available for full-time hours ;  &gt; Males ;</t>
  </si>
  <si>
    <t>Queensland ;  &gt;&gt;&gt; Underemployed part-time workers who were available for full-time hours ;  &gt; Females ;</t>
  </si>
  <si>
    <t>South Australia ;  Employed ;  Persons ;</t>
  </si>
  <si>
    <t>South Australia ;  Employed ;  &gt; Males ;</t>
  </si>
  <si>
    <t>South Australia ;  Employed ;  &gt; Females ;</t>
  </si>
  <si>
    <t>South Australia ;  &gt; Full-time workers ;  Persons ;</t>
  </si>
  <si>
    <t>South Australia ;  &gt; Full-time workers ;  &gt; Males ;</t>
  </si>
  <si>
    <t>South Australia ;  &gt; Full-time workers ;  &gt; Females ;</t>
  </si>
  <si>
    <t>South Australia ;  &gt;&gt; Full-time workers who worked full-time last week ;  Persons ;</t>
  </si>
  <si>
    <t>South Australia ;  &gt;&gt; Full-time workers who worked full-time last week ;  &gt; Males ;</t>
  </si>
  <si>
    <t>South Australia ;  &gt;&gt; Full-time workers who worked full-time last week ;  &gt; Females ;</t>
  </si>
  <si>
    <t>South Australia ;  &gt;&gt; Full-time workers who worked part-time last week ;  Persons ;</t>
  </si>
  <si>
    <t>South Australia ;  &gt;&gt; Full-time workers who worked part-time last week ;  &gt; Males ;</t>
  </si>
  <si>
    <t>South Australia ;  &gt;&gt; Full-time workers who worked part-time last week ;  &gt; Females ;</t>
  </si>
  <si>
    <t>South Australia ;  &gt;&gt;&gt; Full-time workers who worked part-time for non-economic reasons ;  Persons ;</t>
  </si>
  <si>
    <t>South Australia ;  &gt;&gt;&gt; Full-time workers who worked part-time for non-economic reasons ;  &gt; Males ;</t>
  </si>
  <si>
    <t>South Australia ;  &gt;&gt;&gt; Full-time workers who worked part-time for non-economic reasons ;  &gt; Females ;</t>
  </si>
  <si>
    <t>South Australia ;  &gt;&gt;&gt; Underemployed full-time workers who worked part-time for economic reasons ;  Persons ;</t>
  </si>
  <si>
    <t>South Australia ;  &gt;&gt;&gt; Underemployed full-time workers who worked part-time for economic reasons ;  &gt; Males ;</t>
  </si>
  <si>
    <t>South Australia ;  &gt;&gt;&gt; Underemployed full-time workers who worked part-time for economic reasons ;  &gt; Females ;</t>
  </si>
  <si>
    <t>South Australia ;  &gt; Part-time workers ;  Persons ;</t>
  </si>
  <si>
    <t>South Australia ;  &gt; Part-time workers ;  &gt; Males ;</t>
  </si>
  <si>
    <t>South Australia ;  &gt; Part-time workers ;  &gt; Females ;</t>
  </si>
  <si>
    <t>South Australia ;  &gt;&gt; Part-time workers who did not prefer or were unavailable for more hours ;  Persons ;</t>
  </si>
  <si>
    <t>South Australia ;  &gt;&gt; Part-time workers who did not prefer or were unavailable for more hours ;  &gt; Males ;</t>
  </si>
  <si>
    <t>South Australia ;  &gt;&gt; Part-time workers who did not prefer or were unavailable for more hours ;  &gt; Females ;</t>
  </si>
  <si>
    <t>South Australia ;  &gt;&gt; Underemployed part-time workers who were available for more hours ;  Persons ;</t>
  </si>
  <si>
    <t>South Australia ;  &gt;&gt; Underemployed part-time workers who were available for more hours ;  &gt; Males ;</t>
  </si>
  <si>
    <t>South Australia ;  &gt;&gt; Underemployed part-time workers who were available for more hours ;  &gt; Females ;</t>
  </si>
  <si>
    <t>South Australia ;  &gt;&gt;&gt; Underemployed part-time workers who were available for more part-time hours ;  Persons ;</t>
  </si>
  <si>
    <t>South Australia ;  &gt;&gt;&gt; Underemployed part-time workers who were available for more part-time hours ;  &gt; Males ;</t>
  </si>
  <si>
    <t>South Australia ;  &gt;&gt;&gt; Underemployed part-time workers who were available for more part-time hours ;  &gt; Females ;</t>
  </si>
  <si>
    <t>South Australia ;  &gt;&gt;&gt; Underemployed part-time workers who were available for full-time hours ;  Persons ;</t>
  </si>
  <si>
    <t>South Australia ;  &gt;&gt;&gt; Underemployed part-time workers who were available for full-time hours ;  &gt; Males ;</t>
  </si>
  <si>
    <t>South Australia ;  &gt;&gt;&gt; Underemployed part-time workers who were available for full-time hours ;  &gt; Females ;</t>
  </si>
  <si>
    <t>Western Australia ;  Employed ;  Persons ;</t>
  </si>
  <si>
    <t>Western Australia ;  Employed ;  &gt; Males ;</t>
  </si>
  <si>
    <t>Western Australia ;  Employed ;  &gt; Females ;</t>
  </si>
  <si>
    <t>Western Australia ;  &gt; Full-time workers ;  Persons ;</t>
  </si>
  <si>
    <t>Western Australia ;  &gt; Full-time workers ;  &gt; Males ;</t>
  </si>
  <si>
    <t>Western Australia ;  &gt; Full-time workers ;  &gt; Females ;</t>
  </si>
  <si>
    <t>Western Australia ;  &gt;&gt; Full-time workers who worked full-time last week ;  Persons ;</t>
  </si>
  <si>
    <t>Western Australia ;  &gt;&gt; Full-time workers who worked full-time last week ;  &gt; Males ;</t>
  </si>
  <si>
    <t>Western Australia ;  &gt;&gt; Full-time workers who worked full-time last week ;  &gt; Females ;</t>
  </si>
  <si>
    <t>Western Australia ;  &gt;&gt; Full-time workers who worked part-time last week ;  Persons ;</t>
  </si>
  <si>
    <t>Western Australia ;  &gt;&gt; Full-time workers who worked part-time last week ;  &gt; Males ;</t>
  </si>
  <si>
    <t>Western Australia ;  &gt;&gt; Full-time workers who worked part-time last week ;  &gt; Females ;</t>
  </si>
  <si>
    <t>Western Australia ;  &gt;&gt;&gt; Full-time workers who worked part-time for non-economic reasons ;  Persons ;</t>
  </si>
  <si>
    <t>Western Australia ;  &gt;&gt;&gt; Full-time workers who worked part-time for non-economic reasons ;  &gt; Males ;</t>
  </si>
  <si>
    <t>Western Australia ;  &gt;&gt;&gt; Full-time workers who worked part-time for non-economic reasons ;  &gt; Females ;</t>
  </si>
  <si>
    <t>Western Australia ;  &gt;&gt;&gt; Underemployed full-time workers who worked part-time for economic reasons ;  Persons ;</t>
  </si>
  <si>
    <t>Western Australia ;  &gt;&gt;&gt; Underemployed full-time workers who worked part-time for economic reasons ;  &gt; Males ;</t>
  </si>
  <si>
    <t>Western Australia ;  &gt;&gt;&gt; Underemployed full-time workers who worked part-time for economic reasons ;  &gt; Females ;</t>
  </si>
  <si>
    <t>Western Australia ;  &gt; Part-time workers ;  Persons ;</t>
  </si>
  <si>
    <t>Western Australia ;  &gt; Part-time workers ;  &gt; Males ;</t>
  </si>
  <si>
    <t>Western Australia ;  &gt; Part-time workers ;  &gt; Females ;</t>
  </si>
  <si>
    <t>Western Australia ;  &gt;&gt; Part-time workers who did not prefer or were unavailable for more hours ;  Persons ;</t>
  </si>
  <si>
    <t>Western Australia ;  &gt;&gt; Part-time workers who did not prefer or were unavailable for more hours ;  &gt; Males ;</t>
  </si>
  <si>
    <t>Western Australia ;  &gt;&gt; Part-time workers who did not prefer or were unavailable for more hours ;  &gt; Females ;</t>
  </si>
  <si>
    <t>Western Australia ;  &gt;&gt; Underemployed part-time workers who were available for more hours ;  Persons ;</t>
  </si>
  <si>
    <t>Western Australia ;  &gt;&gt; Underemployed part-time workers who were available for more hours ;  &gt; Males ;</t>
  </si>
  <si>
    <t>Western Australia ;  &gt;&gt; Underemployed part-time workers who were available for more hours ;  &gt; Females ;</t>
  </si>
  <si>
    <t>Western Australia ;  &gt;&gt;&gt; Underemployed part-time workers who were available for more part-time hours ;  Persons ;</t>
  </si>
  <si>
    <t>Western Australia ;  &gt;&gt;&gt; Underemployed part-time workers who were available for more part-time hours ;  &gt; Males ;</t>
  </si>
  <si>
    <t>Western Australia ;  &gt;&gt;&gt; Underemployed part-time workers who were available for more part-time hours ;  &gt; Females ;</t>
  </si>
  <si>
    <t>Western Australia ;  &gt;&gt;&gt; Underemployed part-time workers who were available for full-time hours ;  Persons ;</t>
  </si>
  <si>
    <t>Western Australia ;  &gt;&gt;&gt; Underemployed part-time workers who were available for full-time hours ;  &gt; Males ;</t>
  </si>
  <si>
    <t>Western Australia ;  &gt;&gt;&gt; Underemployed part-time workers who were available for full-time hours ;  &gt; Females ;</t>
  </si>
  <si>
    <t>Tasmania ;  Employed ;  Persons ;</t>
  </si>
  <si>
    <t>Tasmania ;  Employed ;  &gt; Males ;</t>
  </si>
  <si>
    <t>Tasmania ;  Employed ;  &gt; Females ;</t>
  </si>
  <si>
    <t>Tasmania ;  &gt; Full-time workers ;  Persons ;</t>
  </si>
  <si>
    <t>Tasmania ;  &gt; Full-time workers ;  &gt; Males ;</t>
  </si>
  <si>
    <t>Tasmania ;  &gt; Full-time workers ;  &gt; Females ;</t>
  </si>
  <si>
    <t>Tasmania ;  &gt;&gt; Full-time workers who worked full-time last week ;  Persons ;</t>
  </si>
  <si>
    <t>Tasmania ;  &gt;&gt; Full-time workers who worked full-time last week ;  &gt; Males ;</t>
  </si>
  <si>
    <t>Tasmania ;  &gt;&gt; Full-time workers who worked full-time last week ;  &gt; Females ;</t>
  </si>
  <si>
    <t>Tasmania ;  &gt;&gt; Full-time workers who worked part-time last week ;  Persons ;</t>
  </si>
  <si>
    <t>Tasmania ;  &gt;&gt; Full-time workers who worked part-time last week ;  &gt; Males ;</t>
  </si>
  <si>
    <t>Tasmania ;  &gt;&gt; Full-time workers who worked part-time last week ;  &gt; Females ;</t>
  </si>
  <si>
    <t>Tasmania ;  &gt;&gt;&gt; Full-time workers who worked part-time for non-economic reasons ;  Persons ;</t>
  </si>
  <si>
    <t>Tasmania ;  &gt;&gt;&gt; Full-time workers who worked part-time for non-economic reasons ;  &gt; Males ;</t>
  </si>
  <si>
    <t>Tasmania ;  &gt;&gt;&gt; Full-time workers who worked part-time for non-economic reasons ;  &gt; Females ;</t>
  </si>
  <si>
    <t>Tasmania ;  &gt;&gt;&gt; Underemployed full-time workers who worked part-time for economic reasons ;  Persons ;</t>
  </si>
  <si>
    <t>Tasmania ;  &gt;&gt;&gt; Underemployed full-time workers who worked part-time for economic reasons ;  &gt; Males ;</t>
  </si>
  <si>
    <t>Tasmania ;  &gt;&gt;&gt; Underemployed full-time workers who worked part-time for economic reasons ;  &gt; Females ;</t>
  </si>
  <si>
    <t>Tasmania ;  &gt; Part-time workers ;  Persons ;</t>
  </si>
  <si>
    <t>Tasmania ;  &gt; Part-time workers ;  &gt; Males ;</t>
  </si>
  <si>
    <t>Tasmania ;  &gt; Part-time workers ;  &gt; Females ;</t>
  </si>
  <si>
    <t>Tasmania ;  &gt;&gt; Part-time workers who did not prefer or were unavailable for more hours ;  Persons ;</t>
  </si>
  <si>
    <t>Tasmania ;  &gt;&gt; Part-time workers who did not prefer or were unavailable for more hours ;  &gt; Males ;</t>
  </si>
  <si>
    <t>Tasmania ;  &gt;&gt; Part-time workers who did not prefer or were unavailable for more hours ;  &gt; Females ;</t>
  </si>
  <si>
    <t>Tasmania ;  &gt;&gt; Underemployed part-time workers who were available for more hours ;  Persons ;</t>
  </si>
  <si>
    <t>Tasmania ;  &gt;&gt; Underemployed part-time workers who were available for more hours ;  &gt; Males ;</t>
  </si>
  <si>
    <t>Tasmania ;  &gt;&gt; Underemployed part-time workers who were available for more hours ;  &gt; Females ;</t>
  </si>
  <si>
    <t>Tasmania ;  &gt;&gt;&gt; Underemployed part-time workers who were available for more part-time hours ;  Persons ;</t>
  </si>
  <si>
    <t>Tasmania ;  &gt;&gt;&gt; Underemployed part-time workers who were available for more part-time hours ;  &gt; Males ;</t>
  </si>
  <si>
    <t>Tasmania ;  &gt;&gt;&gt; Underemployed part-time workers who were available for more part-time hours ;  &gt; Females ;</t>
  </si>
  <si>
    <t>Tasmania ;  &gt;&gt;&gt; Underemployed part-time workers who were available for full-time hours ;  Persons ;</t>
  </si>
  <si>
    <t>Tasmania ;  &gt;&gt;&gt; Underemployed part-time workers who were available for full-time hours ;  &gt; Males ;</t>
  </si>
  <si>
    <t>Tasmania ;  &gt;&gt;&gt; Underemployed part-time workers who were available for full-time hours ;  &gt; Females ;</t>
  </si>
  <si>
    <t>Northern Territory ;  Employed ;  Persons ;</t>
  </si>
  <si>
    <t>Northern Territory ;  Employed ;  &gt; Males ;</t>
  </si>
  <si>
    <t>Northern Territory ;  Employed ;  &gt; Females ;</t>
  </si>
  <si>
    <t>Northern Territory ;  &gt; Full-time workers ;  Persons ;</t>
  </si>
  <si>
    <t>Northern Territory ;  &gt; Full-time workers ;  &gt; Males ;</t>
  </si>
  <si>
    <t>Northern Territory ;  &gt; Full-time workers ;  &gt; Females ;</t>
  </si>
  <si>
    <t>Northern Territory ;  &gt;&gt; Full-time workers who worked full-time last week ;  Persons ;</t>
  </si>
  <si>
    <t>Northern Territory ;  &gt;&gt; Full-time workers who worked full-time last week ;  &gt; Males ;</t>
  </si>
  <si>
    <t>Northern Territory ;  &gt;&gt; Full-time workers who worked full-time last week ;  &gt; Females ;</t>
  </si>
  <si>
    <t>Northern Territory ;  &gt;&gt; Full-time workers who worked part-time last week ;  Persons ;</t>
  </si>
  <si>
    <t>Northern Territory ;  &gt;&gt; Full-time workers who worked part-time last week ;  &gt; Males ;</t>
  </si>
  <si>
    <t>Northern Territory ;  &gt;&gt; Full-time workers who worked part-time last week ;  &gt; Females ;</t>
  </si>
  <si>
    <t>Northern Territory ;  &gt;&gt;&gt; Full-time workers who worked part-time for non-economic reasons ;  Persons ;</t>
  </si>
  <si>
    <t>Northern Territory ;  &gt;&gt;&gt; Full-time workers who worked part-time for non-economic reasons ;  &gt; Males ;</t>
  </si>
  <si>
    <t>Northern Territory ;  &gt;&gt;&gt; Full-time workers who worked part-time for non-economic reasons ;  &gt; Females ;</t>
  </si>
  <si>
    <t>Northern Territory ;  &gt;&gt;&gt; Underemployed full-time workers who worked part-time for economic reasons ;  Persons ;</t>
  </si>
  <si>
    <t>Northern Territory ;  &gt;&gt;&gt; Underemployed full-time workers who worked part-time for economic reasons ;  &gt; Males ;</t>
  </si>
  <si>
    <t>Northern Territory ;  &gt;&gt;&gt; Underemployed full-time workers who worked part-time for economic reasons ;  &gt; Females ;</t>
  </si>
  <si>
    <t>Northern Territory ;  &gt; Part-time workers ;  Persons ;</t>
  </si>
  <si>
    <t>Northern Territory ;  &gt; Part-time workers ;  &gt; Males ;</t>
  </si>
  <si>
    <t>Northern Territory ;  &gt; Part-time workers ;  &gt; Females ;</t>
  </si>
  <si>
    <t>Northern Territory ;  &gt;&gt; Part-time workers who did not prefer or were unavailable for more hours ;  Persons ;</t>
  </si>
  <si>
    <t>Northern Territory ;  &gt;&gt; Part-time workers who did not prefer or were unavailable for more hours ;  &gt; Males ;</t>
  </si>
  <si>
    <t>Northern Territory ;  &gt;&gt; Part-time workers who did not prefer or were unavailable for more hours ;  &gt; Females ;</t>
  </si>
  <si>
    <t>Northern Territory ;  &gt;&gt; Underemployed part-time workers who were available for more hours ;  Persons ;</t>
  </si>
  <si>
    <t>Northern Territory ;  &gt;&gt; Underemployed part-time workers who were available for more hours ;  &gt; Males ;</t>
  </si>
  <si>
    <t>Northern Territory ;  &gt;&gt; Underemployed part-time workers who were available for more hours ;  &gt; Females ;</t>
  </si>
  <si>
    <t>Northern Territory ;  &gt;&gt;&gt; Underemployed part-time workers who were available for more part-time hours ;  Persons ;</t>
  </si>
  <si>
    <t>Northern Territory ;  &gt;&gt;&gt; Underemployed part-time workers who were available for more part-time hours ;  &gt; Males ;</t>
  </si>
  <si>
    <t>Northern Territory ;  &gt;&gt;&gt; Underemployed part-time workers who were available for more part-time hours ;  &gt; Females ;</t>
  </si>
  <si>
    <t>Northern Territory ;  &gt;&gt;&gt; Underemployed part-time workers who were available for full-time hours ;  Persons ;</t>
  </si>
  <si>
    <t>Northern Territory ;  &gt;&gt;&gt; Underemployed part-time workers who were available for full-time hours ;  &gt; Males ;</t>
  </si>
  <si>
    <t>Northern Territory ;  &gt;&gt;&gt; Underemployed part-time workers who were available for full-time hours ;  &gt; Females ;</t>
  </si>
  <si>
    <t>Australian Capital Territory ;  Employed ;  Persons ;</t>
  </si>
  <si>
    <t>Australian Capital Territory ;  Employed ;  &gt; Males ;</t>
  </si>
  <si>
    <t>Australian Capital Territory ;  Employed ;  &gt; Females ;</t>
  </si>
  <si>
    <t>Australian Capital Territory ;  &gt; Full-time workers ;  Persons ;</t>
  </si>
  <si>
    <t>Australian Capital Territory ;  &gt; Full-time workers ;  &gt; Males ;</t>
  </si>
  <si>
    <t>Australian Capital Territory ;  &gt; Full-time workers ;  &gt; Females ;</t>
  </si>
  <si>
    <t>Australian Capital Territory ;  &gt;&gt; Full-time workers who worked full-time last week ;  Persons ;</t>
  </si>
  <si>
    <t>Australian Capital Territory ;  &gt;&gt; Full-time workers who worked full-time last week ;  &gt; Males ;</t>
  </si>
  <si>
    <t>Australian Capital Territory ;  &gt;&gt; Full-time workers who worked full-time last week ;  &gt; Females ;</t>
  </si>
  <si>
    <t>Australian Capital Territory ;  &gt;&gt; Full-time workers who worked part-time last week ;  Persons ;</t>
  </si>
  <si>
    <t>Australian Capital Territory ;  &gt;&gt; Full-time workers who worked part-time last week ;  &gt; Males ;</t>
  </si>
  <si>
    <t>Australian Capital Territory ;  &gt;&gt; Full-time workers who worked part-time last week ;  &gt; Females ;</t>
  </si>
  <si>
    <t>Australian Capital Territory ;  &gt;&gt;&gt; Full-time workers who worked part-time for non-economic reasons ;  Persons ;</t>
  </si>
  <si>
    <t>Australian Capital Territory ;  &gt;&gt;&gt; Full-time workers who worked part-time for non-economic reasons ;  &gt; Males ;</t>
  </si>
  <si>
    <t>Australian Capital Territory ;  &gt;&gt;&gt; Full-time workers who worked part-time for non-economic reasons ;  &gt; Females ;</t>
  </si>
  <si>
    <t>Australian Capital Territory ;  &gt;&gt;&gt; Underemployed full-time workers who worked part-time for economic reasons ;  Persons ;</t>
  </si>
  <si>
    <t>Australian Capital Territory ;  &gt;&gt;&gt; Underemployed full-time workers who worked part-time for economic reasons ;  &gt; Males ;</t>
  </si>
  <si>
    <t>Australian Capital Territory ;  &gt;&gt;&gt; Underemployed full-time workers who worked part-time for economic reasons ;  &gt; Females ;</t>
  </si>
  <si>
    <t>Australian Capital Territory ;  &gt; Part-time workers ;  Persons ;</t>
  </si>
  <si>
    <t>Australian Capital Territory ;  &gt; Part-time workers ;  &gt; Males ;</t>
  </si>
  <si>
    <t>Australian Capital Territory ;  &gt; Part-time workers ;  &gt; Females ;</t>
  </si>
  <si>
    <t>Australian Capital Territory ;  &gt;&gt; Part-time workers who did not prefer or were unavailable for more hours ;  Persons ;</t>
  </si>
  <si>
    <t>Australian Capital Territory ;  &gt;&gt; Part-time workers who did not prefer or were unavailable for more hours ;  &gt; Males ;</t>
  </si>
  <si>
    <t>Australian Capital Territory ;  &gt;&gt; Part-time workers who did not prefer or were unavailable for more hours ;  &gt; Females ;</t>
  </si>
  <si>
    <t>Australian Capital Territory ;  &gt;&gt; Underemployed part-time workers who were available for more hours ;  Persons ;</t>
  </si>
  <si>
    <t>Australian Capital Territory ;  &gt;&gt; Underemployed part-time workers who were available for more hours ;  &gt; Males ;</t>
  </si>
  <si>
    <t>Australian Capital Territory ;  &gt;&gt; Underemployed part-time workers who were available for more hours ;  &gt; Females ;</t>
  </si>
  <si>
    <t>Australian Capital Territory ;  &gt;&gt;&gt; Underemployed part-time workers who were available for more part-time hours ;  Persons ;</t>
  </si>
  <si>
    <t>Australian Capital Territory ;  &gt;&gt;&gt; Underemployed part-time workers who were available for more part-time hours ;  &gt; Males ;</t>
  </si>
  <si>
    <t>Australian Capital Territory ;  &gt;&gt;&gt; Underemployed part-time workers who were available for more part-time hours ;  &gt; Females ;</t>
  </si>
  <si>
    <t>Australian Capital Territory ;  &gt;&gt;&gt; Underemployed part-time workers who were available for full-time hours ;  Persons ;</t>
  </si>
  <si>
    <t>Australian Capital Territory ;  &gt;&gt;&gt; Underemployed part-time workers who were available for full-time hours ;  &gt; Males ;</t>
  </si>
  <si>
    <t>Australian Capital Territory ;  &gt;&gt;&gt; Underemployed part-time workers who were available for full-time hours ;  &gt; Females ;</t>
  </si>
  <si>
    <t>A125194874C</t>
  </si>
  <si>
    <t>A125192498X</t>
  </si>
  <si>
    <t>A125190106R</t>
  </si>
  <si>
    <t>A125194858C</t>
  </si>
  <si>
    <t>A125192482F</t>
  </si>
  <si>
    <t>A125190142X</t>
  </si>
  <si>
    <t>A125194894L</t>
  </si>
  <si>
    <t>A125192518W</t>
  </si>
  <si>
    <t>A125190126X</t>
  </si>
  <si>
    <t>A125194878L</t>
  </si>
  <si>
    <t>A125192502C</t>
  </si>
  <si>
    <t>A125190146J</t>
  </si>
  <si>
    <t>A125194898W</t>
  </si>
  <si>
    <t>A125192522L</t>
  </si>
  <si>
    <t>A125190350T</t>
  </si>
  <si>
    <t>A125195102W</t>
  </si>
  <si>
    <t>A125192726R</t>
  </si>
  <si>
    <t>A125190330J</t>
  </si>
  <si>
    <t>A125195082X</t>
  </si>
  <si>
    <t>A125192706F</t>
  </si>
  <si>
    <t>A125190354A</t>
  </si>
  <si>
    <t>A125195106F</t>
  </si>
  <si>
    <t>A125192730F</t>
  </si>
  <si>
    <t>A125190358K</t>
  </si>
  <si>
    <t>A125195110W</t>
  </si>
  <si>
    <t>A125192734R</t>
  </si>
  <si>
    <t>A125190334T</t>
  </si>
  <si>
    <t>A125195086J</t>
  </si>
  <si>
    <t>A125192710W</t>
  </si>
  <si>
    <t>A125190338A</t>
  </si>
  <si>
    <t>A125195090X</t>
  </si>
  <si>
    <t>A125192714F</t>
  </si>
  <si>
    <t>A125190342T</t>
  </si>
  <si>
    <t>A125195094J</t>
  </si>
  <si>
    <t>A125192718R</t>
  </si>
  <si>
    <t>A125190326T</t>
  </si>
  <si>
    <t>A125195078J</t>
  </si>
  <si>
    <t>A125192702W</t>
  </si>
  <si>
    <t>A125190362A</t>
  </si>
  <si>
    <t>A125195114F</t>
  </si>
  <si>
    <t>A125192738X</t>
  </si>
  <si>
    <t>A125190346A</t>
  </si>
  <si>
    <t>A125195098T</t>
  </si>
  <si>
    <t>A125192722F</t>
  </si>
  <si>
    <t>A125190366K</t>
  </si>
  <si>
    <t>A125195118R</t>
  </si>
  <si>
    <t>A125192742R</t>
  </si>
  <si>
    <t>A125190394V</t>
  </si>
  <si>
    <t>A125195146X</t>
  </si>
  <si>
    <t>A125192770X</t>
  </si>
  <si>
    <t>A125190374K</t>
  </si>
  <si>
    <t>A125195126R</t>
  </si>
  <si>
    <t>A125192750R</t>
  </si>
  <si>
    <t>A125190398C</t>
  </si>
  <si>
    <t>A125195150R</t>
  </si>
  <si>
    <t>A125192774J</t>
  </si>
  <si>
    <t>A125190402J</t>
  </si>
  <si>
    <t>A125195154X</t>
  </si>
  <si>
    <t>A125192778T</t>
  </si>
  <si>
    <t>A125190378V</t>
  </si>
  <si>
    <t>A125195130F</t>
  </si>
  <si>
    <t>A125192754X</t>
  </si>
  <si>
    <t>A125190382K</t>
  </si>
  <si>
    <t>A125195134R</t>
  </si>
  <si>
    <t>A125192758J</t>
  </si>
  <si>
    <t>A125190386V</t>
  </si>
  <si>
    <t>A125195138X</t>
  </si>
  <si>
    <t>A125192762X</t>
  </si>
  <si>
    <t>A125190370A</t>
  </si>
  <si>
    <t>A125195122F</t>
  </si>
  <si>
    <t>A125192746X</t>
  </si>
  <si>
    <t>A125190406T</t>
  </si>
  <si>
    <t>A125195158J</t>
  </si>
  <si>
    <t>A125192782J</t>
  </si>
  <si>
    <t>A125190390K</t>
  </si>
  <si>
    <t>A125195142R</t>
  </si>
  <si>
    <t>A125192766J</t>
  </si>
  <si>
    <t>A125190410J</t>
  </si>
  <si>
    <t>A125195162X</t>
  </si>
  <si>
    <t>A125192786T</t>
  </si>
  <si>
    <t>A125190174T</t>
  </si>
  <si>
    <t>A125194926V</t>
  </si>
  <si>
    <t>A125192550W</t>
  </si>
  <si>
    <t>A125190154J</t>
  </si>
  <si>
    <t>A125194906K</t>
  </si>
  <si>
    <t>A125192530L</t>
  </si>
  <si>
    <t>A125190178A</t>
  </si>
  <si>
    <t>A125194930K</t>
  </si>
  <si>
    <t>A125192554F</t>
  </si>
  <si>
    <t>A125190182T</t>
  </si>
  <si>
    <t>A125194934V</t>
  </si>
  <si>
    <t>A125192558R</t>
  </si>
  <si>
    <t>A125190158T</t>
  </si>
  <si>
    <t>A125194910A</t>
  </si>
  <si>
    <t>A125192534W</t>
  </si>
  <si>
    <t>A125190162J</t>
  </si>
  <si>
    <t>A125194914K</t>
  </si>
  <si>
    <t>A125192538F</t>
  </si>
  <si>
    <t>A125190166T</t>
  </si>
  <si>
    <t>A125194918V</t>
  </si>
  <si>
    <t>A125192542W</t>
  </si>
  <si>
    <t>A125190150X</t>
  </si>
  <si>
    <t>A125194902A</t>
  </si>
  <si>
    <t>A125192526W</t>
  </si>
  <si>
    <t>A125190186A</t>
  </si>
  <si>
    <t>A125194938C</t>
  </si>
  <si>
    <t>A125192562F</t>
  </si>
  <si>
    <t>A125190170J</t>
  </si>
  <si>
    <t>A125194922K</t>
  </si>
  <si>
    <t>A125192546F</t>
  </si>
  <si>
    <t>A125190190T</t>
  </si>
  <si>
    <t>A125194942V</t>
  </si>
  <si>
    <t>A125192566R</t>
  </si>
  <si>
    <t>A125190218J</t>
  </si>
  <si>
    <t>A125194970C</t>
  </si>
  <si>
    <t>A125192594X</t>
  </si>
  <si>
    <t>A125190198K</t>
  </si>
  <si>
    <t>A125194950V</t>
  </si>
  <si>
    <t>A125192574R</t>
  </si>
  <si>
    <t>A125190222X</t>
  </si>
  <si>
    <t>A125194974L</t>
  </si>
  <si>
    <t>A125192598J</t>
  </si>
  <si>
    <t>A125190226J</t>
  </si>
  <si>
    <t>A125194978W</t>
  </si>
  <si>
    <t>A125192602L</t>
  </si>
  <si>
    <t>A125190202R</t>
  </si>
  <si>
    <t>A125194954C</t>
  </si>
  <si>
    <t>A125192578X</t>
  </si>
  <si>
    <t>A125190206X</t>
  </si>
  <si>
    <t>A125194958L</t>
  </si>
  <si>
    <t>A125192582R</t>
  </si>
  <si>
    <t>A125190210R</t>
  </si>
  <si>
    <t>A125194962C</t>
  </si>
  <si>
    <t>A125192586X</t>
  </si>
  <si>
    <t>A125190194A</t>
  </si>
  <si>
    <t>A125194946C</t>
  </si>
  <si>
    <t>A125192570F</t>
  </si>
  <si>
    <t>A125190230X</t>
  </si>
  <si>
    <t>A125194982L</t>
  </si>
  <si>
    <t>A125192606W</t>
  </si>
  <si>
    <t>A125190214X</t>
  </si>
  <si>
    <t>A125194966L</t>
  </si>
  <si>
    <t>A125192590R</t>
  </si>
  <si>
    <t>A125190234J</t>
  </si>
  <si>
    <t>A125194986W</t>
  </si>
  <si>
    <t>A125192610L</t>
  </si>
  <si>
    <t>A125190262T</t>
  </si>
  <si>
    <t>A125195014W</t>
  </si>
  <si>
    <t>A125192638R</t>
  </si>
  <si>
    <t>A125190242J</t>
  </si>
  <si>
    <t>A125194994W</t>
  </si>
  <si>
    <t>A125192618F</t>
  </si>
  <si>
    <t>A125190266A</t>
  </si>
  <si>
    <t>A125195018F</t>
  </si>
  <si>
    <t>A125192642F</t>
  </si>
  <si>
    <t>A125190270T</t>
  </si>
  <si>
    <t>A125195022W</t>
  </si>
  <si>
    <t>A125192646R</t>
  </si>
  <si>
    <t>A125190246T</t>
  </si>
  <si>
    <t>A125194998F</t>
  </si>
  <si>
    <t>A125192622W</t>
  </si>
  <si>
    <t>A125190250J</t>
  </si>
  <si>
    <t>A125195002L</t>
  </si>
  <si>
    <t>A125192626F</t>
  </si>
  <si>
    <t>A125190254T</t>
  </si>
  <si>
    <t>A125195006W</t>
  </si>
  <si>
    <t>A125192630W</t>
  </si>
  <si>
    <t>A125190238T</t>
  </si>
  <si>
    <t>A125194990L</t>
  </si>
  <si>
    <t>A125192614W</t>
  </si>
  <si>
    <t>A125190274A</t>
  </si>
  <si>
    <t>A125195026F</t>
  </si>
  <si>
    <t>A125192650F</t>
  </si>
  <si>
    <t>A125190258A</t>
  </si>
  <si>
    <t>A125195010L</t>
  </si>
  <si>
    <t>A125192634F</t>
  </si>
  <si>
    <t>A125190278K</t>
  </si>
  <si>
    <t>A125195030W</t>
  </si>
  <si>
    <t>A125192654R</t>
  </si>
  <si>
    <t>A125190086T</t>
  </si>
  <si>
    <t>A125194838V</t>
  </si>
  <si>
    <t>A125192462W</t>
  </si>
  <si>
    <t>A125190066J</t>
  </si>
  <si>
    <t>A125194818K</t>
  </si>
  <si>
    <t>A125192442L</t>
  </si>
  <si>
    <t>A125190090J</t>
  </si>
  <si>
    <t>A125194842K</t>
  </si>
  <si>
    <t>A125192466F</t>
  </si>
  <si>
    <t>A125190094T</t>
  </si>
  <si>
    <t>A125194846V</t>
  </si>
  <si>
    <t>A125192470W</t>
  </si>
  <si>
    <t>A125190070X</t>
  </si>
  <si>
    <t>A125194822A</t>
  </si>
  <si>
    <t>A125192446W</t>
  </si>
  <si>
    <t>A125190074J</t>
  </si>
  <si>
    <t>A125194826K</t>
  </si>
  <si>
    <t>A125192450L</t>
  </si>
  <si>
    <t>A125190078T</t>
  </si>
  <si>
    <t>A125194830A</t>
  </si>
  <si>
    <t>A125192454W</t>
  </si>
  <si>
    <t>A125190062X</t>
  </si>
  <si>
    <t>A125194814A</t>
  </si>
  <si>
    <t>A125192438W</t>
  </si>
  <si>
    <t>A125190098A</t>
  </si>
  <si>
    <t>A125194850K</t>
  </si>
  <si>
    <t>A125192474F</t>
  </si>
  <si>
    <t>A125190082J</t>
  </si>
  <si>
    <t>A125194834K</t>
  </si>
  <si>
    <t>A125192458F</t>
  </si>
  <si>
    <t>A125190102F</t>
  </si>
  <si>
    <t>A125194854V</t>
  </si>
  <si>
    <t>A125192478R</t>
  </si>
  <si>
    <t>Time Series Workbook</t>
  </si>
  <si>
    <t>6229.0 Underemployed workers</t>
  </si>
  <si>
    <t>Table 3. Underemployment status of full-time and part-time workers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</si>
  <si>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</si>
  <si>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</si>
  <si>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</si>
  <si>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</si>
  <si>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</si>
  <si>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</si>
  <si>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</si>
  <si>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Tue 24 May 2022</t>
  </si>
  <si>
    <t>Contents</t>
  </si>
  <si>
    <t>Tables</t>
  </si>
  <si>
    <t>Table 3.1 - Underemployment status of full-time and part-time workers by age, February 2022</t>
  </si>
  <si>
    <t>Table 3.2 - Underemployment status of full-time and part-time workers by state and territory, February 2022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</si>
  <si>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</si>
  <si>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</si>
  <si>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</si>
  <si>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2022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</si>
  <si>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</si>
  <si>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</si>
  <si>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</si>
  <si>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</si>
  <si>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</si>
  <si>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</si>
  <si>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</si>
  <si>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</si>
  <si>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</si>
  <si>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</si>
  <si>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</si>
  <si>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Underemployment status</t>
  </si>
  <si>
    <t>Employed</t>
  </si>
  <si>
    <t>Full-time workers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</si>
  <si>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</si>
  <si>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</si>
  <si>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</si>
  <si>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Underemployed full-time workers who worked part-time hours for economic reasons</t>
  </si>
  <si>
    <t>Part-time workers</t>
  </si>
  <si>
    <t>Part-time workers who did not prefer or were unavailable for more hours</t>
  </si>
  <si>
    <t>Underemployed part-time workers who preferred and were available for more hours</t>
  </si>
  <si>
    <t>Underemployed part-time workers who preferred and were available for more part-time hours</t>
  </si>
  <si>
    <t>Underemployed part-time workers who preferred and were available for full-time hours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</si>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</sst>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</cellStyleXfs>
  <cellXfs count="74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0" fontId="28" fillId="0" borderId="0" xfId="8" applyFont="1" applyAlignment="1">
      <alignment horizontal="left"/>
    </xf>
    <xf numFmtId="1" fontId="30" fillId="0" borderId="0" xfId="4" quotePrefix="1" applyNumberFormat="1" applyFont="1" applyAlignment="1">
      <alignment horizontal="center"/>
    </xf>
    <xf numFmtId="0" fontId="11" fillId="0" borderId="0" xfId="7" applyFont="1"/>
    <xf numFmtId="166" fontId="19" fillId="0" borderId="0" xfId="7" applyNumberFormat="1" applyFont="1" applyAlignment="1">
      <alignment horizontal="right"/>
    </xf>
    <xf numFmtId="166" fontId="11" fillId="0" borderId="0" xfId="10" applyNumberFormat="1" applyAlignment="1">
      <alignment horizontal="left" vertical="center"/>
    </xf>
    <xf numFmtId="0" fontId="11" fillId="0" borderId="0" xfId="7" applyFont="1" applyAlignment="1">
      <alignment horizontal="left" indent="1"/>
    </xf>
    <xf numFmtId="0" fontId="12" fillId="0" borderId="0" xfId="7" applyFont="1"/>
    <xf numFmtId="0" fontId="11" fillId="0" borderId="0" xfId="11" applyFont="1" applyAlignment="1">
      <alignment horizontal="left" indent="2"/>
    </xf>
    <xf numFmtId="0" fontId="11" fillId="0" borderId="0" xfId="11" applyFont="1" applyAlignment="1">
      <alignment horizontal="left" indent="3"/>
    </xf>
    <xf numFmtId="0" fontId="11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0" fontId="1" fillId="0" borderId="0" xfId="11" applyFont="1" applyAlignment="1">
      <alignment horizontal="left" indent="3"/>
    </xf>
    <xf numFmtId="0" fontId="31" fillId="0" borderId="0" xfId="1" applyFont="1" applyAlignment="1">
      <alignment horizontal="left"/>
    </xf>
    <xf numFmtId="0" fontId="32" fillId="0" borderId="0" xfId="7" applyFont="1"/>
    <xf numFmtId="0" fontId="13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4" fillId="0" borderId="0" xfId="7" applyFont="1"/>
    <xf numFmtId="0" fontId="35" fillId="0" borderId="0" xfId="7" applyFont="1"/>
    <xf numFmtId="0" fontId="16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9" fillId="4" borderId="3" xfId="9" quotePrefix="1" applyNumberFormat="1" applyFont="1" applyFill="1" applyBorder="1" applyAlignment="1">
      <alignment horizontal="center" wrapText="1"/>
    </xf>
    <xf numFmtId="17" fontId="28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17" fontId="28" fillId="0" borderId="4" xfId="9" quotePrefix="1" applyNumberFormat="1" applyFont="1" applyBorder="1" applyAlignment="1">
      <alignment horizontal="center" wrapText="1"/>
    </xf>
  </cellXfs>
  <cellStyles count="12">
    <cellStyle name="Hyperlink" xfId="1" builtinId="8"/>
    <cellStyle name="Hyperlink 2" xfId="5" xr:uid="{95A9654C-740B-43F6-810F-92EB19588426}"/>
    <cellStyle name="Normal" xfId="0" builtinId="0"/>
    <cellStyle name="Normal 10" xfId="3" xr:uid="{B903E0F1-C9BD-4A5F-A1C6-AD4E54B2F031}"/>
    <cellStyle name="Normal 2" xfId="7" xr:uid="{FBDCC8A6-84FC-4A96-8AD1-75B4EB4F39BF}"/>
    <cellStyle name="Normal 2 2 2" xfId="11" xr:uid="{B4236E9A-EF92-4988-9E13-085272A273DF}"/>
    <cellStyle name="Normal 2 4" xfId="4" xr:uid="{6859C182-3A96-422B-8E7E-02FD7DD4E464}"/>
    <cellStyle name="Normal 3 5 4" xfId="2" xr:uid="{D39E11EC-4BAE-4927-A1A4-85EB2B230346}"/>
    <cellStyle name="Style1" xfId="6" xr:uid="{FEFFC722-49F3-4513-BCE2-9570AB341A87}"/>
    <cellStyle name="Style4" xfId="8" xr:uid="{DF4F7392-3FA2-4C97-9E57-A0AFDC302232}"/>
    <cellStyle name="Style5" xfId="9" xr:uid="{0DF881B5-EDE1-4D12-8F45-DCFBF2A4CE31}"/>
    <cellStyle name="Style9" xfId="10" xr:uid="{9B06011F-8B6A-4A1D-A3A9-C54987F1DC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0DDAE1-E2A9-4E2D-8C3B-BC6C2A74D76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9F47F4-F5BA-4CB7-9B61-D0788525CCA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DFAFDB-BD0A-4818-B900-836010AE9B9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2" TargetMode="External"/><Relationship Id="rId5" Type="http://schemas.openxmlformats.org/officeDocument/2006/relationships/hyperlink" Target="https://www.abs.gov.au/statistics/labour/employment-and-unemployment/underemployed-worker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D29AD-24C8-405B-BC51-D37147A823EC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936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937</v>
      </c>
      <c r="C5" s="21"/>
      <c r="D5" s="21"/>
      <c r="E5" s="21"/>
    </row>
    <row r="6" spans="1:5" ht="15.75" customHeight="1">
      <c r="A6" s="21"/>
      <c r="B6" s="65" t="s">
        <v>938</v>
      </c>
      <c r="C6" s="65"/>
      <c r="D6" s="65"/>
      <c r="E6" s="65"/>
    </row>
    <row r="7" spans="1:5" ht="15.75" customHeight="1">
      <c r="A7" s="21"/>
      <c r="B7" s="22" t="s">
        <v>946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947</v>
      </c>
      <c r="C9" s="25"/>
      <c r="D9" s="21"/>
      <c r="E9" s="21"/>
    </row>
    <row r="10" spans="1:5">
      <c r="A10" s="24"/>
      <c r="B10" s="26" t="s">
        <v>948</v>
      </c>
      <c r="C10" s="24"/>
      <c r="D10" s="21"/>
      <c r="E10" s="21"/>
    </row>
    <row r="11" spans="1:5">
      <c r="A11" s="24"/>
      <c r="B11" s="27">
        <v>3.1</v>
      </c>
      <c r="C11" s="28" t="s">
        <v>949</v>
      </c>
      <c r="D11" s="21"/>
      <c r="E11" s="21"/>
    </row>
    <row r="12" spans="1:5">
      <c r="A12" s="24"/>
      <c r="B12" s="27">
        <v>3.2</v>
      </c>
      <c r="C12" s="28" t="s">
        <v>950</v>
      </c>
      <c r="D12" s="21"/>
      <c r="E12" s="21"/>
    </row>
    <row r="13" spans="1:5">
      <c r="A13" s="24"/>
      <c r="B13" s="27" t="s">
        <v>951</v>
      </c>
      <c r="C13" s="28" t="s">
        <v>952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66"/>
      <c r="C15" s="66"/>
      <c r="D15" s="21"/>
      <c r="E15" s="21"/>
    </row>
    <row r="16" spans="1:5" ht="15.75">
      <c r="A16" s="24"/>
      <c r="B16" s="67" t="s">
        <v>953</v>
      </c>
      <c r="C16" s="67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954</v>
      </c>
      <c r="C18" s="24"/>
      <c r="D18" s="21"/>
      <c r="E18" s="21"/>
    </row>
    <row r="19" spans="1:5">
      <c r="A19" s="24"/>
      <c r="B19" s="68" t="s">
        <v>955</v>
      </c>
      <c r="C19" s="68"/>
      <c r="D19" s="21"/>
      <c r="E19" s="21"/>
    </row>
    <row r="20" spans="1:5">
      <c r="A20" s="24"/>
      <c r="B20" s="68" t="s">
        <v>956</v>
      </c>
      <c r="C20" s="68"/>
      <c r="D20" s="21"/>
      <c r="E20" s="21"/>
    </row>
    <row r="21" spans="1:5">
      <c r="A21" s="23"/>
      <c r="B21" s="68"/>
      <c r="C21" s="68"/>
      <c r="D21" s="21"/>
      <c r="E21" s="21"/>
    </row>
    <row r="22" spans="1:5">
      <c r="A22" s="23"/>
      <c r="B22" s="15" t="s">
        <v>939</v>
      </c>
      <c r="C22" s="21"/>
      <c r="D22" s="21"/>
      <c r="E22" s="21"/>
    </row>
    <row r="23" spans="1:5">
      <c r="A23" s="23"/>
      <c r="B23" s="64" t="s">
        <v>957</v>
      </c>
      <c r="C23" s="64"/>
      <c r="D23" s="64"/>
      <c r="E23" s="64"/>
    </row>
    <row r="24" spans="1:5">
      <c r="A24" s="23"/>
      <c r="B24" s="64" t="s">
        <v>958</v>
      </c>
      <c r="C24" s="64"/>
      <c r="D24" s="64"/>
      <c r="E24" s="64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8">
    <mergeCell ref="B23:E23"/>
    <mergeCell ref="B24:E24"/>
    <mergeCell ref="B6:E6"/>
    <mergeCell ref="B15:C15"/>
    <mergeCell ref="B16:C16"/>
    <mergeCell ref="B19:C19"/>
    <mergeCell ref="B20:C20"/>
    <mergeCell ref="B21:C21"/>
  </mergeCells>
  <hyperlinks>
    <hyperlink ref="B16" r:id="rId1" xr:uid="{8F3FEC4A-BDEC-4DC2-ADDB-7C330EFA3F5B}"/>
    <hyperlink ref="B13" location="Index!A12" display="Index" xr:uid="{281E5490-6F6F-4F68-BED9-B57EF489F477}"/>
    <hyperlink ref="B27" r:id="rId2" display="© Commonwealth of Australia 2015" xr:uid="{D7C03A93-3F29-4E8D-9836-60ED7A6DCC11}"/>
    <hyperlink ref="B20" r:id="rId3" display="Explanatory Notes" xr:uid="{F6483C20-06AF-4932-B397-1BC5CD2FF589}"/>
    <hyperlink ref="B19" r:id="rId4" xr:uid="{BC703DAD-47D7-4A45-9E21-0ACCA87E13A4}"/>
    <hyperlink ref="B19:C19" r:id="rId5" display="Summary" xr:uid="{8EDE4A60-5B12-4D64-8425-2D5C48A671D3}"/>
    <hyperlink ref="B20:C20" r:id="rId6" display="Methodology" xr:uid="{B3292802-D3AD-41D7-AC1D-E9BB5A720B33}"/>
    <hyperlink ref="B12" location="'Table 3.2'!C10" display="'Table 3.2'!C10" xr:uid="{892A2DFF-8197-4145-8A97-C09CEA119BDE}"/>
    <hyperlink ref="B24" r:id="rId7" display="or the Labour Surveys Branch at labour.statistics@abs.gov.au." xr:uid="{8B74C704-5F16-4050-AE89-A95FD29DD4BE}"/>
    <hyperlink ref="B23:E23" r:id="rId8" display="For further information about these and related statistics visit www.abs.gov.au/about/contact-us" xr:uid="{1B2ECED9-0C42-4A0F-9DC5-CEC65B70C4FF}"/>
    <hyperlink ref="B11" location="'Table 3.1'!C10" display="'Table 3.1'!C10" xr:uid="{57240765-0A44-40B2-BA86-E454A45E9318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80126-3A13-42F5-968D-E97F2637DB4A}">
  <sheetPr>
    <pageSetUpPr fitToPage="1"/>
  </sheetPr>
  <dimension ref="A1:U87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1" t="str">
        <f>Contents!B6</f>
        <v>Table 3. Underemployment status of full-time and part-time workers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2" t="str">
        <f>Contents!C11</f>
        <v>Table 3.1 - Underemployment status of full-time and part-time workers by age, February 2022</v>
      </c>
      <c r="B8" s="72"/>
      <c r="C8" s="72"/>
      <c r="D8" s="72"/>
      <c r="E8" s="72"/>
      <c r="F8" s="72"/>
      <c r="G8" s="72"/>
      <c r="H8" s="72"/>
      <c r="I8" s="35"/>
      <c r="J8" s="36"/>
      <c r="K8" s="36"/>
      <c r="L8" s="72"/>
      <c r="M8" s="72"/>
      <c r="N8" s="72"/>
      <c r="O8" s="72"/>
      <c r="P8" s="72"/>
      <c r="Q8" s="72"/>
      <c r="R8" s="72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959</v>
      </c>
      <c r="C10" s="69" t="s">
        <v>960</v>
      </c>
      <c r="D10" s="69"/>
      <c r="E10" s="69"/>
      <c r="F10" s="40"/>
      <c r="G10" s="70" t="s">
        <v>961</v>
      </c>
      <c r="H10" s="70"/>
      <c r="I10" s="7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962</v>
      </c>
      <c r="D11" s="38" t="s">
        <v>963</v>
      </c>
      <c r="E11" s="38" t="s">
        <v>964</v>
      </c>
      <c r="F11" s="38"/>
      <c r="G11" s="38" t="s">
        <v>962</v>
      </c>
      <c r="H11" s="38" t="s">
        <v>963</v>
      </c>
      <c r="I11" s="38" t="s">
        <v>964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965</v>
      </c>
      <c r="D12" s="41" t="s">
        <v>965</v>
      </c>
      <c r="E12" s="41" t="s">
        <v>965</v>
      </c>
      <c r="F12" s="41"/>
      <c r="G12" s="41" t="s">
        <v>965</v>
      </c>
      <c r="H12" s="41" t="s">
        <v>965</v>
      </c>
      <c r="I12" s="41" t="s">
        <v>965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966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2"/>
      <c r="B14" s="44" t="s">
        <v>967</v>
      </c>
      <c r="C14" s="45" cm="1">
        <f t="array" ref="C14">INDEX($C$50:$T$60,$U50,C$36)</f>
        <v>13363.421</v>
      </c>
      <c r="D14" s="45" cm="1">
        <f t="array" ref="D14">INDEX($C$50:$T$60,$U50,D$36)</f>
        <v>6962.8680000000004</v>
      </c>
      <c r="E14" s="45" cm="1">
        <f t="array" ref="E14">INDEX($C$50:$T$60,$U50,E$36)</f>
        <v>6400.5529999999999</v>
      </c>
      <c r="F14" s="45"/>
      <c r="G14" s="19" t="str" cm="1">
        <f t="array" ref="G14">HYPERLINK(TEXT("#"&amp;INDEX($C$69:$T$79,$U69,C$36),),INDEX($C$69:$T$79,$U69,C$36))</f>
        <v>A125190042R</v>
      </c>
      <c r="H14" s="19" t="str" cm="1">
        <f t="array" ref="H14">HYPERLINK(TEXT("#"&amp;INDEX($C$69:$T$79,$U69,D$36),),INDEX($C$69:$T$79,$U69,D$36))</f>
        <v>A125194794C</v>
      </c>
      <c r="I14" s="19" t="str" cm="1">
        <f t="array" ref="I14">HYPERLINK(TEXT("#"&amp;INDEX($C$69:$T$79,$U69,E$36),),INDEX($C$69:$T$79,$U69,E$36))</f>
        <v>A125192418L</v>
      </c>
    </row>
    <row r="15" spans="1:20">
      <c r="A15" s="46"/>
      <c r="B15" s="47" t="s">
        <v>968</v>
      </c>
      <c r="C15" s="45" cm="1">
        <f t="array" ref="C15">INDEX($C$50:$T$60,$U51,C$36)</f>
        <v>9283.6419999999998</v>
      </c>
      <c r="D15" s="45" cm="1">
        <f t="array" ref="D15">INDEX($C$50:$T$60,$U51,D$36)</f>
        <v>5698.3320000000003</v>
      </c>
      <c r="E15" s="45" cm="1">
        <f t="array" ref="E15">INDEX($C$50:$T$60,$U51,E$36)</f>
        <v>3585.3090000000002</v>
      </c>
      <c r="F15" s="45"/>
      <c r="G15" s="19" t="str" cm="1">
        <f t="array" ref="G15">HYPERLINK(TEXT("#"&amp;INDEX($C$69:$T$79,$U70,C$36),),INDEX($C$69:$T$79,$U70,C$36))</f>
        <v>A125190022F</v>
      </c>
      <c r="H15" s="19" t="str" cm="1">
        <f t="array" ref="H15">HYPERLINK(TEXT("#"&amp;INDEX($C$69:$T$79,$U70,D$36),),INDEX($C$69:$T$79,$U70,D$36))</f>
        <v>A125194774V</v>
      </c>
      <c r="I15" s="19" t="str" cm="1">
        <f t="array" ref="I15">HYPERLINK(TEXT("#"&amp;INDEX($C$69:$T$79,$U70,E$36),),INDEX($C$69:$T$79,$U70,E$36))</f>
        <v>A125192398R</v>
      </c>
    </row>
    <row r="16" spans="1:20">
      <c r="A16" s="48"/>
      <c r="B16" s="49" t="s">
        <v>969</v>
      </c>
      <c r="C16" s="45" cm="1">
        <f t="array" ref="C16">INDEX($C$50:$T$60,$U52,C$36)</f>
        <v>7915.2669999999998</v>
      </c>
      <c r="D16" s="45" cm="1">
        <f t="array" ref="D16">INDEX($C$50:$T$60,$U52,D$36)</f>
        <v>4887.3860000000004</v>
      </c>
      <c r="E16" s="45" cm="1">
        <f t="array" ref="E16">INDEX($C$50:$T$60,$U52,E$36)</f>
        <v>3027.8809999999999</v>
      </c>
      <c r="F16" s="45"/>
      <c r="G16" s="19" t="str" cm="1">
        <f t="array" ref="G16">HYPERLINK(TEXT("#"&amp;INDEX($C$69:$T$79,$U71,C$36),),INDEX($C$69:$T$79,$U71,C$36))</f>
        <v>A125190046X</v>
      </c>
      <c r="H16" s="19" t="str" cm="1">
        <f t="array" ref="H16">HYPERLINK(TEXT("#"&amp;INDEX($C$69:$T$79,$U71,D$36),),INDEX($C$69:$T$79,$U71,D$36))</f>
        <v>A125194798L</v>
      </c>
      <c r="I16" s="19" t="str" cm="1">
        <f t="array" ref="I16">HYPERLINK(TEXT("#"&amp;INDEX($C$69:$T$79,$U71,E$36),),INDEX($C$69:$T$79,$U71,E$36))</f>
        <v>A125192422C</v>
      </c>
    </row>
    <row r="17" spans="1:20">
      <c r="A17" s="48"/>
      <c r="B17" s="49" t="s">
        <v>970</v>
      </c>
      <c r="C17" s="45" cm="1">
        <f t="array" ref="C17">INDEX($C$50:$T$60,$U53,C$36)</f>
        <v>1368.374</v>
      </c>
      <c r="D17" s="45" cm="1">
        <f t="array" ref="D17">INDEX($C$50:$T$60,$U53,D$36)</f>
        <v>810.94600000000003</v>
      </c>
      <c r="E17" s="45" cm="1">
        <f t="array" ref="E17">INDEX($C$50:$T$60,$U53,E$36)</f>
        <v>557.428</v>
      </c>
      <c r="F17" s="45"/>
      <c r="G17" s="19" t="str" cm="1">
        <f t="array" ref="G17">HYPERLINK(TEXT("#"&amp;INDEX($C$69:$T$79,$U72,C$36),),INDEX($C$69:$T$79,$U72,C$36))</f>
        <v>A125190050R</v>
      </c>
      <c r="H17" s="19" t="str" cm="1">
        <f t="array" ref="H17">HYPERLINK(TEXT("#"&amp;INDEX($C$69:$T$79,$U72,D$36),),INDEX($C$69:$T$79,$U72,D$36))</f>
        <v>A125194802T</v>
      </c>
      <c r="I17" s="19" t="str" cm="1">
        <f t="array" ref="I17">HYPERLINK(TEXT("#"&amp;INDEX($C$69:$T$79,$U72,E$36),),INDEX($C$69:$T$79,$U72,E$36))</f>
        <v>A125192426L</v>
      </c>
    </row>
    <row r="18" spans="1:20">
      <c r="A18" s="48"/>
      <c r="B18" s="50" t="s">
        <v>971</v>
      </c>
      <c r="C18" s="45" cm="1">
        <f t="array" ref="C18">INDEX($C$50:$T$60,$U54,C$36)</f>
        <v>1268.3420000000001</v>
      </c>
      <c r="D18" s="45" cm="1">
        <f t="array" ref="D18">INDEX($C$50:$T$60,$U54,D$36)</f>
        <v>742.41099999999994</v>
      </c>
      <c r="E18" s="45" cm="1">
        <f t="array" ref="E18">INDEX($C$50:$T$60,$U54,E$36)</f>
        <v>525.92999999999995</v>
      </c>
      <c r="F18" s="45"/>
      <c r="G18" s="19" t="str" cm="1">
        <f t="array" ref="G18">HYPERLINK(TEXT("#"&amp;INDEX($C$69:$T$79,$U73,C$36),),INDEX($C$69:$T$79,$U73,C$36))</f>
        <v>A125190026R</v>
      </c>
      <c r="H18" s="19" t="str" cm="1">
        <f t="array" ref="H18">HYPERLINK(TEXT("#"&amp;INDEX($C$69:$T$79,$U73,D$36),),INDEX($C$69:$T$79,$U73,D$36))</f>
        <v>A125194778C</v>
      </c>
      <c r="I18" s="19" t="str" cm="1">
        <f t="array" ref="I18">HYPERLINK(TEXT("#"&amp;INDEX($C$69:$T$79,$U73,E$36),),INDEX($C$69:$T$79,$U73,E$36))</f>
        <v>A125192402V</v>
      </c>
    </row>
    <row r="19" spans="1:20">
      <c r="A19" s="48"/>
      <c r="B19" s="50" t="s">
        <v>972</v>
      </c>
      <c r="C19" s="45" cm="1">
        <f t="array" ref="C19">INDEX($C$50:$T$60,$U55,C$36)</f>
        <v>100.033</v>
      </c>
      <c r="D19" s="45" cm="1">
        <f t="array" ref="D19">INDEX($C$50:$T$60,$U55,D$36)</f>
        <v>68.534999999999997</v>
      </c>
      <c r="E19" s="45" cm="1">
        <f t="array" ref="E19">INDEX($C$50:$T$60,$U55,E$36)</f>
        <v>31.498000000000001</v>
      </c>
      <c r="F19" s="45"/>
      <c r="G19" s="19" t="str" cm="1">
        <f t="array" ref="G19">HYPERLINK(TEXT("#"&amp;INDEX($C$69:$T$79,$U74,C$36),),INDEX($C$69:$T$79,$U74,C$36))</f>
        <v>A125190030F</v>
      </c>
      <c r="H19" s="19" t="str" cm="1">
        <f t="array" ref="H19">HYPERLINK(TEXT("#"&amp;INDEX($C$69:$T$79,$U74,D$36),),INDEX($C$69:$T$79,$U74,D$36))</f>
        <v>A125194782V</v>
      </c>
      <c r="I19" s="19" t="str" cm="1">
        <f t="array" ref="I19">HYPERLINK(TEXT("#"&amp;INDEX($C$69:$T$79,$U74,E$36),),INDEX($C$69:$T$79,$U74,E$36))</f>
        <v>A125192406C</v>
      </c>
    </row>
    <row r="20" spans="1:20">
      <c r="A20" s="48"/>
      <c r="B20" s="51" t="s">
        <v>973</v>
      </c>
      <c r="C20" s="45" cm="1">
        <f t="array" ref="C20">INDEX($C$50:$T$60,$U56,C$36)</f>
        <v>4079.78</v>
      </c>
      <c r="D20" s="45" cm="1">
        <f t="array" ref="D20">INDEX($C$50:$T$60,$U56,D$36)</f>
        <v>1264.5360000000001</v>
      </c>
      <c r="E20" s="45" cm="1">
        <f t="array" ref="E20">INDEX($C$50:$T$60,$U56,E$36)</f>
        <v>2815.2440000000001</v>
      </c>
      <c r="F20" s="45"/>
      <c r="G20" s="19" t="str" cm="1">
        <f t="array" ref="G20">HYPERLINK(TEXT("#"&amp;INDEX($C$69:$T$79,$U75,C$36),),INDEX($C$69:$T$79,$U75,C$36))</f>
        <v>A125190034R</v>
      </c>
      <c r="H20" s="19" t="str" cm="1">
        <f t="array" ref="H20">HYPERLINK(TEXT("#"&amp;INDEX($C$69:$T$79,$U75,D$36),),INDEX($C$69:$T$79,$U75,D$36))</f>
        <v>A125194786C</v>
      </c>
      <c r="I20" s="19" t="str" cm="1">
        <f t="array" ref="I20">HYPERLINK(TEXT("#"&amp;INDEX($C$69:$T$79,$U75,E$36),),INDEX($C$69:$T$79,$U75,E$36))</f>
        <v>A125192410V</v>
      </c>
    </row>
    <row r="21" spans="1:20">
      <c r="A21" s="48"/>
      <c r="B21" s="52" t="s">
        <v>974</v>
      </c>
      <c r="C21" s="45" cm="1">
        <f t="array" ref="C21">INDEX($C$50:$T$60,$U57,C$36)</f>
        <v>3258.89</v>
      </c>
      <c r="D21" s="45" cm="1">
        <f t="array" ref="D21">INDEX($C$50:$T$60,$U57,D$36)</f>
        <v>938.13300000000004</v>
      </c>
      <c r="E21" s="45" cm="1">
        <f t="array" ref="E21">INDEX($C$50:$T$60,$U57,E$36)</f>
        <v>2320.7570000000001</v>
      </c>
      <c r="F21" s="45"/>
      <c r="G21" s="19" t="str" cm="1">
        <f t="array" ref="G21">HYPERLINK(TEXT("#"&amp;INDEX($C$69:$T$79,$U76,C$36),),INDEX($C$69:$T$79,$U76,C$36))</f>
        <v>A125190018R</v>
      </c>
      <c r="H21" s="19" t="str" cm="1">
        <f t="array" ref="H21">HYPERLINK(TEXT("#"&amp;INDEX($C$69:$T$79,$U76,D$36),),INDEX($C$69:$T$79,$U76,D$36))</f>
        <v>A125194770K</v>
      </c>
      <c r="I21" s="19" t="str" cm="1">
        <f t="array" ref="I21">HYPERLINK(TEXT("#"&amp;INDEX($C$69:$T$79,$U76,E$36),),INDEX($C$69:$T$79,$U76,E$36))</f>
        <v>A125192394F</v>
      </c>
    </row>
    <row r="22" spans="1:20">
      <c r="A22" s="48"/>
      <c r="B22" s="52" t="s">
        <v>975</v>
      </c>
      <c r="C22" s="45" cm="1">
        <f t="array" ref="C22">INDEX($C$50:$T$60,$U58,C$36)</f>
        <v>820.89</v>
      </c>
      <c r="D22" s="45" cm="1">
        <f t="array" ref="D22">INDEX($C$50:$T$60,$U58,D$36)</f>
        <v>326.40300000000002</v>
      </c>
      <c r="E22" s="45" cm="1">
        <f t="array" ref="E22">INDEX($C$50:$T$60,$U58,E$36)</f>
        <v>494.48700000000002</v>
      </c>
      <c r="F22" s="45"/>
      <c r="G22" s="19" t="str" cm="1">
        <f t="array" ref="G22">HYPERLINK(TEXT("#"&amp;INDEX($C$69:$T$79,$U77,C$36),),INDEX($C$69:$T$79,$U77,C$36))</f>
        <v>A125190054X</v>
      </c>
      <c r="H22" s="19" t="str" cm="1">
        <f t="array" ref="H22">HYPERLINK(TEXT("#"&amp;INDEX($C$69:$T$79,$U77,D$36),),INDEX($C$69:$T$79,$U77,D$36))</f>
        <v>A125194806A</v>
      </c>
      <c r="I22" s="19" t="str" cm="1">
        <f t="array" ref="I22">HYPERLINK(TEXT("#"&amp;INDEX($C$69:$T$79,$U77,E$36),),INDEX($C$69:$T$79,$U77,E$36))</f>
        <v>A125192430C</v>
      </c>
    </row>
    <row r="23" spans="1:20">
      <c r="A23" s="48"/>
      <c r="B23" s="53" t="s">
        <v>976</v>
      </c>
      <c r="C23" s="45" cm="1">
        <f t="array" ref="C23">INDEX($C$50:$T$60,$U59,C$36)</f>
        <v>431.166</v>
      </c>
      <c r="D23" s="45" cm="1">
        <f t="array" ref="D23">INDEX($C$50:$T$60,$U59,D$36)</f>
        <v>138.334</v>
      </c>
      <c r="E23" s="45" cm="1">
        <f t="array" ref="E23">INDEX($C$50:$T$60,$U59,E$36)</f>
        <v>292.83199999999999</v>
      </c>
      <c r="F23" s="45"/>
      <c r="G23" s="19" t="str" cm="1">
        <f t="array" ref="G23">HYPERLINK(TEXT("#"&amp;INDEX($C$69:$T$79,$U78,C$36),),INDEX($C$69:$T$79,$U78,C$36))</f>
        <v>A125190038X</v>
      </c>
      <c r="H23" s="19" t="str" cm="1">
        <f t="array" ref="H23">HYPERLINK(TEXT("#"&amp;INDEX($C$69:$T$79,$U78,D$36),),INDEX($C$69:$T$79,$U78,D$36))</f>
        <v>A125194790V</v>
      </c>
      <c r="I23" s="19" t="str" cm="1">
        <f t="array" ref="I23">HYPERLINK(TEXT("#"&amp;INDEX($C$69:$T$79,$U78,E$36),),INDEX($C$69:$T$79,$U78,E$36))</f>
        <v>A125192414C</v>
      </c>
    </row>
    <row r="24" spans="1:20">
      <c r="A24" s="48"/>
      <c r="B24" s="53" t="s">
        <v>977</v>
      </c>
      <c r="C24" s="45" cm="1">
        <f t="array" ref="C24">INDEX($C$50:$T$60,$U60,C$36)</f>
        <v>389.72399999999999</v>
      </c>
      <c r="D24" s="45" cm="1">
        <f t="array" ref="D24">INDEX($C$50:$T$60,$U60,D$36)</f>
        <v>188.06800000000001</v>
      </c>
      <c r="E24" s="45" cm="1">
        <f t="array" ref="E24">INDEX($C$50:$T$60,$U60,E$36)</f>
        <v>201.655</v>
      </c>
      <c r="F24" s="45"/>
      <c r="G24" s="19" t="str" cm="1">
        <f t="array" ref="G24">HYPERLINK(TEXT("#"&amp;INDEX($C$69:$T$79,$U79,C$36),),INDEX($C$69:$T$79,$U79,C$36))</f>
        <v>A125190058J</v>
      </c>
      <c r="H24" s="19" t="str" cm="1">
        <f t="array" ref="H24">HYPERLINK(TEXT("#"&amp;INDEX($C$69:$T$79,$U79,D$36),),INDEX($C$69:$T$79,$U79,D$36))</f>
        <v>A125194810T</v>
      </c>
      <c r="I24" s="19" t="str" cm="1">
        <f t="array" ref="I24">HYPERLINK(TEXT("#"&amp;INDEX($C$69:$T$79,$U79,E$36),),INDEX($C$69:$T$79,$U79,E$36))</f>
        <v>A125192434L</v>
      </c>
    </row>
    <row r="25" spans="1:20">
      <c r="A25" s="48"/>
      <c r="B25" s="49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8"/>
      <c r="B26" s="49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54" t="str">
        <f ca="1">Contents!B27</f>
        <v>© Commonwealth of Australia 2022</v>
      </c>
      <c r="B27" s="5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54"/>
      <c r="B28" s="5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 hidden="1">
      <c r="A29" s="56"/>
      <c r="B29" s="57" t="s">
        <v>960</v>
      </c>
      <c r="C29" s="58">
        <v>1</v>
      </c>
      <c r="D29" s="59"/>
      <c r="E29" s="59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 hidden="1">
      <c r="A30" s="56"/>
      <c r="B30" s="57" t="s">
        <v>978</v>
      </c>
      <c r="C30" s="58">
        <v>4</v>
      </c>
      <c r="D30" s="59"/>
      <c r="E30" s="59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 hidden="1">
      <c r="A31" s="56"/>
      <c r="B31" s="57" t="s">
        <v>979</v>
      </c>
      <c r="C31" s="58">
        <v>7</v>
      </c>
      <c r="D31" s="59"/>
      <c r="E31" s="59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 hidden="1">
      <c r="A32" s="56"/>
      <c r="B32" s="57" t="s">
        <v>980</v>
      </c>
      <c r="C32" s="58">
        <v>10</v>
      </c>
      <c r="D32" s="59"/>
      <c r="E32" s="59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1" hidden="1">
      <c r="A33" s="56"/>
      <c r="B33" s="57" t="s">
        <v>981</v>
      </c>
      <c r="C33" s="58">
        <v>13</v>
      </c>
      <c r="D33" s="59"/>
      <c r="E33" s="59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1" hidden="1">
      <c r="A34" s="56"/>
      <c r="B34" s="57" t="s">
        <v>982</v>
      </c>
      <c r="C34" s="58">
        <v>16</v>
      </c>
      <c r="D34" s="59"/>
      <c r="E34" s="59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1" hidden="1">
      <c r="A35" s="56"/>
      <c r="B35" s="60"/>
      <c r="C35" s="59"/>
      <c r="D35" s="59"/>
      <c r="E35" s="59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1" hidden="1">
      <c r="A36" s="56"/>
      <c r="B36" s="61"/>
      <c r="C36" s="58">
        <f>VLOOKUP(C10,B29:C34,2,FALSE)</f>
        <v>1</v>
      </c>
      <c r="D36" s="58">
        <f>C36+1</f>
        <v>2</v>
      </c>
      <c r="E36" s="58">
        <f>D36+1</f>
        <v>3</v>
      </c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</row>
    <row r="37" spans="1:21" hidden="1">
      <c r="A37" s="56"/>
      <c r="B37" s="5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1" hidden="1">
      <c r="A38" s="56"/>
      <c r="B38" s="5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</row>
    <row r="39" spans="1:21" hidden="1">
      <c r="A39" s="56"/>
      <c r="B39" s="5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1" hidden="1">
      <c r="A40" s="56"/>
      <c r="B40" s="5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1" hidden="1">
      <c r="A41" s="56"/>
      <c r="B41" s="5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1" hidden="1">
      <c r="A42" s="56"/>
      <c r="B42" s="5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1" hidden="1">
      <c r="A43" s="56"/>
      <c r="B43" s="5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1" hidden="1">
      <c r="A44" s="56"/>
      <c r="B44" s="5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1" hidden="1">
      <c r="A45" s="56"/>
      <c r="B45" s="55"/>
      <c r="C45" s="58">
        <v>1</v>
      </c>
      <c r="D45" s="58">
        <v>2</v>
      </c>
      <c r="E45" s="58">
        <v>3</v>
      </c>
      <c r="F45" s="58">
        <v>4</v>
      </c>
      <c r="G45" s="58">
        <v>5</v>
      </c>
      <c r="H45" s="58">
        <v>6</v>
      </c>
      <c r="I45" s="58">
        <v>7</v>
      </c>
      <c r="J45" s="58">
        <v>8</v>
      </c>
      <c r="K45" s="58">
        <v>9</v>
      </c>
      <c r="L45" s="58">
        <v>10</v>
      </c>
      <c r="M45" s="58">
        <v>11</v>
      </c>
      <c r="N45" s="58">
        <v>12</v>
      </c>
      <c r="O45" s="58">
        <v>13</v>
      </c>
      <c r="P45" s="58">
        <v>14</v>
      </c>
      <c r="Q45" s="58">
        <v>15</v>
      </c>
      <c r="R45" s="58">
        <v>16</v>
      </c>
      <c r="S45" s="58">
        <v>17</v>
      </c>
      <c r="T45" s="58">
        <v>18</v>
      </c>
    </row>
    <row r="46" spans="1:21" ht="15" hidden="1" customHeight="1">
      <c r="A46" s="37"/>
      <c r="B46" s="37"/>
      <c r="C46" s="73" t="s">
        <v>960</v>
      </c>
      <c r="D46" s="73"/>
      <c r="E46" s="73"/>
      <c r="F46" s="73" t="s">
        <v>978</v>
      </c>
      <c r="G46" s="73"/>
      <c r="H46" s="73"/>
      <c r="I46" s="73" t="s">
        <v>979</v>
      </c>
      <c r="J46" s="73"/>
      <c r="K46" s="73"/>
      <c r="L46" s="73" t="s">
        <v>980</v>
      </c>
      <c r="M46" s="73"/>
      <c r="N46" s="73"/>
      <c r="O46" s="73" t="s">
        <v>981</v>
      </c>
      <c r="P46" s="73"/>
      <c r="Q46" s="73"/>
      <c r="R46" s="73" t="s">
        <v>982</v>
      </c>
      <c r="S46" s="73"/>
      <c r="T46" s="73"/>
    </row>
    <row r="47" spans="1:21" hidden="1">
      <c r="A47" s="37"/>
      <c r="B47" s="37"/>
      <c r="C47" s="38" t="s">
        <v>962</v>
      </c>
      <c r="D47" s="38" t="s">
        <v>963</v>
      </c>
      <c r="E47" s="38" t="s">
        <v>964</v>
      </c>
      <c r="F47" s="38" t="s">
        <v>962</v>
      </c>
      <c r="G47" s="38" t="s">
        <v>963</v>
      </c>
      <c r="H47" s="38" t="s">
        <v>964</v>
      </c>
      <c r="I47" s="38" t="s">
        <v>962</v>
      </c>
      <c r="J47" s="38" t="s">
        <v>963</v>
      </c>
      <c r="K47" s="38" t="s">
        <v>964</v>
      </c>
      <c r="L47" s="38" t="s">
        <v>962</v>
      </c>
      <c r="M47" s="38" t="s">
        <v>963</v>
      </c>
      <c r="N47" s="38" t="s">
        <v>964</v>
      </c>
      <c r="O47" s="38" t="s">
        <v>962</v>
      </c>
      <c r="P47" s="38" t="s">
        <v>963</v>
      </c>
      <c r="Q47" s="38" t="s">
        <v>964</v>
      </c>
      <c r="R47" s="38" t="s">
        <v>962</v>
      </c>
      <c r="S47" s="38" t="s">
        <v>963</v>
      </c>
      <c r="T47" s="38" t="s">
        <v>964</v>
      </c>
    </row>
    <row r="48" spans="1:21" hidden="1">
      <c r="A48" s="37"/>
      <c r="B48" s="37"/>
      <c r="C48" s="41" t="s">
        <v>965</v>
      </c>
      <c r="D48" s="41" t="s">
        <v>965</v>
      </c>
      <c r="E48" s="41" t="s">
        <v>965</v>
      </c>
      <c r="F48" s="41" t="s">
        <v>965</v>
      </c>
      <c r="G48" s="41" t="s">
        <v>965</v>
      </c>
      <c r="H48" s="41" t="s">
        <v>965</v>
      </c>
      <c r="I48" s="41" t="s">
        <v>965</v>
      </c>
      <c r="J48" s="41" t="s">
        <v>965</v>
      </c>
      <c r="K48" s="41" t="s">
        <v>965</v>
      </c>
      <c r="L48" s="41" t="s">
        <v>965</v>
      </c>
      <c r="M48" s="41" t="s">
        <v>965</v>
      </c>
      <c r="N48" s="41" t="s">
        <v>965</v>
      </c>
      <c r="O48" s="41" t="s">
        <v>965</v>
      </c>
      <c r="P48" s="41" t="s">
        <v>965</v>
      </c>
      <c r="Q48" s="41" t="s">
        <v>965</v>
      </c>
      <c r="R48" s="41" t="s">
        <v>965</v>
      </c>
      <c r="S48" s="41" t="s">
        <v>965</v>
      </c>
      <c r="T48" s="41" t="s">
        <v>965</v>
      </c>
    </row>
    <row r="49" spans="1:21" hidden="1">
      <c r="A49" s="42" t="s">
        <v>966</v>
      </c>
      <c r="B49" s="37"/>
      <c r="C49" s="41"/>
      <c r="D49" s="41"/>
      <c r="E49" s="41"/>
      <c r="F49" s="43"/>
      <c r="G49" s="62"/>
      <c r="H49" s="62"/>
    </row>
    <row r="50" spans="1:21" hidden="1">
      <c r="A50" s="42"/>
      <c r="B50" s="44" t="s">
        <v>967</v>
      </c>
      <c r="C50" s="45">
        <f>A125190042R_Latest</f>
        <v>13363.421</v>
      </c>
      <c r="D50" s="45">
        <f>A125194794C_Latest</f>
        <v>6962.8680000000004</v>
      </c>
      <c r="E50" s="45">
        <f>A125192418L_Latest</f>
        <v>6400.5529999999999</v>
      </c>
      <c r="F50" s="45">
        <f>A125191230T_Latest</f>
        <v>12720.571</v>
      </c>
      <c r="G50" s="45">
        <f>A125195982F_Latest</f>
        <v>6576.4459999999999</v>
      </c>
      <c r="H50" s="45">
        <f>A125193606R_Latest</f>
        <v>6144.125</v>
      </c>
      <c r="I50" s="45">
        <f>A125190438K_Latest</f>
        <v>1958.0619999999999</v>
      </c>
      <c r="J50" s="45">
        <f>A125195190J_Latest</f>
        <v>978.26300000000003</v>
      </c>
      <c r="K50" s="45">
        <f>A125192814R_Latest</f>
        <v>979.79899999999998</v>
      </c>
      <c r="L50" s="45">
        <f>A125191626L_Latest</f>
        <v>6039.2020000000002</v>
      </c>
      <c r="M50" s="45">
        <f>A125196378C_Latest</f>
        <v>3152.4450000000002</v>
      </c>
      <c r="N50" s="45">
        <f>A125194002V_Latest</f>
        <v>2886.7570000000001</v>
      </c>
      <c r="O50" s="45">
        <f>A125192022T_Latest</f>
        <v>4723.3069999999998</v>
      </c>
      <c r="P50" s="45">
        <f>A125196774F_Latest</f>
        <v>2445.7379999999998</v>
      </c>
      <c r="Q50" s="45">
        <f>A125194398A_Latest</f>
        <v>2277.569</v>
      </c>
      <c r="R50" s="45">
        <f>A125190834L_Latest</f>
        <v>642.85</v>
      </c>
      <c r="S50" s="45">
        <f>A125195586C_Latest</f>
        <v>386.42200000000003</v>
      </c>
      <c r="T50" s="45">
        <f>A125193210V_Latest</f>
        <v>256.428</v>
      </c>
      <c r="U50" s="57">
        <v>1</v>
      </c>
    </row>
    <row r="51" spans="1:21" hidden="1">
      <c r="A51" s="46"/>
      <c r="B51" s="47" t="s">
        <v>968</v>
      </c>
      <c r="C51" s="45">
        <f>A125190022F_Latest</f>
        <v>9283.6419999999998</v>
      </c>
      <c r="D51" s="45">
        <f>A125194774V_Latest</f>
        <v>5698.3320000000003</v>
      </c>
      <c r="E51" s="45">
        <f>A125192398R_Latest</f>
        <v>3585.3090000000002</v>
      </c>
      <c r="F51" s="45">
        <f>A125191210J_Latest</f>
        <v>8996.8760000000002</v>
      </c>
      <c r="G51" s="45">
        <f>A125195962W_Latest</f>
        <v>5496.2640000000001</v>
      </c>
      <c r="H51" s="45">
        <f>A125193586T_Latest</f>
        <v>3500.6120000000001</v>
      </c>
      <c r="I51" s="45">
        <f>A125190418A_Latest</f>
        <v>924.25099999999998</v>
      </c>
      <c r="J51" s="45">
        <f>A125195170X_Latest</f>
        <v>544.077</v>
      </c>
      <c r="K51" s="45">
        <f>A125192794T_Latest</f>
        <v>380.17500000000001</v>
      </c>
      <c r="L51" s="45">
        <f>A125191606C_Latest</f>
        <v>4633.5820000000003</v>
      </c>
      <c r="M51" s="45">
        <f>A125196358V_Latest</f>
        <v>2817.3510000000001</v>
      </c>
      <c r="N51" s="45">
        <f>A125193982V_Latest</f>
        <v>1816.231</v>
      </c>
      <c r="O51" s="45">
        <f>A125192002J_Latest</f>
        <v>3439.0430000000001</v>
      </c>
      <c r="P51" s="45">
        <f>A125196754W_Latest</f>
        <v>2134.837</v>
      </c>
      <c r="Q51" s="45">
        <f>A125194378T_Latest</f>
        <v>1304.2059999999999</v>
      </c>
      <c r="R51" s="45">
        <f>A125190814C_Latest</f>
        <v>286.76600000000002</v>
      </c>
      <c r="S51" s="45">
        <f>A125195566V_Latest</f>
        <v>202.06800000000001</v>
      </c>
      <c r="T51" s="45">
        <f>A125193190W_Latest</f>
        <v>84.697000000000003</v>
      </c>
      <c r="U51" s="57">
        <v>2</v>
      </c>
    </row>
    <row r="52" spans="1:21" hidden="1">
      <c r="A52" s="48"/>
      <c r="B52" s="49" t="s">
        <v>969</v>
      </c>
      <c r="C52" s="45">
        <f>A125190046X_Latest</f>
        <v>7915.2669999999998</v>
      </c>
      <c r="D52" s="45">
        <f>A125194798L_Latest</f>
        <v>4887.3860000000004</v>
      </c>
      <c r="E52" s="45">
        <f>A125192422C_Latest</f>
        <v>3027.8809999999999</v>
      </c>
      <c r="F52" s="45">
        <f>A125191234A_Latest</f>
        <v>7676.4459999999999</v>
      </c>
      <c r="G52" s="45">
        <f>A125195986R_Latest</f>
        <v>4717.6469999999999</v>
      </c>
      <c r="H52" s="45">
        <f>A125193610F_Latest</f>
        <v>2958.799</v>
      </c>
      <c r="I52" s="45">
        <f>A125190442A_Latest</f>
        <v>822.60500000000002</v>
      </c>
      <c r="J52" s="45">
        <f>A125195194T_Latest</f>
        <v>482.851</v>
      </c>
      <c r="K52" s="45">
        <f>A125192818X_Latest</f>
        <v>339.755</v>
      </c>
      <c r="L52" s="45">
        <f>A125191630C_Latest</f>
        <v>3934.998</v>
      </c>
      <c r="M52" s="45">
        <f>A125196382V_Latest</f>
        <v>2425.29</v>
      </c>
      <c r="N52" s="45">
        <f>A125194006C_Latest</f>
        <v>1509.7080000000001</v>
      </c>
      <c r="O52" s="45">
        <f>A125192026A_Latest</f>
        <v>2918.8429999999998</v>
      </c>
      <c r="P52" s="45">
        <f>A125196778R_Latest</f>
        <v>1809.5070000000001</v>
      </c>
      <c r="Q52" s="45">
        <f>A125194402F_Latest</f>
        <v>1109.336</v>
      </c>
      <c r="R52" s="45">
        <f>A125190838W_Latest</f>
        <v>238.821</v>
      </c>
      <c r="S52" s="45">
        <f>A125195590V_Latest</f>
        <v>169.739</v>
      </c>
      <c r="T52" s="45">
        <f>A125193214C_Latest</f>
        <v>69.081999999999994</v>
      </c>
      <c r="U52" s="57">
        <v>3</v>
      </c>
    </row>
    <row r="53" spans="1:21" hidden="1">
      <c r="A53" s="48"/>
      <c r="B53" s="49" t="s">
        <v>970</v>
      </c>
      <c r="C53" s="45">
        <f>A125190050R_Latest</f>
        <v>1368.374</v>
      </c>
      <c r="D53" s="45">
        <f>A125194802T_Latest</f>
        <v>810.94600000000003</v>
      </c>
      <c r="E53" s="45">
        <f>A125192426L_Latest</f>
        <v>557.428</v>
      </c>
      <c r="F53" s="45">
        <f>A125191238K_Latest</f>
        <v>1320.43</v>
      </c>
      <c r="G53" s="45">
        <f>A125195990F_Latest</f>
        <v>778.61699999999996</v>
      </c>
      <c r="H53" s="45">
        <f>A125193614R_Latest</f>
        <v>541.81299999999999</v>
      </c>
      <c r="I53" s="45">
        <f>A125190446K_Latest</f>
        <v>101.646</v>
      </c>
      <c r="J53" s="45">
        <f>A125195198A_Latest</f>
        <v>61.225999999999999</v>
      </c>
      <c r="K53" s="45">
        <f>A125192822R_Latest</f>
        <v>40.42</v>
      </c>
      <c r="L53" s="45">
        <f>A125191634L_Latest</f>
        <v>698.58399999999995</v>
      </c>
      <c r="M53" s="45">
        <f>A125196386C_Latest</f>
        <v>392.06099999999998</v>
      </c>
      <c r="N53" s="45">
        <f>A125194010V_Latest</f>
        <v>306.52300000000002</v>
      </c>
      <c r="O53" s="45">
        <f>A125192030T_Latest</f>
        <v>520.20000000000005</v>
      </c>
      <c r="P53" s="45">
        <f>A125196782F_Latest</f>
        <v>325.33</v>
      </c>
      <c r="Q53" s="45">
        <f>A125194406R_Latest</f>
        <v>194.87</v>
      </c>
      <c r="R53" s="45">
        <f>A125190842L_Latest</f>
        <v>47.944000000000003</v>
      </c>
      <c r="S53" s="45">
        <f>A125195594C_Latest</f>
        <v>32.329000000000001</v>
      </c>
      <c r="T53" s="45">
        <f>A125193218L_Latest</f>
        <v>15.616</v>
      </c>
      <c r="U53" s="57">
        <v>4</v>
      </c>
    </row>
    <row r="54" spans="1:21" hidden="1">
      <c r="A54" s="48"/>
      <c r="B54" s="50" t="s">
        <v>971</v>
      </c>
      <c r="C54" s="45">
        <f>A125190026R_Latest</f>
        <v>1268.3420000000001</v>
      </c>
      <c r="D54" s="45">
        <f>A125194778C_Latest</f>
        <v>742.41099999999994</v>
      </c>
      <c r="E54" s="45">
        <f>A125192402V_Latest</f>
        <v>525.92999999999995</v>
      </c>
      <c r="F54" s="45">
        <f>A125191214T_Latest</f>
        <v>1227.306</v>
      </c>
      <c r="G54" s="45">
        <f>A125195966F_Latest</f>
        <v>715.06</v>
      </c>
      <c r="H54" s="45">
        <f>A125193590J_Latest</f>
        <v>512.24599999999998</v>
      </c>
      <c r="I54" s="45">
        <f>A125190422T_Latest</f>
        <v>94.340999999999994</v>
      </c>
      <c r="J54" s="45">
        <f>A125195174J_Latest</f>
        <v>56.497999999999998</v>
      </c>
      <c r="K54" s="45">
        <f>A125192798A_Latest</f>
        <v>37.843000000000004</v>
      </c>
      <c r="L54" s="45">
        <f>A125191610V_Latest</f>
        <v>659.22900000000004</v>
      </c>
      <c r="M54" s="45">
        <f>A125196362K_Latest</f>
        <v>363.93900000000002</v>
      </c>
      <c r="N54" s="45">
        <f>A125193986C_Latest</f>
        <v>295.28899999999999</v>
      </c>
      <c r="O54" s="45">
        <f>A125192006T_Latest</f>
        <v>473.73700000000002</v>
      </c>
      <c r="P54" s="45">
        <f>A125196758F_Latest</f>
        <v>294.62299999999999</v>
      </c>
      <c r="Q54" s="45">
        <f>A125194382J_Latest</f>
        <v>179.114</v>
      </c>
      <c r="R54" s="45">
        <f>A125190818L_Latest</f>
        <v>41.034999999999997</v>
      </c>
      <c r="S54" s="45">
        <f>A125195570K_Latest</f>
        <v>27.350999999999999</v>
      </c>
      <c r="T54" s="45">
        <f>A125193194F_Latest</f>
        <v>13.683999999999999</v>
      </c>
      <c r="U54" s="57">
        <v>5</v>
      </c>
    </row>
    <row r="55" spans="1:21" hidden="1">
      <c r="A55" s="48"/>
      <c r="B55" s="50" t="s">
        <v>972</v>
      </c>
      <c r="C55" s="45">
        <f>A125190030F_Latest</f>
        <v>100.033</v>
      </c>
      <c r="D55" s="45">
        <f>A125194782V_Latest</f>
        <v>68.534999999999997</v>
      </c>
      <c r="E55" s="45">
        <f>A125192406C_Latest</f>
        <v>31.498000000000001</v>
      </c>
      <c r="F55" s="45">
        <f>A125191218A_Latest</f>
        <v>93.123999999999995</v>
      </c>
      <c r="G55" s="45">
        <f>A125195970W_Latest</f>
        <v>63.557000000000002</v>
      </c>
      <c r="H55" s="45">
        <f>A125193594T_Latest</f>
        <v>29.565999999999999</v>
      </c>
      <c r="I55" s="45">
        <f>A125190426A_Latest</f>
        <v>7.3049999999999997</v>
      </c>
      <c r="J55" s="45">
        <f>A125195178T_Latest</f>
        <v>4.7279999999999998</v>
      </c>
      <c r="K55" s="45">
        <f>A125192802F_Latest</f>
        <v>2.577</v>
      </c>
      <c r="L55" s="45">
        <f>A125191614C_Latest</f>
        <v>39.354999999999997</v>
      </c>
      <c r="M55" s="45">
        <f>A125196366V_Latest</f>
        <v>28.120999999999999</v>
      </c>
      <c r="N55" s="45">
        <f>A125193990V_Latest</f>
        <v>11.234</v>
      </c>
      <c r="O55" s="45">
        <f>A125192010J_Latest</f>
        <v>46.463000000000001</v>
      </c>
      <c r="P55" s="45">
        <f>A125196762W_Latest</f>
        <v>30.707999999999998</v>
      </c>
      <c r="Q55" s="45">
        <f>A125194386T_Latest</f>
        <v>15.756</v>
      </c>
      <c r="R55" s="45">
        <f>A125190822C_Latest</f>
        <v>6.9089999999999998</v>
      </c>
      <c r="S55" s="45">
        <f>A125195574V_Latest</f>
        <v>4.9779999999999998</v>
      </c>
      <c r="T55" s="45">
        <f>A125193198R_Latest</f>
        <v>1.9319999999999999</v>
      </c>
      <c r="U55" s="57">
        <v>6</v>
      </c>
    </row>
    <row r="56" spans="1:21" hidden="1">
      <c r="A56" s="48"/>
      <c r="B56" s="51" t="s">
        <v>973</v>
      </c>
      <c r="C56" s="45">
        <f>A125190034R_Latest</f>
        <v>4079.78</v>
      </c>
      <c r="D56" s="45">
        <f>A125194786C_Latest</f>
        <v>1264.5360000000001</v>
      </c>
      <c r="E56" s="45">
        <f>A125192410V_Latest</f>
        <v>2815.2440000000001</v>
      </c>
      <c r="F56" s="45">
        <f>A125191222T_Latest</f>
        <v>3723.6950000000002</v>
      </c>
      <c r="G56" s="45">
        <f>A125195974F_Latest</f>
        <v>1080.182</v>
      </c>
      <c r="H56" s="45">
        <f>A125193598A_Latest</f>
        <v>2643.5129999999999</v>
      </c>
      <c r="I56" s="45">
        <f>A125190430T_Latest</f>
        <v>1033.8109999999999</v>
      </c>
      <c r="J56" s="45">
        <f>A125195182J_Latest</f>
        <v>434.18700000000001</v>
      </c>
      <c r="K56" s="45">
        <f>A125192806R_Latest</f>
        <v>599.62400000000002</v>
      </c>
      <c r="L56" s="45">
        <f>A125191618L_Latest</f>
        <v>1405.62</v>
      </c>
      <c r="M56" s="45">
        <f>A125196370K_Latest</f>
        <v>335.09500000000003</v>
      </c>
      <c r="N56" s="45">
        <f>A125193994C_Latest</f>
        <v>1070.5260000000001</v>
      </c>
      <c r="O56" s="45">
        <f>A125192014T_Latest</f>
        <v>1284.2639999999999</v>
      </c>
      <c r="P56" s="45">
        <f>A125196766F_Latest</f>
        <v>310.90100000000001</v>
      </c>
      <c r="Q56" s="45">
        <f>A125194390J_Latest</f>
        <v>973.36300000000006</v>
      </c>
      <c r="R56" s="45">
        <f>A125190826L_Latest</f>
        <v>356.084</v>
      </c>
      <c r="S56" s="45">
        <f>A125195578C_Latest</f>
        <v>184.35400000000001</v>
      </c>
      <c r="T56" s="45">
        <f>A125193202V_Latest</f>
        <v>171.73099999999999</v>
      </c>
      <c r="U56" s="57">
        <v>7</v>
      </c>
    </row>
    <row r="57" spans="1:21" hidden="1">
      <c r="A57" s="48"/>
      <c r="B57" s="52" t="s">
        <v>974</v>
      </c>
      <c r="C57" s="45">
        <f>A125190018R_Latest</f>
        <v>3258.89</v>
      </c>
      <c r="D57" s="45">
        <f>A125194770K_Latest</f>
        <v>938.13300000000004</v>
      </c>
      <c r="E57" s="45">
        <f>A125192394F_Latest</f>
        <v>2320.7570000000001</v>
      </c>
      <c r="F57" s="45">
        <f>A125191206T_Latest</f>
        <v>2919.2669999999998</v>
      </c>
      <c r="G57" s="45">
        <f>A125195958F_Latest</f>
        <v>763.10799999999995</v>
      </c>
      <c r="H57" s="45">
        <f>A125193582J_Latest</f>
        <v>2156.1590000000001</v>
      </c>
      <c r="I57" s="45">
        <f>A125190414T_Latest</f>
        <v>736.79899999999998</v>
      </c>
      <c r="J57" s="45">
        <f>A125195166J_Latest</f>
        <v>300.93099999999998</v>
      </c>
      <c r="K57" s="45">
        <f>A125192790J_Latest</f>
        <v>435.86700000000002</v>
      </c>
      <c r="L57" s="45">
        <f>A125191602V_Latest</f>
        <v>1103.2249999999999</v>
      </c>
      <c r="M57" s="45">
        <f>A125196354K_Latest</f>
        <v>221.94300000000001</v>
      </c>
      <c r="N57" s="45">
        <f>A125193978C_Latest</f>
        <v>881.28200000000004</v>
      </c>
      <c r="O57" s="45">
        <f>A125191998A_Latest</f>
        <v>1079.2439999999999</v>
      </c>
      <c r="P57" s="45">
        <f>A125196750L_Latest</f>
        <v>240.23400000000001</v>
      </c>
      <c r="Q57" s="45">
        <f>A125194374J_Latest</f>
        <v>839.01</v>
      </c>
      <c r="R57" s="45">
        <f>A125190810V_Latest</f>
        <v>339.62299999999999</v>
      </c>
      <c r="S57" s="45">
        <f>A125195562K_Latest</f>
        <v>175.02500000000001</v>
      </c>
      <c r="T57" s="45">
        <f>A125193186F_Latest</f>
        <v>164.59700000000001</v>
      </c>
      <c r="U57" s="57">
        <v>8</v>
      </c>
    </row>
    <row r="58" spans="1:21" hidden="1">
      <c r="A58" s="48"/>
      <c r="B58" s="52" t="s">
        <v>975</v>
      </c>
      <c r="C58" s="45">
        <f>A125190054X_Latest</f>
        <v>820.89</v>
      </c>
      <c r="D58" s="45">
        <f>A125194806A_Latest</f>
        <v>326.40300000000002</v>
      </c>
      <c r="E58" s="45">
        <f>A125192430C_Latest</f>
        <v>494.48700000000002</v>
      </c>
      <c r="F58" s="45">
        <f>A125191242A_Latest</f>
        <v>804.428</v>
      </c>
      <c r="G58" s="45">
        <f>A125195994R_Latest</f>
        <v>317.07400000000001</v>
      </c>
      <c r="H58" s="45">
        <f>A125193618X_Latest</f>
        <v>487.35399999999998</v>
      </c>
      <c r="I58" s="45">
        <f>A125190450A_Latest</f>
        <v>297.012</v>
      </c>
      <c r="J58" s="45">
        <f>A125195202F_Latest</f>
        <v>133.255</v>
      </c>
      <c r="K58" s="45">
        <f>A125192826X_Latest</f>
        <v>163.75700000000001</v>
      </c>
      <c r="L58" s="45">
        <f>A125191638W_Latest</f>
        <v>302.39499999999998</v>
      </c>
      <c r="M58" s="45">
        <f>A125196390V_Latest</f>
        <v>113.152</v>
      </c>
      <c r="N58" s="45">
        <f>A125194014C_Latest</f>
        <v>189.244</v>
      </c>
      <c r="O58" s="45">
        <f>A125192034A_Latest</f>
        <v>205.02</v>
      </c>
      <c r="P58" s="45">
        <f>A125196786R_Latest</f>
        <v>70.667000000000002</v>
      </c>
      <c r="Q58" s="45">
        <f>A125194410F_Latest</f>
        <v>134.35300000000001</v>
      </c>
      <c r="R58" s="45">
        <f>A125190846W_Latest</f>
        <v>16.462</v>
      </c>
      <c r="S58" s="45">
        <f>A125195598L_Latest</f>
        <v>9.3279999999999994</v>
      </c>
      <c r="T58" s="45">
        <f>A125193222C_Latest</f>
        <v>7.133</v>
      </c>
      <c r="U58" s="57">
        <v>9</v>
      </c>
    </row>
    <row r="59" spans="1:21" hidden="1">
      <c r="A59" s="48"/>
      <c r="B59" s="53" t="s">
        <v>976</v>
      </c>
      <c r="C59" s="45">
        <f>A125190038X_Latest</f>
        <v>431.166</v>
      </c>
      <c r="D59" s="45">
        <f>A125194790V_Latest</f>
        <v>138.334</v>
      </c>
      <c r="E59" s="45">
        <f>A125192414C_Latest</f>
        <v>292.83199999999999</v>
      </c>
      <c r="F59" s="45">
        <f>A125191226A_Latest</f>
        <v>418.25</v>
      </c>
      <c r="G59" s="45">
        <f>A125195978R_Latest</f>
        <v>131.976</v>
      </c>
      <c r="H59" s="45">
        <f>A125193602F_Latest</f>
        <v>286.274</v>
      </c>
      <c r="I59" s="45">
        <f>A125190434A_Latest</f>
        <v>183.34800000000001</v>
      </c>
      <c r="J59" s="45">
        <f>A125195186T_Latest</f>
        <v>71.227999999999994</v>
      </c>
      <c r="K59" s="45">
        <f>A125192810F_Latest</f>
        <v>112.12</v>
      </c>
      <c r="L59" s="45">
        <f>A125191622C_Latest</f>
        <v>122.254</v>
      </c>
      <c r="M59" s="45">
        <f>A125196374V_Latest</f>
        <v>30.199000000000002</v>
      </c>
      <c r="N59" s="45">
        <f>A125193998L_Latest</f>
        <v>92.055000000000007</v>
      </c>
      <c r="O59" s="45">
        <f>A125192018A_Latest</f>
        <v>112.648</v>
      </c>
      <c r="P59" s="45">
        <f>A125196770W_Latest</f>
        <v>30.548999999999999</v>
      </c>
      <c r="Q59" s="45">
        <f>A125194394T_Latest</f>
        <v>82.099000000000004</v>
      </c>
      <c r="R59" s="45">
        <f>A125190830C_Latest</f>
        <v>12.916</v>
      </c>
      <c r="S59" s="45">
        <f>A125195582V_Latest</f>
        <v>6.3579999999999997</v>
      </c>
      <c r="T59" s="45">
        <f>A125193206C_Latest</f>
        <v>6.5579999999999998</v>
      </c>
      <c r="U59" s="57">
        <v>10</v>
      </c>
    </row>
    <row r="60" spans="1:21" hidden="1">
      <c r="A60" s="48"/>
      <c r="B60" s="53" t="s">
        <v>977</v>
      </c>
      <c r="C60" s="45">
        <f>A125190058J_Latest</f>
        <v>389.72399999999999</v>
      </c>
      <c r="D60" s="45">
        <f>A125194810T_Latest</f>
        <v>188.06800000000001</v>
      </c>
      <c r="E60" s="45">
        <f>A125192434L_Latest</f>
        <v>201.655</v>
      </c>
      <c r="F60" s="45">
        <f>A125191246K_Latest</f>
        <v>386.178</v>
      </c>
      <c r="G60" s="45">
        <f>A125195998X_Latest</f>
        <v>185.09800000000001</v>
      </c>
      <c r="H60" s="45">
        <f>A125193622R_Latest</f>
        <v>201.08</v>
      </c>
      <c r="I60" s="45">
        <f>A125190454K_Latest</f>
        <v>113.66500000000001</v>
      </c>
      <c r="J60" s="45">
        <f>A125195206R_Latest</f>
        <v>62.027000000000001</v>
      </c>
      <c r="K60" s="45">
        <f>A125192830R_Latest</f>
        <v>51.637</v>
      </c>
      <c r="L60" s="45">
        <f>A125191642L_Latest</f>
        <v>180.14099999999999</v>
      </c>
      <c r="M60" s="45">
        <f>A125196394C_Latest</f>
        <v>82.951999999999998</v>
      </c>
      <c r="N60" s="45">
        <f>A125194018L_Latest</f>
        <v>97.188999999999993</v>
      </c>
      <c r="O60" s="45">
        <f>A125192038K_Latest</f>
        <v>92.372</v>
      </c>
      <c r="P60" s="45">
        <f>A125196790F_Latest</f>
        <v>40.118000000000002</v>
      </c>
      <c r="Q60" s="45">
        <f>A125194414R_Latest</f>
        <v>52.253999999999998</v>
      </c>
      <c r="R60" s="45">
        <f>A125190850L_Latest</f>
        <v>3.5449999999999999</v>
      </c>
      <c r="S60" s="45">
        <f>A125195602T_Latest</f>
        <v>2.97</v>
      </c>
      <c r="T60" s="45">
        <f>A125193226L_Latest</f>
        <v>0.57499999999999996</v>
      </c>
      <c r="U60" s="57">
        <v>11</v>
      </c>
    </row>
    <row r="61" spans="1:21" hidden="1">
      <c r="A61" s="48"/>
      <c r="B61" s="51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1:21" hidden="1">
      <c r="A62" s="48"/>
      <c r="B62" s="51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1:21" hidden="1">
      <c r="A63" s="48"/>
      <c r="B63" s="51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1:21" hidden="1">
      <c r="A64" s="56"/>
      <c r="B64" s="55"/>
      <c r="C64" s="58">
        <v>1</v>
      </c>
      <c r="D64" s="58">
        <v>2</v>
      </c>
      <c r="E64" s="58">
        <v>3</v>
      </c>
      <c r="F64" s="58">
        <v>4</v>
      </c>
      <c r="G64" s="58">
        <v>5</v>
      </c>
      <c r="H64" s="58">
        <v>6</v>
      </c>
      <c r="I64" s="58">
        <v>7</v>
      </c>
      <c r="J64" s="58">
        <v>8</v>
      </c>
      <c r="K64" s="58">
        <v>9</v>
      </c>
      <c r="L64" s="58">
        <v>10</v>
      </c>
      <c r="M64" s="58">
        <v>11</v>
      </c>
      <c r="N64" s="58">
        <v>12</v>
      </c>
      <c r="O64" s="58">
        <v>13</v>
      </c>
      <c r="P64" s="58">
        <v>14</v>
      </c>
      <c r="Q64" s="58">
        <v>15</v>
      </c>
      <c r="R64" s="58">
        <v>16</v>
      </c>
      <c r="S64" s="58">
        <v>17</v>
      </c>
      <c r="T64" s="58">
        <v>18</v>
      </c>
    </row>
    <row r="65" spans="1:21" hidden="1">
      <c r="A65" s="37"/>
      <c r="B65" s="37"/>
      <c r="C65" s="73" t="s">
        <v>960</v>
      </c>
      <c r="D65" s="73"/>
      <c r="E65" s="73"/>
      <c r="F65" s="73" t="s">
        <v>978</v>
      </c>
      <c r="G65" s="73"/>
      <c r="H65" s="73"/>
      <c r="I65" s="73" t="s">
        <v>979</v>
      </c>
      <c r="J65" s="73"/>
      <c r="K65" s="73"/>
      <c r="L65" s="73" t="s">
        <v>980</v>
      </c>
      <c r="M65" s="73"/>
      <c r="N65" s="73"/>
      <c r="O65" s="73" t="s">
        <v>981</v>
      </c>
      <c r="P65" s="73"/>
      <c r="Q65" s="73"/>
      <c r="R65" s="73" t="s">
        <v>982</v>
      </c>
      <c r="S65" s="73"/>
      <c r="T65" s="73"/>
    </row>
    <row r="66" spans="1:21" hidden="1">
      <c r="A66" s="37"/>
      <c r="B66" s="37"/>
      <c r="C66" s="38" t="s">
        <v>962</v>
      </c>
      <c r="D66" s="38" t="s">
        <v>963</v>
      </c>
      <c r="E66" s="38" t="s">
        <v>964</v>
      </c>
      <c r="F66" s="38" t="s">
        <v>962</v>
      </c>
      <c r="G66" s="38" t="s">
        <v>963</v>
      </c>
      <c r="H66" s="38" t="s">
        <v>964</v>
      </c>
      <c r="I66" s="38" t="s">
        <v>962</v>
      </c>
      <c r="J66" s="38" t="s">
        <v>963</v>
      </c>
      <c r="K66" s="38" t="s">
        <v>964</v>
      </c>
      <c r="L66" s="38" t="s">
        <v>962</v>
      </c>
      <c r="M66" s="38" t="s">
        <v>963</v>
      </c>
      <c r="N66" s="38" t="s">
        <v>964</v>
      </c>
      <c r="O66" s="38" t="s">
        <v>962</v>
      </c>
      <c r="P66" s="38" t="s">
        <v>963</v>
      </c>
      <c r="Q66" s="38" t="s">
        <v>964</v>
      </c>
      <c r="R66" s="38" t="s">
        <v>962</v>
      </c>
      <c r="S66" s="38" t="s">
        <v>963</v>
      </c>
      <c r="T66" s="38" t="s">
        <v>964</v>
      </c>
    </row>
    <row r="67" spans="1:21" hidden="1">
      <c r="A67" s="37"/>
      <c r="B67" s="37"/>
      <c r="C67" s="41" t="s">
        <v>965</v>
      </c>
      <c r="D67" s="41" t="s">
        <v>965</v>
      </c>
      <c r="E67" s="41" t="s">
        <v>965</v>
      </c>
      <c r="F67" s="41" t="s">
        <v>965</v>
      </c>
      <c r="G67" s="41" t="s">
        <v>965</v>
      </c>
      <c r="H67" s="41" t="s">
        <v>965</v>
      </c>
      <c r="I67" s="41" t="s">
        <v>965</v>
      </c>
      <c r="J67" s="41" t="s">
        <v>965</v>
      </c>
      <c r="K67" s="41" t="s">
        <v>965</v>
      </c>
      <c r="L67" s="41" t="s">
        <v>965</v>
      </c>
      <c r="M67" s="41" t="s">
        <v>965</v>
      </c>
      <c r="N67" s="41" t="s">
        <v>965</v>
      </c>
      <c r="O67" s="41" t="s">
        <v>965</v>
      </c>
      <c r="P67" s="41" t="s">
        <v>965</v>
      </c>
      <c r="Q67" s="41" t="s">
        <v>965</v>
      </c>
      <c r="R67" s="41" t="s">
        <v>965</v>
      </c>
      <c r="S67" s="41" t="s">
        <v>965</v>
      </c>
      <c r="T67" s="41" t="s">
        <v>965</v>
      </c>
    </row>
    <row r="68" spans="1:21" hidden="1">
      <c r="A68" s="42" t="s">
        <v>966</v>
      </c>
      <c r="B68" s="37"/>
      <c r="C68" s="41"/>
      <c r="D68" s="41"/>
      <c r="E68" s="41"/>
      <c r="F68" s="43"/>
      <c r="G68" s="62"/>
      <c r="H68" s="62"/>
    </row>
    <row r="69" spans="1:21" hidden="1">
      <c r="A69" s="42"/>
      <c r="B69" s="44" t="s">
        <v>967</v>
      </c>
      <c r="C69" s="19" t="s">
        <v>262</v>
      </c>
      <c r="D69" s="19" t="s">
        <v>263</v>
      </c>
      <c r="E69" s="19" t="s">
        <v>264</v>
      </c>
      <c r="F69" s="19" t="s">
        <v>295</v>
      </c>
      <c r="G69" s="19" t="s">
        <v>296</v>
      </c>
      <c r="H69" s="19" t="s">
        <v>297</v>
      </c>
      <c r="I69" s="19" t="s">
        <v>328</v>
      </c>
      <c r="J69" s="19" t="s">
        <v>329</v>
      </c>
      <c r="K69" s="19" t="s">
        <v>330</v>
      </c>
      <c r="L69" s="19" t="s">
        <v>361</v>
      </c>
      <c r="M69" s="19" t="s">
        <v>362</v>
      </c>
      <c r="N69" s="19" t="s">
        <v>363</v>
      </c>
      <c r="O69" s="19" t="s">
        <v>394</v>
      </c>
      <c r="P69" s="19" t="s">
        <v>395</v>
      </c>
      <c r="Q69" s="19" t="s">
        <v>396</v>
      </c>
      <c r="R69" s="19" t="s">
        <v>427</v>
      </c>
      <c r="S69" s="19" t="s">
        <v>428</v>
      </c>
      <c r="T69" s="19" t="s">
        <v>429</v>
      </c>
      <c r="U69" s="57">
        <v>1</v>
      </c>
    </row>
    <row r="70" spans="1:21" hidden="1">
      <c r="A70" s="46"/>
      <c r="B70" s="47" t="s">
        <v>968</v>
      </c>
      <c r="C70" s="19" t="s">
        <v>265</v>
      </c>
      <c r="D70" s="19" t="s">
        <v>266</v>
      </c>
      <c r="E70" s="19" t="s">
        <v>267</v>
      </c>
      <c r="F70" s="19" t="s">
        <v>298</v>
      </c>
      <c r="G70" s="19" t="s">
        <v>299</v>
      </c>
      <c r="H70" s="19" t="s">
        <v>300</v>
      </c>
      <c r="I70" s="19" t="s">
        <v>331</v>
      </c>
      <c r="J70" s="19" t="s">
        <v>332</v>
      </c>
      <c r="K70" s="19" t="s">
        <v>333</v>
      </c>
      <c r="L70" s="19" t="s">
        <v>364</v>
      </c>
      <c r="M70" s="19" t="s">
        <v>365</v>
      </c>
      <c r="N70" s="19" t="s">
        <v>366</v>
      </c>
      <c r="O70" s="19" t="s">
        <v>397</v>
      </c>
      <c r="P70" s="19" t="s">
        <v>398</v>
      </c>
      <c r="Q70" s="19" t="s">
        <v>399</v>
      </c>
      <c r="R70" s="19" t="s">
        <v>430</v>
      </c>
      <c r="S70" s="19" t="s">
        <v>431</v>
      </c>
      <c r="T70" s="19" t="s">
        <v>432</v>
      </c>
      <c r="U70" s="57">
        <v>2</v>
      </c>
    </row>
    <row r="71" spans="1:21" hidden="1">
      <c r="A71" s="48"/>
      <c r="B71" s="49" t="s">
        <v>969</v>
      </c>
      <c r="C71" s="19" t="s">
        <v>268</v>
      </c>
      <c r="D71" s="19" t="s">
        <v>269</v>
      </c>
      <c r="E71" s="19" t="s">
        <v>270</v>
      </c>
      <c r="F71" s="19" t="s">
        <v>301</v>
      </c>
      <c r="G71" s="19" t="s">
        <v>302</v>
      </c>
      <c r="H71" s="19" t="s">
        <v>303</v>
      </c>
      <c r="I71" s="19" t="s">
        <v>334</v>
      </c>
      <c r="J71" s="19" t="s">
        <v>335</v>
      </c>
      <c r="K71" s="19" t="s">
        <v>336</v>
      </c>
      <c r="L71" s="19" t="s">
        <v>367</v>
      </c>
      <c r="M71" s="19" t="s">
        <v>368</v>
      </c>
      <c r="N71" s="19" t="s">
        <v>369</v>
      </c>
      <c r="O71" s="19" t="s">
        <v>400</v>
      </c>
      <c r="P71" s="19" t="s">
        <v>401</v>
      </c>
      <c r="Q71" s="19" t="s">
        <v>402</v>
      </c>
      <c r="R71" s="19" t="s">
        <v>433</v>
      </c>
      <c r="S71" s="19" t="s">
        <v>434</v>
      </c>
      <c r="T71" s="19" t="s">
        <v>435</v>
      </c>
      <c r="U71" s="57">
        <v>3</v>
      </c>
    </row>
    <row r="72" spans="1:21" hidden="1">
      <c r="A72" s="48"/>
      <c r="B72" s="49" t="s">
        <v>970</v>
      </c>
      <c r="C72" s="19" t="s">
        <v>271</v>
      </c>
      <c r="D72" s="19" t="s">
        <v>272</v>
      </c>
      <c r="E72" s="19" t="s">
        <v>273</v>
      </c>
      <c r="F72" s="19" t="s">
        <v>304</v>
      </c>
      <c r="G72" s="19" t="s">
        <v>305</v>
      </c>
      <c r="H72" s="19" t="s">
        <v>306</v>
      </c>
      <c r="I72" s="19" t="s">
        <v>337</v>
      </c>
      <c r="J72" s="19" t="s">
        <v>338</v>
      </c>
      <c r="K72" s="19" t="s">
        <v>339</v>
      </c>
      <c r="L72" s="19" t="s">
        <v>370</v>
      </c>
      <c r="M72" s="19" t="s">
        <v>371</v>
      </c>
      <c r="N72" s="19" t="s">
        <v>372</v>
      </c>
      <c r="O72" s="19" t="s">
        <v>403</v>
      </c>
      <c r="P72" s="19" t="s">
        <v>404</v>
      </c>
      <c r="Q72" s="19" t="s">
        <v>405</v>
      </c>
      <c r="R72" s="19" t="s">
        <v>436</v>
      </c>
      <c r="S72" s="19" t="s">
        <v>437</v>
      </c>
      <c r="T72" s="19" t="s">
        <v>438</v>
      </c>
      <c r="U72" s="57">
        <v>4</v>
      </c>
    </row>
    <row r="73" spans="1:21" hidden="1">
      <c r="A73" s="48"/>
      <c r="B73" s="50" t="s">
        <v>971</v>
      </c>
      <c r="C73" s="19" t="s">
        <v>274</v>
      </c>
      <c r="D73" s="19" t="s">
        <v>275</v>
      </c>
      <c r="E73" s="19" t="s">
        <v>276</v>
      </c>
      <c r="F73" s="19" t="s">
        <v>307</v>
      </c>
      <c r="G73" s="19" t="s">
        <v>308</v>
      </c>
      <c r="H73" s="19" t="s">
        <v>309</v>
      </c>
      <c r="I73" s="19" t="s">
        <v>340</v>
      </c>
      <c r="J73" s="19" t="s">
        <v>341</v>
      </c>
      <c r="K73" s="19" t="s">
        <v>342</v>
      </c>
      <c r="L73" s="19" t="s">
        <v>373</v>
      </c>
      <c r="M73" s="19" t="s">
        <v>374</v>
      </c>
      <c r="N73" s="19" t="s">
        <v>375</v>
      </c>
      <c r="O73" s="19" t="s">
        <v>406</v>
      </c>
      <c r="P73" s="19" t="s">
        <v>407</v>
      </c>
      <c r="Q73" s="19" t="s">
        <v>408</v>
      </c>
      <c r="R73" s="19" t="s">
        <v>439</v>
      </c>
      <c r="S73" s="19" t="s">
        <v>440</v>
      </c>
      <c r="T73" s="19" t="s">
        <v>441</v>
      </c>
      <c r="U73" s="57">
        <v>5</v>
      </c>
    </row>
    <row r="74" spans="1:21" hidden="1">
      <c r="A74" s="48"/>
      <c r="B74" s="50" t="s">
        <v>972</v>
      </c>
      <c r="C74" s="19" t="s">
        <v>277</v>
      </c>
      <c r="D74" s="19" t="s">
        <v>278</v>
      </c>
      <c r="E74" s="19" t="s">
        <v>279</v>
      </c>
      <c r="F74" s="19" t="s">
        <v>310</v>
      </c>
      <c r="G74" s="19" t="s">
        <v>311</v>
      </c>
      <c r="H74" s="19" t="s">
        <v>312</v>
      </c>
      <c r="I74" s="19" t="s">
        <v>343</v>
      </c>
      <c r="J74" s="19" t="s">
        <v>344</v>
      </c>
      <c r="K74" s="19" t="s">
        <v>345</v>
      </c>
      <c r="L74" s="19" t="s">
        <v>376</v>
      </c>
      <c r="M74" s="19" t="s">
        <v>377</v>
      </c>
      <c r="N74" s="19" t="s">
        <v>378</v>
      </c>
      <c r="O74" s="19" t="s">
        <v>409</v>
      </c>
      <c r="P74" s="19" t="s">
        <v>410</v>
      </c>
      <c r="Q74" s="19" t="s">
        <v>411</v>
      </c>
      <c r="R74" s="19" t="s">
        <v>442</v>
      </c>
      <c r="S74" s="19" t="s">
        <v>443</v>
      </c>
      <c r="T74" s="19" t="s">
        <v>444</v>
      </c>
      <c r="U74" s="57">
        <v>6</v>
      </c>
    </row>
    <row r="75" spans="1:21" hidden="1">
      <c r="A75" s="48"/>
      <c r="B75" s="51" t="s">
        <v>973</v>
      </c>
      <c r="C75" s="19" t="s">
        <v>280</v>
      </c>
      <c r="D75" s="19" t="s">
        <v>281</v>
      </c>
      <c r="E75" s="19" t="s">
        <v>282</v>
      </c>
      <c r="F75" s="19" t="s">
        <v>313</v>
      </c>
      <c r="G75" s="19" t="s">
        <v>314</v>
      </c>
      <c r="H75" s="19" t="s">
        <v>315</v>
      </c>
      <c r="I75" s="19" t="s">
        <v>346</v>
      </c>
      <c r="J75" s="19" t="s">
        <v>347</v>
      </c>
      <c r="K75" s="19" t="s">
        <v>348</v>
      </c>
      <c r="L75" s="19" t="s">
        <v>379</v>
      </c>
      <c r="M75" s="19" t="s">
        <v>380</v>
      </c>
      <c r="N75" s="19" t="s">
        <v>381</v>
      </c>
      <c r="O75" s="19" t="s">
        <v>412</v>
      </c>
      <c r="P75" s="19" t="s">
        <v>413</v>
      </c>
      <c r="Q75" s="19" t="s">
        <v>414</v>
      </c>
      <c r="R75" s="19" t="s">
        <v>445</v>
      </c>
      <c r="S75" s="19" t="s">
        <v>446</v>
      </c>
      <c r="T75" s="19" t="s">
        <v>447</v>
      </c>
      <c r="U75" s="57">
        <v>7</v>
      </c>
    </row>
    <row r="76" spans="1:21" hidden="1">
      <c r="A76" s="48"/>
      <c r="B76" s="52" t="s">
        <v>974</v>
      </c>
      <c r="C76" s="19" t="s">
        <v>283</v>
      </c>
      <c r="D76" s="19" t="s">
        <v>284</v>
      </c>
      <c r="E76" s="19" t="s">
        <v>285</v>
      </c>
      <c r="F76" s="19" t="s">
        <v>316</v>
      </c>
      <c r="G76" s="19" t="s">
        <v>317</v>
      </c>
      <c r="H76" s="19" t="s">
        <v>318</v>
      </c>
      <c r="I76" s="19" t="s">
        <v>349</v>
      </c>
      <c r="J76" s="19" t="s">
        <v>350</v>
      </c>
      <c r="K76" s="19" t="s">
        <v>351</v>
      </c>
      <c r="L76" s="19" t="s">
        <v>382</v>
      </c>
      <c r="M76" s="19" t="s">
        <v>383</v>
      </c>
      <c r="N76" s="19" t="s">
        <v>384</v>
      </c>
      <c r="O76" s="19" t="s">
        <v>415</v>
      </c>
      <c r="P76" s="19" t="s">
        <v>416</v>
      </c>
      <c r="Q76" s="19" t="s">
        <v>417</v>
      </c>
      <c r="R76" s="19" t="s">
        <v>448</v>
      </c>
      <c r="S76" s="19" t="s">
        <v>449</v>
      </c>
      <c r="T76" s="19" t="s">
        <v>450</v>
      </c>
      <c r="U76" s="57">
        <v>8</v>
      </c>
    </row>
    <row r="77" spans="1:21" hidden="1">
      <c r="A77" s="48"/>
      <c r="B77" s="52" t="s">
        <v>975</v>
      </c>
      <c r="C77" s="19" t="s">
        <v>286</v>
      </c>
      <c r="D77" s="19" t="s">
        <v>287</v>
      </c>
      <c r="E77" s="19" t="s">
        <v>288</v>
      </c>
      <c r="F77" s="19" t="s">
        <v>319</v>
      </c>
      <c r="G77" s="19" t="s">
        <v>320</v>
      </c>
      <c r="H77" s="19" t="s">
        <v>321</v>
      </c>
      <c r="I77" s="19" t="s">
        <v>352</v>
      </c>
      <c r="J77" s="19" t="s">
        <v>353</v>
      </c>
      <c r="K77" s="19" t="s">
        <v>354</v>
      </c>
      <c r="L77" s="19" t="s">
        <v>385</v>
      </c>
      <c r="M77" s="19" t="s">
        <v>386</v>
      </c>
      <c r="N77" s="19" t="s">
        <v>387</v>
      </c>
      <c r="O77" s="19" t="s">
        <v>418</v>
      </c>
      <c r="P77" s="19" t="s">
        <v>419</v>
      </c>
      <c r="Q77" s="19" t="s">
        <v>420</v>
      </c>
      <c r="R77" s="19" t="s">
        <v>451</v>
      </c>
      <c r="S77" s="19" t="s">
        <v>452</v>
      </c>
      <c r="T77" s="19" t="s">
        <v>453</v>
      </c>
      <c r="U77" s="57">
        <v>9</v>
      </c>
    </row>
    <row r="78" spans="1:21" hidden="1">
      <c r="A78" s="48"/>
      <c r="B78" s="53" t="s">
        <v>976</v>
      </c>
      <c r="C78" s="19" t="s">
        <v>289</v>
      </c>
      <c r="D78" s="19" t="s">
        <v>290</v>
      </c>
      <c r="E78" s="19" t="s">
        <v>291</v>
      </c>
      <c r="F78" s="19" t="s">
        <v>322</v>
      </c>
      <c r="G78" s="19" t="s">
        <v>323</v>
      </c>
      <c r="H78" s="19" t="s">
        <v>324</v>
      </c>
      <c r="I78" s="19" t="s">
        <v>355</v>
      </c>
      <c r="J78" s="19" t="s">
        <v>356</v>
      </c>
      <c r="K78" s="19" t="s">
        <v>357</v>
      </c>
      <c r="L78" s="19" t="s">
        <v>388</v>
      </c>
      <c r="M78" s="19" t="s">
        <v>389</v>
      </c>
      <c r="N78" s="19" t="s">
        <v>390</v>
      </c>
      <c r="O78" s="19" t="s">
        <v>421</v>
      </c>
      <c r="P78" s="19" t="s">
        <v>422</v>
      </c>
      <c r="Q78" s="19" t="s">
        <v>423</v>
      </c>
      <c r="R78" s="19" t="s">
        <v>454</v>
      </c>
      <c r="S78" s="19" t="s">
        <v>455</v>
      </c>
      <c r="T78" s="19" t="s">
        <v>456</v>
      </c>
      <c r="U78" s="57">
        <v>10</v>
      </c>
    </row>
    <row r="79" spans="1:21" hidden="1">
      <c r="A79" s="48"/>
      <c r="B79" s="53" t="s">
        <v>977</v>
      </c>
      <c r="C79" s="19" t="s">
        <v>292</v>
      </c>
      <c r="D79" s="19" t="s">
        <v>293</v>
      </c>
      <c r="E79" s="19" t="s">
        <v>294</v>
      </c>
      <c r="F79" s="19" t="s">
        <v>325</v>
      </c>
      <c r="G79" s="19" t="s">
        <v>326</v>
      </c>
      <c r="H79" s="19" t="s">
        <v>327</v>
      </c>
      <c r="I79" s="19" t="s">
        <v>358</v>
      </c>
      <c r="J79" s="19" t="s">
        <v>359</v>
      </c>
      <c r="K79" s="19" t="s">
        <v>360</v>
      </c>
      <c r="L79" s="19" t="s">
        <v>391</v>
      </c>
      <c r="M79" s="19" t="s">
        <v>392</v>
      </c>
      <c r="N79" s="19" t="s">
        <v>393</v>
      </c>
      <c r="O79" s="19" t="s">
        <v>424</v>
      </c>
      <c r="P79" s="19" t="s">
        <v>425</v>
      </c>
      <c r="Q79" s="19" t="s">
        <v>426</v>
      </c>
      <c r="R79" s="19" t="s">
        <v>457</v>
      </c>
      <c r="S79" s="19" t="s">
        <v>458</v>
      </c>
      <c r="T79" s="19" t="s">
        <v>459</v>
      </c>
      <c r="U79" s="57">
        <v>11</v>
      </c>
    </row>
    <row r="80" spans="1:21">
      <c r="A80" s="48"/>
      <c r="B80" s="51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</row>
    <row r="81" spans="1:20">
      <c r="A81" s="48"/>
      <c r="B81" s="51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</row>
    <row r="82" spans="1:20">
      <c r="A82" s="48"/>
      <c r="B82" s="51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</row>
    <row r="83" spans="1:20">
      <c r="A83" s="48"/>
      <c r="B83" s="51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</row>
    <row r="84" spans="1:20">
      <c r="A84" s="48"/>
      <c r="B84" s="51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</row>
    <row r="85" spans="1:20">
      <c r="B85" s="56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</row>
    <row r="86" spans="1:20" ht="15" customHeight="1">
      <c r="B86" s="56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1:20" ht="15" customHeight="1"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</sheetData>
  <mergeCells count="19">
    <mergeCell ref="R65:T65"/>
    <mergeCell ref="C46:E46"/>
    <mergeCell ref="F46:H46"/>
    <mergeCell ref="I46:K46"/>
    <mergeCell ref="L46:N46"/>
    <mergeCell ref="O46:Q46"/>
    <mergeCell ref="R46:T46"/>
    <mergeCell ref="C65:E65"/>
    <mergeCell ref="F65:H65"/>
    <mergeCell ref="I65:K65"/>
    <mergeCell ref="L65:N65"/>
    <mergeCell ref="O65:Q6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91E7372F-C732-4A23-A354-0CE704E3B852}">
      <formula1>$B$29:$B$34</formula1>
    </dataValidation>
  </dataValidations>
  <hyperlinks>
    <hyperlink ref="A27" r:id="rId1" display="http://www.abs.gov.au/websitedbs/d3310114.nsf/Home/©+Copyright?OpenDocument" xr:uid="{2764BC23-B0B6-4186-A998-898884C61575}"/>
    <hyperlink ref="C69" location="A125190042R" display="A125190042R" xr:uid="{914F2BB2-68D4-4853-9657-A7D677E2380A}"/>
    <hyperlink ref="C70" location="A125190022F" display="A125190022F" xr:uid="{727D9045-BC2C-42BB-8363-4D6CB60C8D79}"/>
    <hyperlink ref="C71" location="A125190046X" display="A125190046X" xr:uid="{A43BDFA5-0C53-488A-BE81-5DE5454E8A13}"/>
    <hyperlink ref="C72" location="A125190050R" display="A125190050R" xr:uid="{5EC63900-D3F9-4B7B-AF5F-358552DB33C4}"/>
    <hyperlink ref="C73" location="A125190026R" display="A125190026R" xr:uid="{D6C6E2B6-15E6-4FEB-9A44-5A16F9E59EF0}"/>
    <hyperlink ref="C74" location="A125190030F" display="A125190030F" xr:uid="{266DB538-3DF3-4D77-BE75-F150E9CF8513}"/>
    <hyperlink ref="C75" location="A125190034R" display="A125190034R" xr:uid="{3DBA0CB3-5C74-4C90-81CE-F3351D4729DE}"/>
    <hyperlink ref="C76" location="A125190018R" display="A125190018R" xr:uid="{9CA1A315-B46E-4586-94AD-D71DFE17B06C}"/>
    <hyperlink ref="C77" location="A125190054X" display="A125190054X" xr:uid="{01AFF59F-26F5-42AA-A507-E9185F9A88BC}"/>
    <hyperlink ref="C78" location="A125190038X" display="A125190038X" xr:uid="{D149966F-2FA8-448C-8F94-E694B895CB7D}"/>
    <hyperlink ref="C79" location="A125190058J" display="A125190058J" xr:uid="{E0F53098-BF52-457C-8C00-CEA2516AA6A2}"/>
    <hyperlink ref="F69" location="A125191230T" display="A125191230T" xr:uid="{D534E780-96ED-4E40-8575-78D131AB3149}"/>
    <hyperlink ref="F70" location="A125191210J" display="A125191210J" xr:uid="{6FDDFBE3-EC1E-43F4-AE15-D95C3488D790}"/>
    <hyperlink ref="F71" location="A125191234A" display="A125191234A" xr:uid="{D01A0B09-D8FA-4434-A5F6-88767DD0F455}"/>
    <hyperlink ref="F72" location="A125191238K" display="A125191238K" xr:uid="{CFAEE84B-E918-4588-8D3D-88D4DF3896F4}"/>
    <hyperlink ref="F73" location="A125191214T" display="A125191214T" xr:uid="{C0668C6E-5404-4B64-97D3-5FF1BB218DE5}"/>
    <hyperlink ref="F74" location="A125191218A" display="A125191218A" xr:uid="{3355C108-6AA2-465E-8543-B44BD99E3E04}"/>
    <hyperlink ref="F75" location="A125191222T" display="A125191222T" xr:uid="{4727E91A-5BEA-4532-ADAA-9AE49BD902C6}"/>
    <hyperlink ref="F76" location="A125191206T" display="A125191206T" xr:uid="{89B5ADC0-76ED-4503-9BC9-142E4CB8F8B4}"/>
    <hyperlink ref="F77" location="A125191242A" display="A125191242A" xr:uid="{AC8EA644-828F-4215-8EF9-6F0D2EA410E5}"/>
    <hyperlink ref="F78" location="A125191226A" display="A125191226A" xr:uid="{32470FA5-A05F-4789-A388-578799177EFF}"/>
    <hyperlink ref="F79" location="A125191246K" display="A125191246K" xr:uid="{F592834C-B47B-4822-BFF6-905C11812B6B}"/>
    <hyperlink ref="I69" location="A125190438K" display="A125190438K" xr:uid="{84B7A402-06F6-44E7-B859-35873124EA25}"/>
    <hyperlink ref="I70" location="A125190418A" display="A125190418A" xr:uid="{60E22A68-7812-4623-881A-0244AF7B75DF}"/>
    <hyperlink ref="I71" location="A125190442A" display="A125190442A" xr:uid="{79BA11FA-0BA6-4159-B1E4-5F000EC68ED5}"/>
    <hyperlink ref="I72" location="A125190446K" display="A125190446K" xr:uid="{05F3C26C-873D-4F34-98F5-6A9F35B09A04}"/>
    <hyperlink ref="I73" location="A125190422T" display="A125190422T" xr:uid="{49D6A8A3-8AF0-49AF-83DE-9616E5E6FD6C}"/>
    <hyperlink ref="I74" location="A125190426A" display="A125190426A" xr:uid="{B07EF335-37F4-45A8-9262-1CF5B422B9C3}"/>
    <hyperlink ref="I75" location="A125190430T" display="A125190430T" xr:uid="{CCB8E7DC-5A13-420B-BC2C-AEA06C448D98}"/>
    <hyperlink ref="I76" location="A125190414T" display="A125190414T" xr:uid="{AE701F5D-0FC1-4C1B-9C16-1762B3C9BB89}"/>
    <hyperlink ref="I77" location="A125190450A" display="A125190450A" xr:uid="{C8982F9D-C4F7-4630-AE59-2B1768B72CBE}"/>
    <hyperlink ref="I78" location="A125190434A" display="A125190434A" xr:uid="{BE203820-4D23-4FDF-B71F-8F388BC0E16E}"/>
    <hyperlink ref="I79" location="A125190454K" display="A125190454K" xr:uid="{17067035-EC46-49C4-9C89-C0EF3A0A7AAA}"/>
    <hyperlink ref="L69" location="A125191626L" display="A125191626L" xr:uid="{C2447B90-77D5-4BC2-AC53-9468C38FDC53}"/>
    <hyperlink ref="L70" location="A125191606C" display="A125191606C" xr:uid="{790BFB78-D003-4D92-A22A-00518D3D1CEC}"/>
    <hyperlink ref="L71" location="A125191630C" display="A125191630C" xr:uid="{BF62057A-D3F5-454F-9661-AE02FE2EBEEF}"/>
    <hyperlink ref="L72" location="A125191634L" display="A125191634L" xr:uid="{CE476EB5-C4BB-4D15-89A3-D33344685FB8}"/>
    <hyperlink ref="L73" location="A125191610V" display="A125191610V" xr:uid="{2AFE1180-9206-4B0B-8D84-B4E63609E5D5}"/>
    <hyperlink ref="L74" location="A125191614C" display="A125191614C" xr:uid="{9B46369C-086B-4E5C-96B4-DA92F059FC63}"/>
    <hyperlink ref="L75" location="A125191618L" display="A125191618L" xr:uid="{A434B590-989E-4E2C-BD39-54C54A5DBCEF}"/>
    <hyperlink ref="L76" location="A125191602V" display="A125191602V" xr:uid="{1B1C5621-8399-4E0B-A084-401469EAB2A6}"/>
    <hyperlink ref="L77" location="A125191638W" display="A125191638W" xr:uid="{7AE9D9CA-8DE3-4D75-B5CA-D72E13A57B9F}"/>
    <hyperlink ref="L78" location="A125191622C" display="A125191622C" xr:uid="{5741DBD3-7269-4A8F-BBCA-E69187DE9886}"/>
    <hyperlink ref="L79" location="A125191642L" display="A125191642L" xr:uid="{3D59496D-B2C5-4929-A3A0-657BEBEB509C}"/>
    <hyperlink ref="O69" location="A125192022T" display="A125192022T" xr:uid="{A13C631A-7070-4008-BDEB-19EB741ACF16}"/>
    <hyperlink ref="O70" location="A125192002J" display="A125192002J" xr:uid="{8A0B7AA1-2A5D-4BB4-ADE8-2EA823D3D08B}"/>
    <hyperlink ref="O71" location="A125192026A" display="A125192026A" xr:uid="{AF3D0AEB-8864-425A-84EC-138CB0E5CFB9}"/>
    <hyperlink ref="O72" location="A125192030T" display="A125192030T" xr:uid="{96BD561E-F4BF-41F7-8A43-3404CEB50EC0}"/>
    <hyperlink ref="O73" location="A125192006T" display="A125192006T" xr:uid="{F07B215E-A8B7-444A-992C-CAE1B3EEB0AA}"/>
    <hyperlink ref="O74" location="A125192010J" display="A125192010J" xr:uid="{C330057F-48A8-450B-B31D-4301D7C50B57}"/>
    <hyperlink ref="O75" location="A125192014T" display="A125192014T" xr:uid="{5730398D-85FC-40C2-859B-6D1BED363EE5}"/>
    <hyperlink ref="O76" location="A125191998A" display="A125191998A" xr:uid="{0CCA7946-12F4-4E81-8A5C-42C16B790B3D}"/>
    <hyperlink ref="O77" location="A125192034A" display="A125192034A" xr:uid="{053E3391-7515-41BA-9C22-100636640D2A}"/>
    <hyperlink ref="O78" location="A125192018A" display="A125192018A" xr:uid="{F2AD8240-9938-4F73-B559-0EA0D501FA22}"/>
    <hyperlink ref="O79" location="A125192038K" display="A125192038K" xr:uid="{4FCBBAA1-F4C5-4B4F-A924-2FAED4294526}"/>
    <hyperlink ref="R69" location="A125190834L" display="A125190834L" xr:uid="{8AF02F1D-77AD-4B24-A347-9F89242B6EE1}"/>
    <hyperlink ref="R70" location="A125190814C" display="A125190814C" xr:uid="{3EDF185A-E897-4224-996F-6AE10F7F729C}"/>
    <hyperlink ref="R71" location="A125190838W" display="A125190838W" xr:uid="{EE6FC24D-1803-4FB7-B2E3-1273298C2C2B}"/>
    <hyperlink ref="R72" location="A125190842L" display="A125190842L" xr:uid="{3D398CE3-1F5B-4669-99E1-B337119017F6}"/>
    <hyperlink ref="R73" location="A125190818L" display="A125190818L" xr:uid="{69F24E12-B07E-4043-9A9A-B13458BAF2C6}"/>
    <hyperlink ref="R74" location="A125190822C" display="A125190822C" xr:uid="{F0284448-3BF1-4F3F-B00C-55B2D1D086E3}"/>
    <hyperlink ref="R75" location="A125190826L" display="A125190826L" xr:uid="{CF8DD150-02CD-4F02-8DFC-729DE7C668F7}"/>
    <hyperlink ref="R76" location="A125190810V" display="A125190810V" xr:uid="{CC9EF3C1-03FE-4D8C-9D03-D87C2D55EA81}"/>
    <hyperlink ref="R77" location="A125190846W" display="A125190846W" xr:uid="{B7F1E301-CEC4-452E-B6D2-AF35BD77C100}"/>
    <hyperlink ref="R78" location="A125190830C" display="A125190830C" xr:uid="{DB9B0C51-8412-43DE-8A9C-C5FCBA18C808}"/>
    <hyperlink ref="R79" location="A125190850L" display="A125190850L" xr:uid="{BF184FE4-0B20-4A9B-A4AD-DDF307CE876D}"/>
    <hyperlink ref="D69" location="A125194794C" display="A125194794C" xr:uid="{652B1375-0642-48A0-BCCD-B6EC97431E5A}"/>
    <hyperlink ref="D70" location="A125194774V" display="A125194774V" xr:uid="{7C81CA9A-06FD-4E56-8031-AF3BF1603E3D}"/>
    <hyperlink ref="D71" location="A125194798L" display="A125194798L" xr:uid="{44A2FDCF-E36A-4595-AFB8-90CCCADCC266}"/>
    <hyperlink ref="D72" location="A125194802T" display="A125194802T" xr:uid="{DC0B1979-20E5-4564-9B9D-65E463FD602F}"/>
    <hyperlink ref="D73" location="A125194778C" display="A125194778C" xr:uid="{1F80EC61-A33B-43AA-925B-5E8C927C2D22}"/>
    <hyperlink ref="D74" location="A125194782V" display="A125194782V" xr:uid="{3F766832-D0ED-42E5-B61C-3D37EAC8AF77}"/>
    <hyperlink ref="D75" location="A125194786C" display="A125194786C" xr:uid="{EF63DC9E-3F8E-4565-BB48-F436751017D5}"/>
    <hyperlink ref="D76" location="A125194770K" display="A125194770K" xr:uid="{76825ACE-491E-4C94-A15B-7932333309CB}"/>
    <hyperlink ref="D77" location="A125194806A" display="A125194806A" xr:uid="{AA7CE2DF-BA12-4A33-B286-B6BFE30A843E}"/>
    <hyperlink ref="D78" location="A125194790V" display="A125194790V" xr:uid="{4890A2C0-B9BF-4610-9C9F-F778968A007B}"/>
    <hyperlink ref="D79" location="A125194810T" display="A125194810T" xr:uid="{6CD321A7-252D-49AF-A87A-4E16F5E3D370}"/>
    <hyperlink ref="G69" location="A125195982F" display="A125195982F" xr:uid="{39A52788-D8E3-43B6-B49A-7DBA152A14D4}"/>
    <hyperlink ref="G70" location="A125195962W" display="A125195962W" xr:uid="{D6E0EB65-3D0E-4820-97E4-8EA43430A047}"/>
    <hyperlink ref="G71" location="A125195986R" display="A125195986R" xr:uid="{FEC0588C-01EF-4DCE-9474-578ABB92F804}"/>
    <hyperlink ref="G72" location="A125195990F" display="A125195990F" xr:uid="{F1E4333A-C3DF-4DE2-8D7B-D9F05D7880B0}"/>
    <hyperlink ref="G73" location="A125195966F" display="A125195966F" xr:uid="{45FA98C5-51D0-4689-9D98-1C6DD49CDB95}"/>
    <hyperlink ref="G74" location="A125195970W" display="A125195970W" xr:uid="{A41FD3DA-D886-48E2-A9D9-8C7DE922B996}"/>
    <hyperlink ref="G75" location="A125195974F" display="A125195974F" xr:uid="{CAB0ED2E-421F-4021-B5F0-B6889A5FFA74}"/>
    <hyperlink ref="G76" location="A125195958F" display="A125195958F" xr:uid="{160156DF-60AD-4D33-8921-2336EA4388AB}"/>
    <hyperlink ref="G77" location="A125195994R" display="A125195994R" xr:uid="{680520C6-AAA2-4E65-A736-00AA084775AB}"/>
    <hyperlink ref="G78" location="A125195978R" display="A125195978R" xr:uid="{BAB811F2-0E3A-44A6-8E10-5BCCC027BD7C}"/>
    <hyperlink ref="G79" location="A125195998X" display="A125195998X" xr:uid="{F524FDA4-E4E0-4E12-89EB-B7AAD35152B4}"/>
    <hyperlink ref="J69" location="A125195190J" display="A125195190J" xr:uid="{FF9A3A1C-1AC8-4A65-9BA0-072B993FF480}"/>
    <hyperlink ref="J70" location="A125195170X" display="A125195170X" xr:uid="{554E03C8-E9AE-4FE1-B5BE-779176BB0879}"/>
    <hyperlink ref="J71" location="A125195194T" display="A125195194T" xr:uid="{7BD658B0-0DBA-4759-8C9C-147A6DDC3453}"/>
    <hyperlink ref="J72" location="A125195198A" display="A125195198A" xr:uid="{62F0EC87-B911-4926-B91D-B24EEAE45526}"/>
    <hyperlink ref="J73" location="A125195174J" display="A125195174J" xr:uid="{51A09F6B-34A7-4ADB-8373-F8C8CE70CF3F}"/>
    <hyperlink ref="J74" location="A125195178T" display="A125195178T" xr:uid="{F7E09BCE-3ED1-4336-BAE8-1B752732872A}"/>
    <hyperlink ref="J75" location="A125195182J" display="A125195182J" xr:uid="{2516CF87-0D45-4CC2-85AD-CE3468DF241F}"/>
    <hyperlink ref="J76" location="A125195166J" display="A125195166J" xr:uid="{0C4D59CE-BAC1-4FC7-92A0-E2AB356CE792}"/>
    <hyperlink ref="J77" location="A125195202F" display="A125195202F" xr:uid="{F8D3B0C1-AE08-4766-A98E-6DAF823B94EE}"/>
    <hyperlink ref="J78" location="A125195186T" display="A125195186T" xr:uid="{0E1C00AD-61D4-4173-8EF2-ED0332C18842}"/>
    <hyperlink ref="J79" location="A125195206R" display="A125195206R" xr:uid="{1F2558CC-6A91-401A-AC9E-C2C96CC4F63B}"/>
    <hyperlink ref="M69" location="A125196378C" display="A125196378C" xr:uid="{819255A7-3868-4202-93B6-DF0172D9C7A8}"/>
    <hyperlink ref="M70" location="A125196358V" display="A125196358V" xr:uid="{1D82BA1A-2F66-49B1-9B73-B56A97900E3C}"/>
    <hyperlink ref="M71" location="A125196382V" display="A125196382V" xr:uid="{B25B02E3-4312-422A-9F83-674BE7D2B382}"/>
    <hyperlink ref="M72" location="A125196386C" display="A125196386C" xr:uid="{7E1CD641-AE5C-490F-970D-15E966FC8ECC}"/>
    <hyperlink ref="M73" location="A125196362K" display="A125196362K" xr:uid="{EB8027D9-86DC-446E-84C9-139E8F13BE57}"/>
    <hyperlink ref="M74" location="A125196366V" display="A125196366V" xr:uid="{5269FF36-FD5F-4CE9-B910-E57084927BF3}"/>
    <hyperlink ref="M75" location="A125196370K" display="A125196370K" xr:uid="{7AA284D0-9452-4F3E-AE4A-4A8A31A56435}"/>
    <hyperlink ref="M76" location="A125196354K" display="A125196354K" xr:uid="{441290B7-8D2A-471F-8D1E-7A6E819009E0}"/>
    <hyperlink ref="M77" location="A125196390V" display="A125196390V" xr:uid="{27946D56-4A84-40FD-8575-30B60C56FB2D}"/>
    <hyperlink ref="M78" location="A125196374V" display="A125196374V" xr:uid="{8F00E5E7-3823-4698-877C-3ED1DAC5CBED}"/>
    <hyperlink ref="M79" location="A125196394C" display="A125196394C" xr:uid="{467BA186-F085-4AE4-A7B0-214FE41FEDA2}"/>
    <hyperlink ref="P69" location="A125196774F" display="A125196774F" xr:uid="{9DFD9309-D7C7-4C04-81B8-9F8D819A598E}"/>
    <hyperlink ref="P70" location="A125196754W" display="A125196754W" xr:uid="{3010C77B-70AB-4820-8144-B881C69DB48C}"/>
    <hyperlink ref="P71" location="A125196778R" display="A125196778R" xr:uid="{7A3B37BA-F8CD-4107-88FF-23DD548B6259}"/>
    <hyperlink ref="P72" location="A125196782F" display="A125196782F" xr:uid="{0244BAD1-B1C6-416E-A64A-ADEADEDD8585}"/>
    <hyperlink ref="P73" location="A125196758F" display="A125196758F" xr:uid="{A485E382-5D9A-4185-AF0A-65D911E1A105}"/>
    <hyperlink ref="P74" location="A125196762W" display="A125196762W" xr:uid="{C953E964-D469-469B-9E0D-2DEDAF67F9F1}"/>
    <hyperlink ref="P75" location="A125196766F" display="A125196766F" xr:uid="{D6FEB529-9F08-4456-9B52-13C503D16859}"/>
    <hyperlink ref="P76" location="A125196750L" display="A125196750L" xr:uid="{28283102-9136-43C4-B327-53E88C3DE3CA}"/>
    <hyperlink ref="P77" location="A125196786R" display="A125196786R" xr:uid="{6D611685-9EFF-4313-AC11-4D83F7D57CD9}"/>
    <hyperlink ref="P78" location="A125196770W" display="A125196770W" xr:uid="{36B6A6AC-FABA-4987-A6B0-242E9AAD5127}"/>
    <hyperlink ref="P79" location="A125196790F" display="A125196790F" xr:uid="{E5DDF9A5-4FA1-4B13-BF01-EF418D2D4277}"/>
    <hyperlink ref="S69" location="A125195586C" display="A125195586C" xr:uid="{2B97D2E0-31C2-4FD0-A451-78A7728B86D2}"/>
    <hyperlink ref="S70" location="A125195566V" display="A125195566V" xr:uid="{2AF7D50A-477C-4770-A2C6-035F513A94DB}"/>
    <hyperlink ref="S71" location="A125195590V" display="A125195590V" xr:uid="{796CE09D-F2CC-4CDF-8665-DD62C32E8EB3}"/>
    <hyperlink ref="S72" location="A125195594C" display="A125195594C" xr:uid="{9B443225-C867-4225-A8DE-5F601CDFED91}"/>
    <hyperlink ref="S73" location="A125195570K" display="A125195570K" xr:uid="{76839909-1CD5-438D-B9BE-C9BD2153EFE5}"/>
    <hyperlink ref="S74" location="A125195574V" display="A125195574V" xr:uid="{F89C9C23-C67C-4512-8147-325C8AEFCB3B}"/>
    <hyperlink ref="S75" location="A125195578C" display="A125195578C" xr:uid="{4DF8F23B-B174-482D-8F5C-42B4F7A5E1DF}"/>
    <hyperlink ref="S76" location="A125195562K" display="A125195562K" xr:uid="{AC49E88A-42AC-4678-A416-CFD240A7CD50}"/>
    <hyperlink ref="S77" location="A125195598L" display="A125195598L" xr:uid="{F4B12979-E28C-4292-9DAC-B5F086EBB917}"/>
    <hyperlink ref="S78" location="A125195582V" display="A125195582V" xr:uid="{E6C68E5E-EBB5-4F60-AF0D-62CBEBB52A00}"/>
    <hyperlink ref="S79" location="A125195602T" display="A125195602T" xr:uid="{1DF7B3F0-D6DB-4529-98E7-1D66A2E760DD}"/>
    <hyperlink ref="E69" location="A125192418L" display="A125192418L" xr:uid="{C00C1BAA-F3DB-4422-B31C-ED77F412EA4F}"/>
    <hyperlink ref="E70" location="A125192398R" display="A125192398R" xr:uid="{5D561178-A8C8-4BF9-B810-84E2C35B6D7B}"/>
    <hyperlink ref="E71" location="A125192422C" display="A125192422C" xr:uid="{C62E3C24-A01C-4571-957C-0236BDD2C7FF}"/>
    <hyperlink ref="E72" location="A125192426L" display="A125192426L" xr:uid="{7281EFBF-8D95-4E4A-8FE6-B5DFA5BC1FA3}"/>
    <hyperlink ref="E73" location="A125192402V" display="A125192402V" xr:uid="{55FF1F39-4555-417A-B2B9-5BA3426CAB3C}"/>
    <hyperlink ref="E74" location="A125192406C" display="A125192406C" xr:uid="{9C99651C-0EC9-4EFC-A754-776737BFCF8B}"/>
    <hyperlink ref="E75" location="A125192410V" display="A125192410V" xr:uid="{5BE047F0-CE2C-4EC2-91BA-0D3171E7A015}"/>
    <hyperlink ref="E76" location="A125192394F" display="A125192394F" xr:uid="{E7F535D4-41BA-452A-8C43-FF57F11C0546}"/>
    <hyperlink ref="E77" location="A125192430C" display="A125192430C" xr:uid="{5F89911A-2286-45AE-AC59-68FA25928AB9}"/>
    <hyperlink ref="E78" location="A125192414C" display="A125192414C" xr:uid="{39F17A91-9823-4168-AA42-42D2C3C620F2}"/>
    <hyperlink ref="E79" location="A125192434L" display="A125192434L" xr:uid="{F9FA189A-B70A-4F27-AB2A-62044363CC28}"/>
    <hyperlink ref="H69" location="A125193606R" display="A125193606R" xr:uid="{71EA7471-BE1A-4F1E-B375-3755B64D2EA1}"/>
    <hyperlink ref="H70" location="A125193586T" display="A125193586T" xr:uid="{BA26E16E-278B-4A15-8743-D318E59B0379}"/>
    <hyperlink ref="H71" location="A125193610F" display="A125193610F" xr:uid="{ADE5800D-453F-43C2-9497-D9F2F8AB0359}"/>
    <hyperlink ref="H72" location="A125193614R" display="A125193614R" xr:uid="{DC1E668A-00E5-4E4F-82C8-9D4C6BE04F1B}"/>
    <hyperlink ref="H73" location="A125193590J" display="A125193590J" xr:uid="{04F8BE9F-2B59-4CAB-B412-C008F68FDA70}"/>
    <hyperlink ref="H74" location="A125193594T" display="A125193594T" xr:uid="{55B80466-9E6C-486D-95EF-0B106DB7468C}"/>
    <hyperlink ref="H75" location="A125193598A" display="A125193598A" xr:uid="{5BA2F7D2-CABE-4C36-856A-0618AA808569}"/>
    <hyperlink ref="H76" location="A125193582J" display="A125193582J" xr:uid="{AB986B56-CFC2-4E60-AB72-EEE14A1D970E}"/>
    <hyperlink ref="H77" location="A125193618X" display="A125193618X" xr:uid="{7197EB80-C2B5-410B-AE9B-412848235C6A}"/>
    <hyperlink ref="H78" location="A125193602F" display="A125193602F" xr:uid="{CB99AD6E-74B2-4F4E-8AF9-21A4C7237B85}"/>
    <hyperlink ref="H79" location="A125193622R" display="A125193622R" xr:uid="{3696A19F-7C2D-43A0-B818-3DD7F228BDA1}"/>
    <hyperlink ref="K69" location="A125192814R" display="A125192814R" xr:uid="{6852703D-7307-40E2-BA9B-973F36D0347E}"/>
    <hyperlink ref="K70" location="A125192794T" display="A125192794T" xr:uid="{8284B1A6-9A8D-44AE-954B-CF4C7928DB26}"/>
    <hyperlink ref="K71" location="A125192818X" display="A125192818X" xr:uid="{B21C032E-53A2-4310-9E21-2ED0EC7FE65D}"/>
    <hyperlink ref="K72" location="A125192822R" display="A125192822R" xr:uid="{1025E6BF-4B64-424C-AA3B-BF8C5B07F8DA}"/>
    <hyperlink ref="K73" location="A125192798A" display="A125192798A" xr:uid="{4B5B5AC1-441C-4F92-AEB7-CEC4B1194173}"/>
    <hyperlink ref="K74" location="A125192802F" display="A125192802F" xr:uid="{77751806-EDCF-4DB7-88E2-6EDA40D5DAFC}"/>
    <hyperlink ref="K75" location="A125192806R" display="A125192806R" xr:uid="{4AD63AF2-78F7-487C-A3DA-49286E738470}"/>
    <hyperlink ref="K76" location="A125192790J" display="A125192790J" xr:uid="{9F166C40-47BA-4B2A-9484-2D81A025E48D}"/>
    <hyperlink ref="K77" location="A125192826X" display="A125192826X" xr:uid="{CD4373DD-3EDD-43FC-9C73-E810BA4107B3}"/>
    <hyperlink ref="K78" location="A125192810F" display="A125192810F" xr:uid="{35D79315-554E-4ADE-9D2F-735A0920DA56}"/>
    <hyperlink ref="K79" location="A125192830R" display="A125192830R" xr:uid="{5A797D55-345C-4CA0-8C99-5449522B5D6E}"/>
    <hyperlink ref="N69" location="A125194002V" display="A125194002V" xr:uid="{FD9DDBAC-1E5D-486A-8DEE-12FBDC8FDBC7}"/>
    <hyperlink ref="N70" location="A125193982V" display="A125193982V" xr:uid="{7C87C3F2-EB3B-42D6-9A47-88302750471D}"/>
    <hyperlink ref="N71" location="A125194006C" display="A125194006C" xr:uid="{3D173014-3FC4-4A02-BA74-C7AA911C5E9A}"/>
    <hyperlink ref="N72" location="A125194010V" display="A125194010V" xr:uid="{5569BFD0-033A-4AB5-BD4B-B5CBC2F75F1E}"/>
    <hyperlink ref="N73" location="A125193986C" display="A125193986C" xr:uid="{0CAD4441-A8FC-4A1D-949A-98AB920EAB60}"/>
    <hyperlink ref="N74" location="A125193990V" display="A125193990V" xr:uid="{CAE08764-29C0-4295-B685-A76008CC28B1}"/>
    <hyperlink ref="N75" location="A125193994C" display="A125193994C" xr:uid="{8053FBC4-91AC-45E1-B495-E4F7187434B0}"/>
    <hyperlink ref="N76" location="A125193978C" display="A125193978C" xr:uid="{5AE359A3-CF4C-419C-A522-FE91E46C8EE9}"/>
    <hyperlink ref="N77" location="A125194014C" display="A125194014C" xr:uid="{0788AAA6-F7F6-4AC5-BAD3-429E8442AEE3}"/>
    <hyperlink ref="N78" location="A125193998L" display="A125193998L" xr:uid="{E2C6305F-45B6-4B68-83DC-886BD6E1595D}"/>
    <hyperlink ref="N79" location="A125194018L" display="A125194018L" xr:uid="{FE0DF4F7-DC28-4C7F-ACF1-174936A396F5}"/>
    <hyperlink ref="Q69" location="A125194398A" display="A125194398A" xr:uid="{55C41B58-1866-4216-9173-548A959EA652}"/>
    <hyperlink ref="Q70" location="A125194378T" display="A125194378T" xr:uid="{C3634D17-CE70-4499-A8F5-ACBE393B08AE}"/>
    <hyperlink ref="Q71" location="A125194402F" display="A125194402F" xr:uid="{04220FFD-728D-4992-8FCD-F4E8F7919670}"/>
    <hyperlink ref="Q72" location="A125194406R" display="A125194406R" xr:uid="{F8D85EE6-D2A1-4319-8A65-66CB84EA6852}"/>
    <hyperlink ref="Q73" location="A125194382J" display="A125194382J" xr:uid="{877DFBD1-D852-452F-B43E-A787DFD231CC}"/>
    <hyperlink ref="Q74" location="A125194386T" display="A125194386T" xr:uid="{EA4ABF30-1270-4619-B599-F711A0D1DEBE}"/>
    <hyperlink ref="Q75" location="A125194390J" display="A125194390J" xr:uid="{746170CD-625B-46DF-8C13-65D77BEB5B6C}"/>
    <hyperlink ref="Q76" location="A125194374J" display="A125194374J" xr:uid="{2A599CB1-74F2-4755-B546-5D9E8C50F2D5}"/>
    <hyperlink ref="Q77" location="A125194410F" display="A125194410F" xr:uid="{DE43D6CB-AC8B-4032-A92C-8427CCA07F51}"/>
    <hyperlink ref="Q78" location="A125194394T" display="A125194394T" xr:uid="{3621BA2D-10D8-4398-B038-B098B917B2A9}"/>
    <hyperlink ref="Q79" location="A125194414R" display="A125194414R" xr:uid="{6C7F2C7E-58FB-4B74-A662-A24A94F0A894}"/>
    <hyperlink ref="T69" location="A125193210V" display="A125193210V" xr:uid="{1633AB51-2141-49A1-BCCF-5086C4EE2F77}"/>
    <hyperlink ref="T70" location="A125193190W" display="A125193190W" xr:uid="{C6103D62-345D-44AF-8F62-02E2F538DDEA}"/>
    <hyperlink ref="T71" location="A125193214C" display="A125193214C" xr:uid="{53116923-1E5B-4CA2-B5CE-0F673D03173C}"/>
    <hyperlink ref="T72" location="A125193218L" display="A125193218L" xr:uid="{DA253147-E581-4A18-B712-4DA37B8D6F5E}"/>
    <hyperlink ref="T73" location="A125193194F" display="A125193194F" xr:uid="{BE878C45-6146-4D3A-82B5-CA8820AA96AD}"/>
    <hyperlink ref="T74" location="A125193198R" display="A125193198R" xr:uid="{FFBC799C-1650-4B15-A162-140AB15CEE62}"/>
    <hyperlink ref="T75" location="A125193202V" display="A125193202V" xr:uid="{FBF8EE6F-8A32-4A32-818F-A0BE145953D1}"/>
    <hyperlink ref="T76" location="A125193186F" display="A125193186F" xr:uid="{B0C86F2E-0091-4F57-B7BD-0041D329B05D}"/>
    <hyperlink ref="T77" location="A125193222C" display="A125193222C" xr:uid="{57C50971-0CA6-4D04-9848-8EBD6D441FCF}"/>
    <hyperlink ref="T78" location="A125193206C" display="A125193206C" xr:uid="{9604FB0B-3992-4264-B192-A2C23692BD41}"/>
    <hyperlink ref="T79" location="A125193226L" display="A125193226L" xr:uid="{0EB262F9-C16F-43B9-B7EE-F979EC04729F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26010-F594-478F-8CC6-47332A228F9B}">
  <sheetPr>
    <pageSetUpPr fitToPage="1"/>
  </sheetPr>
  <dimension ref="A1:AD87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1" t="str">
        <f>Contents!B6</f>
        <v>Table 3. Underemployment status of full-time and part-time workers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2" t="str">
        <f>Contents!C12</f>
        <v>Table 3.2 - Underemployment status of full-time and part-time workers by state and territory, February 2022</v>
      </c>
      <c r="B8" s="72"/>
      <c r="C8" s="72"/>
      <c r="D8" s="72"/>
      <c r="E8" s="72"/>
      <c r="F8" s="72"/>
      <c r="G8" s="72"/>
      <c r="H8" s="72"/>
      <c r="I8" s="35"/>
      <c r="J8" s="36"/>
      <c r="K8" s="36"/>
      <c r="L8" s="72"/>
      <c r="M8" s="72"/>
      <c r="N8" s="72"/>
      <c r="O8" s="72"/>
      <c r="P8" s="72"/>
      <c r="Q8" s="72"/>
      <c r="R8" s="72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983</v>
      </c>
      <c r="C10" s="69" t="s">
        <v>984</v>
      </c>
      <c r="D10" s="69"/>
      <c r="E10" s="69"/>
      <c r="F10" s="40"/>
      <c r="G10" s="70" t="s">
        <v>961</v>
      </c>
      <c r="H10" s="70"/>
      <c r="I10" s="7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962</v>
      </c>
      <c r="D11" s="38" t="s">
        <v>963</v>
      </c>
      <c r="E11" s="38" t="s">
        <v>964</v>
      </c>
      <c r="F11" s="38"/>
      <c r="G11" s="38" t="s">
        <v>962</v>
      </c>
      <c r="H11" s="38" t="s">
        <v>963</v>
      </c>
      <c r="I11" s="38" t="s">
        <v>964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965</v>
      </c>
      <c r="D12" s="41" t="s">
        <v>965</v>
      </c>
      <c r="E12" s="41" t="s">
        <v>965</v>
      </c>
      <c r="F12" s="41"/>
      <c r="G12" s="41" t="s">
        <v>965</v>
      </c>
      <c r="H12" s="41" t="s">
        <v>965</v>
      </c>
      <c r="I12" s="41" t="s">
        <v>965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966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2"/>
      <c r="B14" s="44" t="s">
        <v>967</v>
      </c>
      <c r="C14" s="45" cm="1">
        <f t="array" ref="C14">INDEX($C$50:$AC$60,$AD50,C$39)</f>
        <v>13363.421</v>
      </c>
      <c r="D14" s="45" cm="1">
        <f t="array" ref="D14">INDEX($C$50:$AC$60,$AD50,D$39)</f>
        <v>6962.8680000000004</v>
      </c>
      <c r="E14" s="45" cm="1">
        <f t="array" ref="E14">INDEX($C$50:$AC$60,$AD50,E$39)</f>
        <v>6400.5529999999999</v>
      </c>
      <c r="F14" s="45"/>
      <c r="G14" s="19" t="str" cm="1">
        <f t="array" ref="G14">HYPERLINK(TEXT("#"&amp;INDEX($C$69:$AC$79,$AD69,C$39),),INDEX($C$69:$AC$79,$AD69,C$39))</f>
        <v>A125190042R</v>
      </c>
      <c r="H14" s="19" t="str" cm="1">
        <f t="array" ref="H14">HYPERLINK(TEXT("#"&amp;INDEX($C$69:$AC$79,$AD69,D$39),),INDEX($C$69:$AC$79,$AD69,D$39))</f>
        <v>A125194794C</v>
      </c>
      <c r="I14" s="19" t="str" cm="1">
        <f t="array" ref="I14">HYPERLINK(TEXT("#"&amp;INDEX($C$69:$AC$79,$AD69,E$39),),INDEX($C$69:$AC$79,$AD69,E$39))</f>
        <v>A125192418L</v>
      </c>
    </row>
    <row r="15" spans="1:20">
      <c r="A15" s="46"/>
      <c r="B15" s="47" t="s">
        <v>968</v>
      </c>
      <c r="C15" s="45" cm="1">
        <f t="array" ref="C15">INDEX($C$50:$AC$60,$AD51,C$39)</f>
        <v>9283.6419999999998</v>
      </c>
      <c r="D15" s="45" cm="1">
        <f t="array" ref="D15">INDEX($C$50:$AC$60,$AD51,D$39)</f>
        <v>5698.3320000000003</v>
      </c>
      <c r="E15" s="45" cm="1">
        <f t="array" ref="E15">INDEX($C$50:$AC$60,$AD51,E$39)</f>
        <v>3585.3090000000002</v>
      </c>
      <c r="F15" s="45"/>
      <c r="G15" s="19" t="str" cm="1">
        <f t="array" ref="G15">HYPERLINK(TEXT("#"&amp;INDEX($C$69:$AC$79,$AD70,C$39),),INDEX($C$69:$AC$79,$AD70,C$39))</f>
        <v>A125190022F</v>
      </c>
      <c r="H15" s="19" t="str" cm="1">
        <f t="array" ref="H15">HYPERLINK(TEXT("#"&amp;INDEX($C$69:$AC$79,$AD70,D$39),),INDEX($C$69:$AC$79,$AD70,D$39))</f>
        <v>A125194774V</v>
      </c>
      <c r="I15" s="19" t="str" cm="1">
        <f t="array" ref="I15">HYPERLINK(TEXT("#"&amp;INDEX($C$69:$AC$79,$AD70,E$39),),INDEX($C$69:$AC$79,$AD70,E$39))</f>
        <v>A125192398R</v>
      </c>
    </row>
    <row r="16" spans="1:20">
      <c r="A16" s="48"/>
      <c r="B16" s="49" t="s">
        <v>969</v>
      </c>
      <c r="C16" s="45" cm="1">
        <f t="array" ref="C16">INDEX($C$50:$AC$60,$AD52,C$39)</f>
        <v>7915.2669999999998</v>
      </c>
      <c r="D16" s="45" cm="1">
        <f t="array" ref="D16">INDEX($C$50:$AC$60,$AD52,D$39)</f>
        <v>4887.3860000000004</v>
      </c>
      <c r="E16" s="45" cm="1">
        <f t="array" ref="E16">INDEX($C$50:$AC$60,$AD52,E$39)</f>
        <v>3027.8809999999999</v>
      </c>
      <c r="F16" s="45"/>
      <c r="G16" s="19" t="str" cm="1">
        <f t="array" ref="G16">HYPERLINK(TEXT("#"&amp;INDEX($C$69:$AC$79,$AD71,C$39),),INDEX($C$69:$AC$79,$AD71,C$39))</f>
        <v>A125190046X</v>
      </c>
      <c r="H16" s="19" t="str" cm="1">
        <f t="array" ref="H16">HYPERLINK(TEXT("#"&amp;INDEX($C$69:$AC$79,$AD71,D$39),),INDEX($C$69:$AC$79,$AD71,D$39))</f>
        <v>A125194798L</v>
      </c>
      <c r="I16" s="19" t="str" cm="1">
        <f t="array" ref="I16">HYPERLINK(TEXT("#"&amp;INDEX($C$69:$AC$79,$AD71,E$39),),INDEX($C$69:$AC$79,$AD71,E$39))</f>
        <v>A125192422C</v>
      </c>
    </row>
    <row r="17" spans="1:20">
      <c r="A17" s="48"/>
      <c r="B17" s="49" t="s">
        <v>970</v>
      </c>
      <c r="C17" s="45" cm="1">
        <f t="array" ref="C17">INDEX($C$50:$AC$60,$AD53,C$39)</f>
        <v>1368.374</v>
      </c>
      <c r="D17" s="45" cm="1">
        <f t="array" ref="D17">INDEX($C$50:$AC$60,$AD53,D$39)</f>
        <v>810.94600000000003</v>
      </c>
      <c r="E17" s="45" cm="1">
        <f t="array" ref="E17">INDEX($C$50:$AC$60,$AD53,E$39)</f>
        <v>557.428</v>
      </c>
      <c r="F17" s="45"/>
      <c r="G17" s="19" t="str" cm="1">
        <f t="array" ref="G17">HYPERLINK(TEXT("#"&amp;INDEX($C$69:$AC$79,$AD72,C$39),),INDEX($C$69:$AC$79,$AD72,C$39))</f>
        <v>A125190050R</v>
      </c>
      <c r="H17" s="19" t="str" cm="1">
        <f t="array" ref="H17">HYPERLINK(TEXT("#"&amp;INDEX($C$69:$AC$79,$AD72,D$39),),INDEX($C$69:$AC$79,$AD72,D$39))</f>
        <v>A125194802T</v>
      </c>
      <c r="I17" s="19" t="str" cm="1">
        <f t="array" ref="I17">HYPERLINK(TEXT("#"&amp;INDEX($C$69:$AC$79,$AD72,E$39),),INDEX($C$69:$AC$79,$AD72,E$39))</f>
        <v>A125192426L</v>
      </c>
    </row>
    <row r="18" spans="1:20">
      <c r="A18" s="48"/>
      <c r="B18" s="50" t="s">
        <v>971</v>
      </c>
      <c r="C18" s="45" cm="1">
        <f t="array" ref="C18">INDEX($C$50:$AC$60,$AD54,C$39)</f>
        <v>1268.3420000000001</v>
      </c>
      <c r="D18" s="45" cm="1">
        <f t="array" ref="D18">INDEX($C$50:$AC$60,$AD54,D$39)</f>
        <v>742.41099999999994</v>
      </c>
      <c r="E18" s="45" cm="1">
        <f t="array" ref="E18">INDEX($C$50:$AC$60,$AD54,E$39)</f>
        <v>525.92999999999995</v>
      </c>
      <c r="F18" s="45"/>
      <c r="G18" s="19" t="str" cm="1">
        <f t="array" ref="G18">HYPERLINK(TEXT("#"&amp;INDEX($C$69:$AC$79,$AD73,C$39),),INDEX($C$69:$AC$79,$AD73,C$39))</f>
        <v>A125190026R</v>
      </c>
      <c r="H18" s="19" t="str" cm="1">
        <f t="array" ref="H18">HYPERLINK(TEXT("#"&amp;INDEX($C$69:$AC$79,$AD73,D$39),),INDEX($C$69:$AC$79,$AD73,D$39))</f>
        <v>A125194778C</v>
      </c>
      <c r="I18" s="19" t="str" cm="1">
        <f t="array" ref="I18">HYPERLINK(TEXT("#"&amp;INDEX($C$69:$AC$79,$AD73,E$39),),INDEX($C$69:$AC$79,$AD73,E$39))</f>
        <v>A125192402V</v>
      </c>
    </row>
    <row r="19" spans="1:20">
      <c r="A19" s="48"/>
      <c r="B19" s="50" t="s">
        <v>972</v>
      </c>
      <c r="C19" s="45" cm="1">
        <f t="array" ref="C19">INDEX($C$50:$AC$60,$AD55,C$39)</f>
        <v>100.033</v>
      </c>
      <c r="D19" s="45" cm="1">
        <f t="array" ref="D19">INDEX($C$50:$AC$60,$AD55,D$39)</f>
        <v>68.534999999999997</v>
      </c>
      <c r="E19" s="45" cm="1">
        <f t="array" ref="E19">INDEX($C$50:$AC$60,$AD55,E$39)</f>
        <v>31.498000000000001</v>
      </c>
      <c r="F19" s="45"/>
      <c r="G19" s="19" t="str" cm="1">
        <f t="array" ref="G19">HYPERLINK(TEXT("#"&amp;INDEX($C$69:$AC$79,$AD74,C$39),),INDEX($C$69:$AC$79,$AD74,C$39))</f>
        <v>A125190030F</v>
      </c>
      <c r="H19" s="19" t="str" cm="1">
        <f t="array" ref="H19">HYPERLINK(TEXT("#"&amp;INDEX($C$69:$AC$79,$AD74,D$39),),INDEX($C$69:$AC$79,$AD74,D$39))</f>
        <v>A125194782V</v>
      </c>
      <c r="I19" s="19" t="str" cm="1">
        <f t="array" ref="I19">HYPERLINK(TEXT("#"&amp;INDEX($C$69:$AC$79,$AD74,E$39),),INDEX($C$69:$AC$79,$AD74,E$39))</f>
        <v>A125192406C</v>
      </c>
    </row>
    <row r="20" spans="1:20">
      <c r="A20" s="48"/>
      <c r="B20" s="51" t="s">
        <v>973</v>
      </c>
      <c r="C20" s="45" cm="1">
        <f t="array" ref="C20">INDEX($C$50:$AC$60,$AD56,C$39)</f>
        <v>4079.78</v>
      </c>
      <c r="D20" s="45" cm="1">
        <f t="array" ref="D20">INDEX($C$50:$AC$60,$AD56,D$39)</f>
        <v>1264.5360000000001</v>
      </c>
      <c r="E20" s="45" cm="1">
        <f t="array" ref="E20">INDEX($C$50:$AC$60,$AD56,E$39)</f>
        <v>2815.2440000000001</v>
      </c>
      <c r="F20" s="45"/>
      <c r="G20" s="19" t="str" cm="1">
        <f t="array" ref="G20">HYPERLINK(TEXT("#"&amp;INDEX($C$69:$AC$79,$AD75,C$39),),INDEX($C$69:$AC$79,$AD75,C$39))</f>
        <v>A125190034R</v>
      </c>
      <c r="H20" s="19" t="str" cm="1">
        <f t="array" ref="H20">HYPERLINK(TEXT("#"&amp;INDEX($C$69:$AC$79,$AD75,D$39),),INDEX($C$69:$AC$79,$AD75,D$39))</f>
        <v>A125194786C</v>
      </c>
      <c r="I20" s="19" t="str" cm="1">
        <f t="array" ref="I20">HYPERLINK(TEXT("#"&amp;INDEX($C$69:$AC$79,$AD75,E$39),),INDEX($C$69:$AC$79,$AD75,E$39))</f>
        <v>A125192410V</v>
      </c>
    </row>
    <row r="21" spans="1:20">
      <c r="A21" s="48"/>
      <c r="B21" s="52" t="s">
        <v>974</v>
      </c>
      <c r="C21" s="45" cm="1">
        <f t="array" ref="C21">INDEX($C$50:$AC$60,$AD57,C$39)</f>
        <v>3258.89</v>
      </c>
      <c r="D21" s="45" cm="1">
        <f t="array" ref="D21">INDEX($C$50:$AC$60,$AD57,D$39)</f>
        <v>938.13300000000004</v>
      </c>
      <c r="E21" s="45" cm="1">
        <f t="array" ref="E21">INDEX($C$50:$AC$60,$AD57,E$39)</f>
        <v>2320.7570000000001</v>
      </c>
      <c r="F21" s="45"/>
      <c r="G21" s="19" t="str" cm="1">
        <f t="array" ref="G21">HYPERLINK(TEXT("#"&amp;INDEX($C$69:$AC$79,$AD76,C$39),),INDEX($C$69:$AC$79,$AD76,C$39))</f>
        <v>A125190018R</v>
      </c>
      <c r="H21" s="19" t="str" cm="1">
        <f t="array" ref="H21">HYPERLINK(TEXT("#"&amp;INDEX($C$69:$AC$79,$AD76,D$39),),INDEX($C$69:$AC$79,$AD76,D$39))</f>
        <v>A125194770K</v>
      </c>
      <c r="I21" s="19" t="str" cm="1">
        <f t="array" ref="I21">HYPERLINK(TEXT("#"&amp;INDEX($C$69:$AC$79,$AD76,E$39),),INDEX($C$69:$AC$79,$AD76,E$39))</f>
        <v>A125192394F</v>
      </c>
    </row>
    <row r="22" spans="1:20">
      <c r="A22" s="48"/>
      <c r="B22" s="52" t="s">
        <v>975</v>
      </c>
      <c r="C22" s="45" cm="1">
        <f t="array" ref="C22">INDEX($C$50:$AC$60,$AD58,C$39)</f>
        <v>820.89</v>
      </c>
      <c r="D22" s="45" cm="1">
        <f t="array" ref="D22">INDEX($C$50:$AC$60,$AD58,D$39)</f>
        <v>326.40300000000002</v>
      </c>
      <c r="E22" s="45" cm="1">
        <f t="array" ref="E22">INDEX($C$50:$AC$60,$AD58,E$39)</f>
        <v>494.48700000000002</v>
      </c>
      <c r="F22" s="45"/>
      <c r="G22" s="19" t="str" cm="1">
        <f t="array" ref="G22">HYPERLINK(TEXT("#"&amp;INDEX($C$69:$AC$79,$AD77,C$39),),INDEX($C$69:$AC$79,$AD77,C$39))</f>
        <v>A125190054X</v>
      </c>
      <c r="H22" s="19" t="str" cm="1">
        <f t="array" ref="H22">HYPERLINK(TEXT("#"&amp;INDEX($C$69:$AC$79,$AD77,D$39),),INDEX($C$69:$AC$79,$AD77,D$39))</f>
        <v>A125194806A</v>
      </c>
      <c r="I22" s="19" t="str" cm="1">
        <f t="array" ref="I22">HYPERLINK(TEXT("#"&amp;INDEX($C$69:$AC$79,$AD77,E$39),),INDEX($C$69:$AC$79,$AD77,E$39))</f>
        <v>A125192430C</v>
      </c>
    </row>
    <row r="23" spans="1:20">
      <c r="A23" s="48"/>
      <c r="B23" s="53" t="s">
        <v>976</v>
      </c>
      <c r="C23" s="45" cm="1">
        <f t="array" ref="C23">INDEX($C$50:$AC$60,$AD59,C$39)</f>
        <v>431.166</v>
      </c>
      <c r="D23" s="45" cm="1">
        <f t="array" ref="D23">INDEX($C$50:$AC$60,$AD59,D$39)</f>
        <v>138.334</v>
      </c>
      <c r="E23" s="45" cm="1">
        <f t="array" ref="E23">INDEX($C$50:$AC$60,$AD59,E$39)</f>
        <v>292.83199999999999</v>
      </c>
      <c r="F23" s="45"/>
      <c r="G23" s="19" t="str" cm="1">
        <f t="array" ref="G23">HYPERLINK(TEXT("#"&amp;INDEX($C$69:$AC$79,$AD78,C$39),),INDEX($C$69:$AC$79,$AD78,C$39))</f>
        <v>A125190038X</v>
      </c>
      <c r="H23" s="19" t="str" cm="1">
        <f t="array" ref="H23">HYPERLINK(TEXT("#"&amp;INDEX($C$69:$AC$79,$AD78,D$39),),INDEX($C$69:$AC$79,$AD78,D$39))</f>
        <v>A125194790V</v>
      </c>
      <c r="I23" s="19" t="str" cm="1">
        <f t="array" ref="I23">HYPERLINK(TEXT("#"&amp;INDEX($C$69:$AC$79,$AD78,E$39),),INDEX($C$69:$AC$79,$AD78,E$39))</f>
        <v>A125192414C</v>
      </c>
    </row>
    <row r="24" spans="1:20">
      <c r="A24" s="48"/>
      <c r="B24" s="53" t="s">
        <v>977</v>
      </c>
      <c r="C24" s="45" cm="1">
        <f t="array" ref="C24">INDEX($C$50:$AC$60,$AD60,C$39)</f>
        <v>389.72399999999999</v>
      </c>
      <c r="D24" s="45" cm="1">
        <f t="array" ref="D24">INDEX($C$50:$AC$60,$AD60,D$39)</f>
        <v>188.06800000000001</v>
      </c>
      <c r="E24" s="45" cm="1">
        <f t="array" ref="E24">INDEX($C$50:$AC$60,$AD60,E$39)</f>
        <v>201.655</v>
      </c>
      <c r="F24" s="45"/>
      <c r="G24" s="19" t="str" cm="1">
        <f t="array" ref="G24">HYPERLINK(TEXT("#"&amp;INDEX($C$69:$AC$79,$AD79,C$39),),INDEX($C$69:$AC$79,$AD79,C$39))</f>
        <v>A125190058J</v>
      </c>
      <c r="H24" s="19" t="str" cm="1">
        <f t="array" ref="H24">HYPERLINK(TEXT("#"&amp;INDEX($C$69:$AC$79,$AD79,D$39),),INDEX($C$69:$AC$79,$AD79,D$39))</f>
        <v>A125194810T</v>
      </c>
      <c r="I24" s="19" t="str" cm="1">
        <f t="array" ref="I24">HYPERLINK(TEXT("#"&amp;INDEX($C$69:$AC$79,$AD79,E$39),),INDEX($C$69:$AC$79,$AD79,E$39))</f>
        <v>A125192434L</v>
      </c>
    </row>
    <row r="25" spans="1:20">
      <c r="A25" s="48"/>
      <c r="B25" s="49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8"/>
      <c r="B26" s="49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54" t="str">
        <f ca="1">Contents!B27</f>
        <v>© Commonwealth of Australia 2022</v>
      </c>
      <c r="B27" s="5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54"/>
      <c r="B28" s="5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 hidden="1">
      <c r="A29" s="56"/>
      <c r="B29" s="57" t="s">
        <v>984</v>
      </c>
      <c r="C29" s="58">
        <v>1</v>
      </c>
      <c r="D29" s="59"/>
      <c r="E29" s="59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 hidden="1">
      <c r="A30" s="56"/>
      <c r="B30" s="57" t="s">
        <v>985</v>
      </c>
      <c r="C30" s="58">
        <v>4</v>
      </c>
      <c r="D30" s="59"/>
      <c r="E30" s="59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 hidden="1">
      <c r="A31" s="56"/>
      <c r="B31" s="57" t="s">
        <v>986</v>
      </c>
      <c r="C31" s="58">
        <v>7</v>
      </c>
      <c r="D31" s="59"/>
      <c r="E31" s="59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 hidden="1">
      <c r="A32" s="56"/>
      <c r="B32" s="57" t="s">
        <v>987</v>
      </c>
      <c r="C32" s="58">
        <v>10</v>
      </c>
      <c r="D32" s="59"/>
      <c r="E32" s="59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9" hidden="1">
      <c r="A33" s="56"/>
      <c r="B33" s="57" t="s">
        <v>988</v>
      </c>
      <c r="C33" s="58">
        <v>13</v>
      </c>
      <c r="D33" s="59"/>
      <c r="E33" s="59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9" hidden="1">
      <c r="A34" s="56"/>
      <c r="B34" s="57" t="s">
        <v>989</v>
      </c>
      <c r="C34" s="58">
        <v>16</v>
      </c>
      <c r="D34" s="59"/>
      <c r="E34" s="59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9" hidden="1">
      <c r="A35" s="56"/>
      <c r="B35" s="57" t="s">
        <v>990</v>
      </c>
      <c r="C35" s="58">
        <v>19</v>
      </c>
      <c r="D35" s="59"/>
      <c r="E35" s="59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9" hidden="1">
      <c r="A36" s="56"/>
      <c r="B36" s="57" t="s">
        <v>991</v>
      </c>
      <c r="C36" s="58">
        <v>22</v>
      </c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</row>
    <row r="37" spans="1:29" hidden="1">
      <c r="A37" s="56"/>
      <c r="B37" s="57" t="s">
        <v>992</v>
      </c>
      <c r="C37" s="58">
        <v>25</v>
      </c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9" hidden="1">
      <c r="A38" s="56"/>
      <c r="B38" s="5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</row>
    <row r="39" spans="1:29" hidden="1">
      <c r="A39" s="56"/>
      <c r="B39" s="55"/>
      <c r="C39" s="58">
        <f>VLOOKUP(C10,B29:C37,2,FALSE)</f>
        <v>1</v>
      </c>
      <c r="D39" s="58">
        <f>C39+1</f>
        <v>2</v>
      </c>
      <c r="E39" s="58">
        <f>D39+1</f>
        <v>3</v>
      </c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9" hidden="1">
      <c r="A40" s="56"/>
      <c r="B40" s="5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9" hidden="1">
      <c r="A41" s="56"/>
      <c r="B41" s="5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9" hidden="1">
      <c r="A42" s="56"/>
      <c r="B42" s="5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9" hidden="1">
      <c r="A43" s="56"/>
      <c r="B43" s="5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9" hidden="1">
      <c r="A44" s="56"/>
      <c r="B44" s="5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9" hidden="1">
      <c r="A45" s="56"/>
      <c r="B45" s="55"/>
      <c r="C45" s="58">
        <v>1</v>
      </c>
      <c r="D45" s="58">
        <v>2</v>
      </c>
      <c r="E45" s="58">
        <v>3</v>
      </c>
      <c r="F45" s="58">
        <v>4</v>
      </c>
      <c r="G45" s="58">
        <v>5</v>
      </c>
      <c r="H45" s="58">
        <v>6</v>
      </c>
      <c r="I45" s="58">
        <v>7</v>
      </c>
      <c r="J45" s="58">
        <v>8</v>
      </c>
      <c r="K45" s="58">
        <v>9</v>
      </c>
      <c r="L45" s="58">
        <v>10</v>
      </c>
      <c r="M45" s="58">
        <v>11</v>
      </c>
      <c r="N45" s="58">
        <v>12</v>
      </c>
      <c r="O45" s="58">
        <v>13</v>
      </c>
      <c r="P45" s="58">
        <v>14</v>
      </c>
      <c r="Q45" s="58">
        <v>15</v>
      </c>
      <c r="R45" s="58">
        <v>16</v>
      </c>
      <c r="S45" s="58">
        <v>17</v>
      </c>
      <c r="T45" s="58">
        <v>18</v>
      </c>
      <c r="U45" s="58">
        <v>19</v>
      </c>
      <c r="V45" s="58">
        <v>20</v>
      </c>
      <c r="W45" s="58">
        <v>21</v>
      </c>
      <c r="X45" s="58">
        <v>22</v>
      </c>
      <c r="Y45" s="58">
        <v>23</v>
      </c>
      <c r="Z45" s="58">
        <v>24</v>
      </c>
      <c r="AA45" s="58">
        <v>25</v>
      </c>
      <c r="AB45" s="58">
        <v>26</v>
      </c>
      <c r="AC45" s="58">
        <v>27</v>
      </c>
    </row>
    <row r="46" spans="1:29" ht="15" hidden="1" customHeight="1">
      <c r="A46" s="37"/>
      <c r="B46" s="37"/>
      <c r="C46" s="73" t="s">
        <v>984</v>
      </c>
      <c r="D46" s="73"/>
      <c r="E46" s="73"/>
      <c r="F46" s="73" t="s">
        <v>985</v>
      </c>
      <c r="G46" s="73"/>
      <c r="H46" s="73"/>
      <c r="I46" s="73" t="s">
        <v>986</v>
      </c>
      <c r="J46" s="73"/>
      <c r="K46" s="73"/>
      <c r="L46" s="73" t="s">
        <v>987</v>
      </c>
      <c r="M46" s="73"/>
      <c r="N46" s="73"/>
      <c r="O46" s="73" t="s">
        <v>988</v>
      </c>
      <c r="P46" s="73"/>
      <c r="Q46" s="73"/>
      <c r="R46" s="73" t="s">
        <v>989</v>
      </c>
      <c r="S46" s="73"/>
      <c r="T46" s="73"/>
      <c r="U46" s="73" t="s">
        <v>990</v>
      </c>
      <c r="V46" s="73"/>
      <c r="W46" s="73"/>
      <c r="X46" s="73" t="s">
        <v>991</v>
      </c>
      <c r="Y46" s="73"/>
      <c r="Z46" s="73"/>
      <c r="AA46" s="73" t="s">
        <v>992</v>
      </c>
      <c r="AB46" s="73"/>
      <c r="AC46" s="73"/>
    </row>
    <row r="47" spans="1:29" hidden="1">
      <c r="A47" s="37"/>
      <c r="B47" s="37"/>
      <c r="C47" s="38" t="s">
        <v>962</v>
      </c>
      <c r="D47" s="38" t="s">
        <v>963</v>
      </c>
      <c r="E47" s="38" t="s">
        <v>964</v>
      </c>
      <c r="F47" s="38" t="s">
        <v>962</v>
      </c>
      <c r="G47" s="38" t="s">
        <v>963</v>
      </c>
      <c r="H47" s="38" t="s">
        <v>964</v>
      </c>
      <c r="I47" s="38" t="s">
        <v>962</v>
      </c>
      <c r="J47" s="38" t="s">
        <v>963</v>
      </c>
      <c r="K47" s="38" t="s">
        <v>964</v>
      </c>
      <c r="L47" s="38" t="s">
        <v>962</v>
      </c>
      <c r="M47" s="38" t="s">
        <v>963</v>
      </c>
      <c r="N47" s="38" t="s">
        <v>964</v>
      </c>
      <c r="O47" s="38" t="s">
        <v>962</v>
      </c>
      <c r="P47" s="38" t="s">
        <v>963</v>
      </c>
      <c r="Q47" s="38" t="s">
        <v>964</v>
      </c>
      <c r="R47" s="38" t="s">
        <v>962</v>
      </c>
      <c r="S47" s="38" t="s">
        <v>963</v>
      </c>
      <c r="T47" s="38" t="s">
        <v>964</v>
      </c>
      <c r="U47" s="38" t="s">
        <v>962</v>
      </c>
      <c r="V47" s="38" t="s">
        <v>963</v>
      </c>
      <c r="W47" s="38" t="s">
        <v>964</v>
      </c>
      <c r="X47" s="38" t="s">
        <v>962</v>
      </c>
      <c r="Y47" s="38" t="s">
        <v>963</v>
      </c>
      <c r="Z47" s="38" t="s">
        <v>964</v>
      </c>
      <c r="AA47" s="38" t="s">
        <v>962</v>
      </c>
      <c r="AB47" s="38" t="s">
        <v>963</v>
      </c>
      <c r="AC47" s="38" t="s">
        <v>964</v>
      </c>
    </row>
    <row r="48" spans="1:29" hidden="1">
      <c r="A48" s="37"/>
      <c r="B48" s="37"/>
      <c r="C48" s="41" t="s">
        <v>965</v>
      </c>
      <c r="D48" s="41" t="s">
        <v>965</v>
      </c>
      <c r="E48" s="41" t="s">
        <v>965</v>
      </c>
      <c r="F48" s="41" t="s">
        <v>965</v>
      </c>
      <c r="G48" s="41" t="s">
        <v>965</v>
      </c>
      <c r="H48" s="41" t="s">
        <v>965</v>
      </c>
      <c r="I48" s="41" t="s">
        <v>965</v>
      </c>
      <c r="J48" s="41" t="s">
        <v>965</v>
      </c>
      <c r="K48" s="41" t="s">
        <v>965</v>
      </c>
      <c r="L48" s="41" t="s">
        <v>965</v>
      </c>
      <c r="M48" s="41" t="s">
        <v>965</v>
      </c>
      <c r="N48" s="41" t="s">
        <v>965</v>
      </c>
      <c r="O48" s="41" t="s">
        <v>965</v>
      </c>
      <c r="P48" s="41" t="s">
        <v>965</v>
      </c>
      <c r="Q48" s="41" t="s">
        <v>965</v>
      </c>
      <c r="R48" s="41" t="s">
        <v>965</v>
      </c>
      <c r="S48" s="41" t="s">
        <v>965</v>
      </c>
      <c r="T48" s="41" t="s">
        <v>965</v>
      </c>
      <c r="U48" s="41" t="s">
        <v>965</v>
      </c>
      <c r="V48" s="41" t="s">
        <v>965</v>
      </c>
      <c r="W48" s="41" t="s">
        <v>965</v>
      </c>
      <c r="X48" s="41" t="s">
        <v>965</v>
      </c>
      <c r="Y48" s="41" t="s">
        <v>965</v>
      </c>
      <c r="Z48" s="41" t="s">
        <v>965</v>
      </c>
      <c r="AA48" s="41" t="s">
        <v>965</v>
      </c>
      <c r="AB48" s="41" t="s">
        <v>965</v>
      </c>
      <c r="AC48" s="41" t="s">
        <v>965</v>
      </c>
    </row>
    <row r="49" spans="1:30" hidden="1">
      <c r="A49" s="42" t="s">
        <v>966</v>
      </c>
      <c r="B49" s="37"/>
      <c r="C49" s="41"/>
      <c r="D49" s="41"/>
      <c r="E49" s="41"/>
      <c r="F49" s="43"/>
      <c r="G49" s="62"/>
      <c r="H49" s="62"/>
    </row>
    <row r="50" spans="1:30" hidden="1">
      <c r="A50" s="42"/>
      <c r="B50" s="44" t="s">
        <v>967</v>
      </c>
      <c r="C50" s="45">
        <f>A125190042R_Latest</f>
        <v>13363.421</v>
      </c>
      <c r="D50" s="45">
        <f>A125194794C_Latest</f>
        <v>6962.8680000000004</v>
      </c>
      <c r="E50" s="45">
        <f>A125192418L_Latest</f>
        <v>6400.5529999999999</v>
      </c>
      <c r="F50" s="45">
        <f>A125190306J_Latest</f>
        <v>4215.2510000000002</v>
      </c>
      <c r="G50" s="45">
        <f>A125195058X_Latest</f>
        <v>2200.1550000000002</v>
      </c>
      <c r="H50" s="45">
        <f>A125192682X_Latest</f>
        <v>2015.096</v>
      </c>
      <c r="I50" s="45">
        <f>A125190130R_Latest</f>
        <v>3483.9639999999999</v>
      </c>
      <c r="J50" s="45">
        <f>A125194882C_Latest</f>
        <v>1838.5830000000001</v>
      </c>
      <c r="K50" s="45">
        <f>A125192506L_Latest</f>
        <v>1645.3810000000001</v>
      </c>
      <c r="L50" s="45">
        <f>A125190350T_Latest</f>
        <v>2706.3560000000002</v>
      </c>
      <c r="M50" s="45">
        <f>A125195102W_Latest</f>
        <v>1385.5450000000001</v>
      </c>
      <c r="N50" s="45">
        <f>A125192726R_Latest</f>
        <v>1320.8109999999999</v>
      </c>
      <c r="O50" s="45">
        <f>A125190394V_Latest</f>
        <v>880.24900000000002</v>
      </c>
      <c r="P50" s="45">
        <f>A125195146X_Latest</f>
        <v>453.28899999999999</v>
      </c>
      <c r="Q50" s="45">
        <f>A125192770X_Latest</f>
        <v>426.96</v>
      </c>
      <c r="R50" s="45">
        <f>A125190174T_Latest</f>
        <v>1456.479</v>
      </c>
      <c r="S50" s="45">
        <f>A125194926V_Latest</f>
        <v>767.13599999999997</v>
      </c>
      <c r="T50" s="45">
        <f>A125192550W_Latest</f>
        <v>689.34299999999996</v>
      </c>
      <c r="U50" s="45">
        <f>A125190218J_Latest</f>
        <v>265.60599999999999</v>
      </c>
      <c r="V50" s="45">
        <f>A125194970C_Latest</f>
        <v>137.886</v>
      </c>
      <c r="W50" s="45">
        <f>A125192594X_Latest</f>
        <v>127.72</v>
      </c>
      <c r="X50" s="45">
        <f>A125190262T_Latest</f>
        <v>121.254</v>
      </c>
      <c r="Y50" s="45">
        <f>A125195014W_Latest</f>
        <v>62.591000000000001</v>
      </c>
      <c r="Z50" s="45">
        <f>A125192638R_Latest</f>
        <v>58.662999999999997</v>
      </c>
      <c r="AA50" s="45">
        <f>A125190086T_Latest</f>
        <v>234.262</v>
      </c>
      <c r="AB50" s="45">
        <f>A125194838V_Latest</f>
        <v>117.68300000000001</v>
      </c>
      <c r="AC50" s="45">
        <f>A125192462W_Latest</f>
        <v>116.58</v>
      </c>
      <c r="AD50" s="58">
        <v>1</v>
      </c>
    </row>
    <row r="51" spans="1:30" hidden="1">
      <c r="A51" s="46"/>
      <c r="B51" s="47" t="s">
        <v>968</v>
      </c>
      <c r="C51" s="45">
        <f>A125190022F_Latest</f>
        <v>9283.6419999999998</v>
      </c>
      <c r="D51" s="45">
        <f>A125194774V_Latest</f>
        <v>5698.3320000000003</v>
      </c>
      <c r="E51" s="45">
        <f>A125192398R_Latest</f>
        <v>3585.3090000000002</v>
      </c>
      <c r="F51" s="45">
        <f>A125190286K_Latest</f>
        <v>2979.5</v>
      </c>
      <c r="G51" s="45">
        <f>A125195038R_Latest</f>
        <v>1797.0920000000001</v>
      </c>
      <c r="H51" s="45">
        <f>A125192662R_Latest</f>
        <v>1182.4079999999999</v>
      </c>
      <c r="I51" s="45">
        <f>A125190110F_Latest</f>
        <v>2413.7910000000002</v>
      </c>
      <c r="J51" s="45">
        <f>A125194862V_Latest</f>
        <v>1493.633</v>
      </c>
      <c r="K51" s="45">
        <f>A125192486R_Latest</f>
        <v>920.15800000000002</v>
      </c>
      <c r="L51" s="45">
        <f>A125190330J_Latest</f>
        <v>1869.3150000000001</v>
      </c>
      <c r="M51" s="45">
        <f>A125195082X_Latest</f>
        <v>1142.4649999999999</v>
      </c>
      <c r="N51" s="45">
        <f>A125192706F_Latest</f>
        <v>726.84900000000005</v>
      </c>
      <c r="O51" s="45">
        <f>A125190374K_Latest</f>
        <v>583.14499999999998</v>
      </c>
      <c r="P51" s="45">
        <f>A125195126R_Latest</f>
        <v>367.89</v>
      </c>
      <c r="Q51" s="45">
        <f>A125192750R_Latest</f>
        <v>215.255</v>
      </c>
      <c r="R51" s="45">
        <f>A125190154J_Latest</f>
        <v>991.98699999999997</v>
      </c>
      <c r="S51" s="45">
        <f>A125194906K_Latest</f>
        <v>639.35900000000004</v>
      </c>
      <c r="T51" s="45">
        <f>A125192530L_Latest</f>
        <v>352.62799999999999</v>
      </c>
      <c r="U51" s="45">
        <f>A125190198K_Latest</f>
        <v>169.03399999999999</v>
      </c>
      <c r="V51" s="45">
        <f>A125194950V_Latest</f>
        <v>106.40600000000001</v>
      </c>
      <c r="W51" s="45">
        <f>A125192574R_Latest</f>
        <v>62.628</v>
      </c>
      <c r="X51" s="45">
        <f>A125190242J_Latest</f>
        <v>98.867000000000004</v>
      </c>
      <c r="Y51" s="45">
        <f>A125194994W_Latest</f>
        <v>55.039000000000001</v>
      </c>
      <c r="Z51" s="45">
        <f>A125192618F_Latest</f>
        <v>43.828000000000003</v>
      </c>
      <c r="AA51" s="45">
        <f>A125190066J_Latest</f>
        <v>178.00399999999999</v>
      </c>
      <c r="AB51" s="45">
        <f>A125194818K_Latest</f>
        <v>96.448999999999998</v>
      </c>
      <c r="AC51" s="45">
        <f>A125192442L_Latest</f>
        <v>81.555000000000007</v>
      </c>
      <c r="AD51" s="58">
        <v>2</v>
      </c>
    </row>
    <row r="52" spans="1:30" hidden="1">
      <c r="A52" s="48"/>
      <c r="B52" s="49" t="s">
        <v>969</v>
      </c>
      <c r="C52" s="45">
        <f>A125190046X_Latest</f>
        <v>7915.2669999999998</v>
      </c>
      <c r="D52" s="45">
        <f>A125194798L_Latest</f>
        <v>4887.3860000000004</v>
      </c>
      <c r="E52" s="45">
        <f>A125192422C_Latest</f>
        <v>3027.8809999999999</v>
      </c>
      <c r="F52" s="45">
        <f>A125190310X_Latest</f>
        <v>2562.37</v>
      </c>
      <c r="G52" s="45">
        <f>A125195062R_Latest</f>
        <v>1557.2439999999999</v>
      </c>
      <c r="H52" s="45">
        <f>A125192686J_Latest</f>
        <v>1005.126</v>
      </c>
      <c r="I52" s="45">
        <f>A125190134X_Latest</f>
        <v>2051.817</v>
      </c>
      <c r="J52" s="45">
        <f>A125194886L_Latest</f>
        <v>1279.463</v>
      </c>
      <c r="K52" s="45">
        <f>A125192510C_Latest</f>
        <v>772.35400000000004</v>
      </c>
      <c r="L52" s="45">
        <f>A125190354A_Latest</f>
        <v>1602.472</v>
      </c>
      <c r="M52" s="45">
        <f>A125195106F_Latest</f>
        <v>982.11300000000006</v>
      </c>
      <c r="N52" s="45">
        <f>A125192730F_Latest</f>
        <v>620.35900000000004</v>
      </c>
      <c r="O52" s="45">
        <f>A125190398C_Latest</f>
        <v>494.46199999999999</v>
      </c>
      <c r="P52" s="45">
        <f>A125195150R_Latest</f>
        <v>314.52800000000002</v>
      </c>
      <c r="Q52" s="45">
        <f>A125192774J_Latest</f>
        <v>179.934</v>
      </c>
      <c r="R52" s="45">
        <f>A125190178A_Latest</f>
        <v>833.19</v>
      </c>
      <c r="S52" s="45">
        <f>A125194930K_Latest</f>
        <v>538.44200000000001</v>
      </c>
      <c r="T52" s="45">
        <f>A125192554F_Latest</f>
        <v>294.74799999999999</v>
      </c>
      <c r="U52" s="45">
        <f>A125190222X_Latest</f>
        <v>138.34899999999999</v>
      </c>
      <c r="V52" s="45">
        <f>A125194974L_Latest</f>
        <v>87.986999999999995</v>
      </c>
      <c r="W52" s="45">
        <f>A125192598J_Latest</f>
        <v>50.362000000000002</v>
      </c>
      <c r="X52" s="45">
        <f>A125190266A_Latest</f>
        <v>80.781999999999996</v>
      </c>
      <c r="Y52" s="45">
        <f>A125195018F_Latest</f>
        <v>43.94</v>
      </c>
      <c r="Z52" s="45">
        <f>A125192642F_Latest</f>
        <v>36.841999999999999</v>
      </c>
      <c r="AA52" s="45">
        <f>A125190090J_Latest</f>
        <v>151.82499999999999</v>
      </c>
      <c r="AB52" s="45">
        <f>A125194842K_Latest</f>
        <v>83.668999999999997</v>
      </c>
      <c r="AC52" s="45">
        <f>A125192466F_Latest</f>
        <v>68.156000000000006</v>
      </c>
      <c r="AD52" s="58">
        <v>3</v>
      </c>
    </row>
    <row r="53" spans="1:30" hidden="1">
      <c r="A53" s="48"/>
      <c r="B53" s="49" t="s">
        <v>970</v>
      </c>
      <c r="C53" s="45">
        <f>A125190050R_Latest</f>
        <v>1368.374</v>
      </c>
      <c r="D53" s="45">
        <f>A125194802T_Latest</f>
        <v>810.94600000000003</v>
      </c>
      <c r="E53" s="45">
        <f>A125192426L_Latest</f>
        <v>557.428</v>
      </c>
      <c r="F53" s="45">
        <f>A125190314J_Latest</f>
        <v>417.13</v>
      </c>
      <c r="G53" s="45">
        <f>A125195066X_Latest</f>
        <v>239.84800000000001</v>
      </c>
      <c r="H53" s="45">
        <f>A125192690X_Latest</f>
        <v>177.28200000000001</v>
      </c>
      <c r="I53" s="45">
        <f>A125190138J_Latest</f>
        <v>361.97399999999999</v>
      </c>
      <c r="J53" s="45">
        <f>A125194890C_Latest</f>
        <v>214.17</v>
      </c>
      <c r="K53" s="45">
        <f>A125192514L_Latest</f>
        <v>147.804</v>
      </c>
      <c r="L53" s="45">
        <f>A125190358K_Latest</f>
        <v>266.84300000000002</v>
      </c>
      <c r="M53" s="45">
        <f>A125195110W_Latest</f>
        <v>160.352</v>
      </c>
      <c r="N53" s="45">
        <f>A125192734R_Latest</f>
        <v>106.491</v>
      </c>
      <c r="O53" s="45">
        <f>A125190402J_Latest</f>
        <v>88.683000000000007</v>
      </c>
      <c r="P53" s="45">
        <f>A125195154X_Latest</f>
        <v>53.362000000000002</v>
      </c>
      <c r="Q53" s="45">
        <f>A125192778T_Latest</f>
        <v>35.320999999999998</v>
      </c>
      <c r="R53" s="45">
        <f>A125190182T_Latest</f>
        <v>158.797</v>
      </c>
      <c r="S53" s="45">
        <f>A125194934V_Latest</f>
        <v>100.917</v>
      </c>
      <c r="T53" s="45">
        <f>A125192558R_Latest</f>
        <v>57.88</v>
      </c>
      <c r="U53" s="45">
        <f>A125190226J_Latest</f>
        <v>30.684999999999999</v>
      </c>
      <c r="V53" s="45">
        <f>A125194978W_Latest</f>
        <v>18.419</v>
      </c>
      <c r="W53" s="45">
        <f>A125192602L_Latest</f>
        <v>12.266</v>
      </c>
      <c r="X53" s="45">
        <f>A125190270T_Latest</f>
        <v>18.085000000000001</v>
      </c>
      <c r="Y53" s="45">
        <f>A125195022W_Latest</f>
        <v>11.099</v>
      </c>
      <c r="Z53" s="45">
        <f>A125192646R_Latest</f>
        <v>6.9859999999999998</v>
      </c>
      <c r="AA53" s="45">
        <f>A125190094T_Latest</f>
        <v>26.178999999999998</v>
      </c>
      <c r="AB53" s="45">
        <f>A125194846V_Latest</f>
        <v>12.78</v>
      </c>
      <c r="AC53" s="45">
        <f>A125192470W_Latest</f>
        <v>13.398999999999999</v>
      </c>
      <c r="AD53" s="58">
        <v>4</v>
      </c>
    </row>
    <row r="54" spans="1:30" hidden="1">
      <c r="A54" s="48"/>
      <c r="B54" s="50" t="s">
        <v>971</v>
      </c>
      <c r="C54" s="45">
        <f>A125190026R_Latest</f>
        <v>1268.3420000000001</v>
      </c>
      <c r="D54" s="45">
        <f>A125194778C_Latest</f>
        <v>742.41099999999994</v>
      </c>
      <c r="E54" s="45">
        <f>A125192402V_Latest</f>
        <v>525.92999999999995</v>
      </c>
      <c r="F54" s="45">
        <f>A125190290A_Latest</f>
        <v>382.76</v>
      </c>
      <c r="G54" s="45">
        <f>A125195042F_Latest</f>
        <v>217.31200000000001</v>
      </c>
      <c r="H54" s="45">
        <f>A125192666X_Latest</f>
        <v>165.44800000000001</v>
      </c>
      <c r="I54" s="45">
        <f>A125190114R_Latest</f>
        <v>335.65300000000002</v>
      </c>
      <c r="J54" s="45">
        <f>A125194866C_Latest</f>
        <v>194.46299999999999</v>
      </c>
      <c r="K54" s="45">
        <f>A125192490F_Latest</f>
        <v>141.19</v>
      </c>
      <c r="L54" s="45">
        <f>A125190334T_Latest</f>
        <v>247.27</v>
      </c>
      <c r="M54" s="45">
        <f>A125195086J_Latest</f>
        <v>148.05099999999999</v>
      </c>
      <c r="N54" s="45">
        <f>A125192710W_Latest</f>
        <v>99.218999999999994</v>
      </c>
      <c r="O54" s="45">
        <f>A125190378V_Latest</f>
        <v>79.72</v>
      </c>
      <c r="P54" s="45">
        <f>A125195130F_Latest</f>
        <v>48.334000000000003</v>
      </c>
      <c r="Q54" s="45">
        <f>A125192754X_Latest</f>
        <v>31.385999999999999</v>
      </c>
      <c r="R54" s="45">
        <f>A125190158T_Latest</f>
        <v>150.489</v>
      </c>
      <c r="S54" s="45">
        <f>A125194910A_Latest</f>
        <v>94.043000000000006</v>
      </c>
      <c r="T54" s="45">
        <f>A125192534W_Latest</f>
        <v>56.445999999999998</v>
      </c>
      <c r="U54" s="45">
        <f>A125190202R_Latest</f>
        <v>29.297999999999998</v>
      </c>
      <c r="V54" s="45">
        <f>A125194954C_Latest</f>
        <v>17.181999999999999</v>
      </c>
      <c r="W54" s="45">
        <f>A125192578X_Latest</f>
        <v>12.116</v>
      </c>
      <c r="X54" s="45">
        <f>A125190246T_Latest</f>
        <v>17.276</v>
      </c>
      <c r="Y54" s="45">
        <f>A125194998F_Latest</f>
        <v>10.548</v>
      </c>
      <c r="Z54" s="45">
        <f>A125192622W_Latest</f>
        <v>6.7279999999999998</v>
      </c>
      <c r="AA54" s="45">
        <f>A125190070X_Latest</f>
        <v>25.875</v>
      </c>
      <c r="AB54" s="45">
        <f>A125194822A_Latest</f>
        <v>12.476000000000001</v>
      </c>
      <c r="AC54" s="45">
        <f>A125192446W_Latest</f>
        <v>13.398999999999999</v>
      </c>
      <c r="AD54" s="58">
        <v>5</v>
      </c>
    </row>
    <row r="55" spans="1:30" hidden="1">
      <c r="A55" s="48"/>
      <c r="B55" s="50" t="s">
        <v>972</v>
      </c>
      <c r="C55" s="45">
        <f>A125190030F_Latest</f>
        <v>100.033</v>
      </c>
      <c r="D55" s="45">
        <f>A125194782V_Latest</f>
        <v>68.534999999999997</v>
      </c>
      <c r="E55" s="45">
        <f>A125192406C_Latest</f>
        <v>31.498000000000001</v>
      </c>
      <c r="F55" s="45">
        <f>A125190294K_Latest</f>
        <v>34.369999999999997</v>
      </c>
      <c r="G55" s="45">
        <f>A125195046R_Latest</f>
        <v>22.536000000000001</v>
      </c>
      <c r="H55" s="45">
        <f>A125192670R_Latest</f>
        <v>11.834</v>
      </c>
      <c r="I55" s="45">
        <f>A125190118X_Latest</f>
        <v>26.321000000000002</v>
      </c>
      <c r="J55" s="45">
        <f>A125194870V_Latest</f>
        <v>19.706</v>
      </c>
      <c r="K55" s="45">
        <f>A125192494R_Latest</f>
        <v>6.6150000000000002</v>
      </c>
      <c r="L55" s="45">
        <f>A125190338A_Latest</f>
        <v>19.573</v>
      </c>
      <c r="M55" s="45">
        <f>A125195090X_Latest</f>
        <v>12.301</v>
      </c>
      <c r="N55" s="45">
        <f>A125192714F_Latest</f>
        <v>7.2720000000000002</v>
      </c>
      <c r="O55" s="45">
        <f>A125190382K_Latest</f>
        <v>8.9619999999999997</v>
      </c>
      <c r="P55" s="45">
        <f>A125195134R_Latest</f>
        <v>5.0279999999999996</v>
      </c>
      <c r="Q55" s="45">
        <f>A125192758J_Latest</f>
        <v>3.9350000000000001</v>
      </c>
      <c r="R55" s="45">
        <f>A125190162J_Latest</f>
        <v>8.3079999999999998</v>
      </c>
      <c r="S55" s="45">
        <f>A125194914K_Latest</f>
        <v>6.8739999999999997</v>
      </c>
      <c r="T55" s="45">
        <f>A125192538F_Latest</f>
        <v>1.4339999999999999</v>
      </c>
      <c r="U55" s="45">
        <f>A125190206X_Latest</f>
        <v>1.387</v>
      </c>
      <c r="V55" s="45">
        <f>A125194958L_Latest</f>
        <v>1.2370000000000001</v>
      </c>
      <c r="W55" s="45">
        <f>A125192582R_Latest</f>
        <v>0.15</v>
      </c>
      <c r="X55" s="45">
        <f>A125190250J_Latest</f>
        <v>0.80900000000000005</v>
      </c>
      <c r="Y55" s="45">
        <f>A125195002L_Latest</f>
        <v>0.55100000000000005</v>
      </c>
      <c r="Z55" s="45">
        <f>A125192626F_Latest</f>
        <v>0.25800000000000001</v>
      </c>
      <c r="AA55" s="45">
        <f>A125190074J_Latest</f>
        <v>0.30399999999999999</v>
      </c>
      <c r="AB55" s="45">
        <f>A125194826K_Latest</f>
        <v>0.30399999999999999</v>
      </c>
      <c r="AC55" s="45">
        <f>A125192450L_Latest</f>
        <v>0</v>
      </c>
      <c r="AD55" s="58">
        <v>6</v>
      </c>
    </row>
    <row r="56" spans="1:30" hidden="1">
      <c r="A56" s="48"/>
      <c r="B56" s="51" t="s">
        <v>973</v>
      </c>
      <c r="C56" s="45">
        <f>A125190034R_Latest</f>
        <v>4079.78</v>
      </c>
      <c r="D56" s="45">
        <f>A125194786C_Latest</f>
        <v>1264.5360000000001</v>
      </c>
      <c r="E56" s="45">
        <f>A125192410V_Latest</f>
        <v>2815.2440000000001</v>
      </c>
      <c r="F56" s="45">
        <f>A125190298V_Latest</f>
        <v>1235.751</v>
      </c>
      <c r="G56" s="45">
        <f>A125195050F_Latest</f>
        <v>403.06400000000002</v>
      </c>
      <c r="H56" s="45">
        <f>A125192674X_Latest</f>
        <v>832.68799999999999</v>
      </c>
      <c r="I56" s="45">
        <f>A125190122R_Latest</f>
        <v>1070.173</v>
      </c>
      <c r="J56" s="45">
        <f>A125194874C_Latest</f>
        <v>344.95</v>
      </c>
      <c r="K56" s="45">
        <f>A125192498X_Latest</f>
        <v>725.22299999999996</v>
      </c>
      <c r="L56" s="45">
        <f>A125190342T_Latest</f>
        <v>837.04100000000005</v>
      </c>
      <c r="M56" s="45">
        <f>A125195094J_Latest</f>
        <v>243.08</v>
      </c>
      <c r="N56" s="45">
        <f>A125192718R_Latest</f>
        <v>593.96100000000001</v>
      </c>
      <c r="O56" s="45">
        <f>A125190386V_Latest</f>
        <v>297.10399999999998</v>
      </c>
      <c r="P56" s="45">
        <f>A125195138X_Latest</f>
        <v>85.399000000000001</v>
      </c>
      <c r="Q56" s="45">
        <f>A125192762X_Latest</f>
        <v>211.70500000000001</v>
      </c>
      <c r="R56" s="45">
        <f>A125190166T_Latest</f>
        <v>464.49200000000002</v>
      </c>
      <c r="S56" s="45">
        <f>A125194918V_Latest</f>
        <v>127.777</v>
      </c>
      <c r="T56" s="45">
        <f>A125192542W_Latest</f>
        <v>336.71499999999997</v>
      </c>
      <c r="U56" s="45">
        <f>A125190210R_Latest</f>
        <v>96.572000000000003</v>
      </c>
      <c r="V56" s="45">
        <f>A125194962C_Latest</f>
        <v>31.48</v>
      </c>
      <c r="W56" s="45">
        <f>A125192586X_Latest</f>
        <v>65.091999999999999</v>
      </c>
      <c r="X56" s="45">
        <f>A125190254T_Latest</f>
        <v>22.388000000000002</v>
      </c>
      <c r="Y56" s="45">
        <f>A125195006W_Latest</f>
        <v>7.5529999999999999</v>
      </c>
      <c r="Z56" s="45">
        <f>A125192630W_Latest</f>
        <v>14.835000000000001</v>
      </c>
      <c r="AA56" s="45">
        <f>A125190078T_Latest</f>
        <v>56.259</v>
      </c>
      <c r="AB56" s="45">
        <f>A125194830A_Latest</f>
        <v>21.234000000000002</v>
      </c>
      <c r="AC56" s="45">
        <f>A125192454W_Latest</f>
        <v>35.024999999999999</v>
      </c>
      <c r="AD56" s="58">
        <v>7</v>
      </c>
    </row>
    <row r="57" spans="1:30" hidden="1">
      <c r="A57" s="48"/>
      <c r="B57" s="52" t="s">
        <v>974</v>
      </c>
      <c r="C57" s="45">
        <f>A125190018R_Latest</f>
        <v>3258.89</v>
      </c>
      <c r="D57" s="45">
        <f>A125194770K_Latest</f>
        <v>938.13300000000004</v>
      </c>
      <c r="E57" s="45">
        <f>A125192394F_Latest</f>
        <v>2320.7570000000001</v>
      </c>
      <c r="F57" s="45">
        <f>A125190282A_Latest</f>
        <v>987.73099999999999</v>
      </c>
      <c r="G57" s="45">
        <f>A125195034F_Latest</f>
        <v>301.88299999999998</v>
      </c>
      <c r="H57" s="45">
        <f>A125192658X_Latest</f>
        <v>685.84699999999998</v>
      </c>
      <c r="I57" s="45">
        <f>A125190106R_Latest</f>
        <v>876.55799999999999</v>
      </c>
      <c r="J57" s="45">
        <f>A125194858C_Latest</f>
        <v>266.30399999999997</v>
      </c>
      <c r="K57" s="45">
        <f>A125192482F_Latest</f>
        <v>610.255</v>
      </c>
      <c r="L57" s="45">
        <f>A125190326T_Latest</f>
        <v>652.14400000000001</v>
      </c>
      <c r="M57" s="45">
        <f>A125195078J_Latest</f>
        <v>166.25800000000001</v>
      </c>
      <c r="N57" s="45">
        <f>A125192702W_Latest</f>
        <v>485.88600000000002</v>
      </c>
      <c r="O57" s="45">
        <f>A125190370A_Latest</f>
        <v>236.56399999999999</v>
      </c>
      <c r="P57" s="45">
        <f>A125195122F_Latest</f>
        <v>65.447999999999993</v>
      </c>
      <c r="Q57" s="45">
        <f>A125192746X_Latest</f>
        <v>171.11600000000001</v>
      </c>
      <c r="R57" s="45">
        <f>A125190150X_Latest</f>
        <v>369.61399999999998</v>
      </c>
      <c r="S57" s="45">
        <f>A125194902A_Latest</f>
        <v>96.73</v>
      </c>
      <c r="T57" s="45">
        <f>A125192526W_Latest</f>
        <v>272.88299999999998</v>
      </c>
      <c r="U57" s="45">
        <f>A125190194A_Latest</f>
        <v>75.635000000000005</v>
      </c>
      <c r="V57" s="45">
        <f>A125194946C_Latest</f>
        <v>22.4</v>
      </c>
      <c r="W57" s="45">
        <f>A125192570F_Latest</f>
        <v>53.234999999999999</v>
      </c>
      <c r="X57" s="45">
        <f>A125190238T_Latest</f>
        <v>16.266999999999999</v>
      </c>
      <c r="Y57" s="45">
        <f>A125194990L_Latest</f>
        <v>4.8330000000000002</v>
      </c>
      <c r="Z57" s="45">
        <f>A125192614W_Latest</f>
        <v>11.433</v>
      </c>
      <c r="AA57" s="45">
        <f>A125190062X_Latest</f>
        <v>44.378</v>
      </c>
      <c r="AB57" s="45">
        <f>A125194814A_Latest</f>
        <v>14.276999999999999</v>
      </c>
      <c r="AC57" s="45">
        <f>A125192438W_Latest</f>
        <v>30.100999999999999</v>
      </c>
      <c r="AD57" s="58">
        <v>8</v>
      </c>
    </row>
    <row r="58" spans="1:30" hidden="1">
      <c r="A58" s="48"/>
      <c r="B58" s="52" t="s">
        <v>975</v>
      </c>
      <c r="C58" s="45">
        <f>A125190054X_Latest</f>
        <v>820.89</v>
      </c>
      <c r="D58" s="45">
        <f>A125194806A_Latest</f>
        <v>326.40300000000002</v>
      </c>
      <c r="E58" s="45">
        <f>A125192430C_Latest</f>
        <v>494.48700000000002</v>
      </c>
      <c r="F58" s="45">
        <f>A125190318T_Latest</f>
        <v>248.02099999999999</v>
      </c>
      <c r="G58" s="45">
        <f>A125195070R_Latest</f>
        <v>101.18</v>
      </c>
      <c r="H58" s="45">
        <f>A125192694J_Latest</f>
        <v>146.84</v>
      </c>
      <c r="I58" s="45">
        <f>A125190142X_Latest</f>
        <v>193.614</v>
      </c>
      <c r="J58" s="45">
        <f>A125194894L_Latest</f>
        <v>78.646000000000001</v>
      </c>
      <c r="K58" s="45">
        <f>A125192518W_Latest</f>
        <v>114.968</v>
      </c>
      <c r="L58" s="45">
        <f>A125190362A_Latest</f>
        <v>184.89699999999999</v>
      </c>
      <c r="M58" s="45">
        <f>A125195114F_Latest</f>
        <v>76.822000000000003</v>
      </c>
      <c r="N58" s="45">
        <f>A125192738X_Latest</f>
        <v>108.075</v>
      </c>
      <c r="O58" s="45">
        <f>A125190406T_Latest</f>
        <v>60.540999999999997</v>
      </c>
      <c r="P58" s="45">
        <f>A125195158J_Latest</f>
        <v>19.951000000000001</v>
      </c>
      <c r="Q58" s="45">
        <f>A125192782J_Latest</f>
        <v>40.590000000000003</v>
      </c>
      <c r="R58" s="45">
        <f>A125190186A_Latest</f>
        <v>94.878</v>
      </c>
      <c r="S58" s="45">
        <f>A125194938C_Latest</f>
        <v>31.047000000000001</v>
      </c>
      <c r="T58" s="45">
        <f>A125192562F_Latest</f>
        <v>63.831000000000003</v>
      </c>
      <c r="U58" s="45">
        <f>A125190230X_Latest</f>
        <v>20.937000000000001</v>
      </c>
      <c r="V58" s="45">
        <f>A125194982L_Latest</f>
        <v>9.0809999999999995</v>
      </c>
      <c r="W58" s="45">
        <f>A125192606W_Latest</f>
        <v>11.856999999999999</v>
      </c>
      <c r="X58" s="45">
        <f>A125190274A_Latest</f>
        <v>6.1210000000000004</v>
      </c>
      <c r="Y58" s="45">
        <f>A125195026F_Latest</f>
        <v>2.72</v>
      </c>
      <c r="Z58" s="45">
        <f>A125192650F_Latest</f>
        <v>3.4020000000000001</v>
      </c>
      <c r="AA58" s="45">
        <f>A125190098A_Latest</f>
        <v>11.881</v>
      </c>
      <c r="AB58" s="45">
        <f>A125194850K_Latest</f>
        <v>6.9560000000000004</v>
      </c>
      <c r="AC58" s="45">
        <f>A125192474F_Latest</f>
        <v>4.9240000000000004</v>
      </c>
      <c r="AD58" s="58">
        <v>9</v>
      </c>
    </row>
    <row r="59" spans="1:30" hidden="1">
      <c r="A59" s="48"/>
      <c r="B59" s="53" t="s">
        <v>976</v>
      </c>
      <c r="C59" s="45">
        <f>A125190038X_Latest</f>
        <v>431.166</v>
      </c>
      <c r="D59" s="45">
        <f>A125194790V_Latest</f>
        <v>138.334</v>
      </c>
      <c r="E59" s="45">
        <f>A125192414C_Latest</f>
        <v>292.83199999999999</v>
      </c>
      <c r="F59" s="45">
        <f>A125190302X_Latest</f>
        <v>129.69</v>
      </c>
      <c r="G59" s="45">
        <f>A125195054R_Latest</f>
        <v>39.146999999999998</v>
      </c>
      <c r="H59" s="45">
        <f>A125192678J_Latest</f>
        <v>90.543000000000006</v>
      </c>
      <c r="I59" s="45">
        <f>A125190126X_Latest</f>
        <v>102.357</v>
      </c>
      <c r="J59" s="45">
        <f>A125194878L_Latest</f>
        <v>31.963000000000001</v>
      </c>
      <c r="K59" s="45">
        <f>A125192502C_Latest</f>
        <v>70.394999999999996</v>
      </c>
      <c r="L59" s="45">
        <f>A125190346A_Latest</f>
        <v>99.445999999999998</v>
      </c>
      <c r="M59" s="45">
        <f>A125195098T_Latest</f>
        <v>36.271000000000001</v>
      </c>
      <c r="N59" s="45">
        <f>A125192722F_Latest</f>
        <v>63.174999999999997</v>
      </c>
      <c r="O59" s="45">
        <f>A125190390K_Latest</f>
        <v>33.148000000000003</v>
      </c>
      <c r="P59" s="45">
        <f>A125195142R_Latest</f>
        <v>9.6969999999999992</v>
      </c>
      <c r="Q59" s="45">
        <f>A125192766J_Latest</f>
        <v>23.452000000000002</v>
      </c>
      <c r="R59" s="45">
        <f>A125190170J_Latest</f>
        <v>50.89</v>
      </c>
      <c r="S59" s="45">
        <f>A125194922K_Latest</f>
        <v>15.156000000000001</v>
      </c>
      <c r="T59" s="45">
        <f>A125192546F_Latest</f>
        <v>35.734000000000002</v>
      </c>
      <c r="U59" s="45">
        <f>A125190214X_Latest</f>
        <v>8.8840000000000003</v>
      </c>
      <c r="V59" s="45">
        <f>A125194966L_Latest</f>
        <v>3.0870000000000002</v>
      </c>
      <c r="W59" s="45">
        <f>A125192590R_Latest</f>
        <v>5.7969999999999997</v>
      </c>
      <c r="X59" s="45">
        <f>A125190258A_Latest</f>
        <v>1.665</v>
      </c>
      <c r="Y59" s="45">
        <f>A125195010L_Latest</f>
        <v>0.44800000000000001</v>
      </c>
      <c r="Z59" s="45">
        <f>A125192634F_Latest</f>
        <v>1.2170000000000001</v>
      </c>
      <c r="AA59" s="45">
        <f>A125190082J_Latest</f>
        <v>5.085</v>
      </c>
      <c r="AB59" s="45">
        <f>A125194834K_Latest</f>
        <v>2.5659999999999998</v>
      </c>
      <c r="AC59" s="45">
        <f>A125192458F_Latest</f>
        <v>2.52</v>
      </c>
      <c r="AD59" s="58">
        <v>10</v>
      </c>
    </row>
    <row r="60" spans="1:30" hidden="1">
      <c r="A60" s="48"/>
      <c r="B60" s="53" t="s">
        <v>977</v>
      </c>
      <c r="C60" s="45">
        <f>A125190058J_Latest</f>
        <v>389.72399999999999</v>
      </c>
      <c r="D60" s="45">
        <f>A125194810T_Latest</f>
        <v>188.06800000000001</v>
      </c>
      <c r="E60" s="45">
        <f>A125192434L_Latest</f>
        <v>201.655</v>
      </c>
      <c r="F60" s="45">
        <f>A125190322J_Latest</f>
        <v>118.331</v>
      </c>
      <c r="G60" s="45">
        <f>A125195074X_Latest</f>
        <v>62.033999999999999</v>
      </c>
      <c r="H60" s="45">
        <f>A125192698T_Latest</f>
        <v>56.296999999999997</v>
      </c>
      <c r="I60" s="45">
        <f>A125190146J_Latest</f>
        <v>91.257000000000005</v>
      </c>
      <c r="J60" s="45">
        <f>A125194898W_Latest</f>
        <v>46.683</v>
      </c>
      <c r="K60" s="45">
        <f>A125192522L_Latest</f>
        <v>44.573999999999998</v>
      </c>
      <c r="L60" s="45">
        <f>A125190366K_Latest</f>
        <v>85.450999999999993</v>
      </c>
      <c r="M60" s="45">
        <f>A125195118R_Latest</f>
        <v>40.551000000000002</v>
      </c>
      <c r="N60" s="45">
        <f>A125192742R_Latest</f>
        <v>44.9</v>
      </c>
      <c r="O60" s="45">
        <f>A125190410J_Latest</f>
        <v>27.391999999999999</v>
      </c>
      <c r="P60" s="45">
        <f>A125195162X_Latest</f>
        <v>10.254</v>
      </c>
      <c r="Q60" s="45">
        <f>A125192786T_Latest</f>
        <v>17.138000000000002</v>
      </c>
      <c r="R60" s="45">
        <f>A125190190T_Latest</f>
        <v>43.988</v>
      </c>
      <c r="S60" s="45">
        <f>A125194942V_Latest</f>
        <v>15.89</v>
      </c>
      <c r="T60" s="45">
        <f>A125192566R_Latest</f>
        <v>28.097000000000001</v>
      </c>
      <c r="U60" s="45">
        <f>A125190234J_Latest</f>
        <v>12.053000000000001</v>
      </c>
      <c r="V60" s="45">
        <f>A125194986W_Latest</f>
        <v>5.9930000000000003</v>
      </c>
      <c r="W60" s="45">
        <f>A125192610L_Latest</f>
        <v>6.06</v>
      </c>
      <c r="X60" s="45">
        <f>A125190278K_Latest</f>
        <v>4.4560000000000004</v>
      </c>
      <c r="Y60" s="45">
        <f>A125195030W_Latest</f>
        <v>2.2709999999999999</v>
      </c>
      <c r="Z60" s="45">
        <f>A125192654R_Latest</f>
        <v>2.1850000000000001</v>
      </c>
      <c r="AA60" s="45">
        <f>A125190102F_Latest</f>
        <v>6.7949999999999999</v>
      </c>
      <c r="AB60" s="45">
        <f>A125194854V_Latest</f>
        <v>4.391</v>
      </c>
      <c r="AC60" s="45">
        <f>A125192478R_Latest</f>
        <v>2.4049999999999998</v>
      </c>
      <c r="AD60" s="58">
        <v>11</v>
      </c>
    </row>
    <row r="61" spans="1:30" hidden="1">
      <c r="A61" s="48"/>
      <c r="B61" s="51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1:30" hidden="1">
      <c r="A62" s="48"/>
      <c r="B62" s="51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1:30" hidden="1">
      <c r="A63" s="48"/>
      <c r="B63" s="51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1:30" hidden="1">
      <c r="A64" s="56"/>
      <c r="B64" s="55"/>
      <c r="C64" s="58">
        <v>1</v>
      </c>
      <c r="D64" s="58">
        <v>2</v>
      </c>
      <c r="E64" s="58">
        <v>3</v>
      </c>
      <c r="F64" s="58">
        <v>4</v>
      </c>
      <c r="G64" s="58">
        <v>5</v>
      </c>
      <c r="H64" s="58">
        <v>6</v>
      </c>
      <c r="I64" s="58">
        <v>7</v>
      </c>
      <c r="J64" s="58">
        <v>8</v>
      </c>
      <c r="K64" s="58">
        <v>9</v>
      </c>
      <c r="L64" s="58">
        <v>10</v>
      </c>
      <c r="M64" s="58">
        <v>11</v>
      </c>
      <c r="N64" s="58">
        <v>12</v>
      </c>
      <c r="O64" s="58">
        <v>13</v>
      </c>
      <c r="P64" s="58">
        <v>14</v>
      </c>
      <c r="Q64" s="58">
        <v>15</v>
      </c>
      <c r="R64" s="58">
        <v>16</v>
      </c>
      <c r="S64" s="58">
        <v>17</v>
      </c>
      <c r="T64" s="58">
        <v>18</v>
      </c>
      <c r="U64" s="58">
        <v>19</v>
      </c>
      <c r="V64" s="58">
        <v>20</v>
      </c>
      <c r="W64" s="58">
        <v>21</v>
      </c>
      <c r="X64" s="58">
        <v>22</v>
      </c>
      <c r="Y64" s="58">
        <v>23</v>
      </c>
      <c r="Z64" s="58">
        <v>24</v>
      </c>
      <c r="AA64" s="58">
        <v>25</v>
      </c>
      <c r="AB64" s="58">
        <v>26</v>
      </c>
      <c r="AC64" s="58">
        <v>27</v>
      </c>
    </row>
    <row r="65" spans="1:30" ht="15" hidden="1" customHeight="1">
      <c r="A65" s="37"/>
      <c r="B65" s="37"/>
      <c r="C65" s="73" t="s">
        <v>984</v>
      </c>
      <c r="D65" s="73"/>
      <c r="E65" s="73"/>
      <c r="F65" s="73" t="s">
        <v>985</v>
      </c>
      <c r="G65" s="73"/>
      <c r="H65" s="73"/>
      <c r="I65" s="73" t="s">
        <v>986</v>
      </c>
      <c r="J65" s="73"/>
      <c r="K65" s="73"/>
      <c r="L65" s="73" t="s">
        <v>987</v>
      </c>
      <c r="M65" s="73"/>
      <c r="N65" s="73"/>
      <c r="O65" s="73" t="s">
        <v>988</v>
      </c>
      <c r="P65" s="73"/>
      <c r="Q65" s="73"/>
      <c r="R65" s="73" t="s">
        <v>989</v>
      </c>
      <c r="S65" s="73"/>
      <c r="T65" s="73"/>
      <c r="U65" s="73" t="s">
        <v>990</v>
      </c>
      <c r="V65" s="73"/>
      <c r="W65" s="73"/>
      <c r="X65" s="73" t="s">
        <v>991</v>
      </c>
      <c r="Y65" s="73"/>
      <c r="Z65" s="73"/>
      <c r="AA65" s="73" t="s">
        <v>992</v>
      </c>
      <c r="AB65" s="73"/>
      <c r="AC65" s="73"/>
    </row>
    <row r="66" spans="1:30" hidden="1">
      <c r="A66" s="37"/>
      <c r="B66" s="37"/>
      <c r="C66" s="38" t="s">
        <v>962</v>
      </c>
      <c r="D66" s="38" t="s">
        <v>963</v>
      </c>
      <c r="E66" s="38" t="s">
        <v>964</v>
      </c>
      <c r="F66" s="38" t="s">
        <v>962</v>
      </c>
      <c r="G66" s="38" t="s">
        <v>963</v>
      </c>
      <c r="H66" s="38" t="s">
        <v>964</v>
      </c>
      <c r="I66" s="38" t="s">
        <v>962</v>
      </c>
      <c r="J66" s="38" t="s">
        <v>963</v>
      </c>
      <c r="K66" s="38" t="s">
        <v>964</v>
      </c>
      <c r="L66" s="38" t="s">
        <v>962</v>
      </c>
      <c r="M66" s="38" t="s">
        <v>963</v>
      </c>
      <c r="N66" s="38" t="s">
        <v>964</v>
      </c>
      <c r="O66" s="38" t="s">
        <v>962</v>
      </c>
      <c r="P66" s="38" t="s">
        <v>963</v>
      </c>
      <c r="Q66" s="38" t="s">
        <v>964</v>
      </c>
      <c r="R66" s="38" t="s">
        <v>962</v>
      </c>
      <c r="S66" s="38" t="s">
        <v>963</v>
      </c>
      <c r="T66" s="38" t="s">
        <v>964</v>
      </c>
      <c r="U66" s="38" t="s">
        <v>962</v>
      </c>
      <c r="V66" s="38" t="s">
        <v>963</v>
      </c>
      <c r="W66" s="38" t="s">
        <v>964</v>
      </c>
      <c r="X66" s="38" t="s">
        <v>962</v>
      </c>
      <c r="Y66" s="38" t="s">
        <v>963</v>
      </c>
      <c r="Z66" s="38" t="s">
        <v>964</v>
      </c>
      <c r="AA66" s="38" t="s">
        <v>962</v>
      </c>
      <c r="AB66" s="38" t="s">
        <v>963</v>
      </c>
      <c r="AC66" s="38" t="s">
        <v>964</v>
      </c>
    </row>
    <row r="67" spans="1:30" hidden="1">
      <c r="A67" s="37"/>
      <c r="B67" s="37"/>
      <c r="C67" s="41" t="s">
        <v>965</v>
      </c>
      <c r="D67" s="41" t="s">
        <v>965</v>
      </c>
      <c r="E67" s="41" t="s">
        <v>965</v>
      </c>
      <c r="F67" s="41" t="s">
        <v>965</v>
      </c>
      <c r="G67" s="41" t="s">
        <v>965</v>
      </c>
      <c r="H67" s="41" t="s">
        <v>965</v>
      </c>
      <c r="I67" s="41" t="s">
        <v>965</v>
      </c>
      <c r="J67" s="41" t="s">
        <v>965</v>
      </c>
      <c r="K67" s="41" t="s">
        <v>965</v>
      </c>
      <c r="L67" s="41" t="s">
        <v>965</v>
      </c>
      <c r="M67" s="41" t="s">
        <v>965</v>
      </c>
      <c r="N67" s="41" t="s">
        <v>965</v>
      </c>
      <c r="O67" s="41" t="s">
        <v>965</v>
      </c>
      <c r="P67" s="41" t="s">
        <v>965</v>
      </c>
      <c r="Q67" s="41" t="s">
        <v>965</v>
      </c>
      <c r="R67" s="41" t="s">
        <v>965</v>
      </c>
      <c r="S67" s="41" t="s">
        <v>965</v>
      </c>
      <c r="T67" s="41" t="s">
        <v>965</v>
      </c>
      <c r="U67" s="41" t="s">
        <v>965</v>
      </c>
      <c r="V67" s="41" t="s">
        <v>965</v>
      </c>
      <c r="W67" s="41" t="s">
        <v>965</v>
      </c>
      <c r="X67" s="41" t="s">
        <v>965</v>
      </c>
      <c r="Y67" s="41" t="s">
        <v>965</v>
      </c>
      <c r="Z67" s="41" t="s">
        <v>965</v>
      </c>
      <c r="AA67" s="41" t="s">
        <v>965</v>
      </c>
      <c r="AB67" s="41" t="s">
        <v>965</v>
      </c>
      <c r="AC67" s="41" t="s">
        <v>965</v>
      </c>
    </row>
    <row r="68" spans="1:30" hidden="1">
      <c r="A68" s="42" t="s">
        <v>966</v>
      </c>
      <c r="B68" s="37"/>
    </row>
    <row r="69" spans="1:30" hidden="1">
      <c r="A69" s="42"/>
      <c r="B69" s="44" t="s">
        <v>967</v>
      </c>
      <c r="C69" s="19" t="s">
        <v>262</v>
      </c>
      <c r="D69" s="19" t="s">
        <v>263</v>
      </c>
      <c r="E69" s="19" t="s">
        <v>264</v>
      </c>
      <c r="F69" s="19" t="s">
        <v>460</v>
      </c>
      <c r="G69" s="19" t="s">
        <v>461</v>
      </c>
      <c r="H69" s="19" t="s">
        <v>462</v>
      </c>
      <c r="I69" s="19" t="s">
        <v>493</v>
      </c>
      <c r="J69" s="19" t="s">
        <v>494</v>
      </c>
      <c r="K69" s="19" t="s">
        <v>495</v>
      </c>
      <c r="L69" s="19" t="s">
        <v>738</v>
      </c>
      <c r="M69" s="19" t="s">
        <v>739</v>
      </c>
      <c r="N69" s="19" t="s">
        <v>740</v>
      </c>
      <c r="O69" s="19" t="s">
        <v>771</v>
      </c>
      <c r="P69" s="19" t="s">
        <v>772</v>
      </c>
      <c r="Q69" s="19" t="s">
        <v>773</v>
      </c>
      <c r="R69" s="19" t="s">
        <v>804</v>
      </c>
      <c r="S69" s="19" t="s">
        <v>805</v>
      </c>
      <c r="T69" s="19" t="s">
        <v>806</v>
      </c>
      <c r="U69" s="19" t="s">
        <v>837</v>
      </c>
      <c r="V69" s="19" t="s">
        <v>838</v>
      </c>
      <c r="W69" s="19" t="s">
        <v>839</v>
      </c>
      <c r="X69" s="19" t="s">
        <v>870</v>
      </c>
      <c r="Y69" s="19" t="s">
        <v>871</v>
      </c>
      <c r="Z69" s="19" t="s">
        <v>872</v>
      </c>
      <c r="AA69" s="19" t="s">
        <v>903</v>
      </c>
      <c r="AB69" s="19" t="s">
        <v>904</v>
      </c>
      <c r="AC69" s="19" t="s">
        <v>905</v>
      </c>
      <c r="AD69" s="58">
        <v>1</v>
      </c>
    </row>
    <row r="70" spans="1:30" hidden="1">
      <c r="A70" s="46"/>
      <c r="B70" s="47" t="s">
        <v>968</v>
      </c>
      <c r="C70" s="19" t="s">
        <v>265</v>
      </c>
      <c r="D70" s="19" t="s">
        <v>266</v>
      </c>
      <c r="E70" s="19" t="s">
        <v>267</v>
      </c>
      <c r="F70" s="19" t="s">
        <v>463</v>
      </c>
      <c r="G70" s="19" t="s">
        <v>464</v>
      </c>
      <c r="H70" s="19" t="s">
        <v>465</v>
      </c>
      <c r="I70" s="19" t="s">
        <v>496</v>
      </c>
      <c r="J70" s="19" t="s">
        <v>497</v>
      </c>
      <c r="K70" s="19" t="s">
        <v>498</v>
      </c>
      <c r="L70" s="19" t="s">
        <v>741</v>
      </c>
      <c r="M70" s="19" t="s">
        <v>742</v>
      </c>
      <c r="N70" s="19" t="s">
        <v>743</v>
      </c>
      <c r="O70" s="19" t="s">
        <v>774</v>
      </c>
      <c r="P70" s="19" t="s">
        <v>775</v>
      </c>
      <c r="Q70" s="19" t="s">
        <v>776</v>
      </c>
      <c r="R70" s="19" t="s">
        <v>807</v>
      </c>
      <c r="S70" s="19" t="s">
        <v>808</v>
      </c>
      <c r="T70" s="19" t="s">
        <v>809</v>
      </c>
      <c r="U70" s="19" t="s">
        <v>840</v>
      </c>
      <c r="V70" s="19" t="s">
        <v>841</v>
      </c>
      <c r="W70" s="19" t="s">
        <v>842</v>
      </c>
      <c r="X70" s="19" t="s">
        <v>873</v>
      </c>
      <c r="Y70" s="19" t="s">
        <v>874</v>
      </c>
      <c r="Z70" s="19" t="s">
        <v>875</v>
      </c>
      <c r="AA70" s="19" t="s">
        <v>906</v>
      </c>
      <c r="AB70" s="19" t="s">
        <v>907</v>
      </c>
      <c r="AC70" s="19" t="s">
        <v>908</v>
      </c>
      <c r="AD70" s="58">
        <v>2</v>
      </c>
    </row>
    <row r="71" spans="1:30" hidden="1">
      <c r="A71" s="48"/>
      <c r="B71" s="49" t="s">
        <v>969</v>
      </c>
      <c r="C71" s="19" t="s">
        <v>268</v>
      </c>
      <c r="D71" s="19" t="s">
        <v>269</v>
      </c>
      <c r="E71" s="19" t="s">
        <v>270</v>
      </c>
      <c r="F71" s="19" t="s">
        <v>466</v>
      </c>
      <c r="G71" s="19" t="s">
        <v>467</v>
      </c>
      <c r="H71" s="19" t="s">
        <v>468</v>
      </c>
      <c r="I71" s="19" t="s">
        <v>499</v>
      </c>
      <c r="J71" s="19" t="s">
        <v>500</v>
      </c>
      <c r="K71" s="19" t="s">
        <v>501</v>
      </c>
      <c r="L71" s="19" t="s">
        <v>744</v>
      </c>
      <c r="M71" s="19" t="s">
        <v>745</v>
      </c>
      <c r="N71" s="19" t="s">
        <v>746</v>
      </c>
      <c r="O71" s="19" t="s">
        <v>777</v>
      </c>
      <c r="P71" s="19" t="s">
        <v>778</v>
      </c>
      <c r="Q71" s="19" t="s">
        <v>779</v>
      </c>
      <c r="R71" s="19" t="s">
        <v>810</v>
      </c>
      <c r="S71" s="19" t="s">
        <v>811</v>
      </c>
      <c r="T71" s="19" t="s">
        <v>812</v>
      </c>
      <c r="U71" s="19" t="s">
        <v>843</v>
      </c>
      <c r="V71" s="19" t="s">
        <v>844</v>
      </c>
      <c r="W71" s="19" t="s">
        <v>845</v>
      </c>
      <c r="X71" s="19" t="s">
        <v>876</v>
      </c>
      <c r="Y71" s="19" t="s">
        <v>877</v>
      </c>
      <c r="Z71" s="19" t="s">
        <v>878</v>
      </c>
      <c r="AA71" s="19" t="s">
        <v>909</v>
      </c>
      <c r="AB71" s="19" t="s">
        <v>910</v>
      </c>
      <c r="AC71" s="19" t="s">
        <v>911</v>
      </c>
      <c r="AD71" s="58">
        <v>3</v>
      </c>
    </row>
    <row r="72" spans="1:30" hidden="1">
      <c r="A72" s="48"/>
      <c r="B72" s="49" t="s">
        <v>970</v>
      </c>
      <c r="C72" s="19" t="s">
        <v>271</v>
      </c>
      <c r="D72" s="19" t="s">
        <v>272</v>
      </c>
      <c r="E72" s="19" t="s">
        <v>273</v>
      </c>
      <c r="F72" s="19" t="s">
        <v>469</v>
      </c>
      <c r="G72" s="19" t="s">
        <v>470</v>
      </c>
      <c r="H72" s="19" t="s">
        <v>471</v>
      </c>
      <c r="I72" s="19" t="s">
        <v>502</v>
      </c>
      <c r="J72" s="19" t="s">
        <v>503</v>
      </c>
      <c r="K72" s="19" t="s">
        <v>504</v>
      </c>
      <c r="L72" s="19" t="s">
        <v>747</v>
      </c>
      <c r="M72" s="19" t="s">
        <v>748</v>
      </c>
      <c r="N72" s="19" t="s">
        <v>749</v>
      </c>
      <c r="O72" s="19" t="s">
        <v>780</v>
      </c>
      <c r="P72" s="19" t="s">
        <v>781</v>
      </c>
      <c r="Q72" s="19" t="s">
        <v>782</v>
      </c>
      <c r="R72" s="19" t="s">
        <v>813</v>
      </c>
      <c r="S72" s="19" t="s">
        <v>814</v>
      </c>
      <c r="T72" s="19" t="s">
        <v>815</v>
      </c>
      <c r="U72" s="19" t="s">
        <v>846</v>
      </c>
      <c r="V72" s="19" t="s">
        <v>847</v>
      </c>
      <c r="W72" s="19" t="s">
        <v>848</v>
      </c>
      <c r="X72" s="19" t="s">
        <v>879</v>
      </c>
      <c r="Y72" s="19" t="s">
        <v>880</v>
      </c>
      <c r="Z72" s="19" t="s">
        <v>881</v>
      </c>
      <c r="AA72" s="19" t="s">
        <v>912</v>
      </c>
      <c r="AB72" s="19" t="s">
        <v>913</v>
      </c>
      <c r="AC72" s="19" t="s">
        <v>914</v>
      </c>
      <c r="AD72" s="58">
        <v>4</v>
      </c>
    </row>
    <row r="73" spans="1:30" hidden="1">
      <c r="A73" s="48"/>
      <c r="B73" s="50" t="s">
        <v>971</v>
      </c>
      <c r="C73" s="19" t="s">
        <v>274</v>
      </c>
      <c r="D73" s="19" t="s">
        <v>275</v>
      </c>
      <c r="E73" s="19" t="s">
        <v>276</v>
      </c>
      <c r="F73" s="19" t="s">
        <v>472</v>
      </c>
      <c r="G73" s="19" t="s">
        <v>473</v>
      </c>
      <c r="H73" s="19" t="s">
        <v>474</v>
      </c>
      <c r="I73" s="19" t="s">
        <v>505</v>
      </c>
      <c r="J73" s="19" t="s">
        <v>506</v>
      </c>
      <c r="K73" s="19" t="s">
        <v>507</v>
      </c>
      <c r="L73" s="19" t="s">
        <v>750</v>
      </c>
      <c r="M73" s="19" t="s">
        <v>751</v>
      </c>
      <c r="N73" s="19" t="s">
        <v>752</v>
      </c>
      <c r="O73" s="19" t="s">
        <v>783</v>
      </c>
      <c r="P73" s="19" t="s">
        <v>784</v>
      </c>
      <c r="Q73" s="19" t="s">
        <v>785</v>
      </c>
      <c r="R73" s="19" t="s">
        <v>816</v>
      </c>
      <c r="S73" s="19" t="s">
        <v>817</v>
      </c>
      <c r="T73" s="19" t="s">
        <v>818</v>
      </c>
      <c r="U73" s="19" t="s">
        <v>849</v>
      </c>
      <c r="V73" s="19" t="s">
        <v>850</v>
      </c>
      <c r="W73" s="19" t="s">
        <v>851</v>
      </c>
      <c r="X73" s="19" t="s">
        <v>882</v>
      </c>
      <c r="Y73" s="19" t="s">
        <v>883</v>
      </c>
      <c r="Z73" s="19" t="s">
        <v>884</v>
      </c>
      <c r="AA73" s="19" t="s">
        <v>915</v>
      </c>
      <c r="AB73" s="19" t="s">
        <v>916</v>
      </c>
      <c r="AC73" s="19" t="s">
        <v>917</v>
      </c>
      <c r="AD73" s="58">
        <v>5</v>
      </c>
    </row>
    <row r="74" spans="1:30" hidden="1">
      <c r="A74" s="48"/>
      <c r="B74" s="50" t="s">
        <v>972</v>
      </c>
      <c r="C74" s="19" t="s">
        <v>277</v>
      </c>
      <c r="D74" s="19" t="s">
        <v>278</v>
      </c>
      <c r="E74" s="19" t="s">
        <v>279</v>
      </c>
      <c r="F74" s="19" t="s">
        <v>475</v>
      </c>
      <c r="G74" s="19" t="s">
        <v>476</v>
      </c>
      <c r="H74" s="19" t="s">
        <v>477</v>
      </c>
      <c r="I74" s="19" t="s">
        <v>508</v>
      </c>
      <c r="J74" s="19" t="s">
        <v>509</v>
      </c>
      <c r="K74" s="19" t="s">
        <v>510</v>
      </c>
      <c r="L74" s="19" t="s">
        <v>753</v>
      </c>
      <c r="M74" s="19" t="s">
        <v>754</v>
      </c>
      <c r="N74" s="19" t="s">
        <v>755</v>
      </c>
      <c r="O74" s="19" t="s">
        <v>786</v>
      </c>
      <c r="P74" s="19" t="s">
        <v>787</v>
      </c>
      <c r="Q74" s="19" t="s">
        <v>788</v>
      </c>
      <c r="R74" s="19" t="s">
        <v>819</v>
      </c>
      <c r="S74" s="19" t="s">
        <v>820</v>
      </c>
      <c r="T74" s="19" t="s">
        <v>821</v>
      </c>
      <c r="U74" s="19" t="s">
        <v>852</v>
      </c>
      <c r="V74" s="19" t="s">
        <v>853</v>
      </c>
      <c r="W74" s="19" t="s">
        <v>854</v>
      </c>
      <c r="X74" s="19" t="s">
        <v>885</v>
      </c>
      <c r="Y74" s="19" t="s">
        <v>886</v>
      </c>
      <c r="Z74" s="19" t="s">
        <v>887</v>
      </c>
      <c r="AA74" s="19" t="s">
        <v>918</v>
      </c>
      <c r="AB74" s="19" t="s">
        <v>919</v>
      </c>
      <c r="AC74" s="19" t="s">
        <v>920</v>
      </c>
      <c r="AD74" s="58">
        <v>6</v>
      </c>
    </row>
    <row r="75" spans="1:30" hidden="1">
      <c r="A75" s="48"/>
      <c r="B75" s="51" t="s">
        <v>973</v>
      </c>
      <c r="C75" s="19" t="s">
        <v>280</v>
      </c>
      <c r="D75" s="19" t="s">
        <v>281</v>
      </c>
      <c r="E75" s="19" t="s">
        <v>282</v>
      </c>
      <c r="F75" s="19" t="s">
        <v>478</v>
      </c>
      <c r="G75" s="19" t="s">
        <v>479</v>
      </c>
      <c r="H75" s="19" t="s">
        <v>480</v>
      </c>
      <c r="I75" s="19" t="s">
        <v>511</v>
      </c>
      <c r="J75" s="19" t="s">
        <v>724</v>
      </c>
      <c r="K75" s="19" t="s">
        <v>725</v>
      </c>
      <c r="L75" s="19" t="s">
        <v>756</v>
      </c>
      <c r="M75" s="19" t="s">
        <v>757</v>
      </c>
      <c r="N75" s="19" t="s">
        <v>758</v>
      </c>
      <c r="O75" s="19" t="s">
        <v>789</v>
      </c>
      <c r="P75" s="19" t="s">
        <v>790</v>
      </c>
      <c r="Q75" s="19" t="s">
        <v>791</v>
      </c>
      <c r="R75" s="19" t="s">
        <v>822</v>
      </c>
      <c r="S75" s="19" t="s">
        <v>823</v>
      </c>
      <c r="T75" s="19" t="s">
        <v>824</v>
      </c>
      <c r="U75" s="19" t="s">
        <v>855</v>
      </c>
      <c r="V75" s="19" t="s">
        <v>856</v>
      </c>
      <c r="W75" s="19" t="s">
        <v>857</v>
      </c>
      <c r="X75" s="19" t="s">
        <v>888</v>
      </c>
      <c r="Y75" s="19" t="s">
        <v>889</v>
      </c>
      <c r="Z75" s="19" t="s">
        <v>890</v>
      </c>
      <c r="AA75" s="19" t="s">
        <v>921</v>
      </c>
      <c r="AB75" s="19" t="s">
        <v>922</v>
      </c>
      <c r="AC75" s="19" t="s">
        <v>923</v>
      </c>
      <c r="AD75" s="58">
        <v>7</v>
      </c>
    </row>
    <row r="76" spans="1:30" hidden="1">
      <c r="A76" s="48"/>
      <c r="B76" s="52" t="s">
        <v>974</v>
      </c>
      <c r="C76" s="19" t="s">
        <v>283</v>
      </c>
      <c r="D76" s="19" t="s">
        <v>284</v>
      </c>
      <c r="E76" s="19" t="s">
        <v>285</v>
      </c>
      <c r="F76" s="19" t="s">
        <v>481</v>
      </c>
      <c r="G76" s="19" t="s">
        <v>482</v>
      </c>
      <c r="H76" s="19" t="s">
        <v>483</v>
      </c>
      <c r="I76" s="19" t="s">
        <v>726</v>
      </c>
      <c r="J76" s="19" t="s">
        <v>727</v>
      </c>
      <c r="K76" s="19" t="s">
        <v>728</v>
      </c>
      <c r="L76" s="19" t="s">
        <v>759</v>
      </c>
      <c r="M76" s="19" t="s">
        <v>760</v>
      </c>
      <c r="N76" s="19" t="s">
        <v>761</v>
      </c>
      <c r="O76" s="19" t="s">
        <v>792</v>
      </c>
      <c r="P76" s="19" t="s">
        <v>793</v>
      </c>
      <c r="Q76" s="19" t="s">
        <v>794</v>
      </c>
      <c r="R76" s="19" t="s">
        <v>825</v>
      </c>
      <c r="S76" s="19" t="s">
        <v>826</v>
      </c>
      <c r="T76" s="19" t="s">
        <v>827</v>
      </c>
      <c r="U76" s="19" t="s">
        <v>858</v>
      </c>
      <c r="V76" s="19" t="s">
        <v>859</v>
      </c>
      <c r="W76" s="19" t="s">
        <v>860</v>
      </c>
      <c r="X76" s="19" t="s">
        <v>891</v>
      </c>
      <c r="Y76" s="19" t="s">
        <v>892</v>
      </c>
      <c r="Z76" s="19" t="s">
        <v>893</v>
      </c>
      <c r="AA76" s="19" t="s">
        <v>924</v>
      </c>
      <c r="AB76" s="19" t="s">
        <v>925</v>
      </c>
      <c r="AC76" s="19" t="s">
        <v>926</v>
      </c>
      <c r="AD76" s="58">
        <v>8</v>
      </c>
    </row>
    <row r="77" spans="1:30" hidden="1">
      <c r="A77" s="48"/>
      <c r="B77" s="52" t="s">
        <v>975</v>
      </c>
      <c r="C77" s="19" t="s">
        <v>286</v>
      </c>
      <c r="D77" s="19" t="s">
        <v>287</v>
      </c>
      <c r="E77" s="19" t="s">
        <v>288</v>
      </c>
      <c r="F77" s="19" t="s">
        <v>484</v>
      </c>
      <c r="G77" s="19" t="s">
        <v>485</v>
      </c>
      <c r="H77" s="19" t="s">
        <v>486</v>
      </c>
      <c r="I77" s="19" t="s">
        <v>729</v>
      </c>
      <c r="J77" s="19" t="s">
        <v>730</v>
      </c>
      <c r="K77" s="19" t="s">
        <v>731</v>
      </c>
      <c r="L77" s="19" t="s">
        <v>762</v>
      </c>
      <c r="M77" s="19" t="s">
        <v>763</v>
      </c>
      <c r="N77" s="19" t="s">
        <v>764</v>
      </c>
      <c r="O77" s="19" t="s">
        <v>795</v>
      </c>
      <c r="P77" s="19" t="s">
        <v>796</v>
      </c>
      <c r="Q77" s="19" t="s">
        <v>797</v>
      </c>
      <c r="R77" s="19" t="s">
        <v>828</v>
      </c>
      <c r="S77" s="19" t="s">
        <v>829</v>
      </c>
      <c r="T77" s="19" t="s">
        <v>830</v>
      </c>
      <c r="U77" s="19" t="s">
        <v>861</v>
      </c>
      <c r="V77" s="19" t="s">
        <v>862</v>
      </c>
      <c r="W77" s="19" t="s">
        <v>863</v>
      </c>
      <c r="X77" s="19" t="s">
        <v>894</v>
      </c>
      <c r="Y77" s="19" t="s">
        <v>895</v>
      </c>
      <c r="Z77" s="19" t="s">
        <v>896</v>
      </c>
      <c r="AA77" s="19" t="s">
        <v>927</v>
      </c>
      <c r="AB77" s="19" t="s">
        <v>928</v>
      </c>
      <c r="AC77" s="19" t="s">
        <v>929</v>
      </c>
      <c r="AD77" s="58">
        <v>9</v>
      </c>
    </row>
    <row r="78" spans="1:30" hidden="1">
      <c r="A78" s="48"/>
      <c r="B78" s="53" t="s">
        <v>976</v>
      </c>
      <c r="C78" s="19" t="s">
        <v>289</v>
      </c>
      <c r="D78" s="19" t="s">
        <v>290</v>
      </c>
      <c r="E78" s="19" t="s">
        <v>291</v>
      </c>
      <c r="F78" s="19" t="s">
        <v>487</v>
      </c>
      <c r="G78" s="19" t="s">
        <v>488</v>
      </c>
      <c r="H78" s="19" t="s">
        <v>489</v>
      </c>
      <c r="I78" s="19" t="s">
        <v>732</v>
      </c>
      <c r="J78" s="19" t="s">
        <v>733</v>
      </c>
      <c r="K78" s="19" t="s">
        <v>734</v>
      </c>
      <c r="L78" s="19" t="s">
        <v>765</v>
      </c>
      <c r="M78" s="19" t="s">
        <v>766</v>
      </c>
      <c r="N78" s="19" t="s">
        <v>767</v>
      </c>
      <c r="O78" s="19" t="s">
        <v>798</v>
      </c>
      <c r="P78" s="19" t="s">
        <v>799</v>
      </c>
      <c r="Q78" s="19" t="s">
        <v>800</v>
      </c>
      <c r="R78" s="19" t="s">
        <v>831</v>
      </c>
      <c r="S78" s="19" t="s">
        <v>832</v>
      </c>
      <c r="T78" s="19" t="s">
        <v>833</v>
      </c>
      <c r="U78" s="19" t="s">
        <v>864</v>
      </c>
      <c r="V78" s="19" t="s">
        <v>865</v>
      </c>
      <c r="W78" s="19" t="s">
        <v>866</v>
      </c>
      <c r="X78" s="19" t="s">
        <v>897</v>
      </c>
      <c r="Y78" s="19" t="s">
        <v>898</v>
      </c>
      <c r="Z78" s="19" t="s">
        <v>899</v>
      </c>
      <c r="AA78" s="19" t="s">
        <v>930</v>
      </c>
      <c r="AB78" s="19" t="s">
        <v>931</v>
      </c>
      <c r="AC78" s="19" t="s">
        <v>932</v>
      </c>
      <c r="AD78" s="58">
        <v>10</v>
      </c>
    </row>
    <row r="79" spans="1:30" hidden="1">
      <c r="A79" s="48"/>
      <c r="B79" s="53" t="s">
        <v>977</v>
      </c>
      <c r="C79" s="19" t="s">
        <v>292</v>
      </c>
      <c r="D79" s="19" t="s">
        <v>293</v>
      </c>
      <c r="E79" s="19" t="s">
        <v>294</v>
      </c>
      <c r="F79" s="19" t="s">
        <v>490</v>
      </c>
      <c r="G79" s="19" t="s">
        <v>491</v>
      </c>
      <c r="H79" s="19" t="s">
        <v>492</v>
      </c>
      <c r="I79" s="19" t="s">
        <v>735</v>
      </c>
      <c r="J79" s="19" t="s">
        <v>736</v>
      </c>
      <c r="K79" s="19" t="s">
        <v>737</v>
      </c>
      <c r="L79" s="19" t="s">
        <v>768</v>
      </c>
      <c r="M79" s="19" t="s">
        <v>769</v>
      </c>
      <c r="N79" s="19" t="s">
        <v>770</v>
      </c>
      <c r="O79" s="19" t="s">
        <v>801</v>
      </c>
      <c r="P79" s="19" t="s">
        <v>802</v>
      </c>
      <c r="Q79" s="19" t="s">
        <v>803</v>
      </c>
      <c r="R79" s="19" t="s">
        <v>834</v>
      </c>
      <c r="S79" s="19" t="s">
        <v>835</v>
      </c>
      <c r="T79" s="19" t="s">
        <v>836</v>
      </c>
      <c r="U79" s="19" t="s">
        <v>867</v>
      </c>
      <c r="V79" s="19" t="s">
        <v>868</v>
      </c>
      <c r="W79" s="19" t="s">
        <v>869</v>
      </c>
      <c r="X79" s="19" t="s">
        <v>900</v>
      </c>
      <c r="Y79" s="19" t="s">
        <v>901</v>
      </c>
      <c r="Z79" s="19" t="s">
        <v>902</v>
      </c>
      <c r="AA79" s="19" t="s">
        <v>933</v>
      </c>
      <c r="AB79" s="19" t="s">
        <v>934</v>
      </c>
      <c r="AC79" s="19" t="s">
        <v>935</v>
      </c>
      <c r="AD79" s="58">
        <v>11</v>
      </c>
    </row>
    <row r="80" spans="1:30">
      <c r="A80" s="48"/>
      <c r="B80" s="51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</row>
    <row r="81" spans="1:20">
      <c r="A81" s="48"/>
      <c r="B81" s="51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</row>
    <row r="82" spans="1:20">
      <c r="A82" s="48"/>
      <c r="B82" s="51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</row>
    <row r="83" spans="1:20">
      <c r="A83" s="48"/>
      <c r="B83" s="51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</row>
    <row r="84" spans="1:20">
      <c r="A84" s="48"/>
      <c r="B84" s="51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</row>
    <row r="85" spans="1:20">
      <c r="B85" s="56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</row>
    <row r="86" spans="1:20" ht="15" customHeight="1">
      <c r="B86" s="56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1:20" ht="15" customHeight="1"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</sheetData>
  <mergeCells count="25">
    <mergeCell ref="X65:Z65"/>
    <mergeCell ref="AA65:AC65"/>
    <mergeCell ref="U46:W46"/>
    <mergeCell ref="X46:Z46"/>
    <mergeCell ref="AA46:AC46"/>
    <mergeCell ref="R65:T65"/>
    <mergeCell ref="U65:W65"/>
    <mergeCell ref="C46:E46"/>
    <mergeCell ref="F46:H46"/>
    <mergeCell ref="I46:K46"/>
    <mergeCell ref="L46:N46"/>
    <mergeCell ref="O46:Q46"/>
    <mergeCell ref="R46:T46"/>
    <mergeCell ref="C65:E65"/>
    <mergeCell ref="F65:H65"/>
    <mergeCell ref="I65:K65"/>
    <mergeCell ref="L65:N65"/>
    <mergeCell ref="O65:Q6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65960EE6-33BE-4D46-BBBD-031A23D96B94}">
      <formula1>$B$29:$B$37</formula1>
    </dataValidation>
  </dataValidations>
  <hyperlinks>
    <hyperlink ref="A27" r:id="rId1" display="http://www.abs.gov.au/websitedbs/d3310114.nsf/Home/©+Copyright?OpenDocument" xr:uid="{F9007B4D-08C9-4BDF-BB6E-127C1A8EF1EF}"/>
    <hyperlink ref="F69" location="A125190306J" display="A125190306J" xr:uid="{4271462B-2F96-4FA4-B9FE-78264AFD6964}"/>
    <hyperlink ref="F70" location="A125190286K" display="A125190286K" xr:uid="{AD931441-C69A-412A-92E4-6172548171D6}"/>
    <hyperlink ref="F71" location="A125190310X" display="A125190310X" xr:uid="{303AD303-AC60-4406-8FC9-B2CB7A3FBA01}"/>
    <hyperlink ref="F72" location="A125190314J" display="A125190314J" xr:uid="{07C86A04-9C20-44DB-9890-161D7B22C780}"/>
    <hyperlink ref="F73" location="A125190290A" display="A125190290A" xr:uid="{61A385C1-1DFF-40D9-9F7F-8C3D6C97CB6B}"/>
    <hyperlink ref="F74" location="A125190294K" display="A125190294K" xr:uid="{64EDCA8A-1315-4BCE-A438-C61232216FD0}"/>
    <hyperlink ref="F75" location="A125190298V" display="A125190298V" xr:uid="{E13C359F-8ECE-49F9-B182-01861DF9A247}"/>
    <hyperlink ref="F76" location="A125190282A" display="A125190282A" xr:uid="{31E8ABDF-84DD-449F-A10F-07BECA1610B7}"/>
    <hyperlink ref="F77" location="A125190318T" display="A125190318T" xr:uid="{890E3A12-018E-4B73-B411-C69451D1FBAD}"/>
    <hyperlink ref="F78" location="A125190302X" display="A125190302X" xr:uid="{B15D425F-CA02-43C9-90F6-1F530B1F6230}"/>
    <hyperlink ref="F79" location="A125190322J" display="A125190322J" xr:uid="{DAFA5313-3337-4483-BFCF-1EF485D0C15C}"/>
    <hyperlink ref="I69" location="A125190130R" display="A125190130R" xr:uid="{15F61838-F680-4DCC-A429-5E8B12B4658B}"/>
    <hyperlink ref="I70" location="A125190110F" display="A125190110F" xr:uid="{7CD80E16-1DAE-456D-92E3-5918C2E810B8}"/>
    <hyperlink ref="I71" location="A125190134X" display="A125190134X" xr:uid="{AEA7F2BE-FB2F-430C-B00A-D2D594A6997B}"/>
    <hyperlink ref="I72" location="A125190138J" display="A125190138J" xr:uid="{A31EF697-AFF5-4599-AB8B-3E2B38C950B8}"/>
    <hyperlink ref="I73" location="A125190114R" display="A125190114R" xr:uid="{464F83AF-94D9-4F69-9D72-9715554B7CE3}"/>
    <hyperlink ref="I74" location="A125190118X" display="A125190118X" xr:uid="{31D5D1E0-541D-4013-AFBA-D156E6C37FA0}"/>
    <hyperlink ref="I75" location="A125190122R" display="A125190122R" xr:uid="{7FADB4BA-F4B8-40BC-A483-D6307101FF0F}"/>
    <hyperlink ref="I76" location="A125190106R" display="A125190106R" xr:uid="{C9D6CA12-C620-465E-A12A-1B2AFC627643}"/>
    <hyperlink ref="I77" location="A125190142X" display="A125190142X" xr:uid="{270137A6-B8B1-4E9E-A1F3-6EE6A3D2C447}"/>
    <hyperlink ref="I78" location="A125190126X" display="A125190126X" xr:uid="{9AB1F279-8C51-4002-8D35-EC30AF837F81}"/>
    <hyperlink ref="I79" location="A125190146J" display="A125190146J" xr:uid="{1FBF5CF7-9D20-4FD8-8001-C1B85DC76333}"/>
    <hyperlink ref="L69" location="A125190350T" display="A125190350T" xr:uid="{8CD31B7D-624C-456D-A519-5659B472F768}"/>
    <hyperlink ref="L70" location="A125190330J" display="A125190330J" xr:uid="{BFF84DB0-CF73-455B-8021-0058D0EB91BD}"/>
    <hyperlink ref="L71" location="A125190354A" display="A125190354A" xr:uid="{664FB0F1-E4D1-438D-A7EE-68EB49864D84}"/>
    <hyperlink ref="L72" location="A125190358K" display="A125190358K" xr:uid="{A78B2292-1A65-4748-8947-CCA2A06CEA1B}"/>
    <hyperlink ref="L73" location="A125190334T" display="A125190334T" xr:uid="{06E010D5-3B0A-4F97-B7D1-F3989EF3C972}"/>
    <hyperlink ref="L74" location="A125190338A" display="A125190338A" xr:uid="{C7950ECC-BB68-4D71-81BC-77BE029A684D}"/>
    <hyperlink ref="L75" location="A125190342T" display="A125190342T" xr:uid="{A2D605AA-9853-4348-B041-1C2B90E602C7}"/>
    <hyperlink ref="L76" location="A125190326T" display="A125190326T" xr:uid="{632717AF-C2ED-40CD-8765-46D580CB5972}"/>
    <hyperlink ref="L77" location="A125190362A" display="A125190362A" xr:uid="{E8A65CEB-3698-428E-8155-0E869745D629}"/>
    <hyperlink ref="L78" location="A125190346A" display="A125190346A" xr:uid="{BE574344-B23B-43C1-932E-B2B500A56310}"/>
    <hyperlink ref="L79" location="A125190366K" display="A125190366K" xr:uid="{8555E3F6-AC4D-4345-9705-CDC2E5E8D80B}"/>
    <hyperlink ref="O69" location="A125190394V" display="A125190394V" xr:uid="{5494B6E3-1E5B-41CA-9D4E-24BAE4260353}"/>
    <hyperlink ref="O70" location="A125190374K" display="A125190374K" xr:uid="{AB5DD9C1-0143-4F4A-8C91-5903A4F9F7FE}"/>
    <hyperlink ref="O71" location="A125190398C" display="A125190398C" xr:uid="{515C9C75-E382-49A9-90F2-E95889A8B1FB}"/>
    <hyperlink ref="O72" location="A125190402J" display="A125190402J" xr:uid="{AC54E986-DA82-4225-AC27-92E341E70E1A}"/>
    <hyperlink ref="O73" location="A125190378V" display="A125190378V" xr:uid="{436EDC23-79F5-418A-8453-A6A1270B84FF}"/>
    <hyperlink ref="O74" location="A125190382K" display="A125190382K" xr:uid="{D8481DAF-F448-4E6A-811A-792057135C9A}"/>
    <hyperlink ref="O75" location="A125190386V" display="A125190386V" xr:uid="{808F4E19-6C02-4F9B-AD1D-55177CB87959}"/>
    <hyperlink ref="O76" location="A125190370A" display="A125190370A" xr:uid="{2AF642F4-9D97-4B11-8CCC-F8EBC56540C0}"/>
    <hyperlink ref="O77" location="A125190406T" display="A125190406T" xr:uid="{92D8E8EF-86DB-483C-B40A-ED0F37E500E6}"/>
    <hyperlink ref="O78" location="A125190390K" display="A125190390K" xr:uid="{3375E56C-7362-459E-9D82-1EE38CE8A150}"/>
    <hyperlink ref="O79" location="A125190410J" display="A125190410J" xr:uid="{063643EF-D3A6-471A-89B8-D91641C532B7}"/>
    <hyperlink ref="R69" location="A125190174T" display="A125190174T" xr:uid="{37CE8A7E-A396-4D58-B0D3-3E6483CD834B}"/>
    <hyperlink ref="R70" location="A125190154J" display="A125190154J" xr:uid="{A16289A1-43F2-4A71-9C9B-4F768D1957E9}"/>
    <hyperlink ref="R71" location="A125190178A" display="A125190178A" xr:uid="{7B813844-01B8-448B-B21E-79667B5FA1DF}"/>
    <hyperlink ref="R72" location="A125190182T" display="A125190182T" xr:uid="{C8F5417F-5A1B-41C1-8231-9B1030A42521}"/>
    <hyperlink ref="R73" location="A125190158T" display="A125190158T" xr:uid="{8EA8FD11-F5D4-41AC-BB5F-36D72C582296}"/>
    <hyperlink ref="R74" location="A125190162J" display="A125190162J" xr:uid="{D4C46744-190C-4215-8EB4-6C472D451746}"/>
    <hyperlink ref="R75" location="A125190166T" display="A125190166T" xr:uid="{5F66F07A-4ABC-42B8-BE0A-5B752F709615}"/>
    <hyperlink ref="R76" location="A125190150X" display="A125190150X" xr:uid="{23B4B7F8-E6AB-4BEA-959F-3EA688241668}"/>
    <hyperlink ref="R77" location="A125190186A" display="A125190186A" xr:uid="{3E4C3933-935D-4829-A953-064B94A6B472}"/>
    <hyperlink ref="R78" location="A125190170J" display="A125190170J" xr:uid="{8D9AEFB7-DDCB-404C-A5C0-86FFDB5EA549}"/>
    <hyperlink ref="R79" location="A125190190T" display="A125190190T" xr:uid="{795AC110-0862-45AF-A5AF-778D132B9E67}"/>
    <hyperlink ref="U69" location="A125190218J" display="A125190218J" xr:uid="{F165F7E6-1954-4920-B063-C7AC98C93B75}"/>
    <hyperlink ref="U70" location="A125190198K" display="A125190198K" xr:uid="{4F1019FF-98EF-4852-B6D2-07DAF2F5C9CF}"/>
    <hyperlink ref="U71" location="A125190222X" display="A125190222X" xr:uid="{1FF643AB-47E7-4EC9-BDF5-55C885557234}"/>
    <hyperlink ref="U72" location="A125190226J" display="A125190226J" xr:uid="{3165A24E-1E33-4741-9B66-26F42AE6B736}"/>
    <hyperlink ref="U73" location="A125190202R" display="A125190202R" xr:uid="{0CA91F38-14F1-4DE9-B33B-09CFD507FEBD}"/>
    <hyperlink ref="U74" location="A125190206X" display="A125190206X" xr:uid="{B66A05B1-3E5C-4A90-95D4-402FF82DF659}"/>
    <hyperlink ref="U75" location="A125190210R" display="A125190210R" xr:uid="{2AE835B7-E50B-406F-89A8-AD59CC2F5A46}"/>
    <hyperlink ref="U76" location="A125190194A" display="A125190194A" xr:uid="{7A1AF651-5A67-48A5-956D-730BC2CF4F25}"/>
    <hyperlink ref="U77" location="A125190230X" display="A125190230X" xr:uid="{F288407A-AC16-4E8C-A799-ADC4DB466479}"/>
    <hyperlink ref="U78" location="A125190214X" display="A125190214X" xr:uid="{1276605C-454B-43DF-BFB4-14EB868DD9FC}"/>
    <hyperlink ref="U79" location="A125190234J" display="A125190234J" xr:uid="{90D94691-15D7-440E-9097-6FDBAFCF5C8C}"/>
    <hyperlink ref="X69" location="A125190262T" display="A125190262T" xr:uid="{D9F8CE97-7382-4810-AA18-F2E230A265AC}"/>
    <hyperlink ref="X70" location="A125190242J" display="A125190242J" xr:uid="{D9BFA585-DE78-47F8-AEDE-0F98CC3C0D51}"/>
    <hyperlink ref="X71" location="A125190266A" display="A125190266A" xr:uid="{8606344C-3BAF-4380-A368-3E6A9ED5518A}"/>
    <hyperlink ref="X72" location="A125190270T" display="A125190270T" xr:uid="{1475ABA3-91AB-4857-8A6B-5AED9FE7C560}"/>
    <hyperlink ref="X73" location="A125190246T" display="A125190246T" xr:uid="{71FF14C4-92ED-4D95-8A81-405F291279D5}"/>
    <hyperlink ref="X74" location="A125190250J" display="A125190250J" xr:uid="{85F6DFFF-E647-4910-A404-3BACD019FBE4}"/>
    <hyperlink ref="X75" location="A125190254T" display="A125190254T" xr:uid="{6BD811DA-98F6-4B50-8DFD-6BFB3D3A2757}"/>
    <hyperlink ref="X76" location="A125190238T" display="A125190238T" xr:uid="{4C0270A9-CBF8-40DD-9AD8-589BF7BD4ACF}"/>
    <hyperlink ref="X77" location="A125190274A" display="A125190274A" xr:uid="{6AE185F6-1C41-474B-B9C8-FDD3FFC64D73}"/>
    <hyperlink ref="X78" location="A125190258A" display="A125190258A" xr:uid="{0D8317EF-6518-4981-BD95-DBF0EB6D4DB7}"/>
    <hyperlink ref="X79" location="A125190278K" display="A125190278K" xr:uid="{582F6E96-145B-4D9F-82CD-60EC6EF2F0ED}"/>
    <hyperlink ref="AA69" location="A125190086T" display="A125190086T" xr:uid="{00D74676-360B-4227-A9C9-5F656F29E286}"/>
    <hyperlink ref="AA70" location="A125190066J" display="A125190066J" xr:uid="{7A776E5B-6B38-4145-83B3-0970A55D9367}"/>
    <hyperlink ref="AA71" location="A125190090J" display="A125190090J" xr:uid="{E826530E-6A1D-48C4-A71B-59945039A441}"/>
    <hyperlink ref="AA72" location="A125190094T" display="A125190094T" xr:uid="{1E24A88F-E840-4053-B172-DF75E720B676}"/>
    <hyperlink ref="AA73" location="A125190070X" display="A125190070X" xr:uid="{92420087-85D6-47AC-B052-1C80C199987F}"/>
    <hyperlink ref="AA74" location="A125190074J" display="A125190074J" xr:uid="{B3362533-95A3-4066-BC83-A674E8852701}"/>
    <hyperlink ref="AA75" location="A125190078T" display="A125190078T" xr:uid="{98B73685-A981-4E13-AD6C-58CD2B5E3041}"/>
    <hyperlink ref="AA76" location="A125190062X" display="A125190062X" xr:uid="{B68BC058-ABE1-406B-AC50-B06231053E27}"/>
    <hyperlink ref="AA77" location="A125190098A" display="A125190098A" xr:uid="{B06C559F-1800-4CB6-A0AA-6908BA8BF48C}"/>
    <hyperlink ref="AA78" location="A125190082J" display="A125190082J" xr:uid="{4FB369FB-ADE4-4FAD-8B28-57708E3E712E}"/>
    <hyperlink ref="AA79" location="A125190102F" display="A125190102F" xr:uid="{C37E9B34-177D-4832-9BF2-5E3E7B9B7CFD}"/>
    <hyperlink ref="G69" location="A125195058X" display="A125195058X" xr:uid="{5188E236-3B3B-43C3-9248-910C6FA392AB}"/>
    <hyperlink ref="G70" location="A125195038R" display="A125195038R" xr:uid="{F39A118F-4B71-4F03-92E9-ADA449A57D29}"/>
    <hyperlink ref="G71" location="A125195062R" display="A125195062R" xr:uid="{8FD46F81-FA04-41C2-BC19-D95DF532AA8C}"/>
    <hyperlink ref="G72" location="A125195066X" display="A125195066X" xr:uid="{FB73F4D1-FFB5-454E-85BB-17079866F1E9}"/>
    <hyperlink ref="G73" location="A125195042F" display="A125195042F" xr:uid="{70F472EA-5386-4FEC-8395-74D264EC340A}"/>
    <hyperlink ref="G74" location="A125195046R" display="A125195046R" xr:uid="{917BD66D-F4DE-414D-AB2D-4D8A3326016B}"/>
    <hyperlink ref="G75" location="A125195050F" display="A125195050F" xr:uid="{B52EF44A-9574-4D0F-B1B1-812CD481DF68}"/>
    <hyperlink ref="G76" location="A125195034F" display="A125195034F" xr:uid="{AD4CFC4E-F42D-47DA-9EA4-F7CB81C79680}"/>
    <hyperlink ref="G77" location="A125195070R" display="A125195070R" xr:uid="{5D484813-917C-405D-842F-10D01B1F876A}"/>
    <hyperlink ref="G78" location="A125195054R" display="A125195054R" xr:uid="{6688CA1C-9231-4113-8E21-23EC83A9943D}"/>
    <hyperlink ref="G79" location="A125195074X" display="A125195074X" xr:uid="{57A41893-2B43-4E23-ABA3-AE5D64514883}"/>
    <hyperlink ref="J69" location="A125194882C" display="A125194882C" xr:uid="{60BBDD93-AF75-4D55-A76E-216FA9C86BBC}"/>
    <hyperlink ref="J70" location="A125194862V" display="A125194862V" xr:uid="{4962B857-5EFD-4F9A-B0F2-82447FAC2F66}"/>
    <hyperlink ref="J71" location="A125194886L" display="A125194886L" xr:uid="{10B96D05-C826-4DDE-B076-F281D365724E}"/>
    <hyperlink ref="J72" location="A125194890C" display="A125194890C" xr:uid="{292BF63B-1907-4B30-8598-43F208F852A3}"/>
    <hyperlink ref="J73" location="A125194866C" display="A125194866C" xr:uid="{B20731BB-67A0-4D0C-B868-A94949629D96}"/>
    <hyperlink ref="J74" location="A125194870V" display="A125194870V" xr:uid="{69E9362C-EC05-4E8B-96B6-AA9E3DB5F6A8}"/>
    <hyperlink ref="J75" location="A125194874C" display="A125194874C" xr:uid="{F87EE911-A0A4-4455-82EB-B5F3FF5616CE}"/>
    <hyperlink ref="J76" location="A125194858C" display="A125194858C" xr:uid="{A53D3B95-5E24-4F3E-A84B-62731541549E}"/>
    <hyperlink ref="J77" location="A125194894L" display="A125194894L" xr:uid="{3041AF40-3D0F-4165-800A-75E7D5B4328D}"/>
    <hyperlink ref="J78" location="A125194878L" display="A125194878L" xr:uid="{06816619-47D2-409F-92DA-D33077733A50}"/>
    <hyperlink ref="J79" location="A125194898W" display="A125194898W" xr:uid="{0C00D749-9108-4079-9C17-B2290AECA1B8}"/>
    <hyperlink ref="M69" location="A125195102W" display="A125195102W" xr:uid="{C3E15733-98AD-4048-8F4F-8C7F2ACD57FB}"/>
    <hyperlink ref="M70" location="A125195082X" display="A125195082X" xr:uid="{45F4644B-C82F-4162-940D-F147A0331014}"/>
    <hyperlink ref="M71" location="A125195106F" display="A125195106F" xr:uid="{03DB72AE-1FDD-4E63-98FA-AF2E6CA002C7}"/>
    <hyperlink ref="M72" location="A125195110W" display="A125195110W" xr:uid="{F6CCF663-3FEA-43DA-A776-23FFC8FC9A28}"/>
    <hyperlink ref="M73" location="A125195086J" display="A125195086J" xr:uid="{B173728D-761E-491C-90C1-85C35D4493FB}"/>
    <hyperlink ref="M74" location="A125195090X" display="A125195090X" xr:uid="{537F360B-EB9C-4EED-A346-3F1DC0A03FED}"/>
    <hyperlink ref="M75" location="A125195094J" display="A125195094J" xr:uid="{8AFD3FB7-9EE4-4CC7-886F-B23371BDABD2}"/>
    <hyperlink ref="M76" location="A125195078J" display="A125195078J" xr:uid="{D0E2549E-DD18-416B-917D-A6FB26AA8003}"/>
    <hyperlink ref="M77" location="A125195114F" display="A125195114F" xr:uid="{F3A9E966-9404-4F61-B751-DADF6461439D}"/>
    <hyperlink ref="M78" location="A125195098T" display="A125195098T" xr:uid="{D4797F3C-B50B-441E-B3A7-58477DE7D532}"/>
    <hyperlink ref="M79" location="A125195118R" display="A125195118R" xr:uid="{D185D4AA-0CD4-4741-9B59-4A776D7AF44F}"/>
    <hyperlink ref="P69" location="A125195146X" display="A125195146X" xr:uid="{37910857-1139-4537-B6B7-CBD7742E0999}"/>
    <hyperlink ref="P70" location="A125195126R" display="A125195126R" xr:uid="{55826D1B-3C3B-4A60-8B2F-4B932FC7EE46}"/>
    <hyperlink ref="P71" location="A125195150R" display="A125195150R" xr:uid="{C5364717-CA0A-428E-A162-3D944B654BC4}"/>
    <hyperlink ref="P72" location="A125195154X" display="A125195154X" xr:uid="{ECE66708-4BE3-46CD-AC96-5B09791882B3}"/>
    <hyperlink ref="P73" location="A125195130F" display="A125195130F" xr:uid="{97954A2B-08B0-4930-8E45-B6F504C9AF9F}"/>
    <hyperlink ref="P74" location="A125195134R" display="A125195134R" xr:uid="{62828496-7143-40C7-A7F5-1B8CE2CF1E86}"/>
    <hyperlink ref="P75" location="A125195138X" display="A125195138X" xr:uid="{349AE79A-2EC3-4CC9-8712-C14C389B30C4}"/>
    <hyperlink ref="P76" location="A125195122F" display="A125195122F" xr:uid="{2D1A33EC-C4C8-4593-8613-221FF89C2FC6}"/>
    <hyperlink ref="P77" location="A125195158J" display="A125195158J" xr:uid="{E6F29D7C-538A-46BE-910B-89A918FF447E}"/>
    <hyperlink ref="P78" location="A125195142R" display="A125195142R" xr:uid="{CC9BCA5E-967C-42FA-874E-9AED35A9727C}"/>
    <hyperlink ref="P79" location="A125195162X" display="A125195162X" xr:uid="{CBCAE9C1-60E3-456D-BA3D-B33D3B55DF23}"/>
    <hyperlink ref="S69" location="A125194926V" display="A125194926V" xr:uid="{3325C658-2AAF-4F7E-BAE4-CA6F3D0A9F34}"/>
    <hyperlink ref="S70" location="A125194906K" display="A125194906K" xr:uid="{4863CBFC-0622-4077-B769-8327F07D485E}"/>
    <hyperlink ref="S71" location="A125194930K" display="A125194930K" xr:uid="{91E0FF71-6336-4282-B995-9AE5EBEF18B8}"/>
    <hyperlink ref="S72" location="A125194934V" display="A125194934V" xr:uid="{1F40FA6A-5702-4759-9275-4746715CD2BB}"/>
    <hyperlink ref="S73" location="A125194910A" display="A125194910A" xr:uid="{7934FEDA-3DB1-4608-A1C8-C6CCC3A7CD80}"/>
    <hyperlink ref="S74" location="A125194914K" display="A125194914K" xr:uid="{F90825DB-4F22-4378-B1C1-C2D894747BBC}"/>
    <hyperlink ref="S75" location="A125194918V" display="A125194918V" xr:uid="{03202DCA-266F-442B-A4A4-8AE8B3F77560}"/>
    <hyperlink ref="S76" location="A125194902A" display="A125194902A" xr:uid="{B8C8812B-2426-4535-8488-9D0C39BBC4CB}"/>
    <hyperlink ref="S77" location="A125194938C" display="A125194938C" xr:uid="{CE9B6A15-7B1B-43B6-8E25-9E7CD975FA6E}"/>
    <hyperlink ref="S78" location="A125194922K" display="A125194922K" xr:uid="{EFD415D5-5D07-4EE9-9418-0E57B00DC4FF}"/>
    <hyperlink ref="S79" location="A125194942V" display="A125194942V" xr:uid="{77AAB66F-B3B2-42D1-8392-18A1867CD55A}"/>
    <hyperlink ref="V69" location="A125194970C" display="A125194970C" xr:uid="{89207309-F85C-49FE-8B3D-068E62E18019}"/>
    <hyperlink ref="V70" location="A125194950V" display="A125194950V" xr:uid="{BA1FD5D6-26BD-43BE-A588-9C7D4DBACE01}"/>
    <hyperlink ref="V71" location="A125194974L" display="A125194974L" xr:uid="{58878AEE-8506-42EF-9041-9A0D448FDAD6}"/>
    <hyperlink ref="V72" location="A125194978W" display="A125194978W" xr:uid="{B123D0F8-1C40-41A8-8F0C-00AB838B248B}"/>
    <hyperlink ref="V73" location="A125194954C" display="A125194954C" xr:uid="{FD5C5DA6-656E-4136-AD68-9CA59A596004}"/>
    <hyperlink ref="V74" location="A125194958L" display="A125194958L" xr:uid="{8A1FA7AD-286F-45E2-95AF-2B11ABA3F1AB}"/>
    <hyperlink ref="V75" location="A125194962C" display="A125194962C" xr:uid="{06800B0A-DFA0-4A2F-8E2C-B86CD37A220B}"/>
    <hyperlink ref="V76" location="A125194946C" display="A125194946C" xr:uid="{F4D65487-7E49-430A-B13F-4C1BAF8A18A7}"/>
    <hyperlink ref="V77" location="A125194982L" display="A125194982L" xr:uid="{E195BEFB-AB6A-4888-AD50-54BB42968196}"/>
    <hyperlink ref="V78" location="A125194966L" display="A125194966L" xr:uid="{D56F21A6-4341-410A-B6EF-C58D2D46B0B2}"/>
    <hyperlink ref="V79" location="A125194986W" display="A125194986W" xr:uid="{077B8B17-11A0-47BE-A28E-60F088FBE6F6}"/>
    <hyperlink ref="Y69" location="A125195014W" display="A125195014W" xr:uid="{6E936CAB-5295-4059-A339-B1A4CF81CE2A}"/>
    <hyperlink ref="Y70" location="A125194994W" display="A125194994W" xr:uid="{D8BA3314-23E8-4486-93D0-B910B8F4542F}"/>
    <hyperlink ref="Y71" location="A125195018F" display="A125195018F" xr:uid="{5196F162-0715-4624-BEA2-0E63970E74F9}"/>
    <hyperlink ref="Y72" location="A125195022W" display="A125195022W" xr:uid="{0842C89B-08BA-43DB-A473-6F7E4B5CEECF}"/>
    <hyperlink ref="Y73" location="A125194998F" display="A125194998F" xr:uid="{38411A86-82E3-43D3-898B-DD120E0F8151}"/>
    <hyperlink ref="Y74" location="A125195002L" display="A125195002L" xr:uid="{82368CEF-5C30-41C5-943C-2E99EE2C039B}"/>
    <hyperlink ref="Y75" location="A125195006W" display="A125195006W" xr:uid="{2D80A920-02DA-40EF-9065-E4640C0A74C8}"/>
    <hyperlink ref="Y76" location="A125194990L" display="A125194990L" xr:uid="{7C0D8591-F77D-4E95-9E0B-4EBF7A936585}"/>
    <hyperlink ref="Y77" location="A125195026F" display="A125195026F" xr:uid="{ABCD1730-4153-43FE-B7DB-92B06E3F23C9}"/>
    <hyperlink ref="Y78" location="A125195010L" display="A125195010L" xr:uid="{321E73B9-F6A1-485F-9FE7-9AE2C04BAD03}"/>
    <hyperlink ref="Y79" location="A125195030W" display="A125195030W" xr:uid="{E8FF73EC-864C-4311-A20D-F758929FC6B5}"/>
    <hyperlink ref="AB69" location="A125194838V" display="A125194838V" xr:uid="{DC946432-179A-4598-8E94-1B77412383F1}"/>
    <hyperlink ref="AB70" location="A125194818K" display="A125194818K" xr:uid="{24AF2DD3-F946-4FC5-8851-D10DF1CAF0DF}"/>
    <hyperlink ref="AB71" location="A125194842K" display="A125194842K" xr:uid="{604338FD-618F-4551-8E02-B18DB9A1545E}"/>
    <hyperlink ref="AB72" location="A125194846V" display="A125194846V" xr:uid="{141C6EF9-FD3D-4566-A6E1-78BC09247FC9}"/>
    <hyperlink ref="AB73" location="A125194822A" display="A125194822A" xr:uid="{1C63C32B-2F10-4654-BA42-B655B3E338E4}"/>
    <hyperlink ref="AB74" location="A125194826K" display="A125194826K" xr:uid="{467D99BE-9220-455E-9EED-1089D709AA2E}"/>
    <hyperlink ref="AB75" location="A125194830A" display="A125194830A" xr:uid="{2EA4CA1E-3FE3-487E-A683-980D4701139F}"/>
    <hyperlink ref="AB76" location="A125194814A" display="A125194814A" xr:uid="{8A3C2183-1C78-4A3F-A734-84F11E3D8C52}"/>
    <hyperlink ref="AB77" location="A125194850K" display="A125194850K" xr:uid="{34C95E49-3516-4F16-951B-9792ABB169DB}"/>
    <hyperlink ref="AB78" location="A125194834K" display="A125194834K" xr:uid="{B56F2E17-06F1-4C40-9759-C57A40666976}"/>
    <hyperlink ref="AB79" location="A125194854V" display="A125194854V" xr:uid="{1EEAEF67-39C1-4E72-8DDC-9D4EFC0FEF21}"/>
    <hyperlink ref="H69" location="A125192682X" display="A125192682X" xr:uid="{8FFC4F8C-465F-4F36-ACAE-6BF2CCC3CFE6}"/>
    <hyperlink ref="H70" location="A125192662R" display="A125192662R" xr:uid="{429F4430-7DDE-49A9-9AF4-D862F061CDA3}"/>
    <hyperlink ref="H71" location="A125192686J" display="A125192686J" xr:uid="{9A3948C8-8BB3-4540-92C8-F9BE5F22D5BA}"/>
    <hyperlink ref="H72" location="A125192690X" display="A125192690X" xr:uid="{FBC3DD46-ACBE-4053-8490-6DA015F33237}"/>
    <hyperlink ref="H73" location="A125192666X" display="A125192666X" xr:uid="{7011CC5F-EAF2-4B3D-878A-A913B6230811}"/>
    <hyperlink ref="H74" location="A125192670R" display="A125192670R" xr:uid="{AA86D4F0-ACA9-4CF2-9188-AAE241DD6483}"/>
    <hyperlink ref="H75" location="A125192674X" display="A125192674X" xr:uid="{7E3554AC-9B2B-44FB-A059-FE130B07AB5F}"/>
    <hyperlink ref="H76" location="A125192658X" display="A125192658X" xr:uid="{6200E761-0605-4578-8989-EF0BB99CA35E}"/>
    <hyperlink ref="H77" location="A125192694J" display="A125192694J" xr:uid="{6B057BBB-B8DE-412B-AD13-19AE21A3041C}"/>
    <hyperlink ref="H78" location="A125192678J" display="A125192678J" xr:uid="{0A5C43F1-B5A5-4CBA-BE22-0560A9AC8E05}"/>
    <hyperlink ref="H79" location="A125192698T" display="A125192698T" xr:uid="{D65E5FFE-012C-41DA-9D3D-FF7264D8D9E8}"/>
    <hyperlink ref="K69" location="A125192506L" display="A125192506L" xr:uid="{D0C66169-CE5E-4F42-A987-3988E30E1ADE}"/>
    <hyperlink ref="K70" location="A125192486R" display="A125192486R" xr:uid="{681491B2-F4F7-4E5F-A0BE-A003355DE8AA}"/>
    <hyperlink ref="K71" location="A125192510C" display="A125192510C" xr:uid="{97F0B7D3-15BB-4200-9728-2E563BA707B8}"/>
    <hyperlink ref="K72" location="A125192514L" display="A125192514L" xr:uid="{7AFD7A6B-2DAF-4CDE-8663-743D2D0C38E8}"/>
    <hyperlink ref="K73" location="A125192490F" display="A125192490F" xr:uid="{0A455B7D-BCE0-45A3-9BA6-994B3925DAB5}"/>
    <hyperlink ref="K74" location="A125192494R" display="A125192494R" xr:uid="{2A38C7E5-D0EB-487E-B6F2-C41FE601CD78}"/>
    <hyperlink ref="K75" location="A125192498X" display="A125192498X" xr:uid="{FA53C0EE-A9A5-4806-ABCE-213355900E4E}"/>
    <hyperlink ref="K76" location="A125192482F" display="A125192482F" xr:uid="{2F0EA814-2A89-4846-A742-CFCDC5AB4831}"/>
    <hyperlink ref="K77" location="A125192518W" display="A125192518W" xr:uid="{DE725560-D118-4786-A6EB-8FA4605C1543}"/>
    <hyperlink ref="K78" location="A125192502C" display="A125192502C" xr:uid="{0A45CCE8-0105-414F-BFA3-3FE2FA235FDE}"/>
    <hyperlink ref="K79" location="A125192522L" display="A125192522L" xr:uid="{54D2B8F9-3BB3-42BD-83C3-5374783DAD0A}"/>
    <hyperlink ref="N69" location="A125192726R" display="A125192726R" xr:uid="{AF16856D-8AB1-41D2-9245-BAA407C6768F}"/>
    <hyperlink ref="N70" location="A125192706F" display="A125192706F" xr:uid="{47035213-40EC-4F46-A4DC-6B6A2EAE10BE}"/>
    <hyperlink ref="N71" location="A125192730F" display="A125192730F" xr:uid="{69E59378-F08B-4E48-9EDE-FF899B736B43}"/>
    <hyperlink ref="N72" location="A125192734R" display="A125192734R" xr:uid="{56876D18-0C8A-42E1-BD25-72C1A6C7A935}"/>
    <hyperlink ref="N73" location="A125192710W" display="A125192710W" xr:uid="{2A777E65-A4D9-47FB-86C7-8C993954F82D}"/>
    <hyperlink ref="N74" location="A125192714F" display="A125192714F" xr:uid="{8A3E4451-7BE4-41E8-BC22-F48A8EFA9C63}"/>
    <hyperlink ref="N75" location="A125192718R" display="A125192718R" xr:uid="{FF644753-4578-4B8D-B123-D86E8179FE16}"/>
    <hyperlink ref="N76" location="A125192702W" display="A125192702W" xr:uid="{272B1930-F8BA-469A-9036-C95B16E178C5}"/>
    <hyperlink ref="N77" location="A125192738X" display="A125192738X" xr:uid="{1EA059AF-A9DC-4B15-ACCB-06464361F97B}"/>
    <hyperlink ref="N78" location="A125192722F" display="A125192722F" xr:uid="{F79C852E-6E32-4E04-ADBC-1E45FB745686}"/>
    <hyperlink ref="N79" location="A125192742R" display="A125192742R" xr:uid="{7C403343-1538-46FD-96BE-B3E8BA0BE96A}"/>
    <hyperlink ref="Q69" location="A125192770X" display="A125192770X" xr:uid="{AAC78940-DB34-47FA-82CA-2C4C4EAEF77E}"/>
    <hyperlink ref="Q70" location="A125192750R" display="A125192750R" xr:uid="{E34827F1-937C-447D-BE55-41E72707BDE8}"/>
    <hyperlink ref="Q71" location="A125192774J" display="A125192774J" xr:uid="{1DF9A2F6-3743-46B4-8648-F99406068C96}"/>
    <hyperlink ref="Q72" location="A125192778T" display="A125192778T" xr:uid="{A288208C-13FB-4264-B57C-D64251C5258F}"/>
    <hyperlink ref="Q73" location="A125192754X" display="A125192754X" xr:uid="{B8FEA663-185D-4465-B6F2-5F6C6CF2446F}"/>
    <hyperlink ref="Q74" location="A125192758J" display="A125192758J" xr:uid="{B371886E-6727-4994-B617-3D672AACA2B0}"/>
    <hyperlink ref="Q75" location="A125192762X" display="A125192762X" xr:uid="{6ED051EF-9E24-421E-B50D-B6D7277AFAC5}"/>
    <hyperlink ref="Q76" location="A125192746X" display="A125192746X" xr:uid="{69073D4B-99AF-4F16-8690-8D6B53D0E5AB}"/>
    <hyperlink ref="Q77" location="A125192782J" display="A125192782J" xr:uid="{CC0A316A-DC6A-4C0C-9207-9BDFA995981F}"/>
    <hyperlink ref="Q78" location="A125192766J" display="A125192766J" xr:uid="{7185D51F-BCF4-49CC-BC92-E84EB4FD52AB}"/>
    <hyperlink ref="Q79" location="A125192786T" display="A125192786T" xr:uid="{54C5B20E-ED6D-4ED7-ACF3-63D6BDD67878}"/>
    <hyperlink ref="T69" location="A125192550W" display="A125192550W" xr:uid="{054495E9-F9E5-42FF-A617-FA65B489E882}"/>
    <hyperlink ref="T70" location="A125192530L" display="A125192530L" xr:uid="{CFAAAFA3-D29D-4A69-B567-2458BB114327}"/>
    <hyperlink ref="T71" location="A125192554F" display="A125192554F" xr:uid="{EF53A733-2E72-4CC1-82D2-F3C05617EC2A}"/>
    <hyperlink ref="T72" location="A125192558R" display="A125192558R" xr:uid="{29DDFAE2-18C2-465A-873D-F751681BFA66}"/>
    <hyperlink ref="T73" location="A125192534W" display="A125192534W" xr:uid="{663CE4D7-6DD7-4984-A457-D6A3058682EC}"/>
    <hyperlink ref="T74" location="A125192538F" display="A125192538F" xr:uid="{9F1C2EE5-CA34-48EE-ABFA-4C7C656F0ED1}"/>
    <hyperlink ref="T75" location="A125192542W" display="A125192542W" xr:uid="{52D51361-5B71-4143-8A79-40F84B4891D6}"/>
    <hyperlink ref="T76" location="A125192526W" display="A125192526W" xr:uid="{05086840-F8C3-4E14-9C49-B8CA490EFD7E}"/>
    <hyperlink ref="T77" location="A125192562F" display="A125192562F" xr:uid="{0B1779CF-9C56-4EFE-9F9A-8547FE73C159}"/>
    <hyperlink ref="T78" location="A125192546F" display="A125192546F" xr:uid="{52489E72-D140-4AC2-BDB7-9ACC5040D194}"/>
    <hyperlink ref="T79" location="A125192566R" display="A125192566R" xr:uid="{3BF9D6D9-4614-4E82-9BFF-2BE0F9CCDC44}"/>
    <hyperlink ref="W69" location="A125192594X" display="A125192594X" xr:uid="{31E7D9DF-232C-4780-A69A-136A3DD37B56}"/>
    <hyperlink ref="W70" location="A125192574R" display="A125192574R" xr:uid="{997C2C28-6659-4854-A9D9-05576718376E}"/>
    <hyperlink ref="W71" location="A125192598J" display="A125192598J" xr:uid="{14737D97-A985-479D-AE38-FA530866212E}"/>
    <hyperlink ref="W72" location="A125192602L" display="A125192602L" xr:uid="{B5BB7959-DF3C-4EBB-92A4-5223435A94AE}"/>
    <hyperlink ref="W73" location="A125192578X" display="A125192578X" xr:uid="{C5019FA4-E175-484C-B5C2-F9D8E11006A6}"/>
    <hyperlink ref="W74" location="A125192582R" display="A125192582R" xr:uid="{E6C3018D-792E-496C-A690-259CBBF36328}"/>
    <hyperlink ref="W75" location="A125192586X" display="A125192586X" xr:uid="{E70A63FE-62F6-4B5C-8A97-869C93ABFBA9}"/>
    <hyperlink ref="W76" location="A125192570F" display="A125192570F" xr:uid="{D20EA7A1-CFEF-45DC-84A4-3762B0323A21}"/>
    <hyperlink ref="W77" location="A125192606W" display="A125192606W" xr:uid="{028829E8-A75A-480E-AB84-055A237B2432}"/>
    <hyperlink ref="W78" location="A125192590R" display="A125192590R" xr:uid="{B6A05D39-E25E-47ED-B436-6304FF8F8E00}"/>
    <hyperlink ref="W79" location="A125192610L" display="A125192610L" xr:uid="{CAFCD795-9921-4E13-8C9F-F353350C8761}"/>
    <hyperlink ref="Z69" location="A125192638R" display="A125192638R" xr:uid="{F2E8C398-81C2-408B-A6D7-A8D02326CA10}"/>
    <hyperlink ref="Z70" location="A125192618F" display="A125192618F" xr:uid="{C464E390-996C-436D-83A4-F3A25A3F8FF7}"/>
    <hyperlink ref="Z71" location="A125192642F" display="A125192642F" xr:uid="{9886638F-0526-48ED-A5B5-066B1A7DBAAD}"/>
    <hyperlink ref="Z72" location="A125192646R" display="A125192646R" xr:uid="{414B0DE1-0FB0-4748-82CC-89C4B6620E2F}"/>
    <hyperlink ref="Z73" location="A125192622W" display="A125192622W" xr:uid="{DE390E5C-057A-45E8-8C85-E6E17790CB29}"/>
    <hyperlink ref="Z74" location="A125192626F" display="A125192626F" xr:uid="{6CEE9F53-06ED-48B3-B24E-B85197E677B3}"/>
    <hyperlink ref="Z75" location="A125192630W" display="A125192630W" xr:uid="{239B4020-F25A-4E2C-9D21-2A990B9EBE07}"/>
    <hyperlink ref="Z76" location="A125192614W" display="A125192614W" xr:uid="{8A3DCCE3-B498-43CE-954B-26ECDEDABFDD}"/>
    <hyperlink ref="Z77" location="A125192650F" display="A125192650F" xr:uid="{19667D86-D87A-47F0-BEF3-B4FD7BDB71DE}"/>
    <hyperlink ref="Z78" location="A125192634F" display="A125192634F" xr:uid="{BCED414A-E978-46EB-A419-660AF70C9338}"/>
    <hyperlink ref="Z79" location="A125192654R" display="A125192654R" xr:uid="{9052F73F-5F18-405B-AB28-FF9D98F29153}"/>
    <hyperlink ref="AC69" location="A125192462W" display="A125192462W" xr:uid="{86087C1B-95C7-45FB-9C96-A68A08DBECB9}"/>
    <hyperlink ref="AC70" location="A125192442L" display="A125192442L" xr:uid="{77952E77-E367-431E-B9C3-6D4D00E96483}"/>
    <hyperlink ref="AC71" location="A125192466F" display="A125192466F" xr:uid="{E10F6CEC-C3FC-4CE5-B1C2-DB2DDE89DB49}"/>
    <hyperlink ref="AC72" location="A125192470W" display="A125192470W" xr:uid="{FF8A66EC-83F2-41F6-9E18-E9D934AF4F56}"/>
    <hyperlink ref="AC73" location="A125192446W" display="A125192446W" xr:uid="{931AE352-C0E6-4769-8BC3-537096E58963}"/>
    <hyperlink ref="AC74" location="A125192450L" display="A125192450L" xr:uid="{832373BB-569E-486C-ABBF-F02D47EC02E8}"/>
    <hyperlink ref="AC75" location="A125192454W" display="A125192454W" xr:uid="{BA53C0D4-715F-41E4-8094-646B11AFE9A2}"/>
    <hyperlink ref="AC76" location="A125192438W" display="A125192438W" xr:uid="{AC7C2871-E196-4302-BC93-728AF70B14D6}"/>
    <hyperlink ref="AC77" location="A125192474F" display="A125192474F" xr:uid="{C4349ED7-E7CD-4B17-971F-9A56B9A7E60E}"/>
    <hyperlink ref="AC78" location="A125192458F" display="A125192458F" xr:uid="{9A5035D7-270F-43B0-91FA-3477CCC524AA}"/>
    <hyperlink ref="AC79" location="A125192478R" display="A125192478R" xr:uid="{D5E520F4-46D4-4446-896F-12B21C20C5E0}"/>
    <hyperlink ref="C69" location="A125190042R" display="A125190042R" xr:uid="{FBED55BF-7484-4319-8410-42634793EDB1}"/>
    <hyperlink ref="C70" location="A125190022F" display="A125190022F" xr:uid="{0CABD67C-4859-4057-9F59-0D899016C647}"/>
    <hyperlink ref="C71" location="A125190046X" display="A125190046X" xr:uid="{CFDDBE54-275C-456A-AA51-3C83BF763FC4}"/>
    <hyperlink ref="C72" location="A125190050R" display="A125190050R" xr:uid="{FA6D436C-F364-42D0-B11C-6F29C0C89529}"/>
    <hyperlink ref="C73" location="A125190026R" display="A125190026R" xr:uid="{EAF52E7F-2CAB-4B73-9FAB-CD8DD4F9ACA6}"/>
    <hyperlink ref="C74" location="A125190030F" display="A125190030F" xr:uid="{267FB338-D39B-4072-B00A-23F4AD6AFCCE}"/>
    <hyperlink ref="C75" location="A125190034R" display="A125190034R" xr:uid="{35A9C33E-D2B8-4BC9-AB99-29D737273926}"/>
    <hyperlink ref="C76" location="A125190018R" display="A125190018R" xr:uid="{88C48D55-E30B-4AC7-BD70-A28BD102E25E}"/>
    <hyperlink ref="C77" location="A125190054X" display="A125190054X" xr:uid="{2C2E004F-FC18-49EF-B485-592BA56F7D97}"/>
    <hyperlink ref="C78" location="A125190038X" display="A125190038X" xr:uid="{F0231E3E-8776-45CA-AACB-4433B24E4BCE}"/>
    <hyperlink ref="C79" location="A125190058J" display="A125190058J" xr:uid="{8D268D19-1F7F-413E-8FA7-EFDB36ABDF9A}"/>
    <hyperlink ref="D69" location="A125194794C" display="A125194794C" xr:uid="{54EF89C6-B970-4DB5-B657-9B8CC49CC405}"/>
    <hyperlink ref="D70" location="A125194774V" display="A125194774V" xr:uid="{736C2323-FB87-4431-9298-2220352E1FFD}"/>
    <hyperlink ref="D71" location="A125194798L" display="A125194798L" xr:uid="{4E613911-53A2-4BF0-8A97-99D6A4426EA6}"/>
    <hyperlink ref="D72" location="A125194802T" display="A125194802T" xr:uid="{076287D1-E6B8-4F5B-88A6-4D0ED72FD516}"/>
    <hyperlink ref="D73" location="A125194778C" display="A125194778C" xr:uid="{AE4FE7F2-DF71-44FF-B0B5-C734CA280C9B}"/>
    <hyperlink ref="D74" location="A125194782V" display="A125194782V" xr:uid="{0C329671-9184-4463-917D-C88A490600A6}"/>
    <hyperlink ref="D75" location="A125194786C" display="A125194786C" xr:uid="{AA5DABC6-FEDF-43F2-8449-4F4C47074C5C}"/>
    <hyperlink ref="D76" location="A125194770K" display="A125194770K" xr:uid="{938945B5-608D-4D98-B5DA-7095BAEC433E}"/>
    <hyperlink ref="D77" location="A125194806A" display="A125194806A" xr:uid="{1A702E1F-CD15-4D65-96DC-69EF855FD3B2}"/>
    <hyperlink ref="D78" location="A125194790V" display="A125194790V" xr:uid="{87C7129D-C35F-4968-84A8-CC32092A921D}"/>
    <hyperlink ref="D79" location="A125194810T" display="A125194810T" xr:uid="{CAEF4749-D3B2-4E88-91DE-7DF5DC70A255}"/>
    <hyperlink ref="E69" location="A125192418L" display="A125192418L" xr:uid="{E4D446A6-0253-4E71-A622-D0FB364D3660}"/>
    <hyperlink ref="E70" location="A125192398R" display="A125192398R" xr:uid="{4AAC37CC-FC7D-4864-859A-9F440C511F04}"/>
    <hyperlink ref="E71" location="A125192422C" display="A125192422C" xr:uid="{9CDFBBDB-F983-4899-B62A-894B58079613}"/>
    <hyperlink ref="E72" location="A125192426L" display="A125192426L" xr:uid="{E99A8A8A-A0F5-435A-81CC-278F947FB99C}"/>
    <hyperlink ref="E73" location="A125192402V" display="A125192402V" xr:uid="{64CC4083-B721-4F57-A7DD-30F11BD4407A}"/>
    <hyperlink ref="E74" location="A125192406C" display="A125192406C" xr:uid="{C1F40BE1-4159-4010-BB56-04C5FAE8D606}"/>
    <hyperlink ref="E75" location="A125192410V" display="A125192410V" xr:uid="{45268F91-B1F9-47A5-AF1B-041AFBCB21FF}"/>
    <hyperlink ref="E76" location="A125192394F" display="A125192394F" xr:uid="{9F0293F1-BCBF-4C15-9C6E-C311E81C76A8}"/>
    <hyperlink ref="E77" location="A125192430C" display="A125192430C" xr:uid="{45CBD482-77AE-4B53-8068-AED169E2C8D8}"/>
    <hyperlink ref="E78" location="A125192414C" display="A125192414C" xr:uid="{EF826522-48A8-4B42-AA2C-B787DB729630}"/>
    <hyperlink ref="E79" location="A125192434L" display="A125192434L" xr:uid="{A8C2877B-A7C8-4FB9-AB76-883E9303B46F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75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937</v>
      </c>
    </row>
    <row r="6" spans="1:13" ht="15.75" customHeight="1">
      <c r="B6" s="65" t="s">
        <v>938</v>
      </c>
      <c r="C6" s="65"/>
      <c r="D6" s="65"/>
      <c r="E6" s="65"/>
      <c r="F6" s="65"/>
      <c r="G6" s="65"/>
      <c r="H6" s="65"/>
      <c r="I6" s="65"/>
      <c r="J6" s="65"/>
      <c r="K6" s="65"/>
      <c r="L6" s="65"/>
    </row>
    <row r="8" spans="1:13" ht="15">
      <c r="D8" s="16" t="s">
        <v>940</v>
      </c>
    </row>
    <row r="9" spans="1:13" s="17" customFormat="1"/>
    <row r="10" spans="1:13" ht="22.5" customHeight="1">
      <c r="A10" s="18" t="s">
        <v>941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942</v>
      </c>
      <c r="I10" s="18" t="s">
        <v>250</v>
      </c>
      <c r="J10" s="18" t="s">
        <v>252</v>
      </c>
      <c r="K10" s="18" t="s">
        <v>943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44593</v>
      </c>
      <c r="H12" s="11">
        <v>8</v>
      </c>
      <c r="I12" s="20" t="s">
        <v>259</v>
      </c>
      <c r="J12" s="11" t="s">
        <v>261</v>
      </c>
      <c r="K12" s="11" t="s">
        <v>945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44593</v>
      </c>
      <c r="H13" s="63">
        <v>8</v>
      </c>
      <c r="I13" s="20" t="s">
        <v>259</v>
      </c>
      <c r="J13" s="11" t="s">
        <v>261</v>
      </c>
      <c r="K13" s="11" t="s">
        <v>945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44593</v>
      </c>
      <c r="H14" s="63">
        <v>8</v>
      </c>
      <c r="I14" s="20" t="s">
        <v>259</v>
      </c>
      <c r="J14" s="11" t="s">
        <v>261</v>
      </c>
      <c r="K14" s="11" t="s">
        <v>945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44593</v>
      </c>
      <c r="H15" s="63">
        <v>8</v>
      </c>
      <c r="I15" s="20" t="s">
        <v>259</v>
      </c>
      <c r="J15" s="11" t="s">
        <v>261</v>
      </c>
      <c r="K15" s="11" t="s">
        <v>945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44593</v>
      </c>
      <c r="H16" s="63">
        <v>8</v>
      </c>
      <c r="I16" s="20" t="s">
        <v>259</v>
      </c>
      <c r="J16" s="11" t="s">
        <v>261</v>
      </c>
      <c r="K16" s="11" t="s">
        <v>945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44593</v>
      </c>
      <c r="H17" s="63">
        <v>8</v>
      </c>
      <c r="I17" s="20" t="s">
        <v>259</v>
      </c>
      <c r="J17" s="11" t="s">
        <v>261</v>
      </c>
      <c r="K17" s="11" t="s">
        <v>945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44593</v>
      </c>
      <c r="H18" s="63">
        <v>8</v>
      </c>
      <c r="I18" s="20" t="s">
        <v>259</v>
      </c>
      <c r="J18" s="11" t="s">
        <v>261</v>
      </c>
      <c r="K18" s="11" t="s">
        <v>945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44593</v>
      </c>
      <c r="H19" s="63">
        <v>8</v>
      </c>
      <c r="I19" s="20" t="s">
        <v>259</v>
      </c>
      <c r="J19" s="11" t="s">
        <v>261</v>
      </c>
      <c r="K19" s="11" t="s">
        <v>945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44593</v>
      </c>
      <c r="H20" s="63">
        <v>8</v>
      </c>
      <c r="I20" s="20" t="s">
        <v>259</v>
      </c>
      <c r="J20" s="11" t="s">
        <v>261</v>
      </c>
      <c r="K20" s="11" t="s">
        <v>945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44593</v>
      </c>
      <c r="H21" s="63">
        <v>8</v>
      </c>
      <c r="I21" s="20" t="s">
        <v>259</v>
      </c>
      <c r="J21" s="11" t="s">
        <v>261</v>
      </c>
      <c r="K21" s="11" t="s">
        <v>945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44593</v>
      </c>
      <c r="H22" s="63">
        <v>8</v>
      </c>
      <c r="I22" s="20" t="s">
        <v>259</v>
      </c>
      <c r="J22" s="11" t="s">
        <v>261</v>
      </c>
      <c r="K22" s="11" t="s">
        <v>945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44593</v>
      </c>
      <c r="H23" s="63">
        <v>8</v>
      </c>
      <c r="I23" s="20" t="s">
        <v>259</v>
      </c>
      <c r="J23" s="11" t="s">
        <v>261</v>
      </c>
      <c r="K23" s="11" t="s">
        <v>945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44593</v>
      </c>
      <c r="H24" s="63">
        <v>8</v>
      </c>
      <c r="I24" s="20" t="s">
        <v>259</v>
      </c>
      <c r="J24" s="11" t="s">
        <v>261</v>
      </c>
      <c r="K24" s="11" t="s">
        <v>945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44593</v>
      </c>
      <c r="H25" s="63">
        <v>8</v>
      </c>
      <c r="I25" s="20" t="s">
        <v>259</v>
      </c>
      <c r="J25" s="11" t="s">
        <v>261</v>
      </c>
      <c r="K25" s="11" t="s">
        <v>945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44593</v>
      </c>
      <c r="H26" s="63">
        <v>8</v>
      </c>
      <c r="I26" s="20" t="s">
        <v>259</v>
      </c>
      <c r="J26" s="11" t="s">
        <v>261</v>
      </c>
      <c r="K26" s="11" t="s">
        <v>945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44593</v>
      </c>
      <c r="H27" s="63">
        <v>8</v>
      </c>
      <c r="I27" s="20" t="s">
        <v>259</v>
      </c>
      <c r="J27" s="11" t="s">
        <v>261</v>
      </c>
      <c r="K27" s="11" t="s">
        <v>945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44593</v>
      </c>
      <c r="H28" s="63">
        <v>8</v>
      </c>
      <c r="I28" s="20" t="s">
        <v>259</v>
      </c>
      <c r="J28" s="11" t="s">
        <v>261</v>
      </c>
      <c r="K28" s="11" t="s">
        <v>945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44593</v>
      </c>
      <c r="H29" s="63">
        <v>8</v>
      </c>
      <c r="I29" s="20" t="s">
        <v>259</v>
      </c>
      <c r="J29" s="11" t="s">
        <v>261</v>
      </c>
      <c r="K29" s="11" t="s">
        <v>945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44593</v>
      </c>
      <c r="H30" s="63">
        <v>8</v>
      </c>
      <c r="I30" s="20" t="s">
        <v>259</v>
      </c>
      <c r="J30" s="11" t="s">
        <v>261</v>
      </c>
      <c r="K30" s="11" t="s">
        <v>945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44593</v>
      </c>
      <c r="H31" s="63">
        <v>8</v>
      </c>
      <c r="I31" s="20" t="s">
        <v>259</v>
      </c>
      <c r="J31" s="11" t="s">
        <v>261</v>
      </c>
      <c r="K31" s="11" t="s">
        <v>945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44593</v>
      </c>
      <c r="H32" s="63">
        <v>8</v>
      </c>
      <c r="I32" s="20" t="s">
        <v>259</v>
      </c>
      <c r="J32" s="11" t="s">
        <v>261</v>
      </c>
      <c r="K32" s="11" t="s">
        <v>945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44593</v>
      </c>
      <c r="H33" s="63">
        <v>8</v>
      </c>
      <c r="I33" s="20" t="s">
        <v>259</v>
      </c>
      <c r="J33" s="11" t="s">
        <v>261</v>
      </c>
      <c r="K33" s="11" t="s">
        <v>945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44593</v>
      </c>
      <c r="H34" s="63">
        <v>8</v>
      </c>
      <c r="I34" s="20" t="s">
        <v>259</v>
      </c>
      <c r="J34" s="11" t="s">
        <v>261</v>
      </c>
      <c r="K34" s="11" t="s">
        <v>945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44593</v>
      </c>
      <c r="H35" s="63">
        <v>8</v>
      </c>
      <c r="I35" s="20" t="s">
        <v>259</v>
      </c>
      <c r="J35" s="11" t="s">
        <v>261</v>
      </c>
      <c r="K35" s="11" t="s">
        <v>945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44593</v>
      </c>
      <c r="H36" s="63">
        <v>8</v>
      </c>
      <c r="I36" s="20" t="s">
        <v>259</v>
      </c>
      <c r="J36" s="11" t="s">
        <v>261</v>
      </c>
      <c r="K36" s="11" t="s">
        <v>945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44593</v>
      </c>
      <c r="H37" s="63">
        <v>8</v>
      </c>
      <c r="I37" s="20" t="s">
        <v>259</v>
      </c>
      <c r="J37" s="11" t="s">
        <v>261</v>
      </c>
      <c r="K37" s="11" t="s">
        <v>945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44593</v>
      </c>
      <c r="H38" s="63">
        <v>8</v>
      </c>
      <c r="I38" s="20" t="s">
        <v>259</v>
      </c>
      <c r="J38" s="11" t="s">
        <v>261</v>
      </c>
      <c r="K38" s="11" t="s">
        <v>945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44593</v>
      </c>
      <c r="H39" s="63">
        <v>8</v>
      </c>
      <c r="I39" s="20" t="s">
        <v>259</v>
      </c>
      <c r="J39" s="11" t="s">
        <v>261</v>
      </c>
      <c r="K39" s="11" t="s">
        <v>945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44593</v>
      </c>
      <c r="H40" s="63">
        <v>8</v>
      </c>
      <c r="I40" s="20" t="s">
        <v>259</v>
      </c>
      <c r="J40" s="11" t="s">
        <v>261</v>
      </c>
      <c r="K40" s="11" t="s">
        <v>945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44593</v>
      </c>
      <c r="H41" s="63">
        <v>8</v>
      </c>
      <c r="I41" s="20" t="s">
        <v>259</v>
      </c>
      <c r="J41" s="11" t="s">
        <v>261</v>
      </c>
      <c r="K41" s="11" t="s">
        <v>945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44593</v>
      </c>
      <c r="H42" s="63">
        <v>8</v>
      </c>
      <c r="I42" s="20" t="s">
        <v>259</v>
      </c>
      <c r="J42" s="11" t="s">
        <v>261</v>
      </c>
      <c r="K42" s="11" t="s">
        <v>945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44593</v>
      </c>
      <c r="H43" s="63">
        <v>8</v>
      </c>
      <c r="I43" s="20" t="s">
        <v>259</v>
      </c>
      <c r="J43" s="11" t="s">
        <v>261</v>
      </c>
      <c r="K43" s="11" t="s">
        <v>945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44593</v>
      </c>
      <c r="H44" s="63">
        <v>8</v>
      </c>
      <c r="I44" s="20" t="s">
        <v>259</v>
      </c>
      <c r="J44" s="11" t="s">
        <v>261</v>
      </c>
      <c r="K44" s="11" t="s">
        <v>945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44593</v>
      </c>
      <c r="H45" s="63">
        <v>8</v>
      </c>
      <c r="I45" s="20" t="s">
        <v>259</v>
      </c>
      <c r="J45" s="11" t="s">
        <v>261</v>
      </c>
      <c r="K45" s="11" t="s">
        <v>945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44593</v>
      </c>
      <c r="H46" s="63">
        <v>8</v>
      </c>
      <c r="I46" s="20" t="s">
        <v>259</v>
      </c>
      <c r="J46" s="11" t="s">
        <v>261</v>
      </c>
      <c r="K46" s="11" t="s">
        <v>945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44593</v>
      </c>
      <c r="H47" s="63">
        <v>8</v>
      </c>
      <c r="I47" s="20" t="s">
        <v>259</v>
      </c>
      <c r="J47" s="11" t="s">
        <v>261</v>
      </c>
      <c r="K47" s="11" t="s">
        <v>945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44593</v>
      </c>
      <c r="H48" s="63">
        <v>8</v>
      </c>
      <c r="I48" s="20" t="s">
        <v>259</v>
      </c>
      <c r="J48" s="11" t="s">
        <v>261</v>
      </c>
      <c r="K48" s="11" t="s">
        <v>945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44593</v>
      </c>
      <c r="H49" s="63">
        <v>8</v>
      </c>
      <c r="I49" s="20" t="s">
        <v>259</v>
      </c>
      <c r="J49" s="11" t="s">
        <v>261</v>
      </c>
      <c r="K49" s="11" t="s">
        <v>945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44593</v>
      </c>
      <c r="H50" s="63">
        <v>8</v>
      </c>
      <c r="I50" s="20" t="s">
        <v>259</v>
      </c>
      <c r="J50" s="11" t="s">
        <v>261</v>
      </c>
      <c r="K50" s="11" t="s">
        <v>945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44593</v>
      </c>
      <c r="H51" s="63">
        <v>8</v>
      </c>
      <c r="I51" s="20" t="s">
        <v>259</v>
      </c>
      <c r="J51" s="11" t="s">
        <v>261</v>
      </c>
      <c r="K51" s="11" t="s">
        <v>945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44593</v>
      </c>
      <c r="H52" s="63">
        <v>8</v>
      </c>
      <c r="I52" s="20" t="s">
        <v>259</v>
      </c>
      <c r="J52" s="11" t="s">
        <v>261</v>
      </c>
      <c r="K52" s="11" t="s">
        <v>945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44593</v>
      </c>
      <c r="H53" s="63">
        <v>8</v>
      </c>
      <c r="I53" s="20" t="s">
        <v>259</v>
      </c>
      <c r="J53" s="11" t="s">
        <v>261</v>
      </c>
      <c r="K53" s="11" t="s">
        <v>945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44593</v>
      </c>
      <c r="H54" s="63">
        <v>8</v>
      </c>
      <c r="I54" s="20" t="s">
        <v>259</v>
      </c>
      <c r="J54" s="11" t="s">
        <v>261</v>
      </c>
      <c r="K54" s="11" t="s">
        <v>945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44593</v>
      </c>
      <c r="H55" s="63">
        <v>8</v>
      </c>
      <c r="I55" s="20" t="s">
        <v>259</v>
      </c>
      <c r="J55" s="11" t="s">
        <v>261</v>
      </c>
      <c r="K55" s="11" t="s">
        <v>945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44593</v>
      </c>
      <c r="H56" s="63">
        <v>8</v>
      </c>
      <c r="I56" s="20" t="s">
        <v>259</v>
      </c>
      <c r="J56" s="11" t="s">
        <v>261</v>
      </c>
      <c r="K56" s="11" t="s">
        <v>945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44593</v>
      </c>
      <c r="H57" s="63">
        <v>8</v>
      </c>
      <c r="I57" s="20" t="s">
        <v>259</v>
      </c>
      <c r="J57" s="11" t="s">
        <v>261</v>
      </c>
      <c r="K57" s="11" t="s">
        <v>945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44593</v>
      </c>
      <c r="H58" s="63">
        <v>8</v>
      </c>
      <c r="I58" s="20" t="s">
        <v>259</v>
      </c>
      <c r="J58" s="11" t="s">
        <v>261</v>
      </c>
      <c r="K58" s="11" t="s">
        <v>945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44593</v>
      </c>
      <c r="H59" s="63">
        <v>8</v>
      </c>
      <c r="I59" s="20" t="s">
        <v>259</v>
      </c>
      <c r="J59" s="11" t="s">
        <v>261</v>
      </c>
      <c r="K59" s="11" t="s">
        <v>945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44593</v>
      </c>
      <c r="H60" s="63">
        <v>8</v>
      </c>
      <c r="I60" s="20" t="s">
        <v>259</v>
      </c>
      <c r="J60" s="11" t="s">
        <v>261</v>
      </c>
      <c r="K60" s="11" t="s">
        <v>945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44593</v>
      </c>
      <c r="H61" s="63">
        <v>8</v>
      </c>
      <c r="I61" s="20" t="s">
        <v>259</v>
      </c>
      <c r="J61" s="11" t="s">
        <v>261</v>
      </c>
      <c r="K61" s="11" t="s">
        <v>945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44593</v>
      </c>
      <c r="H62" s="63">
        <v>8</v>
      </c>
      <c r="I62" s="20" t="s">
        <v>259</v>
      </c>
      <c r="J62" s="11" t="s">
        <v>261</v>
      </c>
      <c r="K62" s="11" t="s">
        <v>945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44593</v>
      </c>
      <c r="H63" s="63">
        <v>8</v>
      </c>
      <c r="I63" s="20" t="s">
        <v>259</v>
      </c>
      <c r="J63" s="11" t="s">
        <v>261</v>
      </c>
      <c r="K63" s="11" t="s">
        <v>945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44593</v>
      </c>
      <c r="H64" s="63">
        <v>8</v>
      </c>
      <c r="I64" s="20" t="s">
        <v>259</v>
      </c>
      <c r="J64" s="11" t="s">
        <v>261</v>
      </c>
      <c r="K64" s="11" t="s">
        <v>945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44593</v>
      </c>
      <c r="H65" s="63">
        <v>8</v>
      </c>
      <c r="I65" s="20" t="s">
        <v>259</v>
      </c>
      <c r="J65" s="11" t="s">
        <v>261</v>
      </c>
      <c r="K65" s="11" t="s">
        <v>945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44593</v>
      </c>
      <c r="H66" s="63">
        <v>8</v>
      </c>
      <c r="I66" s="20" t="s">
        <v>259</v>
      </c>
      <c r="J66" s="11" t="s">
        <v>261</v>
      </c>
      <c r="K66" s="11" t="s">
        <v>945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44593</v>
      </c>
      <c r="H67" s="63">
        <v>8</v>
      </c>
      <c r="I67" s="20" t="s">
        <v>259</v>
      </c>
      <c r="J67" s="11" t="s">
        <v>261</v>
      </c>
      <c r="K67" s="11" t="s">
        <v>945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44593</v>
      </c>
      <c r="H68" s="63">
        <v>8</v>
      </c>
      <c r="I68" s="20" t="s">
        <v>259</v>
      </c>
      <c r="J68" s="11" t="s">
        <v>261</v>
      </c>
      <c r="K68" s="11" t="s">
        <v>945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44593</v>
      </c>
      <c r="H69" s="63">
        <v>8</v>
      </c>
      <c r="I69" s="20" t="s">
        <v>259</v>
      </c>
      <c r="J69" s="11" t="s">
        <v>261</v>
      </c>
      <c r="K69" s="11" t="s">
        <v>945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44593</v>
      </c>
      <c r="H70" s="63">
        <v>8</v>
      </c>
      <c r="I70" s="20" t="s">
        <v>259</v>
      </c>
      <c r="J70" s="11" t="s">
        <v>261</v>
      </c>
      <c r="K70" s="11" t="s">
        <v>945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44593</v>
      </c>
      <c r="H71" s="63">
        <v>8</v>
      </c>
      <c r="I71" s="20" t="s">
        <v>259</v>
      </c>
      <c r="J71" s="11" t="s">
        <v>261</v>
      </c>
      <c r="K71" s="11" t="s">
        <v>945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44593</v>
      </c>
      <c r="H72" s="63">
        <v>8</v>
      </c>
      <c r="I72" s="20" t="s">
        <v>259</v>
      </c>
      <c r="J72" s="11" t="s">
        <v>261</v>
      </c>
      <c r="K72" s="11" t="s">
        <v>945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44593</v>
      </c>
      <c r="H73" s="63">
        <v>8</v>
      </c>
      <c r="I73" s="20" t="s">
        <v>259</v>
      </c>
      <c r="J73" s="11" t="s">
        <v>261</v>
      </c>
      <c r="K73" s="11" t="s">
        <v>945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44593</v>
      </c>
      <c r="H74" s="63">
        <v>8</v>
      </c>
      <c r="I74" s="20" t="s">
        <v>259</v>
      </c>
      <c r="J74" s="11" t="s">
        <v>261</v>
      </c>
      <c r="K74" s="11" t="s">
        <v>945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44593</v>
      </c>
      <c r="H75" s="63">
        <v>8</v>
      </c>
      <c r="I75" s="20" t="s">
        <v>259</v>
      </c>
      <c r="J75" s="11" t="s">
        <v>261</v>
      </c>
      <c r="K75" s="11" t="s">
        <v>945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44593</v>
      </c>
      <c r="H76" s="63">
        <v>8</v>
      </c>
      <c r="I76" s="20" t="s">
        <v>259</v>
      </c>
      <c r="J76" s="11" t="s">
        <v>261</v>
      </c>
      <c r="K76" s="11" t="s">
        <v>945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44593</v>
      </c>
      <c r="H77" s="63">
        <v>8</v>
      </c>
      <c r="I77" s="20" t="s">
        <v>259</v>
      </c>
      <c r="J77" s="11" t="s">
        <v>261</v>
      </c>
      <c r="K77" s="11" t="s">
        <v>945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44593</v>
      </c>
      <c r="H78" s="63">
        <v>8</v>
      </c>
      <c r="I78" s="20" t="s">
        <v>259</v>
      </c>
      <c r="J78" s="11" t="s">
        <v>261</v>
      </c>
      <c r="K78" s="11" t="s">
        <v>945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44593</v>
      </c>
      <c r="H79" s="63">
        <v>8</v>
      </c>
      <c r="I79" s="20" t="s">
        <v>259</v>
      </c>
      <c r="J79" s="11" t="s">
        <v>261</v>
      </c>
      <c r="K79" s="11" t="s">
        <v>945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44593</v>
      </c>
      <c r="H80" s="63">
        <v>8</v>
      </c>
      <c r="I80" s="20" t="s">
        <v>259</v>
      </c>
      <c r="J80" s="11" t="s">
        <v>261</v>
      </c>
      <c r="K80" s="11" t="s">
        <v>945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44593</v>
      </c>
      <c r="H81" s="63">
        <v>8</v>
      </c>
      <c r="I81" s="20" t="s">
        <v>259</v>
      </c>
      <c r="J81" s="11" t="s">
        <v>261</v>
      </c>
      <c r="K81" s="11" t="s">
        <v>945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44593</v>
      </c>
      <c r="H82" s="63">
        <v>8</v>
      </c>
      <c r="I82" s="20" t="s">
        <v>259</v>
      </c>
      <c r="J82" s="11" t="s">
        <v>261</v>
      </c>
      <c r="K82" s="11" t="s">
        <v>945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44593</v>
      </c>
      <c r="H83" s="63">
        <v>8</v>
      </c>
      <c r="I83" s="20" t="s">
        <v>259</v>
      </c>
      <c r="J83" s="11" t="s">
        <v>261</v>
      </c>
      <c r="K83" s="11" t="s">
        <v>945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44593</v>
      </c>
      <c r="H84" s="63">
        <v>8</v>
      </c>
      <c r="I84" s="20" t="s">
        <v>259</v>
      </c>
      <c r="J84" s="11" t="s">
        <v>261</v>
      </c>
      <c r="K84" s="11" t="s">
        <v>945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44593</v>
      </c>
      <c r="H85" s="63">
        <v>8</v>
      </c>
      <c r="I85" s="20" t="s">
        <v>259</v>
      </c>
      <c r="J85" s="11" t="s">
        <v>261</v>
      </c>
      <c r="K85" s="11" t="s">
        <v>945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44593</v>
      </c>
      <c r="H86" s="63">
        <v>8</v>
      </c>
      <c r="I86" s="20" t="s">
        <v>259</v>
      </c>
      <c r="J86" s="11" t="s">
        <v>261</v>
      </c>
      <c r="K86" s="11" t="s">
        <v>945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44593</v>
      </c>
      <c r="H87" s="63">
        <v>8</v>
      </c>
      <c r="I87" s="20" t="s">
        <v>259</v>
      </c>
      <c r="J87" s="11" t="s">
        <v>261</v>
      </c>
      <c r="K87" s="11" t="s">
        <v>945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44593</v>
      </c>
      <c r="H88" s="63">
        <v>8</v>
      </c>
      <c r="I88" s="20" t="s">
        <v>259</v>
      </c>
      <c r="J88" s="11" t="s">
        <v>261</v>
      </c>
      <c r="K88" s="11" t="s">
        <v>945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44593</v>
      </c>
      <c r="H89" s="63">
        <v>8</v>
      </c>
      <c r="I89" s="20" t="s">
        <v>259</v>
      </c>
      <c r="J89" s="11" t="s">
        <v>261</v>
      </c>
      <c r="K89" s="11" t="s">
        <v>945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44593</v>
      </c>
      <c r="H90" s="63">
        <v>8</v>
      </c>
      <c r="I90" s="20" t="s">
        <v>259</v>
      </c>
      <c r="J90" s="11" t="s">
        <v>261</v>
      </c>
      <c r="K90" s="11" t="s">
        <v>945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44593</v>
      </c>
      <c r="H91" s="63">
        <v>8</v>
      </c>
      <c r="I91" s="20" t="s">
        <v>259</v>
      </c>
      <c r="J91" s="11" t="s">
        <v>261</v>
      </c>
      <c r="K91" s="11" t="s">
        <v>945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44593</v>
      </c>
      <c r="H92" s="63">
        <v>8</v>
      </c>
      <c r="I92" s="20" t="s">
        <v>259</v>
      </c>
      <c r="J92" s="11" t="s">
        <v>261</v>
      </c>
      <c r="K92" s="11" t="s">
        <v>945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44593</v>
      </c>
      <c r="H93" s="63">
        <v>8</v>
      </c>
      <c r="I93" s="20" t="s">
        <v>259</v>
      </c>
      <c r="J93" s="11" t="s">
        <v>261</v>
      </c>
      <c r="K93" s="11" t="s">
        <v>945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44593</v>
      </c>
      <c r="H94" s="63">
        <v>8</v>
      </c>
      <c r="I94" s="20" t="s">
        <v>259</v>
      </c>
      <c r="J94" s="11" t="s">
        <v>261</v>
      </c>
      <c r="K94" s="11" t="s">
        <v>945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44593</v>
      </c>
      <c r="H95" s="63">
        <v>8</v>
      </c>
      <c r="I95" s="20" t="s">
        <v>259</v>
      </c>
      <c r="J95" s="11" t="s">
        <v>261</v>
      </c>
      <c r="K95" s="11" t="s">
        <v>945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44593</v>
      </c>
      <c r="H96" s="63">
        <v>8</v>
      </c>
      <c r="I96" s="20" t="s">
        <v>259</v>
      </c>
      <c r="J96" s="11" t="s">
        <v>261</v>
      </c>
      <c r="K96" s="11" t="s">
        <v>945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44593</v>
      </c>
      <c r="H97" s="63">
        <v>8</v>
      </c>
      <c r="I97" s="20" t="s">
        <v>259</v>
      </c>
      <c r="J97" s="11" t="s">
        <v>261</v>
      </c>
      <c r="K97" s="11" t="s">
        <v>945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44593</v>
      </c>
      <c r="H98" s="63">
        <v>8</v>
      </c>
      <c r="I98" s="20" t="s">
        <v>259</v>
      </c>
      <c r="J98" s="11" t="s">
        <v>261</v>
      </c>
      <c r="K98" s="11" t="s">
        <v>945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44593</v>
      </c>
      <c r="H99" s="63">
        <v>8</v>
      </c>
      <c r="I99" s="20" t="s">
        <v>259</v>
      </c>
      <c r="J99" s="11" t="s">
        <v>261</v>
      </c>
      <c r="K99" s="11" t="s">
        <v>945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44593</v>
      </c>
      <c r="H100" s="63">
        <v>8</v>
      </c>
      <c r="I100" s="20" t="s">
        <v>259</v>
      </c>
      <c r="J100" s="11" t="s">
        <v>261</v>
      </c>
      <c r="K100" s="11" t="s">
        <v>945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44593</v>
      </c>
      <c r="H101" s="63">
        <v>8</v>
      </c>
      <c r="I101" s="20" t="s">
        <v>259</v>
      </c>
      <c r="J101" s="11" t="s">
        <v>261</v>
      </c>
      <c r="K101" s="11" t="s">
        <v>945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44593</v>
      </c>
      <c r="H102" s="63">
        <v>8</v>
      </c>
      <c r="I102" s="20" t="s">
        <v>259</v>
      </c>
      <c r="J102" s="11" t="s">
        <v>261</v>
      </c>
      <c r="K102" s="11" t="s">
        <v>945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44593</v>
      </c>
      <c r="H103" s="63">
        <v>8</v>
      </c>
      <c r="I103" s="20" t="s">
        <v>259</v>
      </c>
      <c r="J103" s="11" t="s">
        <v>261</v>
      </c>
      <c r="K103" s="11" t="s">
        <v>945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44593</v>
      </c>
      <c r="H104" s="63">
        <v>8</v>
      </c>
      <c r="I104" s="20" t="s">
        <v>259</v>
      </c>
      <c r="J104" s="11" t="s">
        <v>261</v>
      </c>
      <c r="K104" s="11" t="s">
        <v>945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44593</v>
      </c>
      <c r="H105" s="63">
        <v>8</v>
      </c>
      <c r="I105" s="20" t="s">
        <v>259</v>
      </c>
      <c r="J105" s="11" t="s">
        <v>261</v>
      </c>
      <c r="K105" s="11" t="s">
        <v>945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44593</v>
      </c>
      <c r="H106" s="63">
        <v>8</v>
      </c>
      <c r="I106" s="20" t="s">
        <v>259</v>
      </c>
      <c r="J106" s="11" t="s">
        <v>261</v>
      </c>
      <c r="K106" s="11" t="s">
        <v>945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44593</v>
      </c>
      <c r="H107" s="63">
        <v>8</v>
      </c>
      <c r="I107" s="20" t="s">
        <v>259</v>
      </c>
      <c r="J107" s="11" t="s">
        <v>261</v>
      </c>
      <c r="K107" s="11" t="s">
        <v>945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44593</v>
      </c>
      <c r="H108" s="63">
        <v>8</v>
      </c>
      <c r="I108" s="20" t="s">
        <v>259</v>
      </c>
      <c r="J108" s="11" t="s">
        <v>261</v>
      </c>
      <c r="K108" s="11" t="s">
        <v>945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44593</v>
      </c>
      <c r="H109" s="63">
        <v>8</v>
      </c>
      <c r="I109" s="20" t="s">
        <v>259</v>
      </c>
      <c r="J109" s="11" t="s">
        <v>261</v>
      </c>
      <c r="K109" s="11" t="s">
        <v>945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44593</v>
      </c>
      <c r="H110" s="63">
        <v>8</v>
      </c>
      <c r="I110" s="20" t="s">
        <v>259</v>
      </c>
      <c r="J110" s="11" t="s">
        <v>261</v>
      </c>
      <c r="K110" s="11" t="s">
        <v>945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44593</v>
      </c>
      <c r="H111" s="63">
        <v>8</v>
      </c>
      <c r="I111" s="20" t="s">
        <v>259</v>
      </c>
      <c r="J111" s="11" t="s">
        <v>261</v>
      </c>
      <c r="K111" s="11" t="s">
        <v>945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44593</v>
      </c>
      <c r="H112" s="63">
        <v>8</v>
      </c>
      <c r="I112" s="20" t="s">
        <v>259</v>
      </c>
      <c r="J112" s="11" t="s">
        <v>261</v>
      </c>
      <c r="K112" s="11" t="s">
        <v>945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44593</v>
      </c>
      <c r="H113" s="63">
        <v>8</v>
      </c>
      <c r="I113" s="20" t="s">
        <v>259</v>
      </c>
      <c r="J113" s="11" t="s">
        <v>261</v>
      </c>
      <c r="K113" s="11" t="s">
        <v>945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44593</v>
      </c>
      <c r="H114" s="63">
        <v>8</v>
      </c>
      <c r="I114" s="20" t="s">
        <v>259</v>
      </c>
      <c r="J114" s="11" t="s">
        <v>261</v>
      </c>
      <c r="K114" s="11" t="s">
        <v>945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44593</v>
      </c>
      <c r="H115" s="63">
        <v>8</v>
      </c>
      <c r="I115" s="20" t="s">
        <v>259</v>
      </c>
      <c r="J115" s="11" t="s">
        <v>261</v>
      </c>
      <c r="K115" s="11" t="s">
        <v>945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44593</v>
      </c>
      <c r="H116" s="63">
        <v>8</v>
      </c>
      <c r="I116" s="20" t="s">
        <v>259</v>
      </c>
      <c r="J116" s="11" t="s">
        <v>261</v>
      </c>
      <c r="K116" s="11" t="s">
        <v>945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44593</v>
      </c>
      <c r="H117" s="63">
        <v>8</v>
      </c>
      <c r="I117" s="20" t="s">
        <v>259</v>
      </c>
      <c r="J117" s="11" t="s">
        <v>261</v>
      </c>
      <c r="K117" s="11" t="s">
        <v>945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44593</v>
      </c>
      <c r="H118" s="63">
        <v>8</v>
      </c>
      <c r="I118" s="20" t="s">
        <v>259</v>
      </c>
      <c r="J118" s="11" t="s">
        <v>261</v>
      </c>
      <c r="K118" s="11" t="s">
        <v>945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44593</v>
      </c>
      <c r="H119" s="63">
        <v>8</v>
      </c>
      <c r="I119" s="20" t="s">
        <v>259</v>
      </c>
      <c r="J119" s="11" t="s">
        <v>261</v>
      </c>
      <c r="K119" s="11" t="s">
        <v>945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44593</v>
      </c>
      <c r="H120" s="63">
        <v>8</v>
      </c>
      <c r="I120" s="20" t="s">
        <v>259</v>
      </c>
      <c r="J120" s="11" t="s">
        <v>261</v>
      </c>
      <c r="K120" s="11" t="s">
        <v>945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44593</v>
      </c>
      <c r="H121" s="63">
        <v>8</v>
      </c>
      <c r="I121" s="20" t="s">
        <v>259</v>
      </c>
      <c r="J121" s="11" t="s">
        <v>261</v>
      </c>
      <c r="K121" s="11" t="s">
        <v>945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44593</v>
      </c>
      <c r="H122" s="63">
        <v>8</v>
      </c>
      <c r="I122" s="20" t="s">
        <v>259</v>
      </c>
      <c r="J122" s="11" t="s">
        <v>261</v>
      </c>
      <c r="K122" s="11" t="s">
        <v>945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44593</v>
      </c>
      <c r="H123" s="63">
        <v>8</v>
      </c>
      <c r="I123" s="20" t="s">
        <v>259</v>
      </c>
      <c r="J123" s="11" t="s">
        <v>261</v>
      </c>
      <c r="K123" s="11" t="s">
        <v>945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44593</v>
      </c>
      <c r="H124" s="63">
        <v>8</v>
      </c>
      <c r="I124" s="20" t="s">
        <v>259</v>
      </c>
      <c r="J124" s="11" t="s">
        <v>261</v>
      </c>
      <c r="K124" s="11" t="s">
        <v>945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44593</v>
      </c>
      <c r="H125" s="63">
        <v>8</v>
      </c>
      <c r="I125" s="20" t="s">
        <v>259</v>
      </c>
      <c r="J125" s="11" t="s">
        <v>261</v>
      </c>
      <c r="K125" s="11" t="s">
        <v>945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44593</v>
      </c>
      <c r="H126" s="63">
        <v>8</v>
      </c>
      <c r="I126" s="20" t="s">
        <v>259</v>
      </c>
      <c r="J126" s="11" t="s">
        <v>261</v>
      </c>
      <c r="K126" s="11" t="s">
        <v>945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44593</v>
      </c>
      <c r="H127" s="63">
        <v>8</v>
      </c>
      <c r="I127" s="20" t="s">
        <v>259</v>
      </c>
      <c r="J127" s="11" t="s">
        <v>261</v>
      </c>
      <c r="K127" s="11" t="s">
        <v>945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44593</v>
      </c>
      <c r="H128" s="63">
        <v>8</v>
      </c>
      <c r="I128" s="20" t="s">
        <v>259</v>
      </c>
      <c r="J128" s="11" t="s">
        <v>261</v>
      </c>
      <c r="K128" s="11" t="s">
        <v>945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44593</v>
      </c>
      <c r="H129" s="63">
        <v>8</v>
      </c>
      <c r="I129" s="20" t="s">
        <v>259</v>
      </c>
      <c r="J129" s="11" t="s">
        <v>261</v>
      </c>
      <c r="K129" s="11" t="s">
        <v>945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44593</v>
      </c>
      <c r="H130" s="63">
        <v>8</v>
      </c>
      <c r="I130" s="20" t="s">
        <v>259</v>
      </c>
      <c r="J130" s="11" t="s">
        <v>261</v>
      </c>
      <c r="K130" s="11" t="s">
        <v>945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44593</v>
      </c>
      <c r="H131" s="63">
        <v>8</v>
      </c>
      <c r="I131" s="20" t="s">
        <v>259</v>
      </c>
      <c r="J131" s="11" t="s">
        <v>261</v>
      </c>
      <c r="K131" s="11" t="s">
        <v>945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44593</v>
      </c>
      <c r="H132" s="63">
        <v>8</v>
      </c>
      <c r="I132" s="20" t="s">
        <v>259</v>
      </c>
      <c r="J132" s="11" t="s">
        <v>261</v>
      </c>
      <c r="K132" s="11" t="s">
        <v>945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44593</v>
      </c>
      <c r="H133" s="63">
        <v>8</v>
      </c>
      <c r="I133" s="20" t="s">
        <v>259</v>
      </c>
      <c r="J133" s="11" t="s">
        <v>261</v>
      </c>
      <c r="K133" s="11" t="s">
        <v>945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44593</v>
      </c>
      <c r="H134" s="63">
        <v>8</v>
      </c>
      <c r="I134" s="20" t="s">
        <v>259</v>
      </c>
      <c r="J134" s="11" t="s">
        <v>261</v>
      </c>
      <c r="K134" s="11" t="s">
        <v>945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44593</v>
      </c>
      <c r="H135" s="63">
        <v>8</v>
      </c>
      <c r="I135" s="20" t="s">
        <v>259</v>
      </c>
      <c r="J135" s="11" t="s">
        <v>261</v>
      </c>
      <c r="K135" s="11" t="s">
        <v>945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44593</v>
      </c>
      <c r="H136" s="63">
        <v>8</v>
      </c>
      <c r="I136" s="20" t="s">
        <v>259</v>
      </c>
      <c r="J136" s="11" t="s">
        <v>261</v>
      </c>
      <c r="K136" s="11" t="s">
        <v>945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44593</v>
      </c>
      <c r="H137" s="63">
        <v>8</v>
      </c>
      <c r="I137" s="20" t="s">
        <v>259</v>
      </c>
      <c r="J137" s="11" t="s">
        <v>261</v>
      </c>
      <c r="K137" s="11" t="s">
        <v>945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44593</v>
      </c>
      <c r="H138" s="63">
        <v>8</v>
      </c>
      <c r="I138" s="20" t="s">
        <v>259</v>
      </c>
      <c r="J138" s="11" t="s">
        <v>261</v>
      </c>
      <c r="K138" s="11" t="s">
        <v>945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44593</v>
      </c>
      <c r="H139" s="63">
        <v>8</v>
      </c>
      <c r="I139" s="20" t="s">
        <v>259</v>
      </c>
      <c r="J139" s="11" t="s">
        <v>261</v>
      </c>
      <c r="K139" s="11" t="s">
        <v>945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44593</v>
      </c>
      <c r="H140" s="63">
        <v>8</v>
      </c>
      <c r="I140" s="20" t="s">
        <v>259</v>
      </c>
      <c r="J140" s="11" t="s">
        <v>261</v>
      </c>
      <c r="K140" s="11" t="s">
        <v>945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44593</v>
      </c>
      <c r="H141" s="63">
        <v>8</v>
      </c>
      <c r="I141" s="20" t="s">
        <v>259</v>
      </c>
      <c r="J141" s="11" t="s">
        <v>261</v>
      </c>
      <c r="K141" s="11" t="s">
        <v>945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44593</v>
      </c>
      <c r="H142" s="63">
        <v>8</v>
      </c>
      <c r="I142" s="20" t="s">
        <v>259</v>
      </c>
      <c r="J142" s="11" t="s">
        <v>261</v>
      </c>
      <c r="K142" s="11" t="s">
        <v>945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44593</v>
      </c>
      <c r="H143" s="63">
        <v>8</v>
      </c>
      <c r="I143" s="20" t="s">
        <v>259</v>
      </c>
      <c r="J143" s="11" t="s">
        <v>261</v>
      </c>
      <c r="K143" s="11" t="s">
        <v>945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44593</v>
      </c>
      <c r="H144" s="63">
        <v>8</v>
      </c>
      <c r="I144" s="20" t="s">
        <v>259</v>
      </c>
      <c r="J144" s="11" t="s">
        <v>261</v>
      </c>
      <c r="K144" s="11" t="s">
        <v>945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44593</v>
      </c>
      <c r="H145" s="63">
        <v>8</v>
      </c>
      <c r="I145" s="20" t="s">
        <v>259</v>
      </c>
      <c r="J145" s="11" t="s">
        <v>261</v>
      </c>
      <c r="K145" s="11" t="s">
        <v>945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44593</v>
      </c>
      <c r="H146" s="63">
        <v>8</v>
      </c>
      <c r="I146" s="20" t="s">
        <v>259</v>
      </c>
      <c r="J146" s="11" t="s">
        <v>261</v>
      </c>
      <c r="K146" s="11" t="s">
        <v>945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44593</v>
      </c>
      <c r="H147" s="63">
        <v>8</v>
      </c>
      <c r="I147" s="20" t="s">
        <v>259</v>
      </c>
      <c r="J147" s="11" t="s">
        <v>261</v>
      </c>
      <c r="K147" s="11" t="s">
        <v>945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44593</v>
      </c>
      <c r="H148" s="63">
        <v>8</v>
      </c>
      <c r="I148" s="20" t="s">
        <v>259</v>
      </c>
      <c r="J148" s="11" t="s">
        <v>261</v>
      </c>
      <c r="K148" s="11" t="s">
        <v>945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44593</v>
      </c>
      <c r="H149" s="63">
        <v>8</v>
      </c>
      <c r="I149" s="20" t="s">
        <v>259</v>
      </c>
      <c r="J149" s="11" t="s">
        <v>261</v>
      </c>
      <c r="K149" s="11" t="s">
        <v>945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44593</v>
      </c>
      <c r="H150" s="63">
        <v>8</v>
      </c>
      <c r="I150" s="20" t="s">
        <v>259</v>
      </c>
      <c r="J150" s="11" t="s">
        <v>261</v>
      </c>
      <c r="K150" s="11" t="s">
        <v>945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44593</v>
      </c>
      <c r="H151" s="63">
        <v>8</v>
      </c>
      <c r="I151" s="20" t="s">
        <v>259</v>
      </c>
      <c r="J151" s="11" t="s">
        <v>261</v>
      </c>
      <c r="K151" s="11" t="s">
        <v>945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44593</v>
      </c>
      <c r="H152" s="63">
        <v>8</v>
      </c>
      <c r="I152" s="20" t="s">
        <v>259</v>
      </c>
      <c r="J152" s="11" t="s">
        <v>261</v>
      </c>
      <c r="K152" s="11" t="s">
        <v>945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44593</v>
      </c>
      <c r="H153" s="63">
        <v>8</v>
      </c>
      <c r="I153" s="20" t="s">
        <v>259</v>
      </c>
      <c r="J153" s="11" t="s">
        <v>261</v>
      </c>
      <c r="K153" s="11" t="s">
        <v>945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44593</v>
      </c>
      <c r="H154" s="63">
        <v>8</v>
      </c>
      <c r="I154" s="20" t="s">
        <v>259</v>
      </c>
      <c r="J154" s="11" t="s">
        <v>261</v>
      </c>
      <c r="K154" s="11" t="s">
        <v>945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44593</v>
      </c>
      <c r="H155" s="63">
        <v>8</v>
      </c>
      <c r="I155" s="20" t="s">
        <v>259</v>
      </c>
      <c r="J155" s="11" t="s">
        <v>261</v>
      </c>
      <c r="K155" s="11" t="s">
        <v>945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44593</v>
      </c>
      <c r="H156" s="63">
        <v>8</v>
      </c>
      <c r="I156" s="20" t="s">
        <v>259</v>
      </c>
      <c r="J156" s="11" t="s">
        <v>261</v>
      </c>
      <c r="K156" s="11" t="s">
        <v>945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44593</v>
      </c>
      <c r="H157" s="63">
        <v>8</v>
      </c>
      <c r="I157" s="20" t="s">
        <v>259</v>
      </c>
      <c r="J157" s="11" t="s">
        <v>261</v>
      </c>
      <c r="K157" s="11" t="s">
        <v>945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44593</v>
      </c>
      <c r="H158" s="63">
        <v>8</v>
      </c>
      <c r="I158" s="20" t="s">
        <v>259</v>
      </c>
      <c r="J158" s="11" t="s">
        <v>261</v>
      </c>
      <c r="K158" s="11" t="s">
        <v>945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44593</v>
      </c>
      <c r="H159" s="63">
        <v>8</v>
      </c>
      <c r="I159" s="20" t="s">
        <v>259</v>
      </c>
      <c r="J159" s="11" t="s">
        <v>261</v>
      </c>
      <c r="K159" s="11" t="s">
        <v>945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44593</v>
      </c>
      <c r="H160" s="63">
        <v>8</v>
      </c>
      <c r="I160" s="20" t="s">
        <v>259</v>
      </c>
      <c r="J160" s="11" t="s">
        <v>261</v>
      </c>
      <c r="K160" s="11" t="s">
        <v>945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44593</v>
      </c>
      <c r="H161" s="63">
        <v>8</v>
      </c>
      <c r="I161" s="20" t="s">
        <v>259</v>
      </c>
      <c r="J161" s="11" t="s">
        <v>261</v>
      </c>
      <c r="K161" s="11" t="s">
        <v>945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44593</v>
      </c>
      <c r="H162" s="63">
        <v>8</v>
      </c>
      <c r="I162" s="20" t="s">
        <v>259</v>
      </c>
      <c r="J162" s="11" t="s">
        <v>261</v>
      </c>
      <c r="K162" s="11" t="s">
        <v>945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44593</v>
      </c>
      <c r="H163" s="63">
        <v>8</v>
      </c>
      <c r="I163" s="20" t="s">
        <v>259</v>
      </c>
      <c r="J163" s="11" t="s">
        <v>261</v>
      </c>
      <c r="K163" s="11" t="s">
        <v>945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44593</v>
      </c>
      <c r="H164" s="63">
        <v>8</v>
      </c>
      <c r="I164" s="20" t="s">
        <v>259</v>
      </c>
      <c r="J164" s="11" t="s">
        <v>261</v>
      </c>
      <c r="K164" s="11" t="s">
        <v>945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44593</v>
      </c>
      <c r="H165" s="63">
        <v>8</v>
      </c>
      <c r="I165" s="20" t="s">
        <v>259</v>
      </c>
      <c r="J165" s="11" t="s">
        <v>261</v>
      </c>
      <c r="K165" s="11" t="s">
        <v>945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44593</v>
      </c>
      <c r="H166" s="63">
        <v>8</v>
      </c>
      <c r="I166" s="20" t="s">
        <v>259</v>
      </c>
      <c r="J166" s="11" t="s">
        <v>261</v>
      </c>
      <c r="K166" s="11" t="s">
        <v>945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44593</v>
      </c>
      <c r="H167" s="63">
        <v>8</v>
      </c>
      <c r="I167" s="20" t="s">
        <v>259</v>
      </c>
      <c r="J167" s="11" t="s">
        <v>261</v>
      </c>
      <c r="K167" s="11" t="s">
        <v>945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44593</v>
      </c>
      <c r="H168" s="63">
        <v>8</v>
      </c>
      <c r="I168" s="20" t="s">
        <v>259</v>
      </c>
      <c r="J168" s="11" t="s">
        <v>261</v>
      </c>
      <c r="K168" s="11" t="s">
        <v>945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44593</v>
      </c>
      <c r="H169" s="63">
        <v>8</v>
      </c>
      <c r="I169" s="20" t="s">
        <v>259</v>
      </c>
      <c r="J169" s="11" t="s">
        <v>261</v>
      </c>
      <c r="K169" s="11" t="s">
        <v>945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44593</v>
      </c>
      <c r="H170" s="63">
        <v>8</v>
      </c>
      <c r="I170" s="20" t="s">
        <v>259</v>
      </c>
      <c r="J170" s="11" t="s">
        <v>261</v>
      </c>
      <c r="K170" s="11" t="s">
        <v>945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44593</v>
      </c>
      <c r="H171" s="63">
        <v>8</v>
      </c>
      <c r="I171" s="20" t="s">
        <v>259</v>
      </c>
      <c r="J171" s="11" t="s">
        <v>261</v>
      </c>
      <c r="K171" s="11" t="s">
        <v>945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44593</v>
      </c>
      <c r="H172" s="63">
        <v>8</v>
      </c>
      <c r="I172" s="20" t="s">
        <v>259</v>
      </c>
      <c r="J172" s="11" t="s">
        <v>261</v>
      </c>
      <c r="K172" s="11" t="s">
        <v>945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44593</v>
      </c>
      <c r="H173" s="63">
        <v>8</v>
      </c>
      <c r="I173" s="20" t="s">
        <v>259</v>
      </c>
      <c r="J173" s="11" t="s">
        <v>261</v>
      </c>
      <c r="K173" s="11" t="s">
        <v>945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44593</v>
      </c>
      <c r="H174" s="63">
        <v>8</v>
      </c>
      <c r="I174" s="20" t="s">
        <v>259</v>
      </c>
      <c r="J174" s="11" t="s">
        <v>261</v>
      </c>
      <c r="K174" s="11" t="s">
        <v>945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44593</v>
      </c>
      <c r="H175" s="63">
        <v>8</v>
      </c>
      <c r="I175" s="20" t="s">
        <v>259</v>
      </c>
      <c r="J175" s="11" t="s">
        <v>261</v>
      </c>
      <c r="K175" s="11" t="s">
        <v>945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44593</v>
      </c>
      <c r="H176" s="63">
        <v>8</v>
      </c>
      <c r="I176" s="20" t="s">
        <v>259</v>
      </c>
      <c r="J176" s="11" t="s">
        <v>261</v>
      </c>
      <c r="K176" s="11" t="s">
        <v>945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44593</v>
      </c>
      <c r="H177" s="63">
        <v>8</v>
      </c>
      <c r="I177" s="20" t="s">
        <v>259</v>
      </c>
      <c r="J177" s="11" t="s">
        <v>261</v>
      </c>
      <c r="K177" s="11" t="s">
        <v>945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44593</v>
      </c>
      <c r="H178" s="63">
        <v>8</v>
      </c>
      <c r="I178" s="20" t="s">
        <v>259</v>
      </c>
      <c r="J178" s="11" t="s">
        <v>261</v>
      </c>
      <c r="K178" s="11" t="s">
        <v>945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44593</v>
      </c>
      <c r="H179" s="63">
        <v>8</v>
      </c>
      <c r="I179" s="20" t="s">
        <v>259</v>
      </c>
      <c r="J179" s="11" t="s">
        <v>261</v>
      </c>
      <c r="K179" s="11" t="s">
        <v>945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44593</v>
      </c>
      <c r="H180" s="63">
        <v>8</v>
      </c>
      <c r="I180" s="20" t="s">
        <v>259</v>
      </c>
      <c r="J180" s="11" t="s">
        <v>261</v>
      </c>
      <c r="K180" s="11" t="s">
        <v>945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44593</v>
      </c>
      <c r="H181" s="63">
        <v>8</v>
      </c>
      <c r="I181" s="20" t="s">
        <v>259</v>
      </c>
      <c r="J181" s="11" t="s">
        <v>261</v>
      </c>
      <c r="K181" s="11" t="s">
        <v>945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44593</v>
      </c>
      <c r="H182" s="63">
        <v>8</v>
      </c>
      <c r="I182" s="20" t="s">
        <v>259</v>
      </c>
      <c r="J182" s="11" t="s">
        <v>261</v>
      </c>
      <c r="K182" s="11" t="s">
        <v>945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44593</v>
      </c>
      <c r="H183" s="63">
        <v>8</v>
      </c>
      <c r="I183" s="20" t="s">
        <v>259</v>
      </c>
      <c r="J183" s="11" t="s">
        <v>261</v>
      </c>
      <c r="K183" s="11" t="s">
        <v>945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44593</v>
      </c>
      <c r="H184" s="63">
        <v>8</v>
      </c>
      <c r="I184" s="20" t="s">
        <v>259</v>
      </c>
      <c r="J184" s="11" t="s">
        <v>261</v>
      </c>
      <c r="K184" s="11" t="s">
        <v>945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44593</v>
      </c>
      <c r="H185" s="63">
        <v>8</v>
      </c>
      <c r="I185" s="20" t="s">
        <v>259</v>
      </c>
      <c r="J185" s="11" t="s">
        <v>261</v>
      </c>
      <c r="K185" s="11" t="s">
        <v>945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44593</v>
      </c>
      <c r="H186" s="63">
        <v>8</v>
      </c>
      <c r="I186" s="20" t="s">
        <v>259</v>
      </c>
      <c r="J186" s="11" t="s">
        <v>261</v>
      </c>
      <c r="K186" s="11" t="s">
        <v>945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44593</v>
      </c>
      <c r="H187" s="63">
        <v>8</v>
      </c>
      <c r="I187" s="20" t="s">
        <v>259</v>
      </c>
      <c r="J187" s="11" t="s">
        <v>261</v>
      </c>
      <c r="K187" s="11" t="s">
        <v>945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44593</v>
      </c>
      <c r="H188" s="63">
        <v>8</v>
      </c>
      <c r="I188" s="20" t="s">
        <v>259</v>
      </c>
      <c r="J188" s="11" t="s">
        <v>261</v>
      </c>
      <c r="K188" s="11" t="s">
        <v>945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44593</v>
      </c>
      <c r="H189" s="63">
        <v>8</v>
      </c>
      <c r="I189" s="20" t="s">
        <v>259</v>
      </c>
      <c r="J189" s="11" t="s">
        <v>261</v>
      </c>
      <c r="K189" s="11" t="s">
        <v>945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44593</v>
      </c>
      <c r="H190" s="63">
        <v>8</v>
      </c>
      <c r="I190" s="20" t="s">
        <v>259</v>
      </c>
      <c r="J190" s="11" t="s">
        <v>261</v>
      </c>
      <c r="K190" s="11" t="s">
        <v>945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44593</v>
      </c>
      <c r="H191" s="63">
        <v>8</v>
      </c>
      <c r="I191" s="20" t="s">
        <v>259</v>
      </c>
      <c r="J191" s="11" t="s">
        <v>261</v>
      </c>
      <c r="K191" s="11" t="s">
        <v>945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44593</v>
      </c>
      <c r="H192" s="63">
        <v>8</v>
      </c>
      <c r="I192" s="20" t="s">
        <v>259</v>
      </c>
      <c r="J192" s="11" t="s">
        <v>261</v>
      </c>
      <c r="K192" s="11" t="s">
        <v>945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44593</v>
      </c>
      <c r="H193" s="63">
        <v>8</v>
      </c>
      <c r="I193" s="20" t="s">
        <v>259</v>
      </c>
      <c r="J193" s="11" t="s">
        <v>261</v>
      </c>
      <c r="K193" s="11" t="s">
        <v>945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44593</v>
      </c>
      <c r="H194" s="63">
        <v>8</v>
      </c>
      <c r="I194" s="20" t="s">
        <v>259</v>
      </c>
      <c r="J194" s="11" t="s">
        <v>261</v>
      </c>
      <c r="K194" s="11" t="s">
        <v>945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44593</v>
      </c>
      <c r="H195" s="63">
        <v>8</v>
      </c>
      <c r="I195" s="20" t="s">
        <v>259</v>
      </c>
      <c r="J195" s="11" t="s">
        <v>261</v>
      </c>
      <c r="K195" s="11" t="s">
        <v>945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44593</v>
      </c>
      <c r="H196" s="63">
        <v>8</v>
      </c>
      <c r="I196" s="20" t="s">
        <v>259</v>
      </c>
      <c r="J196" s="11" t="s">
        <v>261</v>
      </c>
      <c r="K196" s="11" t="s">
        <v>945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44593</v>
      </c>
      <c r="H197" s="63">
        <v>8</v>
      </c>
      <c r="I197" s="20" t="s">
        <v>259</v>
      </c>
      <c r="J197" s="11" t="s">
        <v>261</v>
      </c>
      <c r="K197" s="11" t="s">
        <v>945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44593</v>
      </c>
      <c r="H198" s="63">
        <v>8</v>
      </c>
      <c r="I198" s="20" t="s">
        <v>259</v>
      </c>
      <c r="J198" s="11" t="s">
        <v>261</v>
      </c>
      <c r="K198" s="11" t="s">
        <v>945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44593</v>
      </c>
      <c r="H199" s="63">
        <v>8</v>
      </c>
      <c r="I199" s="20" t="s">
        <v>259</v>
      </c>
      <c r="J199" s="11" t="s">
        <v>261</v>
      </c>
      <c r="K199" s="11" t="s">
        <v>945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44593</v>
      </c>
      <c r="H200" s="63">
        <v>8</v>
      </c>
      <c r="I200" s="20" t="s">
        <v>259</v>
      </c>
      <c r="J200" s="11" t="s">
        <v>261</v>
      </c>
      <c r="K200" s="11" t="s">
        <v>945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44593</v>
      </c>
      <c r="H201" s="63">
        <v>8</v>
      </c>
      <c r="I201" s="20" t="s">
        <v>259</v>
      </c>
      <c r="J201" s="11" t="s">
        <v>261</v>
      </c>
      <c r="K201" s="11" t="s">
        <v>945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44593</v>
      </c>
      <c r="H202" s="63">
        <v>8</v>
      </c>
      <c r="I202" s="20" t="s">
        <v>259</v>
      </c>
      <c r="J202" s="11" t="s">
        <v>261</v>
      </c>
      <c r="K202" s="11" t="s">
        <v>945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44593</v>
      </c>
      <c r="H203" s="63">
        <v>8</v>
      </c>
      <c r="I203" s="20" t="s">
        <v>259</v>
      </c>
      <c r="J203" s="11" t="s">
        <v>261</v>
      </c>
      <c r="K203" s="11" t="s">
        <v>945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44593</v>
      </c>
      <c r="H204" s="63">
        <v>8</v>
      </c>
      <c r="I204" s="20" t="s">
        <v>259</v>
      </c>
      <c r="J204" s="11" t="s">
        <v>261</v>
      </c>
      <c r="K204" s="11" t="s">
        <v>945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44593</v>
      </c>
      <c r="H205" s="63">
        <v>8</v>
      </c>
      <c r="I205" s="20" t="s">
        <v>259</v>
      </c>
      <c r="J205" s="11" t="s">
        <v>261</v>
      </c>
      <c r="K205" s="11" t="s">
        <v>945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44593</v>
      </c>
      <c r="H206" s="63">
        <v>8</v>
      </c>
      <c r="I206" s="20" t="s">
        <v>259</v>
      </c>
      <c r="J206" s="11" t="s">
        <v>261</v>
      </c>
      <c r="K206" s="11" t="s">
        <v>945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44593</v>
      </c>
      <c r="H207" s="63">
        <v>8</v>
      </c>
      <c r="I207" s="20" t="s">
        <v>259</v>
      </c>
      <c r="J207" s="11" t="s">
        <v>261</v>
      </c>
      <c r="K207" s="11" t="s">
        <v>945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44593</v>
      </c>
      <c r="H208" s="63">
        <v>8</v>
      </c>
      <c r="I208" s="20" t="s">
        <v>259</v>
      </c>
      <c r="J208" s="11" t="s">
        <v>261</v>
      </c>
      <c r="K208" s="11" t="s">
        <v>945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44593</v>
      </c>
      <c r="H209" s="63">
        <v>8</v>
      </c>
      <c r="I209" s="20" t="s">
        <v>259</v>
      </c>
      <c r="J209" s="11" t="s">
        <v>261</v>
      </c>
      <c r="K209" s="11" t="s">
        <v>945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44593</v>
      </c>
      <c r="H210" s="63">
        <v>8</v>
      </c>
      <c r="I210" s="20" t="s">
        <v>259</v>
      </c>
      <c r="J210" s="11" t="s">
        <v>261</v>
      </c>
      <c r="K210" s="11" t="s">
        <v>945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44593</v>
      </c>
      <c r="H211" s="63">
        <v>8</v>
      </c>
      <c r="I211" s="20" t="s">
        <v>259</v>
      </c>
      <c r="J211" s="11" t="s">
        <v>261</v>
      </c>
      <c r="K211" s="11" t="s">
        <v>945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44593</v>
      </c>
      <c r="H212" s="63">
        <v>8</v>
      </c>
      <c r="I212" s="20" t="s">
        <v>259</v>
      </c>
      <c r="J212" s="11" t="s">
        <v>261</v>
      </c>
      <c r="K212" s="11" t="s">
        <v>945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44593</v>
      </c>
      <c r="H213" s="63">
        <v>8</v>
      </c>
      <c r="I213" s="20" t="s">
        <v>259</v>
      </c>
      <c r="J213" s="11" t="s">
        <v>261</v>
      </c>
      <c r="K213" s="11" t="s">
        <v>945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44593</v>
      </c>
      <c r="H214" s="63">
        <v>8</v>
      </c>
      <c r="I214" s="20" t="s">
        <v>259</v>
      </c>
      <c r="J214" s="11" t="s">
        <v>261</v>
      </c>
      <c r="K214" s="11" t="s">
        <v>945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44593</v>
      </c>
      <c r="H215" s="63">
        <v>8</v>
      </c>
      <c r="I215" s="20" t="s">
        <v>259</v>
      </c>
      <c r="J215" s="11" t="s">
        <v>261</v>
      </c>
      <c r="K215" s="11" t="s">
        <v>945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44593</v>
      </c>
      <c r="H216" s="63">
        <v>8</v>
      </c>
      <c r="I216" s="20" t="s">
        <v>259</v>
      </c>
      <c r="J216" s="11" t="s">
        <v>261</v>
      </c>
      <c r="K216" s="11" t="s">
        <v>945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44593</v>
      </c>
      <c r="H217" s="63">
        <v>8</v>
      </c>
      <c r="I217" s="20" t="s">
        <v>259</v>
      </c>
      <c r="J217" s="11" t="s">
        <v>261</v>
      </c>
      <c r="K217" s="11" t="s">
        <v>945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44593</v>
      </c>
      <c r="H218" s="63">
        <v>8</v>
      </c>
      <c r="I218" s="20" t="s">
        <v>259</v>
      </c>
      <c r="J218" s="11" t="s">
        <v>261</v>
      </c>
      <c r="K218" s="11" t="s">
        <v>945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44593</v>
      </c>
      <c r="H219" s="63">
        <v>8</v>
      </c>
      <c r="I219" s="20" t="s">
        <v>259</v>
      </c>
      <c r="J219" s="11" t="s">
        <v>261</v>
      </c>
      <c r="K219" s="11" t="s">
        <v>945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44593</v>
      </c>
      <c r="H220" s="63">
        <v>8</v>
      </c>
      <c r="I220" s="20" t="s">
        <v>259</v>
      </c>
      <c r="J220" s="11" t="s">
        <v>261</v>
      </c>
      <c r="K220" s="11" t="s">
        <v>945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44593</v>
      </c>
      <c r="H221" s="63">
        <v>8</v>
      </c>
      <c r="I221" s="20" t="s">
        <v>259</v>
      </c>
      <c r="J221" s="11" t="s">
        <v>261</v>
      </c>
      <c r="K221" s="11" t="s">
        <v>945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44593</v>
      </c>
      <c r="H222" s="63">
        <v>8</v>
      </c>
      <c r="I222" s="20" t="s">
        <v>259</v>
      </c>
      <c r="J222" s="11" t="s">
        <v>261</v>
      </c>
      <c r="K222" s="11" t="s">
        <v>945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44593</v>
      </c>
      <c r="H223" s="63">
        <v>8</v>
      </c>
      <c r="I223" s="20" t="s">
        <v>259</v>
      </c>
      <c r="J223" s="11" t="s">
        <v>261</v>
      </c>
      <c r="K223" s="11" t="s">
        <v>945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44593</v>
      </c>
      <c r="H224" s="63">
        <v>8</v>
      </c>
      <c r="I224" s="20" t="s">
        <v>259</v>
      </c>
      <c r="J224" s="11" t="s">
        <v>261</v>
      </c>
      <c r="K224" s="11" t="s">
        <v>945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44593</v>
      </c>
      <c r="H225" s="63">
        <v>8</v>
      </c>
      <c r="I225" s="20" t="s">
        <v>259</v>
      </c>
      <c r="J225" s="11" t="s">
        <v>261</v>
      </c>
      <c r="K225" s="11" t="s">
        <v>945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44593</v>
      </c>
      <c r="H226" s="63">
        <v>8</v>
      </c>
      <c r="I226" s="20" t="s">
        <v>259</v>
      </c>
      <c r="J226" s="11" t="s">
        <v>261</v>
      </c>
      <c r="K226" s="11" t="s">
        <v>945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44593</v>
      </c>
      <c r="H227" s="63">
        <v>8</v>
      </c>
      <c r="I227" s="20" t="s">
        <v>259</v>
      </c>
      <c r="J227" s="11" t="s">
        <v>261</v>
      </c>
      <c r="K227" s="11" t="s">
        <v>945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44593</v>
      </c>
      <c r="H228" s="63">
        <v>8</v>
      </c>
      <c r="I228" s="20" t="s">
        <v>259</v>
      </c>
      <c r="J228" s="11" t="s">
        <v>261</v>
      </c>
      <c r="K228" s="11" t="s">
        <v>945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44593</v>
      </c>
      <c r="H229" s="63">
        <v>8</v>
      </c>
      <c r="I229" s="20" t="s">
        <v>259</v>
      </c>
      <c r="J229" s="11" t="s">
        <v>261</v>
      </c>
      <c r="K229" s="11" t="s">
        <v>945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44593</v>
      </c>
      <c r="H230" s="63">
        <v>8</v>
      </c>
      <c r="I230" s="20" t="s">
        <v>259</v>
      </c>
      <c r="J230" s="11" t="s">
        <v>261</v>
      </c>
      <c r="K230" s="11" t="s">
        <v>945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44593</v>
      </c>
      <c r="H231" s="63">
        <v>8</v>
      </c>
      <c r="I231" s="20" t="s">
        <v>259</v>
      </c>
      <c r="J231" s="11" t="s">
        <v>261</v>
      </c>
      <c r="K231" s="11" t="s">
        <v>945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44593</v>
      </c>
      <c r="H232" s="63">
        <v>8</v>
      </c>
      <c r="I232" s="20" t="s">
        <v>259</v>
      </c>
      <c r="J232" s="11" t="s">
        <v>261</v>
      </c>
      <c r="K232" s="11" t="s">
        <v>945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44593</v>
      </c>
      <c r="H233" s="63">
        <v>8</v>
      </c>
      <c r="I233" s="20" t="s">
        <v>259</v>
      </c>
      <c r="J233" s="11" t="s">
        <v>261</v>
      </c>
      <c r="K233" s="11" t="s">
        <v>945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44593</v>
      </c>
      <c r="H234" s="63">
        <v>8</v>
      </c>
      <c r="I234" s="20" t="s">
        <v>259</v>
      </c>
      <c r="J234" s="11" t="s">
        <v>261</v>
      </c>
      <c r="K234" s="11" t="s">
        <v>945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44593</v>
      </c>
      <c r="H235" s="63">
        <v>8</v>
      </c>
      <c r="I235" s="20" t="s">
        <v>259</v>
      </c>
      <c r="J235" s="11" t="s">
        <v>261</v>
      </c>
      <c r="K235" s="11" t="s">
        <v>945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44593</v>
      </c>
      <c r="H236" s="63">
        <v>8</v>
      </c>
      <c r="I236" s="20" t="s">
        <v>259</v>
      </c>
      <c r="J236" s="11" t="s">
        <v>261</v>
      </c>
      <c r="K236" s="11" t="s">
        <v>945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44593</v>
      </c>
      <c r="H237" s="63">
        <v>8</v>
      </c>
      <c r="I237" s="20" t="s">
        <v>259</v>
      </c>
      <c r="J237" s="11" t="s">
        <v>261</v>
      </c>
      <c r="K237" s="11" t="s">
        <v>945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44593</v>
      </c>
      <c r="H238" s="63">
        <v>8</v>
      </c>
      <c r="I238" s="20" t="s">
        <v>259</v>
      </c>
      <c r="J238" s="11" t="s">
        <v>261</v>
      </c>
      <c r="K238" s="11" t="s">
        <v>945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44593</v>
      </c>
      <c r="H239" s="63">
        <v>8</v>
      </c>
      <c r="I239" s="20" t="s">
        <v>259</v>
      </c>
      <c r="J239" s="11" t="s">
        <v>261</v>
      </c>
      <c r="K239" s="11" t="s">
        <v>945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44593</v>
      </c>
      <c r="H240" s="63">
        <v>8</v>
      </c>
      <c r="I240" s="20" t="s">
        <v>259</v>
      </c>
      <c r="J240" s="11" t="s">
        <v>261</v>
      </c>
      <c r="K240" s="11" t="s">
        <v>945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44593</v>
      </c>
      <c r="H241" s="63">
        <v>8</v>
      </c>
      <c r="I241" s="20" t="s">
        <v>259</v>
      </c>
      <c r="J241" s="11" t="s">
        <v>261</v>
      </c>
      <c r="K241" s="11" t="s">
        <v>945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44593</v>
      </c>
      <c r="H242" s="63">
        <v>8</v>
      </c>
      <c r="I242" s="20" t="s">
        <v>259</v>
      </c>
      <c r="J242" s="11" t="s">
        <v>261</v>
      </c>
      <c r="K242" s="11" t="s">
        <v>945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44593</v>
      </c>
      <c r="H243" s="63">
        <v>8</v>
      </c>
      <c r="I243" s="20" t="s">
        <v>259</v>
      </c>
      <c r="J243" s="11" t="s">
        <v>261</v>
      </c>
      <c r="K243" s="11" t="s">
        <v>945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44593</v>
      </c>
      <c r="H244" s="63">
        <v>8</v>
      </c>
      <c r="I244" s="20" t="s">
        <v>259</v>
      </c>
      <c r="J244" s="11" t="s">
        <v>261</v>
      </c>
      <c r="K244" s="11" t="s">
        <v>945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44593</v>
      </c>
      <c r="H245" s="63">
        <v>8</v>
      </c>
      <c r="I245" s="20" t="s">
        <v>259</v>
      </c>
      <c r="J245" s="11" t="s">
        <v>261</v>
      </c>
      <c r="K245" s="11" t="s">
        <v>945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44593</v>
      </c>
      <c r="H246" s="63">
        <v>8</v>
      </c>
      <c r="I246" s="20" t="s">
        <v>259</v>
      </c>
      <c r="J246" s="11" t="s">
        <v>261</v>
      </c>
      <c r="K246" s="11" t="s">
        <v>945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44593</v>
      </c>
      <c r="H247" s="63">
        <v>8</v>
      </c>
      <c r="I247" s="20" t="s">
        <v>259</v>
      </c>
      <c r="J247" s="11" t="s">
        <v>261</v>
      </c>
      <c r="K247" s="11" t="s">
        <v>945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44593</v>
      </c>
      <c r="H248" s="63">
        <v>8</v>
      </c>
      <c r="I248" s="20" t="s">
        <v>259</v>
      </c>
      <c r="J248" s="11" t="s">
        <v>261</v>
      </c>
      <c r="K248" s="11" t="s">
        <v>945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44593</v>
      </c>
      <c r="H249" s="63">
        <v>8</v>
      </c>
      <c r="I249" s="20" t="s">
        <v>259</v>
      </c>
      <c r="J249" s="11" t="s">
        <v>261</v>
      </c>
      <c r="K249" s="11" t="s">
        <v>945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44593</v>
      </c>
      <c r="H250" s="63">
        <v>8</v>
      </c>
      <c r="I250" s="20" t="s">
        <v>259</v>
      </c>
      <c r="J250" s="11" t="s">
        <v>261</v>
      </c>
      <c r="K250" s="11" t="s">
        <v>945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44593</v>
      </c>
      <c r="H251" s="63">
        <v>8</v>
      </c>
      <c r="I251" s="20" t="s">
        <v>259</v>
      </c>
      <c r="J251" s="11" t="s">
        <v>261</v>
      </c>
      <c r="K251" s="11" t="s">
        <v>945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44593</v>
      </c>
      <c r="H252" s="63">
        <v>8</v>
      </c>
      <c r="I252" s="20" t="s">
        <v>259</v>
      </c>
      <c r="J252" s="11" t="s">
        <v>261</v>
      </c>
      <c r="K252" s="11" t="s">
        <v>945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44593</v>
      </c>
      <c r="H253" s="63">
        <v>8</v>
      </c>
      <c r="I253" s="20" t="s">
        <v>259</v>
      </c>
      <c r="J253" s="11" t="s">
        <v>261</v>
      </c>
      <c r="K253" s="11" t="s">
        <v>945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44593</v>
      </c>
      <c r="H254" s="63">
        <v>8</v>
      </c>
      <c r="I254" s="20" t="s">
        <v>259</v>
      </c>
      <c r="J254" s="11" t="s">
        <v>261</v>
      </c>
      <c r="K254" s="11" t="s">
        <v>945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44593</v>
      </c>
      <c r="H255" s="63">
        <v>8</v>
      </c>
      <c r="I255" s="20" t="s">
        <v>259</v>
      </c>
      <c r="J255" s="11" t="s">
        <v>261</v>
      </c>
      <c r="K255" s="11" t="s">
        <v>945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44593</v>
      </c>
      <c r="H256" s="63">
        <v>8</v>
      </c>
      <c r="I256" s="20" t="s">
        <v>259</v>
      </c>
      <c r="J256" s="11" t="s">
        <v>261</v>
      </c>
      <c r="K256" s="11" t="s">
        <v>945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44593</v>
      </c>
      <c r="H257" s="63">
        <v>8</v>
      </c>
      <c r="I257" s="20" t="s">
        <v>259</v>
      </c>
      <c r="J257" s="11" t="s">
        <v>261</v>
      </c>
      <c r="K257" s="11" t="s">
        <v>945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44593</v>
      </c>
      <c r="H258" s="63">
        <v>8</v>
      </c>
      <c r="I258" s="20" t="s">
        <v>259</v>
      </c>
      <c r="J258" s="11" t="s">
        <v>261</v>
      </c>
      <c r="K258" s="11" t="s">
        <v>945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44593</v>
      </c>
      <c r="H259" s="63">
        <v>8</v>
      </c>
      <c r="I259" s="20" t="s">
        <v>259</v>
      </c>
      <c r="J259" s="11" t="s">
        <v>261</v>
      </c>
      <c r="K259" s="11" t="s">
        <v>945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44593</v>
      </c>
      <c r="H260" s="63">
        <v>8</v>
      </c>
      <c r="I260" s="20" t="s">
        <v>259</v>
      </c>
      <c r="J260" s="11" t="s">
        <v>261</v>
      </c>
      <c r="K260" s="11" t="s">
        <v>945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44593</v>
      </c>
      <c r="H261" s="63">
        <v>8</v>
      </c>
      <c r="I261" s="20" t="s">
        <v>259</v>
      </c>
      <c r="J261" s="11" t="s">
        <v>261</v>
      </c>
      <c r="K261" s="11" t="s">
        <v>945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724</v>
      </c>
      <c r="F262" s="10">
        <v>42036</v>
      </c>
      <c r="G262" s="10">
        <v>44593</v>
      </c>
      <c r="H262" s="63">
        <v>8</v>
      </c>
      <c r="I262" s="20" t="s">
        <v>259</v>
      </c>
      <c r="J262" s="11" t="s">
        <v>261</v>
      </c>
      <c r="K262" s="11" t="s">
        <v>945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725</v>
      </c>
      <c r="F263" s="10">
        <v>42036</v>
      </c>
      <c r="G263" s="10">
        <v>44593</v>
      </c>
      <c r="H263" s="63">
        <v>8</v>
      </c>
      <c r="I263" s="20" t="s">
        <v>259</v>
      </c>
      <c r="J263" s="11" t="s">
        <v>261</v>
      </c>
      <c r="K263" s="11" t="s">
        <v>945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726</v>
      </c>
      <c r="F264" s="10">
        <v>42036</v>
      </c>
      <c r="G264" s="10">
        <v>44593</v>
      </c>
      <c r="H264" s="63">
        <v>8</v>
      </c>
      <c r="I264" s="20" t="s">
        <v>259</v>
      </c>
      <c r="J264" s="11" t="s">
        <v>261</v>
      </c>
      <c r="K264" s="11" t="s">
        <v>945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727</v>
      </c>
      <c r="F265" s="10">
        <v>42036</v>
      </c>
      <c r="G265" s="10">
        <v>44593</v>
      </c>
      <c r="H265" s="63">
        <v>8</v>
      </c>
      <c r="I265" s="20" t="s">
        <v>259</v>
      </c>
      <c r="J265" s="11" t="s">
        <v>261</v>
      </c>
      <c r="K265" s="11" t="s">
        <v>945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728</v>
      </c>
      <c r="F266" s="10">
        <v>42036</v>
      </c>
      <c r="G266" s="10">
        <v>44593</v>
      </c>
      <c r="H266" s="63">
        <v>8</v>
      </c>
      <c r="I266" s="20" t="s">
        <v>259</v>
      </c>
      <c r="J266" s="11" t="s">
        <v>261</v>
      </c>
      <c r="K266" s="11" t="s">
        <v>945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729</v>
      </c>
      <c r="F267" s="10">
        <v>42036</v>
      </c>
      <c r="G267" s="10">
        <v>44593</v>
      </c>
      <c r="H267" s="63">
        <v>8</v>
      </c>
      <c r="I267" s="20" t="s">
        <v>259</v>
      </c>
      <c r="J267" s="11" t="s">
        <v>261</v>
      </c>
      <c r="K267" s="11" t="s">
        <v>945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730</v>
      </c>
      <c r="F268" s="10">
        <v>42036</v>
      </c>
      <c r="G268" s="10">
        <v>44593</v>
      </c>
      <c r="H268" s="63">
        <v>8</v>
      </c>
      <c r="I268" s="20" t="s">
        <v>259</v>
      </c>
      <c r="J268" s="11" t="s">
        <v>261</v>
      </c>
      <c r="K268" s="11" t="s">
        <v>945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731</v>
      </c>
      <c r="F269" s="10">
        <v>42036</v>
      </c>
      <c r="G269" s="10">
        <v>44593</v>
      </c>
      <c r="H269" s="63">
        <v>8</v>
      </c>
      <c r="I269" s="20" t="s">
        <v>259</v>
      </c>
      <c r="J269" s="11" t="s">
        <v>261</v>
      </c>
      <c r="K269" s="11" t="s">
        <v>945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732</v>
      </c>
      <c r="F270" s="10">
        <v>42036</v>
      </c>
      <c r="G270" s="10">
        <v>44593</v>
      </c>
      <c r="H270" s="63">
        <v>8</v>
      </c>
      <c r="I270" s="20" t="s">
        <v>259</v>
      </c>
      <c r="J270" s="11" t="s">
        <v>261</v>
      </c>
      <c r="K270" s="11" t="s">
        <v>945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733</v>
      </c>
      <c r="F271" s="10">
        <v>42036</v>
      </c>
      <c r="G271" s="10">
        <v>44593</v>
      </c>
      <c r="H271" s="63">
        <v>8</v>
      </c>
      <c r="I271" s="20" t="s">
        <v>259</v>
      </c>
      <c r="J271" s="11" t="s">
        <v>261</v>
      </c>
      <c r="K271" s="11" t="s">
        <v>945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734</v>
      </c>
      <c r="F272" s="10">
        <v>42036</v>
      </c>
      <c r="G272" s="10">
        <v>44593</v>
      </c>
      <c r="H272" s="63">
        <v>8</v>
      </c>
      <c r="I272" s="20" t="s">
        <v>259</v>
      </c>
      <c r="J272" s="11" t="s">
        <v>261</v>
      </c>
      <c r="K272" s="11" t="s">
        <v>945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735</v>
      </c>
      <c r="F273" s="10">
        <v>42036</v>
      </c>
      <c r="G273" s="10">
        <v>44593</v>
      </c>
      <c r="H273" s="63">
        <v>8</v>
      </c>
      <c r="I273" s="20" t="s">
        <v>259</v>
      </c>
      <c r="J273" s="11" t="s">
        <v>261</v>
      </c>
      <c r="K273" s="11" t="s">
        <v>945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736</v>
      </c>
      <c r="F274" s="10">
        <v>42036</v>
      </c>
      <c r="G274" s="10">
        <v>44593</v>
      </c>
      <c r="H274" s="63">
        <v>8</v>
      </c>
      <c r="I274" s="20" t="s">
        <v>259</v>
      </c>
      <c r="J274" s="11" t="s">
        <v>261</v>
      </c>
      <c r="K274" s="11" t="s">
        <v>945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737</v>
      </c>
      <c r="F275" s="10">
        <v>42036</v>
      </c>
      <c r="G275" s="10">
        <v>44593</v>
      </c>
      <c r="H275" s="63">
        <v>8</v>
      </c>
      <c r="I275" s="20" t="s">
        <v>259</v>
      </c>
      <c r="J275" s="11" t="s">
        <v>261</v>
      </c>
      <c r="K275" s="11" t="s">
        <v>945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738</v>
      </c>
      <c r="F276" s="10">
        <v>42036</v>
      </c>
      <c r="G276" s="10">
        <v>44593</v>
      </c>
      <c r="H276" s="63">
        <v>8</v>
      </c>
      <c r="I276" s="20" t="s">
        <v>259</v>
      </c>
      <c r="J276" s="11" t="s">
        <v>261</v>
      </c>
      <c r="K276" s="11" t="s">
        <v>945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739</v>
      </c>
      <c r="F277" s="10">
        <v>42036</v>
      </c>
      <c r="G277" s="10">
        <v>44593</v>
      </c>
      <c r="H277" s="63">
        <v>8</v>
      </c>
      <c r="I277" s="20" t="s">
        <v>259</v>
      </c>
      <c r="J277" s="11" t="s">
        <v>261</v>
      </c>
      <c r="K277" s="11" t="s">
        <v>945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740</v>
      </c>
      <c r="F278" s="10">
        <v>42036</v>
      </c>
      <c r="G278" s="10">
        <v>44593</v>
      </c>
      <c r="H278" s="63">
        <v>8</v>
      </c>
      <c r="I278" s="20" t="s">
        <v>259</v>
      </c>
      <c r="J278" s="11" t="s">
        <v>261</v>
      </c>
      <c r="K278" s="11" t="s">
        <v>945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741</v>
      </c>
      <c r="F279" s="10">
        <v>42036</v>
      </c>
      <c r="G279" s="10">
        <v>44593</v>
      </c>
      <c r="H279" s="63">
        <v>8</v>
      </c>
      <c r="I279" s="20" t="s">
        <v>259</v>
      </c>
      <c r="J279" s="11" t="s">
        <v>261</v>
      </c>
      <c r="K279" s="11" t="s">
        <v>945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742</v>
      </c>
      <c r="F280" s="10">
        <v>42036</v>
      </c>
      <c r="G280" s="10">
        <v>44593</v>
      </c>
      <c r="H280" s="63">
        <v>8</v>
      </c>
      <c r="I280" s="20" t="s">
        <v>259</v>
      </c>
      <c r="J280" s="11" t="s">
        <v>261</v>
      </c>
      <c r="K280" s="11" t="s">
        <v>945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743</v>
      </c>
      <c r="F281" s="10">
        <v>42036</v>
      </c>
      <c r="G281" s="10">
        <v>44593</v>
      </c>
      <c r="H281" s="63">
        <v>8</v>
      </c>
      <c r="I281" s="20" t="s">
        <v>259</v>
      </c>
      <c r="J281" s="11" t="s">
        <v>261</v>
      </c>
      <c r="K281" s="11" t="s">
        <v>945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744</v>
      </c>
      <c r="F282" s="10">
        <v>42036</v>
      </c>
      <c r="G282" s="10">
        <v>44593</v>
      </c>
      <c r="H282" s="63">
        <v>8</v>
      </c>
      <c r="I282" s="20" t="s">
        <v>259</v>
      </c>
      <c r="J282" s="11" t="s">
        <v>261</v>
      </c>
      <c r="K282" s="11" t="s">
        <v>945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745</v>
      </c>
      <c r="F283" s="10">
        <v>42036</v>
      </c>
      <c r="G283" s="10">
        <v>44593</v>
      </c>
      <c r="H283" s="63">
        <v>8</v>
      </c>
      <c r="I283" s="20" t="s">
        <v>259</v>
      </c>
      <c r="J283" s="11" t="s">
        <v>261</v>
      </c>
      <c r="K283" s="11" t="s">
        <v>945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746</v>
      </c>
      <c r="F284" s="10">
        <v>42036</v>
      </c>
      <c r="G284" s="10">
        <v>44593</v>
      </c>
      <c r="H284" s="63">
        <v>8</v>
      </c>
      <c r="I284" s="20" t="s">
        <v>259</v>
      </c>
      <c r="J284" s="11" t="s">
        <v>261</v>
      </c>
      <c r="K284" s="11" t="s">
        <v>945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747</v>
      </c>
      <c r="F285" s="10">
        <v>42036</v>
      </c>
      <c r="G285" s="10">
        <v>44593</v>
      </c>
      <c r="H285" s="63">
        <v>8</v>
      </c>
      <c r="I285" s="20" t="s">
        <v>259</v>
      </c>
      <c r="J285" s="11" t="s">
        <v>261</v>
      </c>
      <c r="K285" s="11" t="s">
        <v>945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748</v>
      </c>
      <c r="F286" s="10">
        <v>42036</v>
      </c>
      <c r="G286" s="10">
        <v>44593</v>
      </c>
      <c r="H286" s="63">
        <v>8</v>
      </c>
      <c r="I286" s="20" t="s">
        <v>259</v>
      </c>
      <c r="J286" s="11" t="s">
        <v>261</v>
      </c>
      <c r="K286" s="11" t="s">
        <v>945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749</v>
      </c>
      <c r="F287" s="10">
        <v>42036</v>
      </c>
      <c r="G287" s="10">
        <v>44593</v>
      </c>
      <c r="H287" s="63">
        <v>8</v>
      </c>
      <c r="I287" s="20" t="s">
        <v>259</v>
      </c>
      <c r="J287" s="11" t="s">
        <v>261</v>
      </c>
      <c r="K287" s="11" t="s">
        <v>945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750</v>
      </c>
      <c r="F288" s="10">
        <v>42036</v>
      </c>
      <c r="G288" s="10">
        <v>44593</v>
      </c>
      <c r="H288" s="63">
        <v>8</v>
      </c>
      <c r="I288" s="20" t="s">
        <v>259</v>
      </c>
      <c r="J288" s="11" t="s">
        <v>261</v>
      </c>
      <c r="K288" s="11" t="s">
        <v>945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751</v>
      </c>
      <c r="F289" s="10">
        <v>42036</v>
      </c>
      <c r="G289" s="10">
        <v>44593</v>
      </c>
      <c r="H289" s="63">
        <v>8</v>
      </c>
      <c r="I289" s="20" t="s">
        <v>259</v>
      </c>
      <c r="J289" s="11" t="s">
        <v>261</v>
      </c>
      <c r="K289" s="11" t="s">
        <v>945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752</v>
      </c>
      <c r="F290" s="10">
        <v>42036</v>
      </c>
      <c r="G290" s="10">
        <v>44593</v>
      </c>
      <c r="H290" s="63">
        <v>8</v>
      </c>
      <c r="I290" s="20" t="s">
        <v>259</v>
      </c>
      <c r="J290" s="11" t="s">
        <v>261</v>
      </c>
      <c r="K290" s="11" t="s">
        <v>945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753</v>
      </c>
      <c r="F291" s="10">
        <v>42036</v>
      </c>
      <c r="G291" s="10">
        <v>44593</v>
      </c>
      <c r="H291" s="63">
        <v>8</v>
      </c>
      <c r="I291" s="20" t="s">
        <v>259</v>
      </c>
      <c r="J291" s="11" t="s">
        <v>261</v>
      </c>
      <c r="K291" s="11" t="s">
        <v>945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754</v>
      </c>
      <c r="F292" s="10">
        <v>42036</v>
      </c>
      <c r="G292" s="10">
        <v>44593</v>
      </c>
      <c r="H292" s="63">
        <v>8</v>
      </c>
      <c r="I292" s="20" t="s">
        <v>259</v>
      </c>
      <c r="J292" s="11" t="s">
        <v>261</v>
      </c>
      <c r="K292" s="11" t="s">
        <v>945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755</v>
      </c>
      <c r="F293" s="10">
        <v>42036</v>
      </c>
      <c r="G293" s="10">
        <v>44593</v>
      </c>
      <c r="H293" s="63">
        <v>8</v>
      </c>
      <c r="I293" s="20" t="s">
        <v>259</v>
      </c>
      <c r="J293" s="11" t="s">
        <v>261</v>
      </c>
      <c r="K293" s="11" t="s">
        <v>945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756</v>
      </c>
      <c r="F294" s="10">
        <v>42036</v>
      </c>
      <c r="G294" s="10">
        <v>44593</v>
      </c>
      <c r="H294" s="63">
        <v>8</v>
      </c>
      <c r="I294" s="20" t="s">
        <v>259</v>
      </c>
      <c r="J294" s="11" t="s">
        <v>261</v>
      </c>
      <c r="K294" s="11" t="s">
        <v>945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757</v>
      </c>
      <c r="F295" s="10">
        <v>42036</v>
      </c>
      <c r="G295" s="10">
        <v>44593</v>
      </c>
      <c r="H295" s="63">
        <v>8</v>
      </c>
      <c r="I295" s="20" t="s">
        <v>259</v>
      </c>
      <c r="J295" s="11" t="s">
        <v>261</v>
      </c>
      <c r="K295" s="11" t="s">
        <v>945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758</v>
      </c>
      <c r="F296" s="10">
        <v>42036</v>
      </c>
      <c r="G296" s="10">
        <v>44593</v>
      </c>
      <c r="H296" s="63">
        <v>8</v>
      </c>
      <c r="I296" s="20" t="s">
        <v>259</v>
      </c>
      <c r="J296" s="11" t="s">
        <v>261</v>
      </c>
      <c r="K296" s="11" t="s">
        <v>945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759</v>
      </c>
      <c r="F297" s="10">
        <v>42036</v>
      </c>
      <c r="G297" s="10">
        <v>44593</v>
      </c>
      <c r="H297" s="63">
        <v>8</v>
      </c>
      <c r="I297" s="20" t="s">
        <v>259</v>
      </c>
      <c r="J297" s="11" t="s">
        <v>261</v>
      </c>
      <c r="K297" s="11" t="s">
        <v>945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760</v>
      </c>
      <c r="F298" s="10">
        <v>42036</v>
      </c>
      <c r="G298" s="10">
        <v>44593</v>
      </c>
      <c r="H298" s="63">
        <v>8</v>
      </c>
      <c r="I298" s="20" t="s">
        <v>259</v>
      </c>
      <c r="J298" s="11" t="s">
        <v>261</v>
      </c>
      <c r="K298" s="11" t="s">
        <v>945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761</v>
      </c>
      <c r="F299" s="10">
        <v>42036</v>
      </c>
      <c r="G299" s="10">
        <v>44593</v>
      </c>
      <c r="H299" s="63">
        <v>8</v>
      </c>
      <c r="I299" s="20" t="s">
        <v>259</v>
      </c>
      <c r="J299" s="11" t="s">
        <v>261</v>
      </c>
      <c r="K299" s="11" t="s">
        <v>945</v>
      </c>
      <c r="L299" s="11">
        <v>2</v>
      </c>
    </row>
    <row r="300" spans="1:12">
      <c r="A300" s="11" t="s">
        <v>550</v>
      </c>
      <c r="D300" s="11" t="s">
        <v>260</v>
      </c>
      <c r="E300" s="19" t="s">
        <v>762</v>
      </c>
      <c r="F300" s="10">
        <v>42036</v>
      </c>
      <c r="G300" s="10">
        <v>44593</v>
      </c>
      <c r="H300" s="63">
        <v>8</v>
      </c>
      <c r="I300" s="20" t="s">
        <v>259</v>
      </c>
      <c r="J300" s="11" t="s">
        <v>261</v>
      </c>
      <c r="K300" s="11" t="s">
        <v>945</v>
      </c>
      <c r="L300" s="11">
        <v>2</v>
      </c>
    </row>
    <row r="301" spans="1:12">
      <c r="A301" s="11" t="s">
        <v>551</v>
      </c>
      <c r="D301" s="11" t="s">
        <v>260</v>
      </c>
      <c r="E301" s="19" t="s">
        <v>763</v>
      </c>
      <c r="F301" s="10">
        <v>42036</v>
      </c>
      <c r="G301" s="10">
        <v>44593</v>
      </c>
      <c r="H301" s="63">
        <v>8</v>
      </c>
      <c r="I301" s="20" t="s">
        <v>259</v>
      </c>
      <c r="J301" s="11" t="s">
        <v>261</v>
      </c>
      <c r="K301" s="11" t="s">
        <v>945</v>
      </c>
      <c r="L301" s="11">
        <v>2</v>
      </c>
    </row>
    <row r="302" spans="1:12">
      <c r="A302" s="11" t="s">
        <v>552</v>
      </c>
      <c r="D302" s="11" t="s">
        <v>260</v>
      </c>
      <c r="E302" s="19" t="s">
        <v>764</v>
      </c>
      <c r="F302" s="10">
        <v>42036</v>
      </c>
      <c r="G302" s="10">
        <v>44593</v>
      </c>
      <c r="H302" s="63">
        <v>8</v>
      </c>
      <c r="I302" s="20" t="s">
        <v>259</v>
      </c>
      <c r="J302" s="11" t="s">
        <v>261</v>
      </c>
      <c r="K302" s="11" t="s">
        <v>945</v>
      </c>
      <c r="L302" s="11">
        <v>2</v>
      </c>
    </row>
    <row r="303" spans="1:12">
      <c r="A303" s="11" t="s">
        <v>553</v>
      </c>
      <c r="D303" s="11" t="s">
        <v>260</v>
      </c>
      <c r="E303" s="19" t="s">
        <v>765</v>
      </c>
      <c r="F303" s="10">
        <v>42036</v>
      </c>
      <c r="G303" s="10">
        <v>44593</v>
      </c>
      <c r="H303" s="63">
        <v>8</v>
      </c>
      <c r="I303" s="20" t="s">
        <v>259</v>
      </c>
      <c r="J303" s="11" t="s">
        <v>261</v>
      </c>
      <c r="K303" s="11" t="s">
        <v>945</v>
      </c>
      <c r="L303" s="11">
        <v>2</v>
      </c>
    </row>
    <row r="304" spans="1:12">
      <c r="A304" s="11" t="s">
        <v>554</v>
      </c>
      <c r="D304" s="11" t="s">
        <v>260</v>
      </c>
      <c r="E304" s="19" t="s">
        <v>766</v>
      </c>
      <c r="F304" s="10">
        <v>42036</v>
      </c>
      <c r="G304" s="10">
        <v>44593</v>
      </c>
      <c r="H304" s="63">
        <v>8</v>
      </c>
      <c r="I304" s="20" t="s">
        <v>259</v>
      </c>
      <c r="J304" s="11" t="s">
        <v>261</v>
      </c>
      <c r="K304" s="11" t="s">
        <v>945</v>
      </c>
      <c r="L304" s="11">
        <v>2</v>
      </c>
    </row>
    <row r="305" spans="1:12">
      <c r="A305" s="11" t="s">
        <v>555</v>
      </c>
      <c r="D305" s="11" t="s">
        <v>260</v>
      </c>
      <c r="E305" s="19" t="s">
        <v>767</v>
      </c>
      <c r="F305" s="10">
        <v>42036</v>
      </c>
      <c r="G305" s="10">
        <v>44593</v>
      </c>
      <c r="H305" s="63">
        <v>8</v>
      </c>
      <c r="I305" s="20" t="s">
        <v>259</v>
      </c>
      <c r="J305" s="11" t="s">
        <v>261</v>
      </c>
      <c r="K305" s="11" t="s">
        <v>945</v>
      </c>
      <c r="L305" s="11">
        <v>2</v>
      </c>
    </row>
    <row r="306" spans="1:12">
      <c r="A306" s="11" t="s">
        <v>556</v>
      </c>
      <c r="D306" s="11" t="s">
        <v>260</v>
      </c>
      <c r="E306" s="19" t="s">
        <v>768</v>
      </c>
      <c r="F306" s="10">
        <v>42036</v>
      </c>
      <c r="G306" s="10">
        <v>44593</v>
      </c>
      <c r="H306" s="63">
        <v>8</v>
      </c>
      <c r="I306" s="20" t="s">
        <v>259</v>
      </c>
      <c r="J306" s="11" t="s">
        <v>261</v>
      </c>
      <c r="K306" s="11" t="s">
        <v>945</v>
      </c>
      <c r="L306" s="11">
        <v>2</v>
      </c>
    </row>
    <row r="307" spans="1:12">
      <c r="A307" s="11" t="s">
        <v>557</v>
      </c>
      <c r="D307" s="11" t="s">
        <v>260</v>
      </c>
      <c r="E307" s="19" t="s">
        <v>769</v>
      </c>
      <c r="F307" s="10">
        <v>42036</v>
      </c>
      <c r="G307" s="10">
        <v>44593</v>
      </c>
      <c r="H307" s="63">
        <v>8</v>
      </c>
      <c r="I307" s="20" t="s">
        <v>259</v>
      </c>
      <c r="J307" s="11" t="s">
        <v>261</v>
      </c>
      <c r="K307" s="11" t="s">
        <v>945</v>
      </c>
      <c r="L307" s="11">
        <v>2</v>
      </c>
    </row>
    <row r="308" spans="1:12">
      <c r="A308" s="11" t="s">
        <v>558</v>
      </c>
      <c r="D308" s="11" t="s">
        <v>260</v>
      </c>
      <c r="E308" s="19" t="s">
        <v>770</v>
      </c>
      <c r="F308" s="10">
        <v>42036</v>
      </c>
      <c r="G308" s="10">
        <v>44593</v>
      </c>
      <c r="H308" s="63">
        <v>8</v>
      </c>
      <c r="I308" s="20" t="s">
        <v>259</v>
      </c>
      <c r="J308" s="11" t="s">
        <v>261</v>
      </c>
      <c r="K308" s="11" t="s">
        <v>945</v>
      </c>
      <c r="L308" s="11">
        <v>2</v>
      </c>
    </row>
    <row r="309" spans="1:12">
      <c r="A309" s="11" t="s">
        <v>559</v>
      </c>
      <c r="D309" s="11" t="s">
        <v>260</v>
      </c>
      <c r="E309" s="19" t="s">
        <v>771</v>
      </c>
      <c r="F309" s="10">
        <v>42036</v>
      </c>
      <c r="G309" s="10">
        <v>44593</v>
      </c>
      <c r="H309" s="63">
        <v>8</v>
      </c>
      <c r="I309" s="20" t="s">
        <v>259</v>
      </c>
      <c r="J309" s="11" t="s">
        <v>261</v>
      </c>
      <c r="K309" s="11" t="s">
        <v>945</v>
      </c>
      <c r="L309" s="11">
        <v>2</v>
      </c>
    </row>
    <row r="310" spans="1:12">
      <c r="A310" s="11" t="s">
        <v>560</v>
      </c>
      <c r="D310" s="11" t="s">
        <v>260</v>
      </c>
      <c r="E310" s="19" t="s">
        <v>772</v>
      </c>
      <c r="F310" s="10">
        <v>42036</v>
      </c>
      <c r="G310" s="10">
        <v>44593</v>
      </c>
      <c r="H310" s="63">
        <v>8</v>
      </c>
      <c r="I310" s="20" t="s">
        <v>259</v>
      </c>
      <c r="J310" s="11" t="s">
        <v>261</v>
      </c>
      <c r="K310" s="11" t="s">
        <v>945</v>
      </c>
      <c r="L310" s="11">
        <v>2</v>
      </c>
    </row>
    <row r="311" spans="1:12">
      <c r="A311" s="11" t="s">
        <v>561</v>
      </c>
      <c r="D311" s="11" t="s">
        <v>260</v>
      </c>
      <c r="E311" s="19" t="s">
        <v>773</v>
      </c>
      <c r="F311" s="10">
        <v>42036</v>
      </c>
      <c r="G311" s="10">
        <v>44593</v>
      </c>
      <c r="H311" s="63">
        <v>8</v>
      </c>
      <c r="I311" s="20" t="s">
        <v>259</v>
      </c>
      <c r="J311" s="11" t="s">
        <v>261</v>
      </c>
      <c r="K311" s="11" t="s">
        <v>945</v>
      </c>
      <c r="L311" s="11">
        <v>2</v>
      </c>
    </row>
    <row r="312" spans="1:12">
      <c r="A312" s="11" t="s">
        <v>562</v>
      </c>
      <c r="D312" s="11" t="s">
        <v>260</v>
      </c>
      <c r="E312" s="19" t="s">
        <v>774</v>
      </c>
      <c r="F312" s="10">
        <v>42036</v>
      </c>
      <c r="G312" s="10">
        <v>44593</v>
      </c>
      <c r="H312" s="63">
        <v>8</v>
      </c>
      <c r="I312" s="20" t="s">
        <v>259</v>
      </c>
      <c r="J312" s="11" t="s">
        <v>261</v>
      </c>
      <c r="K312" s="11" t="s">
        <v>945</v>
      </c>
      <c r="L312" s="11">
        <v>2</v>
      </c>
    </row>
    <row r="313" spans="1:12">
      <c r="A313" s="11" t="s">
        <v>563</v>
      </c>
      <c r="D313" s="11" t="s">
        <v>260</v>
      </c>
      <c r="E313" s="19" t="s">
        <v>775</v>
      </c>
      <c r="F313" s="10">
        <v>42036</v>
      </c>
      <c r="G313" s="10">
        <v>44593</v>
      </c>
      <c r="H313" s="63">
        <v>8</v>
      </c>
      <c r="I313" s="20" t="s">
        <v>259</v>
      </c>
      <c r="J313" s="11" t="s">
        <v>261</v>
      </c>
      <c r="K313" s="11" t="s">
        <v>945</v>
      </c>
      <c r="L313" s="11">
        <v>2</v>
      </c>
    </row>
    <row r="314" spans="1:12">
      <c r="A314" s="11" t="s">
        <v>564</v>
      </c>
      <c r="D314" s="11" t="s">
        <v>260</v>
      </c>
      <c r="E314" s="19" t="s">
        <v>776</v>
      </c>
      <c r="F314" s="10">
        <v>42036</v>
      </c>
      <c r="G314" s="10">
        <v>44593</v>
      </c>
      <c r="H314" s="63">
        <v>8</v>
      </c>
      <c r="I314" s="20" t="s">
        <v>259</v>
      </c>
      <c r="J314" s="11" t="s">
        <v>261</v>
      </c>
      <c r="K314" s="11" t="s">
        <v>945</v>
      </c>
      <c r="L314" s="11">
        <v>2</v>
      </c>
    </row>
    <row r="315" spans="1:12">
      <c r="A315" s="11" t="s">
        <v>565</v>
      </c>
      <c r="D315" s="11" t="s">
        <v>260</v>
      </c>
      <c r="E315" s="19" t="s">
        <v>777</v>
      </c>
      <c r="F315" s="10">
        <v>42036</v>
      </c>
      <c r="G315" s="10">
        <v>44593</v>
      </c>
      <c r="H315" s="63">
        <v>8</v>
      </c>
      <c r="I315" s="20" t="s">
        <v>259</v>
      </c>
      <c r="J315" s="11" t="s">
        <v>261</v>
      </c>
      <c r="K315" s="11" t="s">
        <v>945</v>
      </c>
      <c r="L315" s="11">
        <v>2</v>
      </c>
    </row>
    <row r="316" spans="1:12">
      <c r="A316" s="11" t="s">
        <v>566</v>
      </c>
      <c r="D316" s="11" t="s">
        <v>260</v>
      </c>
      <c r="E316" s="19" t="s">
        <v>778</v>
      </c>
      <c r="F316" s="10">
        <v>42036</v>
      </c>
      <c r="G316" s="10">
        <v>44593</v>
      </c>
      <c r="H316" s="63">
        <v>8</v>
      </c>
      <c r="I316" s="20" t="s">
        <v>259</v>
      </c>
      <c r="J316" s="11" t="s">
        <v>261</v>
      </c>
      <c r="K316" s="11" t="s">
        <v>945</v>
      </c>
      <c r="L316" s="11">
        <v>2</v>
      </c>
    </row>
    <row r="317" spans="1:12">
      <c r="A317" s="11" t="s">
        <v>567</v>
      </c>
      <c r="D317" s="11" t="s">
        <v>260</v>
      </c>
      <c r="E317" s="19" t="s">
        <v>779</v>
      </c>
      <c r="F317" s="10">
        <v>42036</v>
      </c>
      <c r="G317" s="10">
        <v>44593</v>
      </c>
      <c r="H317" s="63">
        <v>8</v>
      </c>
      <c r="I317" s="20" t="s">
        <v>259</v>
      </c>
      <c r="J317" s="11" t="s">
        <v>261</v>
      </c>
      <c r="K317" s="11" t="s">
        <v>945</v>
      </c>
      <c r="L317" s="11">
        <v>2</v>
      </c>
    </row>
    <row r="318" spans="1:12">
      <c r="A318" s="11" t="s">
        <v>568</v>
      </c>
      <c r="D318" s="11" t="s">
        <v>260</v>
      </c>
      <c r="E318" s="19" t="s">
        <v>780</v>
      </c>
      <c r="F318" s="10">
        <v>42036</v>
      </c>
      <c r="G318" s="10">
        <v>44593</v>
      </c>
      <c r="H318" s="63">
        <v>8</v>
      </c>
      <c r="I318" s="20" t="s">
        <v>259</v>
      </c>
      <c r="J318" s="11" t="s">
        <v>261</v>
      </c>
      <c r="K318" s="11" t="s">
        <v>945</v>
      </c>
      <c r="L318" s="11">
        <v>2</v>
      </c>
    </row>
    <row r="319" spans="1:12">
      <c r="A319" s="11" t="s">
        <v>569</v>
      </c>
      <c r="D319" s="11" t="s">
        <v>260</v>
      </c>
      <c r="E319" s="19" t="s">
        <v>781</v>
      </c>
      <c r="F319" s="10">
        <v>42036</v>
      </c>
      <c r="G319" s="10">
        <v>44593</v>
      </c>
      <c r="H319" s="63">
        <v>8</v>
      </c>
      <c r="I319" s="20" t="s">
        <v>259</v>
      </c>
      <c r="J319" s="11" t="s">
        <v>261</v>
      </c>
      <c r="K319" s="11" t="s">
        <v>945</v>
      </c>
      <c r="L319" s="11">
        <v>2</v>
      </c>
    </row>
    <row r="320" spans="1:12">
      <c r="A320" s="11" t="s">
        <v>570</v>
      </c>
      <c r="D320" s="11" t="s">
        <v>260</v>
      </c>
      <c r="E320" s="19" t="s">
        <v>782</v>
      </c>
      <c r="F320" s="10">
        <v>42036</v>
      </c>
      <c r="G320" s="10">
        <v>44593</v>
      </c>
      <c r="H320" s="63">
        <v>8</v>
      </c>
      <c r="I320" s="20" t="s">
        <v>259</v>
      </c>
      <c r="J320" s="11" t="s">
        <v>261</v>
      </c>
      <c r="K320" s="11" t="s">
        <v>945</v>
      </c>
      <c r="L320" s="11">
        <v>2</v>
      </c>
    </row>
    <row r="321" spans="1:12">
      <c r="A321" s="11" t="s">
        <v>571</v>
      </c>
      <c r="D321" s="11" t="s">
        <v>260</v>
      </c>
      <c r="E321" s="19" t="s">
        <v>783</v>
      </c>
      <c r="F321" s="10">
        <v>42036</v>
      </c>
      <c r="G321" s="10">
        <v>44593</v>
      </c>
      <c r="H321" s="63">
        <v>8</v>
      </c>
      <c r="I321" s="20" t="s">
        <v>259</v>
      </c>
      <c r="J321" s="11" t="s">
        <v>261</v>
      </c>
      <c r="K321" s="11" t="s">
        <v>945</v>
      </c>
      <c r="L321" s="11">
        <v>2</v>
      </c>
    </row>
    <row r="322" spans="1:12">
      <c r="A322" s="11" t="s">
        <v>572</v>
      </c>
      <c r="D322" s="11" t="s">
        <v>260</v>
      </c>
      <c r="E322" s="19" t="s">
        <v>784</v>
      </c>
      <c r="F322" s="10">
        <v>42036</v>
      </c>
      <c r="G322" s="10">
        <v>44593</v>
      </c>
      <c r="H322" s="63">
        <v>8</v>
      </c>
      <c r="I322" s="20" t="s">
        <v>259</v>
      </c>
      <c r="J322" s="11" t="s">
        <v>261</v>
      </c>
      <c r="K322" s="11" t="s">
        <v>945</v>
      </c>
      <c r="L322" s="11">
        <v>2</v>
      </c>
    </row>
    <row r="323" spans="1:12">
      <c r="A323" s="11" t="s">
        <v>573</v>
      </c>
      <c r="D323" s="11" t="s">
        <v>260</v>
      </c>
      <c r="E323" s="19" t="s">
        <v>785</v>
      </c>
      <c r="F323" s="10">
        <v>42036</v>
      </c>
      <c r="G323" s="10">
        <v>44593</v>
      </c>
      <c r="H323" s="63">
        <v>8</v>
      </c>
      <c r="I323" s="20" t="s">
        <v>259</v>
      </c>
      <c r="J323" s="11" t="s">
        <v>261</v>
      </c>
      <c r="K323" s="11" t="s">
        <v>945</v>
      </c>
      <c r="L323" s="11">
        <v>2</v>
      </c>
    </row>
    <row r="324" spans="1:12">
      <c r="A324" s="11" t="s">
        <v>574</v>
      </c>
      <c r="D324" s="11" t="s">
        <v>260</v>
      </c>
      <c r="E324" s="19" t="s">
        <v>786</v>
      </c>
      <c r="F324" s="10">
        <v>42036</v>
      </c>
      <c r="G324" s="10">
        <v>44593</v>
      </c>
      <c r="H324" s="63">
        <v>8</v>
      </c>
      <c r="I324" s="20" t="s">
        <v>259</v>
      </c>
      <c r="J324" s="11" t="s">
        <v>261</v>
      </c>
      <c r="K324" s="11" t="s">
        <v>945</v>
      </c>
      <c r="L324" s="11">
        <v>2</v>
      </c>
    </row>
    <row r="325" spans="1:12">
      <c r="A325" s="11" t="s">
        <v>575</v>
      </c>
      <c r="D325" s="11" t="s">
        <v>260</v>
      </c>
      <c r="E325" s="19" t="s">
        <v>787</v>
      </c>
      <c r="F325" s="10">
        <v>42036</v>
      </c>
      <c r="G325" s="10">
        <v>44593</v>
      </c>
      <c r="H325" s="63">
        <v>8</v>
      </c>
      <c r="I325" s="20" t="s">
        <v>259</v>
      </c>
      <c r="J325" s="11" t="s">
        <v>261</v>
      </c>
      <c r="K325" s="11" t="s">
        <v>945</v>
      </c>
      <c r="L325" s="11">
        <v>2</v>
      </c>
    </row>
    <row r="326" spans="1:12">
      <c r="A326" s="11" t="s">
        <v>576</v>
      </c>
      <c r="D326" s="11" t="s">
        <v>260</v>
      </c>
      <c r="E326" s="19" t="s">
        <v>788</v>
      </c>
      <c r="F326" s="10">
        <v>42036</v>
      </c>
      <c r="G326" s="10">
        <v>44593</v>
      </c>
      <c r="H326" s="63">
        <v>8</v>
      </c>
      <c r="I326" s="20" t="s">
        <v>259</v>
      </c>
      <c r="J326" s="11" t="s">
        <v>261</v>
      </c>
      <c r="K326" s="11" t="s">
        <v>945</v>
      </c>
      <c r="L326" s="11">
        <v>2</v>
      </c>
    </row>
    <row r="327" spans="1:12">
      <c r="A327" s="11" t="s">
        <v>577</v>
      </c>
      <c r="D327" s="11" t="s">
        <v>260</v>
      </c>
      <c r="E327" s="19" t="s">
        <v>789</v>
      </c>
      <c r="F327" s="10">
        <v>42036</v>
      </c>
      <c r="G327" s="10">
        <v>44593</v>
      </c>
      <c r="H327" s="63">
        <v>8</v>
      </c>
      <c r="I327" s="20" t="s">
        <v>259</v>
      </c>
      <c r="J327" s="11" t="s">
        <v>261</v>
      </c>
      <c r="K327" s="11" t="s">
        <v>945</v>
      </c>
      <c r="L327" s="11">
        <v>2</v>
      </c>
    </row>
    <row r="328" spans="1:12">
      <c r="A328" s="11" t="s">
        <v>578</v>
      </c>
      <c r="D328" s="11" t="s">
        <v>260</v>
      </c>
      <c r="E328" s="19" t="s">
        <v>790</v>
      </c>
      <c r="F328" s="10">
        <v>42036</v>
      </c>
      <c r="G328" s="10">
        <v>44593</v>
      </c>
      <c r="H328" s="63">
        <v>8</v>
      </c>
      <c r="I328" s="20" t="s">
        <v>259</v>
      </c>
      <c r="J328" s="11" t="s">
        <v>261</v>
      </c>
      <c r="K328" s="11" t="s">
        <v>945</v>
      </c>
      <c r="L328" s="11">
        <v>2</v>
      </c>
    </row>
    <row r="329" spans="1:12">
      <c r="A329" s="11" t="s">
        <v>579</v>
      </c>
      <c r="D329" s="11" t="s">
        <v>260</v>
      </c>
      <c r="E329" s="19" t="s">
        <v>791</v>
      </c>
      <c r="F329" s="10">
        <v>42036</v>
      </c>
      <c r="G329" s="10">
        <v>44593</v>
      </c>
      <c r="H329" s="63">
        <v>8</v>
      </c>
      <c r="I329" s="20" t="s">
        <v>259</v>
      </c>
      <c r="J329" s="11" t="s">
        <v>261</v>
      </c>
      <c r="K329" s="11" t="s">
        <v>945</v>
      </c>
      <c r="L329" s="11">
        <v>2</v>
      </c>
    </row>
    <row r="330" spans="1:12">
      <c r="A330" s="11" t="s">
        <v>580</v>
      </c>
      <c r="D330" s="11" t="s">
        <v>260</v>
      </c>
      <c r="E330" s="19" t="s">
        <v>792</v>
      </c>
      <c r="F330" s="10">
        <v>42036</v>
      </c>
      <c r="G330" s="10">
        <v>44593</v>
      </c>
      <c r="H330" s="63">
        <v>8</v>
      </c>
      <c r="I330" s="20" t="s">
        <v>259</v>
      </c>
      <c r="J330" s="11" t="s">
        <v>261</v>
      </c>
      <c r="K330" s="11" t="s">
        <v>945</v>
      </c>
      <c r="L330" s="11">
        <v>2</v>
      </c>
    </row>
    <row r="331" spans="1:12">
      <c r="A331" s="11" t="s">
        <v>581</v>
      </c>
      <c r="D331" s="11" t="s">
        <v>260</v>
      </c>
      <c r="E331" s="19" t="s">
        <v>793</v>
      </c>
      <c r="F331" s="10">
        <v>42036</v>
      </c>
      <c r="G331" s="10">
        <v>44593</v>
      </c>
      <c r="H331" s="63">
        <v>8</v>
      </c>
      <c r="I331" s="20" t="s">
        <v>259</v>
      </c>
      <c r="J331" s="11" t="s">
        <v>261</v>
      </c>
      <c r="K331" s="11" t="s">
        <v>945</v>
      </c>
      <c r="L331" s="11">
        <v>2</v>
      </c>
    </row>
    <row r="332" spans="1:12">
      <c r="A332" s="11" t="s">
        <v>582</v>
      </c>
      <c r="D332" s="11" t="s">
        <v>260</v>
      </c>
      <c r="E332" s="19" t="s">
        <v>794</v>
      </c>
      <c r="F332" s="10">
        <v>42036</v>
      </c>
      <c r="G332" s="10">
        <v>44593</v>
      </c>
      <c r="H332" s="63">
        <v>8</v>
      </c>
      <c r="I332" s="20" t="s">
        <v>259</v>
      </c>
      <c r="J332" s="11" t="s">
        <v>261</v>
      </c>
      <c r="K332" s="11" t="s">
        <v>945</v>
      </c>
      <c r="L332" s="11">
        <v>2</v>
      </c>
    </row>
    <row r="333" spans="1:12">
      <c r="A333" s="11" t="s">
        <v>583</v>
      </c>
      <c r="D333" s="11" t="s">
        <v>260</v>
      </c>
      <c r="E333" s="19" t="s">
        <v>795</v>
      </c>
      <c r="F333" s="10">
        <v>42036</v>
      </c>
      <c r="G333" s="10">
        <v>44593</v>
      </c>
      <c r="H333" s="63">
        <v>8</v>
      </c>
      <c r="I333" s="20" t="s">
        <v>259</v>
      </c>
      <c r="J333" s="11" t="s">
        <v>261</v>
      </c>
      <c r="K333" s="11" t="s">
        <v>945</v>
      </c>
      <c r="L333" s="11">
        <v>2</v>
      </c>
    </row>
    <row r="334" spans="1:12">
      <c r="A334" s="11" t="s">
        <v>584</v>
      </c>
      <c r="D334" s="11" t="s">
        <v>260</v>
      </c>
      <c r="E334" s="19" t="s">
        <v>796</v>
      </c>
      <c r="F334" s="10">
        <v>42036</v>
      </c>
      <c r="G334" s="10">
        <v>44593</v>
      </c>
      <c r="H334" s="63">
        <v>8</v>
      </c>
      <c r="I334" s="20" t="s">
        <v>259</v>
      </c>
      <c r="J334" s="11" t="s">
        <v>261</v>
      </c>
      <c r="K334" s="11" t="s">
        <v>945</v>
      </c>
      <c r="L334" s="11">
        <v>2</v>
      </c>
    </row>
    <row r="335" spans="1:12">
      <c r="A335" s="11" t="s">
        <v>585</v>
      </c>
      <c r="D335" s="11" t="s">
        <v>260</v>
      </c>
      <c r="E335" s="19" t="s">
        <v>797</v>
      </c>
      <c r="F335" s="10">
        <v>42036</v>
      </c>
      <c r="G335" s="10">
        <v>44593</v>
      </c>
      <c r="H335" s="63">
        <v>8</v>
      </c>
      <c r="I335" s="20" t="s">
        <v>259</v>
      </c>
      <c r="J335" s="11" t="s">
        <v>261</v>
      </c>
      <c r="K335" s="11" t="s">
        <v>945</v>
      </c>
      <c r="L335" s="11">
        <v>2</v>
      </c>
    </row>
    <row r="336" spans="1:12">
      <c r="A336" s="11" t="s">
        <v>586</v>
      </c>
      <c r="D336" s="11" t="s">
        <v>260</v>
      </c>
      <c r="E336" s="19" t="s">
        <v>798</v>
      </c>
      <c r="F336" s="10">
        <v>42036</v>
      </c>
      <c r="G336" s="10">
        <v>44593</v>
      </c>
      <c r="H336" s="63">
        <v>8</v>
      </c>
      <c r="I336" s="20" t="s">
        <v>259</v>
      </c>
      <c r="J336" s="11" t="s">
        <v>261</v>
      </c>
      <c r="K336" s="11" t="s">
        <v>945</v>
      </c>
      <c r="L336" s="11">
        <v>2</v>
      </c>
    </row>
    <row r="337" spans="1:12">
      <c r="A337" s="11" t="s">
        <v>587</v>
      </c>
      <c r="D337" s="11" t="s">
        <v>260</v>
      </c>
      <c r="E337" s="19" t="s">
        <v>799</v>
      </c>
      <c r="F337" s="10">
        <v>42036</v>
      </c>
      <c r="G337" s="10">
        <v>44593</v>
      </c>
      <c r="H337" s="63">
        <v>8</v>
      </c>
      <c r="I337" s="20" t="s">
        <v>259</v>
      </c>
      <c r="J337" s="11" t="s">
        <v>261</v>
      </c>
      <c r="K337" s="11" t="s">
        <v>945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800</v>
      </c>
      <c r="F338" s="10">
        <v>42036</v>
      </c>
      <c r="G338" s="10">
        <v>44593</v>
      </c>
      <c r="H338" s="63">
        <v>8</v>
      </c>
      <c r="I338" s="20" t="s">
        <v>259</v>
      </c>
      <c r="J338" s="11" t="s">
        <v>261</v>
      </c>
      <c r="K338" s="11" t="s">
        <v>945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801</v>
      </c>
      <c r="F339" s="10">
        <v>42036</v>
      </c>
      <c r="G339" s="10">
        <v>44593</v>
      </c>
      <c r="H339" s="63">
        <v>8</v>
      </c>
      <c r="I339" s="20" t="s">
        <v>259</v>
      </c>
      <c r="J339" s="11" t="s">
        <v>261</v>
      </c>
      <c r="K339" s="11" t="s">
        <v>945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802</v>
      </c>
      <c r="F340" s="10">
        <v>42036</v>
      </c>
      <c r="G340" s="10">
        <v>44593</v>
      </c>
      <c r="H340" s="63">
        <v>8</v>
      </c>
      <c r="I340" s="20" t="s">
        <v>259</v>
      </c>
      <c r="J340" s="11" t="s">
        <v>261</v>
      </c>
      <c r="K340" s="11" t="s">
        <v>945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803</v>
      </c>
      <c r="F341" s="10">
        <v>42036</v>
      </c>
      <c r="G341" s="10">
        <v>44593</v>
      </c>
      <c r="H341" s="63">
        <v>8</v>
      </c>
      <c r="I341" s="20" t="s">
        <v>259</v>
      </c>
      <c r="J341" s="11" t="s">
        <v>261</v>
      </c>
      <c r="K341" s="11" t="s">
        <v>945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804</v>
      </c>
      <c r="F342" s="10">
        <v>42036</v>
      </c>
      <c r="G342" s="10">
        <v>44593</v>
      </c>
      <c r="H342" s="63">
        <v>8</v>
      </c>
      <c r="I342" s="20" t="s">
        <v>259</v>
      </c>
      <c r="J342" s="11" t="s">
        <v>261</v>
      </c>
      <c r="K342" s="11" t="s">
        <v>945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805</v>
      </c>
      <c r="F343" s="10">
        <v>42036</v>
      </c>
      <c r="G343" s="10">
        <v>44593</v>
      </c>
      <c r="H343" s="63">
        <v>8</v>
      </c>
      <c r="I343" s="20" t="s">
        <v>259</v>
      </c>
      <c r="J343" s="11" t="s">
        <v>261</v>
      </c>
      <c r="K343" s="11" t="s">
        <v>945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806</v>
      </c>
      <c r="F344" s="10">
        <v>42036</v>
      </c>
      <c r="G344" s="10">
        <v>44593</v>
      </c>
      <c r="H344" s="63">
        <v>8</v>
      </c>
      <c r="I344" s="20" t="s">
        <v>259</v>
      </c>
      <c r="J344" s="11" t="s">
        <v>261</v>
      </c>
      <c r="K344" s="11" t="s">
        <v>945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807</v>
      </c>
      <c r="F345" s="10">
        <v>42036</v>
      </c>
      <c r="G345" s="10">
        <v>44593</v>
      </c>
      <c r="H345" s="63">
        <v>8</v>
      </c>
      <c r="I345" s="20" t="s">
        <v>259</v>
      </c>
      <c r="J345" s="11" t="s">
        <v>261</v>
      </c>
      <c r="K345" s="11" t="s">
        <v>945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808</v>
      </c>
      <c r="F346" s="10">
        <v>42036</v>
      </c>
      <c r="G346" s="10">
        <v>44593</v>
      </c>
      <c r="H346" s="63">
        <v>8</v>
      </c>
      <c r="I346" s="20" t="s">
        <v>259</v>
      </c>
      <c r="J346" s="11" t="s">
        <v>261</v>
      </c>
      <c r="K346" s="11" t="s">
        <v>945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809</v>
      </c>
      <c r="F347" s="10">
        <v>42036</v>
      </c>
      <c r="G347" s="10">
        <v>44593</v>
      </c>
      <c r="H347" s="63">
        <v>8</v>
      </c>
      <c r="I347" s="20" t="s">
        <v>259</v>
      </c>
      <c r="J347" s="11" t="s">
        <v>261</v>
      </c>
      <c r="K347" s="11" t="s">
        <v>945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810</v>
      </c>
      <c r="F348" s="10">
        <v>42036</v>
      </c>
      <c r="G348" s="10">
        <v>44593</v>
      </c>
      <c r="H348" s="63">
        <v>8</v>
      </c>
      <c r="I348" s="20" t="s">
        <v>259</v>
      </c>
      <c r="J348" s="11" t="s">
        <v>261</v>
      </c>
      <c r="K348" s="11" t="s">
        <v>945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811</v>
      </c>
      <c r="F349" s="10">
        <v>42036</v>
      </c>
      <c r="G349" s="10">
        <v>44593</v>
      </c>
      <c r="H349" s="63">
        <v>8</v>
      </c>
      <c r="I349" s="20" t="s">
        <v>259</v>
      </c>
      <c r="J349" s="11" t="s">
        <v>261</v>
      </c>
      <c r="K349" s="11" t="s">
        <v>945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812</v>
      </c>
      <c r="F350" s="10">
        <v>42036</v>
      </c>
      <c r="G350" s="10">
        <v>44593</v>
      </c>
      <c r="H350" s="63">
        <v>8</v>
      </c>
      <c r="I350" s="20" t="s">
        <v>259</v>
      </c>
      <c r="J350" s="11" t="s">
        <v>261</v>
      </c>
      <c r="K350" s="11" t="s">
        <v>945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813</v>
      </c>
      <c r="F351" s="10">
        <v>42036</v>
      </c>
      <c r="G351" s="10">
        <v>44593</v>
      </c>
      <c r="H351" s="63">
        <v>8</v>
      </c>
      <c r="I351" s="20" t="s">
        <v>259</v>
      </c>
      <c r="J351" s="11" t="s">
        <v>261</v>
      </c>
      <c r="K351" s="11" t="s">
        <v>945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814</v>
      </c>
      <c r="F352" s="10">
        <v>42036</v>
      </c>
      <c r="G352" s="10">
        <v>44593</v>
      </c>
      <c r="H352" s="63">
        <v>8</v>
      </c>
      <c r="I352" s="20" t="s">
        <v>259</v>
      </c>
      <c r="J352" s="11" t="s">
        <v>261</v>
      </c>
      <c r="K352" s="11" t="s">
        <v>945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815</v>
      </c>
      <c r="F353" s="10">
        <v>42036</v>
      </c>
      <c r="G353" s="10">
        <v>44593</v>
      </c>
      <c r="H353" s="63">
        <v>8</v>
      </c>
      <c r="I353" s="20" t="s">
        <v>259</v>
      </c>
      <c r="J353" s="11" t="s">
        <v>261</v>
      </c>
      <c r="K353" s="11" t="s">
        <v>945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816</v>
      </c>
      <c r="F354" s="10">
        <v>42036</v>
      </c>
      <c r="G354" s="10">
        <v>44593</v>
      </c>
      <c r="H354" s="63">
        <v>8</v>
      </c>
      <c r="I354" s="20" t="s">
        <v>259</v>
      </c>
      <c r="J354" s="11" t="s">
        <v>261</v>
      </c>
      <c r="K354" s="11" t="s">
        <v>945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817</v>
      </c>
      <c r="F355" s="10">
        <v>42036</v>
      </c>
      <c r="G355" s="10">
        <v>44593</v>
      </c>
      <c r="H355" s="63">
        <v>8</v>
      </c>
      <c r="I355" s="20" t="s">
        <v>259</v>
      </c>
      <c r="J355" s="11" t="s">
        <v>261</v>
      </c>
      <c r="K355" s="11" t="s">
        <v>945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818</v>
      </c>
      <c r="F356" s="10">
        <v>42036</v>
      </c>
      <c r="G356" s="10">
        <v>44593</v>
      </c>
      <c r="H356" s="63">
        <v>8</v>
      </c>
      <c r="I356" s="20" t="s">
        <v>259</v>
      </c>
      <c r="J356" s="11" t="s">
        <v>261</v>
      </c>
      <c r="K356" s="11" t="s">
        <v>945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819</v>
      </c>
      <c r="F357" s="10">
        <v>42036</v>
      </c>
      <c r="G357" s="10">
        <v>44593</v>
      </c>
      <c r="H357" s="63">
        <v>8</v>
      </c>
      <c r="I357" s="20" t="s">
        <v>259</v>
      </c>
      <c r="J357" s="11" t="s">
        <v>261</v>
      </c>
      <c r="K357" s="11" t="s">
        <v>945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820</v>
      </c>
      <c r="F358" s="10">
        <v>42036</v>
      </c>
      <c r="G358" s="10">
        <v>44593</v>
      </c>
      <c r="H358" s="63">
        <v>8</v>
      </c>
      <c r="I358" s="20" t="s">
        <v>259</v>
      </c>
      <c r="J358" s="11" t="s">
        <v>261</v>
      </c>
      <c r="K358" s="11" t="s">
        <v>945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821</v>
      </c>
      <c r="F359" s="10">
        <v>42036</v>
      </c>
      <c r="G359" s="10">
        <v>44593</v>
      </c>
      <c r="H359" s="63">
        <v>8</v>
      </c>
      <c r="I359" s="20" t="s">
        <v>259</v>
      </c>
      <c r="J359" s="11" t="s">
        <v>261</v>
      </c>
      <c r="K359" s="11" t="s">
        <v>945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822</v>
      </c>
      <c r="F360" s="10">
        <v>42036</v>
      </c>
      <c r="G360" s="10">
        <v>44593</v>
      </c>
      <c r="H360" s="63">
        <v>8</v>
      </c>
      <c r="I360" s="20" t="s">
        <v>259</v>
      </c>
      <c r="J360" s="11" t="s">
        <v>261</v>
      </c>
      <c r="K360" s="11" t="s">
        <v>945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823</v>
      </c>
      <c r="F361" s="10">
        <v>42036</v>
      </c>
      <c r="G361" s="10">
        <v>44593</v>
      </c>
      <c r="H361" s="63">
        <v>8</v>
      </c>
      <c r="I361" s="20" t="s">
        <v>259</v>
      </c>
      <c r="J361" s="11" t="s">
        <v>261</v>
      </c>
      <c r="K361" s="11" t="s">
        <v>945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824</v>
      </c>
      <c r="F362" s="10">
        <v>42036</v>
      </c>
      <c r="G362" s="10">
        <v>44593</v>
      </c>
      <c r="H362" s="63">
        <v>8</v>
      </c>
      <c r="I362" s="20" t="s">
        <v>259</v>
      </c>
      <c r="J362" s="11" t="s">
        <v>261</v>
      </c>
      <c r="K362" s="11" t="s">
        <v>945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825</v>
      </c>
      <c r="F363" s="10">
        <v>42036</v>
      </c>
      <c r="G363" s="10">
        <v>44593</v>
      </c>
      <c r="H363" s="63">
        <v>8</v>
      </c>
      <c r="I363" s="20" t="s">
        <v>259</v>
      </c>
      <c r="J363" s="11" t="s">
        <v>261</v>
      </c>
      <c r="K363" s="11" t="s">
        <v>945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826</v>
      </c>
      <c r="F364" s="10">
        <v>42036</v>
      </c>
      <c r="G364" s="10">
        <v>44593</v>
      </c>
      <c r="H364" s="63">
        <v>8</v>
      </c>
      <c r="I364" s="20" t="s">
        <v>259</v>
      </c>
      <c r="J364" s="11" t="s">
        <v>261</v>
      </c>
      <c r="K364" s="11" t="s">
        <v>945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827</v>
      </c>
      <c r="F365" s="10">
        <v>42036</v>
      </c>
      <c r="G365" s="10">
        <v>44593</v>
      </c>
      <c r="H365" s="63">
        <v>8</v>
      </c>
      <c r="I365" s="20" t="s">
        <v>259</v>
      </c>
      <c r="J365" s="11" t="s">
        <v>261</v>
      </c>
      <c r="K365" s="11" t="s">
        <v>945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828</v>
      </c>
      <c r="F366" s="10">
        <v>42036</v>
      </c>
      <c r="G366" s="10">
        <v>44593</v>
      </c>
      <c r="H366" s="63">
        <v>8</v>
      </c>
      <c r="I366" s="20" t="s">
        <v>259</v>
      </c>
      <c r="J366" s="11" t="s">
        <v>261</v>
      </c>
      <c r="K366" s="11" t="s">
        <v>945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829</v>
      </c>
      <c r="F367" s="10">
        <v>42036</v>
      </c>
      <c r="G367" s="10">
        <v>44593</v>
      </c>
      <c r="H367" s="63">
        <v>8</v>
      </c>
      <c r="I367" s="20" t="s">
        <v>259</v>
      </c>
      <c r="J367" s="11" t="s">
        <v>261</v>
      </c>
      <c r="K367" s="11" t="s">
        <v>945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830</v>
      </c>
      <c r="F368" s="10">
        <v>42036</v>
      </c>
      <c r="G368" s="10">
        <v>44593</v>
      </c>
      <c r="H368" s="63">
        <v>8</v>
      </c>
      <c r="I368" s="20" t="s">
        <v>259</v>
      </c>
      <c r="J368" s="11" t="s">
        <v>261</v>
      </c>
      <c r="K368" s="11" t="s">
        <v>945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831</v>
      </c>
      <c r="F369" s="10">
        <v>42036</v>
      </c>
      <c r="G369" s="10">
        <v>44593</v>
      </c>
      <c r="H369" s="63">
        <v>8</v>
      </c>
      <c r="I369" s="20" t="s">
        <v>259</v>
      </c>
      <c r="J369" s="11" t="s">
        <v>261</v>
      </c>
      <c r="K369" s="11" t="s">
        <v>945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832</v>
      </c>
      <c r="F370" s="10">
        <v>42036</v>
      </c>
      <c r="G370" s="10">
        <v>44593</v>
      </c>
      <c r="H370" s="63">
        <v>8</v>
      </c>
      <c r="I370" s="20" t="s">
        <v>259</v>
      </c>
      <c r="J370" s="11" t="s">
        <v>261</v>
      </c>
      <c r="K370" s="11" t="s">
        <v>945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833</v>
      </c>
      <c r="F371" s="10">
        <v>42036</v>
      </c>
      <c r="G371" s="10">
        <v>44593</v>
      </c>
      <c r="H371" s="63">
        <v>8</v>
      </c>
      <c r="I371" s="20" t="s">
        <v>259</v>
      </c>
      <c r="J371" s="11" t="s">
        <v>261</v>
      </c>
      <c r="K371" s="11" t="s">
        <v>945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834</v>
      </c>
      <c r="F372" s="10">
        <v>42036</v>
      </c>
      <c r="G372" s="10">
        <v>44593</v>
      </c>
      <c r="H372" s="63">
        <v>8</v>
      </c>
      <c r="I372" s="20" t="s">
        <v>259</v>
      </c>
      <c r="J372" s="11" t="s">
        <v>261</v>
      </c>
      <c r="K372" s="11" t="s">
        <v>945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835</v>
      </c>
      <c r="F373" s="10">
        <v>42036</v>
      </c>
      <c r="G373" s="10">
        <v>44593</v>
      </c>
      <c r="H373" s="63">
        <v>8</v>
      </c>
      <c r="I373" s="20" t="s">
        <v>259</v>
      </c>
      <c r="J373" s="11" t="s">
        <v>261</v>
      </c>
      <c r="K373" s="11" t="s">
        <v>945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836</v>
      </c>
      <c r="F374" s="10">
        <v>42036</v>
      </c>
      <c r="G374" s="10">
        <v>44593</v>
      </c>
      <c r="H374" s="63">
        <v>8</v>
      </c>
      <c r="I374" s="20" t="s">
        <v>259</v>
      </c>
      <c r="J374" s="11" t="s">
        <v>261</v>
      </c>
      <c r="K374" s="11" t="s">
        <v>945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837</v>
      </c>
      <c r="F375" s="10">
        <v>42036</v>
      </c>
      <c r="G375" s="10">
        <v>44593</v>
      </c>
      <c r="H375" s="63">
        <v>8</v>
      </c>
      <c r="I375" s="20" t="s">
        <v>259</v>
      </c>
      <c r="J375" s="11" t="s">
        <v>261</v>
      </c>
      <c r="K375" s="11" t="s">
        <v>945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838</v>
      </c>
      <c r="F376" s="10">
        <v>42036</v>
      </c>
      <c r="G376" s="10">
        <v>44593</v>
      </c>
      <c r="H376" s="63">
        <v>8</v>
      </c>
      <c r="I376" s="20" t="s">
        <v>259</v>
      </c>
      <c r="J376" s="11" t="s">
        <v>261</v>
      </c>
      <c r="K376" s="11" t="s">
        <v>945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839</v>
      </c>
      <c r="F377" s="10">
        <v>42036</v>
      </c>
      <c r="G377" s="10">
        <v>44593</v>
      </c>
      <c r="H377" s="63">
        <v>8</v>
      </c>
      <c r="I377" s="20" t="s">
        <v>259</v>
      </c>
      <c r="J377" s="11" t="s">
        <v>261</v>
      </c>
      <c r="K377" s="11" t="s">
        <v>945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840</v>
      </c>
      <c r="F378" s="10">
        <v>42036</v>
      </c>
      <c r="G378" s="10">
        <v>44593</v>
      </c>
      <c r="H378" s="63">
        <v>8</v>
      </c>
      <c r="I378" s="20" t="s">
        <v>259</v>
      </c>
      <c r="J378" s="11" t="s">
        <v>261</v>
      </c>
      <c r="K378" s="11" t="s">
        <v>945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841</v>
      </c>
      <c r="F379" s="10">
        <v>42036</v>
      </c>
      <c r="G379" s="10">
        <v>44593</v>
      </c>
      <c r="H379" s="63">
        <v>8</v>
      </c>
      <c r="I379" s="20" t="s">
        <v>259</v>
      </c>
      <c r="J379" s="11" t="s">
        <v>261</v>
      </c>
      <c r="K379" s="11" t="s">
        <v>945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842</v>
      </c>
      <c r="F380" s="10">
        <v>42036</v>
      </c>
      <c r="G380" s="10">
        <v>44593</v>
      </c>
      <c r="H380" s="63">
        <v>8</v>
      </c>
      <c r="I380" s="20" t="s">
        <v>259</v>
      </c>
      <c r="J380" s="11" t="s">
        <v>261</v>
      </c>
      <c r="K380" s="11" t="s">
        <v>945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843</v>
      </c>
      <c r="F381" s="10">
        <v>42036</v>
      </c>
      <c r="G381" s="10">
        <v>44593</v>
      </c>
      <c r="H381" s="63">
        <v>8</v>
      </c>
      <c r="I381" s="20" t="s">
        <v>259</v>
      </c>
      <c r="J381" s="11" t="s">
        <v>261</v>
      </c>
      <c r="K381" s="11" t="s">
        <v>945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844</v>
      </c>
      <c r="F382" s="10">
        <v>42036</v>
      </c>
      <c r="G382" s="10">
        <v>44593</v>
      </c>
      <c r="H382" s="63">
        <v>8</v>
      </c>
      <c r="I382" s="20" t="s">
        <v>259</v>
      </c>
      <c r="J382" s="11" t="s">
        <v>261</v>
      </c>
      <c r="K382" s="11" t="s">
        <v>945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845</v>
      </c>
      <c r="F383" s="10">
        <v>42036</v>
      </c>
      <c r="G383" s="10">
        <v>44593</v>
      </c>
      <c r="H383" s="63">
        <v>8</v>
      </c>
      <c r="I383" s="20" t="s">
        <v>259</v>
      </c>
      <c r="J383" s="11" t="s">
        <v>261</v>
      </c>
      <c r="K383" s="11" t="s">
        <v>945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846</v>
      </c>
      <c r="F384" s="10">
        <v>42036</v>
      </c>
      <c r="G384" s="10">
        <v>44593</v>
      </c>
      <c r="H384" s="63">
        <v>8</v>
      </c>
      <c r="I384" s="20" t="s">
        <v>259</v>
      </c>
      <c r="J384" s="11" t="s">
        <v>261</v>
      </c>
      <c r="K384" s="11" t="s">
        <v>945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847</v>
      </c>
      <c r="F385" s="10">
        <v>42036</v>
      </c>
      <c r="G385" s="10">
        <v>44593</v>
      </c>
      <c r="H385" s="63">
        <v>8</v>
      </c>
      <c r="I385" s="20" t="s">
        <v>259</v>
      </c>
      <c r="J385" s="11" t="s">
        <v>261</v>
      </c>
      <c r="K385" s="11" t="s">
        <v>945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848</v>
      </c>
      <c r="F386" s="10">
        <v>42036</v>
      </c>
      <c r="G386" s="10">
        <v>44593</v>
      </c>
      <c r="H386" s="63">
        <v>8</v>
      </c>
      <c r="I386" s="20" t="s">
        <v>259</v>
      </c>
      <c r="J386" s="11" t="s">
        <v>261</v>
      </c>
      <c r="K386" s="11" t="s">
        <v>945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849</v>
      </c>
      <c r="F387" s="10">
        <v>42036</v>
      </c>
      <c r="G387" s="10">
        <v>44593</v>
      </c>
      <c r="H387" s="63">
        <v>8</v>
      </c>
      <c r="I387" s="20" t="s">
        <v>259</v>
      </c>
      <c r="J387" s="11" t="s">
        <v>261</v>
      </c>
      <c r="K387" s="11" t="s">
        <v>945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850</v>
      </c>
      <c r="F388" s="10">
        <v>42036</v>
      </c>
      <c r="G388" s="10">
        <v>44593</v>
      </c>
      <c r="H388" s="63">
        <v>8</v>
      </c>
      <c r="I388" s="20" t="s">
        <v>259</v>
      </c>
      <c r="J388" s="11" t="s">
        <v>261</v>
      </c>
      <c r="K388" s="11" t="s">
        <v>945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851</v>
      </c>
      <c r="F389" s="10">
        <v>42036</v>
      </c>
      <c r="G389" s="10">
        <v>44593</v>
      </c>
      <c r="H389" s="63">
        <v>8</v>
      </c>
      <c r="I389" s="20" t="s">
        <v>259</v>
      </c>
      <c r="J389" s="11" t="s">
        <v>261</v>
      </c>
      <c r="K389" s="11" t="s">
        <v>945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852</v>
      </c>
      <c r="F390" s="10">
        <v>42036</v>
      </c>
      <c r="G390" s="10">
        <v>44593</v>
      </c>
      <c r="H390" s="63">
        <v>8</v>
      </c>
      <c r="I390" s="20" t="s">
        <v>259</v>
      </c>
      <c r="J390" s="11" t="s">
        <v>261</v>
      </c>
      <c r="K390" s="11" t="s">
        <v>945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853</v>
      </c>
      <c r="F391" s="10">
        <v>42036</v>
      </c>
      <c r="G391" s="10">
        <v>44593</v>
      </c>
      <c r="H391" s="63">
        <v>8</v>
      </c>
      <c r="I391" s="20" t="s">
        <v>259</v>
      </c>
      <c r="J391" s="11" t="s">
        <v>261</v>
      </c>
      <c r="K391" s="11" t="s">
        <v>945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854</v>
      </c>
      <c r="F392" s="10">
        <v>42036</v>
      </c>
      <c r="G392" s="10">
        <v>44593</v>
      </c>
      <c r="H392" s="63">
        <v>8</v>
      </c>
      <c r="I392" s="20" t="s">
        <v>259</v>
      </c>
      <c r="J392" s="11" t="s">
        <v>261</v>
      </c>
      <c r="K392" s="11" t="s">
        <v>945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855</v>
      </c>
      <c r="F393" s="10">
        <v>42036</v>
      </c>
      <c r="G393" s="10">
        <v>44593</v>
      </c>
      <c r="H393" s="63">
        <v>8</v>
      </c>
      <c r="I393" s="20" t="s">
        <v>259</v>
      </c>
      <c r="J393" s="11" t="s">
        <v>261</v>
      </c>
      <c r="K393" s="11" t="s">
        <v>945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856</v>
      </c>
      <c r="F394" s="10">
        <v>42036</v>
      </c>
      <c r="G394" s="10">
        <v>44593</v>
      </c>
      <c r="H394" s="63">
        <v>8</v>
      </c>
      <c r="I394" s="20" t="s">
        <v>259</v>
      </c>
      <c r="J394" s="11" t="s">
        <v>261</v>
      </c>
      <c r="K394" s="11" t="s">
        <v>945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857</v>
      </c>
      <c r="F395" s="10">
        <v>42036</v>
      </c>
      <c r="G395" s="10">
        <v>44593</v>
      </c>
      <c r="H395" s="63">
        <v>8</v>
      </c>
      <c r="I395" s="20" t="s">
        <v>259</v>
      </c>
      <c r="J395" s="11" t="s">
        <v>261</v>
      </c>
      <c r="K395" s="11" t="s">
        <v>945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858</v>
      </c>
      <c r="F396" s="10">
        <v>42036</v>
      </c>
      <c r="G396" s="10">
        <v>44593</v>
      </c>
      <c r="H396" s="63">
        <v>8</v>
      </c>
      <c r="I396" s="20" t="s">
        <v>259</v>
      </c>
      <c r="J396" s="11" t="s">
        <v>261</v>
      </c>
      <c r="K396" s="11" t="s">
        <v>945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859</v>
      </c>
      <c r="F397" s="10">
        <v>42036</v>
      </c>
      <c r="G397" s="10">
        <v>44593</v>
      </c>
      <c r="H397" s="63">
        <v>8</v>
      </c>
      <c r="I397" s="20" t="s">
        <v>259</v>
      </c>
      <c r="J397" s="11" t="s">
        <v>261</v>
      </c>
      <c r="K397" s="11" t="s">
        <v>945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860</v>
      </c>
      <c r="F398" s="10">
        <v>42036</v>
      </c>
      <c r="G398" s="10">
        <v>44593</v>
      </c>
      <c r="H398" s="63">
        <v>8</v>
      </c>
      <c r="I398" s="20" t="s">
        <v>259</v>
      </c>
      <c r="J398" s="11" t="s">
        <v>261</v>
      </c>
      <c r="K398" s="11" t="s">
        <v>945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861</v>
      </c>
      <c r="F399" s="10">
        <v>42036</v>
      </c>
      <c r="G399" s="10">
        <v>44593</v>
      </c>
      <c r="H399" s="63">
        <v>8</v>
      </c>
      <c r="I399" s="20" t="s">
        <v>259</v>
      </c>
      <c r="J399" s="11" t="s">
        <v>261</v>
      </c>
      <c r="K399" s="11" t="s">
        <v>945</v>
      </c>
      <c r="L399" s="11">
        <v>2</v>
      </c>
    </row>
    <row r="400" spans="1:12">
      <c r="A400" s="11" t="s">
        <v>650</v>
      </c>
      <c r="D400" s="11" t="s">
        <v>260</v>
      </c>
      <c r="E400" s="19" t="s">
        <v>862</v>
      </c>
      <c r="F400" s="10">
        <v>42036</v>
      </c>
      <c r="G400" s="10">
        <v>44593</v>
      </c>
      <c r="H400" s="63">
        <v>8</v>
      </c>
      <c r="I400" s="20" t="s">
        <v>259</v>
      </c>
      <c r="J400" s="11" t="s">
        <v>261</v>
      </c>
      <c r="K400" s="11" t="s">
        <v>945</v>
      </c>
      <c r="L400" s="11">
        <v>2</v>
      </c>
    </row>
    <row r="401" spans="1:12">
      <c r="A401" s="11" t="s">
        <v>651</v>
      </c>
      <c r="D401" s="11" t="s">
        <v>260</v>
      </c>
      <c r="E401" s="19" t="s">
        <v>863</v>
      </c>
      <c r="F401" s="10">
        <v>42036</v>
      </c>
      <c r="G401" s="10">
        <v>44593</v>
      </c>
      <c r="H401" s="63">
        <v>8</v>
      </c>
      <c r="I401" s="20" t="s">
        <v>259</v>
      </c>
      <c r="J401" s="11" t="s">
        <v>261</v>
      </c>
      <c r="K401" s="11" t="s">
        <v>945</v>
      </c>
      <c r="L401" s="11">
        <v>2</v>
      </c>
    </row>
    <row r="402" spans="1:12">
      <c r="A402" s="11" t="s">
        <v>652</v>
      </c>
      <c r="D402" s="11" t="s">
        <v>260</v>
      </c>
      <c r="E402" s="19" t="s">
        <v>864</v>
      </c>
      <c r="F402" s="10">
        <v>42036</v>
      </c>
      <c r="G402" s="10">
        <v>44593</v>
      </c>
      <c r="H402" s="63">
        <v>8</v>
      </c>
      <c r="I402" s="20" t="s">
        <v>259</v>
      </c>
      <c r="J402" s="11" t="s">
        <v>261</v>
      </c>
      <c r="K402" s="11" t="s">
        <v>945</v>
      </c>
      <c r="L402" s="11">
        <v>2</v>
      </c>
    </row>
    <row r="403" spans="1:12">
      <c r="A403" s="11" t="s">
        <v>653</v>
      </c>
      <c r="D403" s="11" t="s">
        <v>260</v>
      </c>
      <c r="E403" s="19" t="s">
        <v>865</v>
      </c>
      <c r="F403" s="10">
        <v>42036</v>
      </c>
      <c r="G403" s="10">
        <v>44593</v>
      </c>
      <c r="H403" s="63">
        <v>8</v>
      </c>
      <c r="I403" s="20" t="s">
        <v>259</v>
      </c>
      <c r="J403" s="11" t="s">
        <v>261</v>
      </c>
      <c r="K403" s="11" t="s">
        <v>945</v>
      </c>
      <c r="L403" s="11">
        <v>2</v>
      </c>
    </row>
    <row r="404" spans="1:12">
      <c r="A404" s="11" t="s">
        <v>654</v>
      </c>
      <c r="D404" s="11" t="s">
        <v>260</v>
      </c>
      <c r="E404" s="19" t="s">
        <v>866</v>
      </c>
      <c r="F404" s="10">
        <v>42036</v>
      </c>
      <c r="G404" s="10">
        <v>44593</v>
      </c>
      <c r="H404" s="63">
        <v>8</v>
      </c>
      <c r="I404" s="20" t="s">
        <v>259</v>
      </c>
      <c r="J404" s="11" t="s">
        <v>261</v>
      </c>
      <c r="K404" s="11" t="s">
        <v>945</v>
      </c>
      <c r="L404" s="11">
        <v>2</v>
      </c>
    </row>
    <row r="405" spans="1:12">
      <c r="A405" s="11" t="s">
        <v>655</v>
      </c>
      <c r="D405" s="11" t="s">
        <v>260</v>
      </c>
      <c r="E405" s="19" t="s">
        <v>867</v>
      </c>
      <c r="F405" s="10">
        <v>42036</v>
      </c>
      <c r="G405" s="10">
        <v>44593</v>
      </c>
      <c r="H405" s="63">
        <v>8</v>
      </c>
      <c r="I405" s="20" t="s">
        <v>259</v>
      </c>
      <c r="J405" s="11" t="s">
        <v>261</v>
      </c>
      <c r="K405" s="11" t="s">
        <v>945</v>
      </c>
      <c r="L405" s="11">
        <v>2</v>
      </c>
    </row>
    <row r="406" spans="1:12">
      <c r="A406" s="11" t="s">
        <v>656</v>
      </c>
      <c r="D406" s="11" t="s">
        <v>260</v>
      </c>
      <c r="E406" s="19" t="s">
        <v>868</v>
      </c>
      <c r="F406" s="10">
        <v>42036</v>
      </c>
      <c r="G406" s="10">
        <v>44593</v>
      </c>
      <c r="H406" s="63">
        <v>8</v>
      </c>
      <c r="I406" s="20" t="s">
        <v>259</v>
      </c>
      <c r="J406" s="11" t="s">
        <v>261</v>
      </c>
      <c r="K406" s="11" t="s">
        <v>945</v>
      </c>
      <c r="L406" s="11">
        <v>2</v>
      </c>
    </row>
    <row r="407" spans="1:12">
      <c r="A407" s="11" t="s">
        <v>657</v>
      </c>
      <c r="D407" s="11" t="s">
        <v>260</v>
      </c>
      <c r="E407" s="19" t="s">
        <v>869</v>
      </c>
      <c r="F407" s="10">
        <v>42036</v>
      </c>
      <c r="G407" s="10">
        <v>44593</v>
      </c>
      <c r="H407" s="63">
        <v>8</v>
      </c>
      <c r="I407" s="20" t="s">
        <v>259</v>
      </c>
      <c r="J407" s="11" t="s">
        <v>261</v>
      </c>
      <c r="K407" s="11" t="s">
        <v>945</v>
      </c>
      <c r="L407" s="11">
        <v>2</v>
      </c>
    </row>
    <row r="408" spans="1:12">
      <c r="A408" s="11" t="s">
        <v>658</v>
      </c>
      <c r="D408" s="11" t="s">
        <v>260</v>
      </c>
      <c r="E408" s="19" t="s">
        <v>870</v>
      </c>
      <c r="F408" s="10">
        <v>42036</v>
      </c>
      <c r="G408" s="10">
        <v>44593</v>
      </c>
      <c r="H408" s="63">
        <v>8</v>
      </c>
      <c r="I408" s="20" t="s">
        <v>259</v>
      </c>
      <c r="J408" s="11" t="s">
        <v>261</v>
      </c>
      <c r="K408" s="11" t="s">
        <v>945</v>
      </c>
      <c r="L408" s="11">
        <v>2</v>
      </c>
    </row>
    <row r="409" spans="1:12">
      <c r="A409" s="11" t="s">
        <v>659</v>
      </c>
      <c r="D409" s="11" t="s">
        <v>260</v>
      </c>
      <c r="E409" s="19" t="s">
        <v>871</v>
      </c>
      <c r="F409" s="10">
        <v>42036</v>
      </c>
      <c r="G409" s="10">
        <v>44593</v>
      </c>
      <c r="H409" s="63">
        <v>8</v>
      </c>
      <c r="I409" s="20" t="s">
        <v>259</v>
      </c>
      <c r="J409" s="11" t="s">
        <v>261</v>
      </c>
      <c r="K409" s="11" t="s">
        <v>945</v>
      </c>
      <c r="L409" s="11">
        <v>2</v>
      </c>
    </row>
    <row r="410" spans="1:12">
      <c r="A410" s="11" t="s">
        <v>660</v>
      </c>
      <c r="D410" s="11" t="s">
        <v>260</v>
      </c>
      <c r="E410" s="19" t="s">
        <v>872</v>
      </c>
      <c r="F410" s="10">
        <v>42036</v>
      </c>
      <c r="G410" s="10">
        <v>44593</v>
      </c>
      <c r="H410" s="63">
        <v>8</v>
      </c>
      <c r="I410" s="20" t="s">
        <v>259</v>
      </c>
      <c r="J410" s="11" t="s">
        <v>261</v>
      </c>
      <c r="K410" s="11" t="s">
        <v>945</v>
      </c>
      <c r="L410" s="11">
        <v>2</v>
      </c>
    </row>
    <row r="411" spans="1:12">
      <c r="A411" s="11" t="s">
        <v>661</v>
      </c>
      <c r="D411" s="11" t="s">
        <v>260</v>
      </c>
      <c r="E411" s="19" t="s">
        <v>873</v>
      </c>
      <c r="F411" s="10">
        <v>42036</v>
      </c>
      <c r="G411" s="10">
        <v>44593</v>
      </c>
      <c r="H411" s="63">
        <v>8</v>
      </c>
      <c r="I411" s="20" t="s">
        <v>259</v>
      </c>
      <c r="J411" s="11" t="s">
        <v>261</v>
      </c>
      <c r="K411" s="11" t="s">
        <v>945</v>
      </c>
      <c r="L411" s="11">
        <v>2</v>
      </c>
    </row>
    <row r="412" spans="1:12">
      <c r="A412" s="11" t="s">
        <v>662</v>
      </c>
      <c r="D412" s="11" t="s">
        <v>260</v>
      </c>
      <c r="E412" s="19" t="s">
        <v>874</v>
      </c>
      <c r="F412" s="10">
        <v>42036</v>
      </c>
      <c r="G412" s="10">
        <v>44593</v>
      </c>
      <c r="H412" s="63">
        <v>8</v>
      </c>
      <c r="I412" s="20" t="s">
        <v>259</v>
      </c>
      <c r="J412" s="11" t="s">
        <v>261</v>
      </c>
      <c r="K412" s="11" t="s">
        <v>945</v>
      </c>
      <c r="L412" s="11">
        <v>2</v>
      </c>
    </row>
    <row r="413" spans="1:12">
      <c r="A413" s="11" t="s">
        <v>663</v>
      </c>
      <c r="D413" s="11" t="s">
        <v>260</v>
      </c>
      <c r="E413" s="19" t="s">
        <v>875</v>
      </c>
      <c r="F413" s="10">
        <v>42036</v>
      </c>
      <c r="G413" s="10">
        <v>44593</v>
      </c>
      <c r="H413" s="63">
        <v>8</v>
      </c>
      <c r="I413" s="20" t="s">
        <v>259</v>
      </c>
      <c r="J413" s="11" t="s">
        <v>261</v>
      </c>
      <c r="K413" s="11" t="s">
        <v>945</v>
      </c>
      <c r="L413" s="11">
        <v>2</v>
      </c>
    </row>
    <row r="414" spans="1:12">
      <c r="A414" s="11" t="s">
        <v>664</v>
      </c>
      <c r="D414" s="11" t="s">
        <v>260</v>
      </c>
      <c r="E414" s="19" t="s">
        <v>876</v>
      </c>
      <c r="F414" s="10">
        <v>42036</v>
      </c>
      <c r="G414" s="10">
        <v>44593</v>
      </c>
      <c r="H414" s="63">
        <v>8</v>
      </c>
      <c r="I414" s="20" t="s">
        <v>259</v>
      </c>
      <c r="J414" s="11" t="s">
        <v>261</v>
      </c>
      <c r="K414" s="11" t="s">
        <v>945</v>
      </c>
      <c r="L414" s="11">
        <v>2</v>
      </c>
    </row>
    <row r="415" spans="1:12">
      <c r="A415" s="11" t="s">
        <v>665</v>
      </c>
      <c r="D415" s="11" t="s">
        <v>260</v>
      </c>
      <c r="E415" s="19" t="s">
        <v>877</v>
      </c>
      <c r="F415" s="10">
        <v>42036</v>
      </c>
      <c r="G415" s="10">
        <v>44593</v>
      </c>
      <c r="H415" s="63">
        <v>8</v>
      </c>
      <c r="I415" s="20" t="s">
        <v>259</v>
      </c>
      <c r="J415" s="11" t="s">
        <v>261</v>
      </c>
      <c r="K415" s="11" t="s">
        <v>945</v>
      </c>
      <c r="L415" s="11">
        <v>2</v>
      </c>
    </row>
    <row r="416" spans="1:12">
      <c r="A416" s="11" t="s">
        <v>666</v>
      </c>
      <c r="D416" s="11" t="s">
        <v>260</v>
      </c>
      <c r="E416" s="19" t="s">
        <v>878</v>
      </c>
      <c r="F416" s="10">
        <v>42036</v>
      </c>
      <c r="G416" s="10">
        <v>44593</v>
      </c>
      <c r="H416" s="63">
        <v>8</v>
      </c>
      <c r="I416" s="20" t="s">
        <v>259</v>
      </c>
      <c r="J416" s="11" t="s">
        <v>261</v>
      </c>
      <c r="K416" s="11" t="s">
        <v>945</v>
      </c>
      <c r="L416" s="11">
        <v>2</v>
      </c>
    </row>
    <row r="417" spans="1:12">
      <c r="A417" s="11" t="s">
        <v>667</v>
      </c>
      <c r="D417" s="11" t="s">
        <v>260</v>
      </c>
      <c r="E417" s="19" t="s">
        <v>879</v>
      </c>
      <c r="F417" s="10">
        <v>42036</v>
      </c>
      <c r="G417" s="10">
        <v>44593</v>
      </c>
      <c r="H417" s="63">
        <v>8</v>
      </c>
      <c r="I417" s="20" t="s">
        <v>259</v>
      </c>
      <c r="J417" s="11" t="s">
        <v>261</v>
      </c>
      <c r="K417" s="11" t="s">
        <v>945</v>
      </c>
      <c r="L417" s="11">
        <v>2</v>
      </c>
    </row>
    <row r="418" spans="1:12">
      <c r="A418" s="11" t="s">
        <v>668</v>
      </c>
      <c r="D418" s="11" t="s">
        <v>260</v>
      </c>
      <c r="E418" s="19" t="s">
        <v>880</v>
      </c>
      <c r="F418" s="10">
        <v>42036</v>
      </c>
      <c r="G418" s="10">
        <v>44593</v>
      </c>
      <c r="H418" s="63">
        <v>8</v>
      </c>
      <c r="I418" s="20" t="s">
        <v>259</v>
      </c>
      <c r="J418" s="11" t="s">
        <v>261</v>
      </c>
      <c r="K418" s="11" t="s">
        <v>945</v>
      </c>
      <c r="L418" s="11">
        <v>2</v>
      </c>
    </row>
    <row r="419" spans="1:12">
      <c r="A419" s="11" t="s">
        <v>669</v>
      </c>
      <c r="D419" s="11" t="s">
        <v>260</v>
      </c>
      <c r="E419" s="19" t="s">
        <v>881</v>
      </c>
      <c r="F419" s="10">
        <v>42036</v>
      </c>
      <c r="G419" s="10">
        <v>44593</v>
      </c>
      <c r="H419" s="63">
        <v>8</v>
      </c>
      <c r="I419" s="20" t="s">
        <v>259</v>
      </c>
      <c r="J419" s="11" t="s">
        <v>261</v>
      </c>
      <c r="K419" s="11" t="s">
        <v>945</v>
      </c>
      <c r="L419" s="11">
        <v>2</v>
      </c>
    </row>
    <row r="420" spans="1:12">
      <c r="A420" s="11" t="s">
        <v>670</v>
      </c>
      <c r="D420" s="11" t="s">
        <v>260</v>
      </c>
      <c r="E420" s="19" t="s">
        <v>882</v>
      </c>
      <c r="F420" s="10">
        <v>42036</v>
      </c>
      <c r="G420" s="10">
        <v>44593</v>
      </c>
      <c r="H420" s="63">
        <v>8</v>
      </c>
      <c r="I420" s="20" t="s">
        <v>259</v>
      </c>
      <c r="J420" s="11" t="s">
        <v>261</v>
      </c>
      <c r="K420" s="11" t="s">
        <v>945</v>
      </c>
      <c r="L420" s="11">
        <v>2</v>
      </c>
    </row>
    <row r="421" spans="1:12">
      <c r="A421" s="11" t="s">
        <v>671</v>
      </c>
      <c r="D421" s="11" t="s">
        <v>260</v>
      </c>
      <c r="E421" s="19" t="s">
        <v>883</v>
      </c>
      <c r="F421" s="10">
        <v>42036</v>
      </c>
      <c r="G421" s="10">
        <v>44593</v>
      </c>
      <c r="H421" s="63">
        <v>8</v>
      </c>
      <c r="I421" s="20" t="s">
        <v>259</v>
      </c>
      <c r="J421" s="11" t="s">
        <v>261</v>
      </c>
      <c r="K421" s="11" t="s">
        <v>945</v>
      </c>
      <c r="L421" s="11">
        <v>2</v>
      </c>
    </row>
    <row r="422" spans="1:12">
      <c r="A422" s="11" t="s">
        <v>672</v>
      </c>
      <c r="D422" s="11" t="s">
        <v>260</v>
      </c>
      <c r="E422" s="19" t="s">
        <v>884</v>
      </c>
      <c r="F422" s="10">
        <v>42036</v>
      </c>
      <c r="G422" s="10">
        <v>44593</v>
      </c>
      <c r="H422" s="63">
        <v>8</v>
      </c>
      <c r="I422" s="20" t="s">
        <v>259</v>
      </c>
      <c r="J422" s="11" t="s">
        <v>261</v>
      </c>
      <c r="K422" s="11" t="s">
        <v>945</v>
      </c>
      <c r="L422" s="11">
        <v>2</v>
      </c>
    </row>
    <row r="423" spans="1:12">
      <c r="A423" s="11" t="s">
        <v>673</v>
      </c>
      <c r="D423" s="11" t="s">
        <v>260</v>
      </c>
      <c r="E423" s="19" t="s">
        <v>885</v>
      </c>
      <c r="F423" s="10">
        <v>42036</v>
      </c>
      <c r="G423" s="10">
        <v>44593</v>
      </c>
      <c r="H423" s="63">
        <v>8</v>
      </c>
      <c r="I423" s="20" t="s">
        <v>259</v>
      </c>
      <c r="J423" s="11" t="s">
        <v>261</v>
      </c>
      <c r="K423" s="11" t="s">
        <v>945</v>
      </c>
      <c r="L423" s="11">
        <v>2</v>
      </c>
    </row>
    <row r="424" spans="1:12">
      <c r="A424" s="11" t="s">
        <v>674</v>
      </c>
      <c r="D424" s="11" t="s">
        <v>260</v>
      </c>
      <c r="E424" s="19" t="s">
        <v>886</v>
      </c>
      <c r="F424" s="10">
        <v>42036</v>
      </c>
      <c r="G424" s="10">
        <v>44593</v>
      </c>
      <c r="H424" s="63">
        <v>8</v>
      </c>
      <c r="I424" s="20" t="s">
        <v>259</v>
      </c>
      <c r="J424" s="11" t="s">
        <v>261</v>
      </c>
      <c r="K424" s="11" t="s">
        <v>945</v>
      </c>
      <c r="L424" s="11">
        <v>2</v>
      </c>
    </row>
    <row r="425" spans="1:12">
      <c r="A425" s="11" t="s">
        <v>675</v>
      </c>
      <c r="D425" s="11" t="s">
        <v>260</v>
      </c>
      <c r="E425" s="19" t="s">
        <v>887</v>
      </c>
      <c r="F425" s="10">
        <v>42036</v>
      </c>
      <c r="G425" s="10">
        <v>44593</v>
      </c>
      <c r="H425" s="63">
        <v>8</v>
      </c>
      <c r="I425" s="20" t="s">
        <v>259</v>
      </c>
      <c r="J425" s="11" t="s">
        <v>261</v>
      </c>
      <c r="K425" s="11" t="s">
        <v>945</v>
      </c>
      <c r="L425" s="11">
        <v>2</v>
      </c>
    </row>
    <row r="426" spans="1:12">
      <c r="A426" s="11" t="s">
        <v>676</v>
      </c>
      <c r="D426" s="11" t="s">
        <v>260</v>
      </c>
      <c r="E426" s="19" t="s">
        <v>888</v>
      </c>
      <c r="F426" s="10">
        <v>42036</v>
      </c>
      <c r="G426" s="10">
        <v>44593</v>
      </c>
      <c r="H426" s="63">
        <v>8</v>
      </c>
      <c r="I426" s="20" t="s">
        <v>259</v>
      </c>
      <c r="J426" s="11" t="s">
        <v>261</v>
      </c>
      <c r="K426" s="11" t="s">
        <v>945</v>
      </c>
      <c r="L426" s="11">
        <v>2</v>
      </c>
    </row>
    <row r="427" spans="1:12">
      <c r="A427" s="11" t="s">
        <v>677</v>
      </c>
      <c r="D427" s="11" t="s">
        <v>260</v>
      </c>
      <c r="E427" s="19" t="s">
        <v>889</v>
      </c>
      <c r="F427" s="10">
        <v>42036</v>
      </c>
      <c r="G427" s="10">
        <v>44593</v>
      </c>
      <c r="H427" s="63">
        <v>8</v>
      </c>
      <c r="I427" s="20" t="s">
        <v>259</v>
      </c>
      <c r="J427" s="11" t="s">
        <v>261</v>
      </c>
      <c r="K427" s="11" t="s">
        <v>945</v>
      </c>
      <c r="L427" s="11">
        <v>2</v>
      </c>
    </row>
    <row r="428" spans="1:12">
      <c r="A428" s="11" t="s">
        <v>678</v>
      </c>
      <c r="D428" s="11" t="s">
        <v>260</v>
      </c>
      <c r="E428" s="19" t="s">
        <v>890</v>
      </c>
      <c r="F428" s="10">
        <v>42036</v>
      </c>
      <c r="G428" s="10">
        <v>44593</v>
      </c>
      <c r="H428" s="63">
        <v>8</v>
      </c>
      <c r="I428" s="20" t="s">
        <v>259</v>
      </c>
      <c r="J428" s="11" t="s">
        <v>261</v>
      </c>
      <c r="K428" s="11" t="s">
        <v>945</v>
      </c>
      <c r="L428" s="11">
        <v>2</v>
      </c>
    </row>
    <row r="429" spans="1:12">
      <c r="A429" s="11" t="s">
        <v>679</v>
      </c>
      <c r="D429" s="11" t="s">
        <v>260</v>
      </c>
      <c r="E429" s="19" t="s">
        <v>891</v>
      </c>
      <c r="F429" s="10">
        <v>42036</v>
      </c>
      <c r="G429" s="10">
        <v>44593</v>
      </c>
      <c r="H429" s="63">
        <v>8</v>
      </c>
      <c r="I429" s="20" t="s">
        <v>259</v>
      </c>
      <c r="J429" s="11" t="s">
        <v>261</v>
      </c>
      <c r="K429" s="11" t="s">
        <v>945</v>
      </c>
      <c r="L429" s="11">
        <v>2</v>
      </c>
    </row>
    <row r="430" spans="1:12">
      <c r="A430" s="11" t="s">
        <v>680</v>
      </c>
      <c r="D430" s="11" t="s">
        <v>260</v>
      </c>
      <c r="E430" s="19" t="s">
        <v>892</v>
      </c>
      <c r="F430" s="10">
        <v>42036</v>
      </c>
      <c r="G430" s="10">
        <v>44593</v>
      </c>
      <c r="H430" s="63">
        <v>8</v>
      </c>
      <c r="I430" s="20" t="s">
        <v>259</v>
      </c>
      <c r="J430" s="11" t="s">
        <v>261</v>
      </c>
      <c r="K430" s="11" t="s">
        <v>945</v>
      </c>
      <c r="L430" s="11">
        <v>2</v>
      </c>
    </row>
    <row r="431" spans="1:12">
      <c r="A431" s="11" t="s">
        <v>681</v>
      </c>
      <c r="D431" s="11" t="s">
        <v>260</v>
      </c>
      <c r="E431" s="19" t="s">
        <v>893</v>
      </c>
      <c r="F431" s="10">
        <v>42036</v>
      </c>
      <c r="G431" s="10">
        <v>44593</v>
      </c>
      <c r="H431" s="63">
        <v>8</v>
      </c>
      <c r="I431" s="20" t="s">
        <v>259</v>
      </c>
      <c r="J431" s="11" t="s">
        <v>261</v>
      </c>
      <c r="K431" s="11" t="s">
        <v>945</v>
      </c>
      <c r="L431" s="11">
        <v>2</v>
      </c>
    </row>
    <row r="432" spans="1:12">
      <c r="A432" s="11" t="s">
        <v>682</v>
      </c>
      <c r="D432" s="11" t="s">
        <v>260</v>
      </c>
      <c r="E432" s="19" t="s">
        <v>894</v>
      </c>
      <c r="F432" s="10">
        <v>42036</v>
      </c>
      <c r="G432" s="10">
        <v>44593</v>
      </c>
      <c r="H432" s="63">
        <v>8</v>
      </c>
      <c r="I432" s="20" t="s">
        <v>259</v>
      </c>
      <c r="J432" s="11" t="s">
        <v>261</v>
      </c>
      <c r="K432" s="11" t="s">
        <v>945</v>
      </c>
      <c r="L432" s="11">
        <v>2</v>
      </c>
    </row>
    <row r="433" spans="1:12">
      <c r="A433" s="11" t="s">
        <v>683</v>
      </c>
      <c r="D433" s="11" t="s">
        <v>260</v>
      </c>
      <c r="E433" s="19" t="s">
        <v>895</v>
      </c>
      <c r="F433" s="10">
        <v>42036</v>
      </c>
      <c r="G433" s="10">
        <v>44593</v>
      </c>
      <c r="H433" s="63">
        <v>8</v>
      </c>
      <c r="I433" s="20" t="s">
        <v>259</v>
      </c>
      <c r="J433" s="11" t="s">
        <v>261</v>
      </c>
      <c r="K433" s="11" t="s">
        <v>945</v>
      </c>
      <c r="L433" s="11">
        <v>2</v>
      </c>
    </row>
    <row r="434" spans="1:12">
      <c r="A434" s="11" t="s">
        <v>684</v>
      </c>
      <c r="D434" s="11" t="s">
        <v>260</v>
      </c>
      <c r="E434" s="19" t="s">
        <v>896</v>
      </c>
      <c r="F434" s="10">
        <v>42036</v>
      </c>
      <c r="G434" s="10">
        <v>44593</v>
      </c>
      <c r="H434" s="63">
        <v>8</v>
      </c>
      <c r="I434" s="20" t="s">
        <v>259</v>
      </c>
      <c r="J434" s="11" t="s">
        <v>261</v>
      </c>
      <c r="K434" s="11" t="s">
        <v>945</v>
      </c>
      <c r="L434" s="11">
        <v>2</v>
      </c>
    </row>
    <row r="435" spans="1:12">
      <c r="A435" s="11" t="s">
        <v>685</v>
      </c>
      <c r="D435" s="11" t="s">
        <v>260</v>
      </c>
      <c r="E435" s="19" t="s">
        <v>897</v>
      </c>
      <c r="F435" s="10">
        <v>42036</v>
      </c>
      <c r="G435" s="10">
        <v>44593</v>
      </c>
      <c r="H435" s="63">
        <v>8</v>
      </c>
      <c r="I435" s="20" t="s">
        <v>259</v>
      </c>
      <c r="J435" s="11" t="s">
        <v>261</v>
      </c>
      <c r="K435" s="11" t="s">
        <v>945</v>
      </c>
      <c r="L435" s="11">
        <v>2</v>
      </c>
    </row>
    <row r="436" spans="1:12">
      <c r="A436" s="11" t="s">
        <v>686</v>
      </c>
      <c r="D436" s="11" t="s">
        <v>260</v>
      </c>
      <c r="E436" s="19" t="s">
        <v>898</v>
      </c>
      <c r="F436" s="10">
        <v>42036</v>
      </c>
      <c r="G436" s="10">
        <v>44593</v>
      </c>
      <c r="H436" s="63">
        <v>8</v>
      </c>
      <c r="I436" s="20" t="s">
        <v>259</v>
      </c>
      <c r="J436" s="11" t="s">
        <v>261</v>
      </c>
      <c r="K436" s="11" t="s">
        <v>945</v>
      </c>
      <c r="L436" s="11">
        <v>2</v>
      </c>
    </row>
    <row r="437" spans="1:12">
      <c r="A437" s="11" t="s">
        <v>687</v>
      </c>
      <c r="D437" s="11" t="s">
        <v>260</v>
      </c>
      <c r="E437" s="19" t="s">
        <v>899</v>
      </c>
      <c r="F437" s="10">
        <v>42036</v>
      </c>
      <c r="G437" s="10">
        <v>44593</v>
      </c>
      <c r="H437" s="63">
        <v>8</v>
      </c>
      <c r="I437" s="20" t="s">
        <v>259</v>
      </c>
      <c r="J437" s="11" t="s">
        <v>261</v>
      </c>
      <c r="K437" s="11" t="s">
        <v>945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900</v>
      </c>
      <c r="F438" s="10">
        <v>42036</v>
      </c>
      <c r="G438" s="10">
        <v>44593</v>
      </c>
      <c r="H438" s="63">
        <v>8</v>
      </c>
      <c r="I438" s="20" t="s">
        <v>259</v>
      </c>
      <c r="J438" s="11" t="s">
        <v>261</v>
      </c>
      <c r="K438" s="11" t="s">
        <v>945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901</v>
      </c>
      <c r="F439" s="10">
        <v>42036</v>
      </c>
      <c r="G439" s="10">
        <v>44593</v>
      </c>
      <c r="H439" s="63">
        <v>8</v>
      </c>
      <c r="I439" s="20" t="s">
        <v>259</v>
      </c>
      <c r="J439" s="11" t="s">
        <v>261</v>
      </c>
      <c r="K439" s="11" t="s">
        <v>945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902</v>
      </c>
      <c r="F440" s="10">
        <v>42036</v>
      </c>
      <c r="G440" s="10">
        <v>44593</v>
      </c>
      <c r="H440" s="63">
        <v>8</v>
      </c>
      <c r="I440" s="20" t="s">
        <v>259</v>
      </c>
      <c r="J440" s="11" t="s">
        <v>261</v>
      </c>
      <c r="K440" s="11" t="s">
        <v>945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903</v>
      </c>
      <c r="F441" s="10">
        <v>42036</v>
      </c>
      <c r="G441" s="10">
        <v>44593</v>
      </c>
      <c r="H441" s="63">
        <v>8</v>
      </c>
      <c r="I441" s="20" t="s">
        <v>259</v>
      </c>
      <c r="J441" s="11" t="s">
        <v>261</v>
      </c>
      <c r="K441" s="11" t="s">
        <v>945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904</v>
      </c>
      <c r="F442" s="10">
        <v>42036</v>
      </c>
      <c r="G442" s="10">
        <v>44593</v>
      </c>
      <c r="H442" s="63">
        <v>8</v>
      </c>
      <c r="I442" s="20" t="s">
        <v>259</v>
      </c>
      <c r="J442" s="11" t="s">
        <v>261</v>
      </c>
      <c r="K442" s="11" t="s">
        <v>945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905</v>
      </c>
      <c r="F443" s="10">
        <v>42036</v>
      </c>
      <c r="G443" s="10">
        <v>44593</v>
      </c>
      <c r="H443" s="63">
        <v>8</v>
      </c>
      <c r="I443" s="20" t="s">
        <v>259</v>
      </c>
      <c r="J443" s="11" t="s">
        <v>261</v>
      </c>
      <c r="K443" s="11" t="s">
        <v>945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906</v>
      </c>
      <c r="F444" s="10">
        <v>42036</v>
      </c>
      <c r="G444" s="10">
        <v>44593</v>
      </c>
      <c r="H444" s="63">
        <v>8</v>
      </c>
      <c r="I444" s="20" t="s">
        <v>259</v>
      </c>
      <c r="J444" s="11" t="s">
        <v>261</v>
      </c>
      <c r="K444" s="11" t="s">
        <v>945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907</v>
      </c>
      <c r="F445" s="10">
        <v>42036</v>
      </c>
      <c r="G445" s="10">
        <v>44593</v>
      </c>
      <c r="H445" s="63">
        <v>8</v>
      </c>
      <c r="I445" s="20" t="s">
        <v>259</v>
      </c>
      <c r="J445" s="11" t="s">
        <v>261</v>
      </c>
      <c r="K445" s="11" t="s">
        <v>945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908</v>
      </c>
      <c r="F446" s="10">
        <v>42036</v>
      </c>
      <c r="G446" s="10">
        <v>44593</v>
      </c>
      <c r="H446" s="63">
        <v>8</v>
      </c>
      <c r="I446" s="20" t="s">
        <v>259</v>
      </c>
      <c r="J446" s="11" t="s">
        <v>261</v>
      </c>
      <c r="K446" s="11" t="s">
        <v>945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909</v>
      </c>
      <c r="F447" s="10">
        <v>42036</v>
      </c>
      <c r="G447" s="10">
        <v>44593</v>
      </c>
      <c r="H447" s="63">
        <v>8</v>
      </c>
      <c r="I447" s="20" t="s">
        <v>259</v>
      </c>
      <c r="J447" s="11" t="s">
        <v>261</v>
      </c>
      <c r="K447" s="11" t="s">
        <v>945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910</v>
      </c>
      <c r="F448" s="10">
        <v>42036</v>
      </c>
      <c r="G448" s="10">
        <v>44593</v>
      </c>
      <c r="H448" s="63">
        <v>8</v>
      </c>
      <c r="I448" s="20" t="s">
        <v>259</v>
      </c>
      <c r="J448" s="11" t="s">
        <v>261</v>
      </c>
      <c r="K448" s="11" t="s">
        <v>945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911</v>
      </c>
      <c r="F449" s="10">
        <v>42036</v>
      </c>
      <c r="G449" s="10">
        <v>44593</v>
      </c>
      <c r="H449" s="63">
        <v>8</v>
      </c>
      <c r="I449" s="20" t="s">
        <v>259</v>
      </c>
      <c r="J449" s="11" t="s">
        <v>261</v>
      </c>
      <c r="K449" s="11" t="s">
        <v>945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912</v>
      </c>
      <c r="F450" s="10">
        <v>42036</v>
      </c>
      <c r="G450" s="10">
        <v>44593</v>
      </c>
      <c r="H450" s="63">
        <v>8</v>
      </c>
      <c r="I450" s="20" t="s">
        <v>259</v>
      </c>
      <c r="J450" s="11" t="s">
        <v>261</v>
      </c>
      <c r="K450" s="11" t="s">
        <v>945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913</v>
      </c>
      <c r="F451" s="10">
        <v>42036</v>
      </c>
      <c r="G451" s="10">
        <v>44593</v>
      </c>
      <c r="H451" s="63">
        <v>8</v>
      </c>
      <c r="I451" s="20" t="s">
        <v>259</v>
      </c>
      <c r="J451" s="11" t="s">
        <v>261</v>
      </c>
      <c r="K451" s="11" t="s">
        <v>945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914</v>
      </c>
      <c r="F452" s="10">
        <v>42036</v>
      </c>
      <c r="G452" s="10">
        <v>44593</v>
      </c>
      <c r="H452" s="63">
        <v>8</v>
      </c>
      <c r="I452" s="20" t="s">
        <v>259</v>
      </c>
      <c r="J452" s="11" t="s">
        <v>261</v>
      </c>
      <c r="K452" s="11" t="s">
        <v>945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915</v>
      </c>
      <c r="F453" s="10">
        <v>42036</v>
      </c>
      <c r="G453" s="10">
        <v>44593</v>
      </c>
      <c r="H453" s="63">
        <v>8</v>
      </c>
      <c r="I453" s="20" t="s">
        <v>259</v>
      </c>
      <c r="J453" s="11" t="s">
        <v>261</v>
      </c>
      <c r="K453" s="11" t="s">
        <v>945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916</v>
      </c>
      <c r="F454" s="10">
        <v>42036</v>
      </c>
      <c r="G454" s="10">
        <v>44593</v>
      </c>
      <c r="H454" s="63">
        <v>8</v>
      </c>
      <c r="I454" s="20" t="s">
        <v>259</v>
      </c>
      <c r="J454" s="11" t="s">
        <v>261</v>
      </c>
      <c r="K454" s="11" t="s">
        <v>945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917</v>
      </c>
      <c r="F455" s="10">
        <v>42036</v>
      </c>
      <c r="G455" s="10">
        <v>44593</v>
      </c>
      <c r="H455" s="63">
        <v>8</v>
      </c>
      <c r="I455" s="20" t="s">
        <v>259</v>
      </c>
      <c r="J455" s="11" t="s">
        <v>261</v>
      </c>
      <c r="K455" s="11" t="s">
        <v>945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918</v>
      </c>
      <c r="F456" s="10">
        <v>42036</v>
      </c>
      <c r="G456" s="10">
        <v>44593</v>
      </c>
      <c r="H456" s="63">
        <v>8</v>
      </c>
      <c r="I456" s="20" t="s">
        <v>259</v>
      </c>
      <c r="J456" s="11" t="s">
        <v>261</v>
      </c>
      <c r="K456" s="11" t="s">
        <v>945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919</v>
      </c>
      <c r="F457" s="10">
        <v>42036</v>
      </c>
      <c r="G457" s="10">
        <v>44593</v>
      </c>
      <c r="H457" s="63">
        <v>8</v>
      </c>
      <c r="I457" s="20" t="s">
        <v>259</v>
      </c>
      <c r="J457" s="11" t="s">
        <v>261</v>
      </c>
      <c r="K457" s="11" t="s">
        <v>945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920</v>
      </c>
      <c r="F458" s="10">
        <v>42036</v>
      </c>
      <c r="G458" s="10">
        <v>44593</v>
      </c>
      <c r="H458" s="63">
        <v>8</v>
      </c>
      <c r="I458" s="20" t="s">
        <v>259</v>
      </c>
      <c r="J458" s="11" t="s">
        <v>261</v>
      </c>
      <c r="K458" s="11" t="s">
        <v>945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921</v>
      </c>
      <c r="F459" s="10">
        <v>42036</v>
      </c>
      <c r="G459" s="10">
        <v>44593</v>
      </c>
      <c r="H459" s="63">
        <v>8</v>
      </c>
      <c r="I459" s="20" t="s">
        <v>259</v>
      </c>
      <c r="J459" s="11" t="s">
        <v>261</v>
      </c>
      <c r="K459" s="11" t="s">
        <v>945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922</v>
      </c>
      <c r="F460" s="10">
        <v>42036</v>
      </c>
      <c r="G460" s="10">
        <v>44593</v>
      </c>
      <c r="H460" s="63">
        <v>8</v>
      </c>
      <c r="I460" s="20" t="s">
        <v>259</v>
      </c>
      <c r="J460" s="11" t="s">
        <v>261</v>
      </c>
      <c r="K460" s="11" t="s">
        <v>945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923</v>
      </c>
      <c r="F461" s="10">
        <v>42036</v>
      </c>
      <c r="G461" s="10">
        <v>44593</v>
      </c>
      <c r="H461" s="63">
        <v>8</v>
      </c>
      <c r="I461" s="20" t="s">
        <v>259</v>
      </c>
      <c r="J461" s="11" t="s">
        <v>261</v>
      </c>
      <c r="K461" s="11" t="s">
        <v>945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924</v>
      </c>
      <c r="F462" s="10">
        <v>42036</v>
      </c>
      <c r="G462" s="10">
        <v>44593</v>
      </c>
      <c r="H462" s="63">
        <v>8</v>
      </c>
      <c r="I462" s="20" t="s">
        <v>259</v>
      </c>
      <c r="J462" s="11" t="s">
        <v>261</v>
      </c>
      <c r="K462" s="11" t="s">
        <v>945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925</v>
      </c>
      <c r="F463" s="10">
        <v>42036</v>
      </c>
      <c r="G463" s="10">
        <v>44593</v>
      </c>
      <c r="H463" s="63">
        <v>8</v>
      </c>
      <c r="I463" s="20" t="s">
        <v>259</v>
      </c>
      <c r="J463" s="11" t="s">
        <v>261</v>
      </c>
      <c r="K463" s="11" t="s">
        <v>945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926</v>
      </c>
      <c r="F464" s="10">
        <v>42036</v>
      </c>
      <c r="G464" s="10">
        <v>44593</v>
      </c>
      <c r="H464" s="63">
        <v>8</v>
      </c>
      <c r="I464" s="20" t="s">
        <v>259</v>
      </c>
      <c r="J464" s="11" t="s">
        <v>261</v>
      </c>
      <c r="K464" s="11" t="s">
        <v>945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927</v>
      </c>
      <c r="F465" s="10">
        <v>42036</v>
      </c>
      <c r="G465" s="10">
        <v>44593</v>
      </c>
      <c r="H465" s="63">
        <v>8</v>
      </c>
      <c r="I465" s="20" t="s">
        <v>259</v>
      </c>
      <c r="J465" s="11" t="s">
        <v>261</v>
      </c>
      <c r="K465" s="11" t="s">
        <v>945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928</v>
      </c>
      <c r="F466" s="10">
        <v>42036</v>
      </c>
      <c r="G466" s="10">
        <v>44593</v>
      </c>
      <c r="H466" s="63">
        <v>8</v>
      </c>
      <c r="I466" s="20" t="s">
        <v>259</v>
      </c>
      <c r="J466" s="11" t="s">
        <v>261</v>
      </c>
      <c r="K466" s="11" t="s">
        <v>945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929</v>
      </c>
      <c r="F467" s="10">
        <v>42036</v>
      </c>
      <c r="G467" s="10">
        <v>44593</v>
      </c>
      <c r="H467" s="63">
        <v>8</v>
      </c>
      <c r="I467" s="20" t="s">
        <v>259</v>
      </c>
      <c r="J467" s="11" t="s">
        <v>261</v>
      </c>
      <c r="K467" s="11" t="s">
        <v>945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930</v>
      </c>
      <c r="F468" s="10">
        <v>42036</v>
      </c>
      <c r="G468" s="10">
        <v>44593</v>
      </c>
      <c r="H468" s="63">
        <v>8</v>
      </c>
      <c r="I468" s="20" t="s">
        <v>259</v>
      </c>
      <c r="J468" s="11" t="s">
        <v>261</v>
      </c>
      <c r="K468" s="11" t="s">
        <v>945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931</v>
      </c>
      <c r="F469" s="10">
        <v>42036</v>
      </c>
      <c r="G469" s="10">
        <v>44593</v>
      </c>
      <c r="H469" s="63">
        <v>8</v>
      </c>
      <c r="I469" s="20" t="s">
        <v>259</v>
      </c>
      <c r="J469" s="11" t="s">
        <v>261</v>
      </c>
      <c r="K469" s="11" t="s">
        <v>945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932</v>
      </c>
      <c r="F470" s="10">
        <v>42036</v>
      </c>
      <c r="G470" s="10">
        <v>44593</v>
      </c>
      <c r="H470" s="63">
        <v>8</v>
      </c>
      <c r="I470" s="20" t="s">
        <v>259</v>
      </c>
      <c r="J470" s="11" t="s">
        <v>261</v>
      </c>
      <c r="K470" s="11" t="s">
        <v>945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933</v>
      </c>
      <c r="F471" s="10">
        <v>42036</v>
      </c>
      <c r="G471" s="10">
        <v>44593</v>
      </c>
      <c r="H471" s="63">
        <v>8</v>
      </c>
      <c r="I471" s="20" t="s">
        <v>259</v>
      </c>
      <c r="J471" s="11" t="s">
        <v>261</v>
      </c>
      <c r="K471" s="11" t="s">
        <v>945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934</v>
      </c>
      <c r="F472" s="10">
        <v>42036</v>
      </c>
      <c r="G472" s="10">
        <v>44593</v>
      </c>
      <c r="H472" s="63">
        <v>8</v>
      </c>
      <c r="I472" s="20" t="s">
        <v>259</v>
      </c>
      <c r="J472" s="11" t="s">
        <v>261</v>
      </c>
      <c r="K472" s="11" t="s">
        <v>945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935</v>
      </c>
      <c r="F473" s="10">
        <v>42036</v>
      </c>
      <c r="G473" s="10">
        <v>44593</v>
      </c>
      <c r="H473" s="63">
        <v>8</v>
      </c>
      <c r="I473" s="20" t="s">
        <v>259</v>
      </c>
      <c r="J473" s="11" t="s">
        <v>261</v>
      </c>
      <c r="K473" s="11" t="s">
        <v>945</v>
      </c>
      <c r="L473" s="11">
        <v>2</v>
      </c>
    </row>
    <row r="475" spans="1:12">
      <c r="A475" s="11" t="s">
        <v>944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90042R" display="A125190042R" xr:uid="{00000000-0004-0000-0000-000001000000}"/>
    <hyperlink ref="E13" location="A125194794C" display="A125194794C" xr:uid="{00000000-0004-0000-0000-000002000000}"/>
    <hyperlink ref="E14" location="A125192418L" display="A125192418L" xr:uid="{00000000-0004-0000-0000-000003000000}"/>
    <hyperlink ref="E15" location="A125190022F" display="A125190022F" xr:uid="{00000000-0004-0000-0000-000004000000}"/>
    <hyperlink ref="E16" location="A125194774V" display="A125194774V" xr:uid="{00000000-0004-0000-0000-000005000000}"/>
    <hyperlink ref="E17" location="A125192398R" display="A125192398R" xr:uid="{00000000-0004-0000-0000-000006000000}"/>
    <hyperlink ref="E18" location="A125190046X" display="A125190046X" xr:uid="{00000000-0004-0000-0000-000007000000}"/>
    <hyperlink ref="E19" location="A125194798L" display="A125194798L" xr:uid="{00000000-0004-0000-0000-000008000000}"/>
    <hyperlink ref="E20" location="A125192422C" display="A125192422C" xr:uid="{00000000-0004-0000-0000-000009000000}"/>
    <hyperlink ref="E21" location="A125190050R" display="A125190050R" xr:uid="{00000000-0004-0000-0000-00000A000000}"/>
    <hyperlink ref="E22" location="A125194802T" display="A125194802T" xr:uid="{00000000-0004-0000-0000-00000B000000}"/>
    <hyperlink ref="E23" location="A125192426L" display="A125192426L" xr:uid="{00000000-0004-0000-0000-00000C000000}"/>
    <hyperlink ref="E24" location="A125190026R" display="A125190026R" xr:uid="{00000000-0004-0000-0000-00000D000000}"/>
    <hyperlink ref="E25" location="A125194778C" display="A125194778C" xr:uid="{00000000-0004-0000-0000-00000E000000}"/>
    <hyperlink ref="E26" location="A125192402V" display="A125192402V" xr:uid="{00000000-0004-0000-0000-00000F000000}"/>
    <hyperlink ref="E27" location="A125190030F" display="A125190030F" xr:uid="{00000000-0004-0000-0000-000010000000}"/>
    <hyperlink ref="E28" location="A125194782V" display="A125194782V" xr:uid="{00000000-0004-0000-0000-000011000000}"/>
    <hyperlink ref="E29" location="A125192406C" display="A125192406C" xr:uid="{00000000-0004-0000-0000-000012000000}"/>
    <hyperlink ref="E30" location="A125190034R" display="A125190034R" xr:uid="{00000000-0004-0000-0000-000013000000}"/>
    <hyperlink ref="E31" location="A125194786C" display="A125194786C" xr:uid="{00000000-0004-0000-0000-000014000000}"/>
    <hyperlink ref="E32" location="A125192410V" display="A125192410V" xr:uid="{00000000-0004-0000-0000-000015000000}"/>
    <hyperlink ref="E33" location="A125190018R" display="A125190018R" xr:uid="{00000000-0004-0000-0000-000016000000}"/>
    <hyperlink ref="E34" location="A125194770K" display="A125194770K" xr:uid="{00000000-0004-0000-0000-000017000000}"/>
    <hyperlink ref="E35" location="A125192394F" display="A125192394F" xr:uid="{00000000-0004-0000-0000-000018000000}"/>
    <hyperlink ref="E36" location="A125190054X" display="A125190054X" xr:uid="{00000000-0004-0000-0000-000019000000}"/>
    <hyperlink ref="E37" location="A125194806A" display="A125194806A" xr:uid="{00000000-0004-0000-0000-00001A000000}"/>
    <hyperlink ref="E38" location="A125192430C" display="A125192430C" xr:uid="{00000000-0004-0000-0000-00001B000000}"/>
    <hyperlink ref="E39" location="A125190038X" display="A125190038X" xr:uid="{00000000-0004-0000-0000-00001C000000}"/>
    <hyperlink ref="E40" location="A125194790V" display="A125194790V" xr:uid="{00000000-0004-0000-0000-00001D000000}"/>
    <hyperlink ref="E41" location="A125192414C" display="A125192414C" xr:uid="{00000000-0004-0000-0000-00001E000000}"/>
    <hyperlink ref="E42" location="A125190058J" display="A125190058J" xr:uid="{00000000-0004-0000-0000-00001F000000}"/>
    <hyperlink ref="E43" location="A125194810T" display="A125194810T" xr:uid="{00000000-0004-0000-0000-000020000000}"/>
    <hyperlink ref="E44" location="A125192434L" display="A125192434L" xr:uid="{00000000-0004-0000-0000-000021000000}"/>
    <hyperlink ref="E45" location="A125191230T" display="A125191230T" xr:uid="{00000000-0004-0000-0000-000022000000}"/>
    <hyperlink ref="E46" location="A125195982F" display="A125195982F" xr:uid="{00000000-0004-0000-0000-000023000000}"/>
    <hyperlink ref="E47" location="A125193606R" display="A125193606R" xr:uid="{00000000-0004-0000-0000-000024000000}"/>
    <hyperlink ref="E48" location="A125191210J" display="A125191210J" xr:uid="{00000000-0004-0000-0000-000025000000}"/>
    <hyperlink ref="E49" location="A125195962W" display="A125195962W" xr:uid="{00000000-0004-0000-0000-000026000000}"/>
    <hyperlink ref="E50" location="A125193586T" display="A125193586T" xr:uid="{00000000-0004-0000-0000-000027000000}"/>
    <hyperlink ref="E51" location="A125191234A" display="A125191234A" xr:uid="{00000000-0004-0000-0000-000028000000}"/>
    <hyperlink ref="E52" location="A125195986R" display="A125195986R" xr:uid="{00000000-0004-0000-0000-000029000000}"/>
    <hyperlink ref="E53" location="A125193610F" display="A125193610F" xr:uid="{00000000-0004-0000-0000-00002A000000}"/>
    <hyperlink ref="E54" location="A125191238K" display="A125191238K" xr:uid="{00000000-0004-0000-0000-00002B000000}"/>
    <hyperlink ref="E55" location="A125195990F" display="A125195990F" xr:uid="{00000000-0004-0000-0000-00002C000000}"/>
    <hyperlink ref="E56" location="A125193614R" display="A125193614R" xr:uid="{00000000-0004-0000-0000-00002D000000}"/>
    <hyperlink ref="E57" location="A125191214T" display="A125191214T" xr:uid="{00000000-0004-0000-0000-00002E000000}"/>
    <hyperlink ref="E58" location="A125195966F" display="A125195966F" xr:uid="{00000000-0004-0000-0000-00002F000000}"/>
    <hyperlink ref="E59" location="A125193590J" display="A125193590J" xr:uid="{00000000-0004-0000-0000-000030000000}"/>
    <hyperlink ref="E60" location="A125191218A" display="A125191218A" xr:uid="{00000000-0004-0000-0000-000031000000}"/>
    <hyperlink ref="E61" location="A125195970W" display="A125195970W" xr:uid="{00000000-0004-0000-0000-000032000000}"/>
    <hyperlink ref="E62" location="A125193594T" display="A125193594T" xr:uid="{00000000-0004-0000-0000-000033000000}"/>
    <hyperlink ref="E63" location="A125191222T" display="A125191222T" xr:uid="{00000000-0004-0000-0000-000034000000}"/>
    <hyperlink ref="E64" location="A125195974F" display="A125195974F" xr:uid="{00000000-0004-0000-0000-000035000000}"/>
    <hyperlink ref="E65" location="A125193598A" display="A125193598A" xr:uid="{00000000-0004-0000-0000-000036000000}"/>
    <hyperlink ref="E66" location="A125191206T" display="A125191206T" xr:uid="{00000000-0004-0000-0000-000037000000}"/>
    <hyperlink ref="E67" location="A125195958F" display="A125195958F" xr:uid="{00000000-0004-0000-0000-000038000000}"/>
    <hyperlink ref="E68" location="A125193582J" display="A125193582J" xr:uid="{00000000-0004-0000-0000-000039000000}"/>
    <hyperlink ref="E69" location="A125191242A" display="A125191242A" xr:uid="{00000000-0004-0000-0000-00003A000000}"/>
    <hyperlink ref="E70" location="A125195994R" display="A125195994R" xr:uid="{00000000-0004-0000-0000-00003B000000}"/>
    <hyperlink ref="E71" location="A125193618X" display="A125193618X" xr:uid="{00000000-0004-0000-0000-00003C000000}"/>
    <hyperlink ref="E72" location="A125191226A" display="A125191226A" xr:uid="{00000000-0004-0000-0000-00003D000000}"/>
    <hyperlink ref="E73" location="A125195978R" display="A125195978R" xr:uid="{00000000-0004-0000-0000-00003E000000}"/>
    <hyperlink ref="E74" location="A125193602F" display="A125193602F" xr:uid="{00000000-0004-0000-0000-00003F000000}"/>
    <hyperlink ref="E75" location="A125191246K" display="A125191246K" xr:uid="{00000000-0004-0000-0000-000040000000}"/>
    <hyperlink ref="E76" location="A125195998X" display="A125195998X" xr:uid="{00000000-0004-0000-0000-000041000000}"/>
    <hyperlink ref="E77" location="A125193622R" display="A125193622R" xr:uid="{00000000-0004-0000-0000-000042000000}"/>
    <hyperlink ref="E78" location="A125190438K" display="A125190438K" xr:uid="{00000000-0004-0000-0000-000043000000}"/>
    <hyperlink ref="E79" location="A125195190J" display="A125195190J" xr:uid="{00000000-0004-0000-0000-000044000000}"/>
    <hyperlink ref="E80" location="A125192814R" display="A125192814R" xr:uid="{00000000-0004-0000-0000-000045000000}"/>
    <hyperlink ref="E81" location="A125190418A" display="A125190418A" xr:uid="{00000000-0004-0000-0000-000046000000}"/>
    <hyperlink ref="E82" location="A125195170X" display="A125195170X" xr:uid="{00000000-0004-0000-0000-000047000000}"/>
    <hyperlink ref="E83" location="A125192794T" display="A125192794T" xr:uid="{00000000-0004-0000-0000-000048000000}"/>
    <hyperlink ref="E84" location="A125190442A" display="A125190442A" xr:uid="{00000000-0004-0000-0000-000049000000}"/>
    <hyperlink ref="E85" location="A125195194T" display="A125195194T" xr:uid="{00000000-0004-0000-0000-00004A000000}"/>
    <hyperlink ref="E86" location="A125192818X" display="A125192818X" xr:uid="{00000000-0004-0000-0000-00004B000000}"/>
    <hyperlink ref="E87" location="A125190446K" display="A125190446K" xr:uid="{00000000-0004-0000-0000-00004C000000}"/>
    <hyperlink ref="E88" location="A125195198A" display="A125195198A" xr:uid="{00000000-0004-0000-0000-00004D000000}"/>
    <hyperlink ref="E89" location="A125192822R" display="A125192822R" xr:uid="{00000000-0004-0000-0000-00004E000000}"/>
    <hyperlink ref="E90" location="A125190422T" display="A125190422T" xr:uid="{00000000-0004-0000-0000-00004F000000}"/>
    <hyperlink ref="E91" location="A125195174J" display="A125195174J" xr:uid="{00000000-0004-0000-0000-000050000000}"/>
    <hyperlink ref="E92" location="A125192798A" display="A125192798A" xr:uid="{00000000-0004-0000-0000-000051000000}"/>
    <hyperlink ref="E93" location="A125190426A" display="A125190426A" xr:uid="{00000000-0004-0000-0000-000052000000}"/>
    <hyperlink ref="E94" location="A125195178T" display="A125195178T" xr:uid="{00000000-0004-0000-0000-000053000000}"/>
    <hyperlink ref="E95" location="A125192802F" display="A125192802F" xr:uid="{00000000-0004-0000-0000-000054000000}"/>
    <hyperlink ref="E96" location="A125190430T" display="A125190430T" xr:uid="{00000000-0004-0000-0000-000055000000}"/>
    <hyperlink ref="E97" location="A125195182J" display="A125195182J" xr:uid="{00000000-0004-0000-0000-000056000000}"/>
    <hyperlink ref="E98" location="A125192806R" display="A125192806R" xr:uid="{00000000-0004-0000-0000-000057000000}"/>
    <hyperlink ref="E99" location="A125190414T" display="A125190414T" xr:uid="{00000000-0004-0000-0000-000058000000}"/>
    <hyperlink ref="E100" location="A125195166J" display="A125195166J" xr:uid="{00000000-0004-0000-0000-000059000000}"/>
    <hyperlink ref="E101" location="A125192790J" display="A125192790J" xr:uid="{00000000-0004-0000-0000-00005A000000}"/>
    <hyperlink ref="E102" location="A125190450A" display="A125190450A" xr:uid="{00000000-0004-0000-0000-00005B000000}"/>
    <hyperlink ref="E103" location="A125195202F" display="A125195202F" xr:uid="{00000000-0004-0000-0000-00005C000000}"/>
    <hyperlink ref="E104" location="A125192826X" display="A125192826X" xr:uid="{00000000-0004-0000-0000-00005D000000}"/>
    <hyperlink ref="E105" location="A125190434A" display="A125190434A" xr:uid="{00000000-0004-0000-0000-00005E000000}"/>
    <hyperlink ref="E106" location="A125195186T" display="A125195186T" xr:uid="{00000000-0004-0000-0000-00005F000000}"/>
    <hyperlink ref="E107" location="A125192810F" display="A125192810F" xr:uid="{00000000-0004-0000-0000-000060000000}"/>
    <hyperlink ref="E108" location="A125190454K" display="A125190454K" xr:uid="{00000000-0004-0000-0000-000061000000}"/>
    <hyperlink ref="E109" location="A125195206R" display="A125195206R" xr:uid="{00000000-0004-0000-0000-000062000000}"/>
    <hyperlink ref="E110" location="A125192830R" display="A125192830R" xr:uid="{00000000-0004-0000-0000-000063000000}"/>
    <hyperlink ref="E111" location="A125191626L" display="A125191626L" xr:uid="{00000000-0004-0000-0000-000064000000}"/>
    <hyperlink ref="E112" location="A125196378C" display="A125196378C" xr:uid="{00000000-0004-0000-0000-000065000000}"/>
    <hyperlink ref="E113" location="A125194002V" display="A125194002V" xr:uid="{00000000-0004-0000-0000-000066000000}"/>
    <hyperlink ref="E114" location="A125191606C" display="A125191606C" xr:uid="{00000000-0004-0000-0000-000067000000}"/>
    <hyperlink ref="E115" location="A125196358V" display="A125196358V" xr:uid="{00000000-0004-0000-0000-000068000000}"/>
    <hyperlink ref="E116" location="A125193982V" display="A125193982V" xr:uid="{00000000-0004-0000-0000-000069000000}"/>
    <hyperlink ref="E117" location="A125191630C" display="A125191630C" xr:uid="{00000000-0004-0000-0000-00006A000000}"/>
    <hyperlink ref="E118" location="A125196382V" display="A125196382V" xr:uid="{00000000-0004-0000-0000-00006B000000}"/>
    <hyperlink ref="E119" location="A125194006C" display="A125194006C" xr:uid="{00000000-0004-0000-0000-00006C000000}"/>
    <hyperlink ref="E120" location="A125191634L" display="A125191634L" xr:uid="{00000000-0004-0000-0000-00006D000000}"/>
    <hyperlink ref="E121" location="A125196386C" display="A125196386C" xr:uid="{00000000-0004-0000-0000-00006E000000}"/>
    <hyperlink ref="E122" location="A125194010V" display="A125194010V" xr:uid="{00000000-0004-0000-0000-00006F000000}"/>
    <hyperlink ref="E123" location="A125191610V" display="A125191610V" xr:uid="{00000000-0004-0000-0000-000070000000}"/>
    <hyperlink ref="E124" location="A125196362K" display="A125196362K" xr:uid="{00000000-0004-0000-0000-000071000000}"/>
    <hyperlink ref="E125" location="A125193986C" display="A125193986C" xr:uid="{00000000-0004-0000-0000-000072000000}"/>
    <hyperlink ref="E126" location="A125191614C" display="A125191614C" xr:uid="{00000000-0004-0000-0000-000073000000}"/>
    <hyperlink ref="E127" location="A125196366V" display="A125196366V" xr:uid="{00000000-0004-0000-0000-000074000000}"/>
    <hyperlink ref="E128" location="A125193990V" display="A125193990V" xr:uid="{00000000-0004-0000-0000-000075000000}"/>
    <hyperlink ref="E129" location="A125191618L" display="A125191618L" xr:uid="{00000000-0004-0000-0000-000076000000}"/>
    <hyperlink ref="E130" location="A125196370K" display="A125196370K" xr:uid="{00000000-0004-0000-0000-000077000000}"/>
    <hyperlink ref="E131" location="A125193994C" display="A125193994C" xr:uid="{00000000-0004-0000-0000-000078000000}"/>
    <hyperlink ref="E132" location="A125191602V" display="A125191602V" xr:uid="{00000000-0004-0000-0000-000079000000}"/>
    <hyperlink ref="E133" location="A125196354K" display="A125196354K" xr:uid="{00000000-0004-0000-0000-00007A000000}"/>
    <hyperlink ref="E134" location="A125193978C" display="A125193978C" xr:uid="{00000000-0004-0000-0000-00007B000000}"/>
    <hyperlink ref="E135" location="A125191638W" display="A125191638W" xr:uid="{00000000-0004-0000-0000-00007C000000}"/>
    <hyperlink ref="E136" location="A125196390V" display="A125196390V" xr:uid="{00000000-0004-0000-0000-00007D000000}"/>
    <hyperlink ref="E137" location="A125194014C" display="A125194014C" xr:uid="{00000000-0004-0000-0000-00007E000000}"/>
    <hyperlink ref="E138" location="A125191622C" display="A125191622C" xr:uid="{00000000-0004-0000-0000-00007F000000}"/>
    <hyperlink ref="E139" location="A125196374V" display="A125196374V" xr:uid="{00000000-0004-0000-0000-000080000000}"/>
    <hyperlink ref="E140" location="A125193998L" display="A125193998L" xr:uid="{00000000-0004-0000-0000-000081000000}"/>
    <hyperlink ref="E141" location="A125191642L" display="A125191642L" xr:uid="{00000000-0004-0000-0000-000082000000}"/>
    <hyperlink ref="E142" location="A125196394C" display="A125196394C" xr:uid="{00000000-0004-0000-0000-000083000000}"/>
    <hyperlink ref="E143" location="A125194018L" display="A125194018L" xr:uid="{00000000-0004-0000-0000-000084000000}"/>
    <hyperlink ref="E144" location="A125192022T" display="A125192022T" xr:uid="{00000000-0004-0000-0000-000085000000}"/>
    <hyperlink ref="E145" location="A125196774F" display="A125196774F" xr:uid="{00000000-0004-0000-0000-000086000000}"/>
    <hyperlink ref="E146" location="A125194398A" display="A125194398A" xr:uid="{00000000-0004-0000-0000-000087000000}"/>
    <hyperlink ref="E147" location="A125192002J" display="A125192002J" xr:uid="{00000000-0004-0000-0000-000088000000}"/>
    <hyperlink ref="E148" location="A125196754W" display="A125196754W" xr:uid="{00000000-0004-0000-0000-000089000000}"/>
    <hyperlink ref="E149" location="A125194378T" display="A125194378T" xr:uid="{00000000-0004-0000-0000-00008A000000}"/>
    <hyperlink ref="E150" location="A125192026A" display="A125192026A" xr:uid="{00000000-0004-0000-0000-00008B000000}"/>
    <hyperlink ref="E151" location="A125196778R" display="A125196778R" xr:uid="{00000000-0004-0000-0000-00008C000000}"/>
    <hyperlink ref="E152" location="A125194402F" display="A125194402F" xr:uid="{00000000-0004-0000-0000-00008D000000}"/>
    <hyperlink ref="E153" location="A125192030T" display="A125192030T" xr:uid="{00000000-0004-0000-0000-00008E000000}"/>
    <hyperlink ref="E154" location="A125196782F" display="A125196782F" xr:uid="{00000000-0004-0000-0000-00008F000000}"/>
    <hyperlink ref="E155" location="A125194406R" display="A125194406R" xr:uid="{00000000-0004-0000-0000-000090000000}"/>
    <hyperlink ref="E156" location="A125192006T" display="A125192006T" xr:uid="{00000000-0004-0000-0000-000091000000}"/>
    <hyperlink ref="E157" location="A125196758F" display="A125196758F" xr:uid="{00000000-0004-0000-0000-000092000000}"/>
    <hyperlink ref="E158" location="A125194382J" display="A125194382J" xr:uid="{00000000-0004-0000-0000-000093000000}"/>
    <hyperlink ref="E159" location="A125192010J" display="A125192010J" xr:uid="{00000000-0004-0000-0000-000094000000}"/>
    <hyperlink ref="E160" location="A125196762W" display="A125196762W" xr:uid="{00000000-0004-0000-0000-000095000000}"/>
    <hyperlink ref="E161" location="A125194386T" display="A125194386T" xr:uid="{00000000-0004-0000-0000-000096000000}"/>
    <hyperlink ref="E162" location="A125192014T" display="A125192014T" xr:uid="{00000000-0004-0000-0000-000097000000}"/>
    <hyperlink ref="E163" location="A125196766F" display="A125196766F" xr:uid="{00000000-0004-0000-0000-000098000000}"/>
    <hyperlink ref="E164" location="A125194390J" display="A125194390J" xr:uid="{00000000-0004-0000-0000-000099000000}"/>
    <hyperlink ref="E165" location="A125191998A" display="A125191998A" xr:uid="{00000000-0004-0000-0000-00009A000000}"/>
    <hyperlink ref="E166" location="A125196750L" display="A125196750L" xr:uid="{00000000-0004-0000-0000-00009B000000}"/>
    <hyperlink ref="E167" location="A125194374J" display="A125194374J" xr:uid="{00000000-0004-0000-0000-00009C000000}"/>
    <hyperlink ref="E168" location="A125192034A" display="A125192034A" xr:uid="{00000000-0004-0000-0000-00009D000000}"/>
    <hyperlink ref="E169" location="A125196786R" display="A125196786R" xr:uid="{00000000-0004-0000-0000-00009E000000}"/>
    <hyperlink ref="E170" location="A125194410F" display="A125194410F" xr:uid="{00000000-0004-0000-0000-00009F000000}"/>
    <hyperlink ref="E171" location="A125192018A" display="A125192018A" xr:uid="{00000000-0004-0000-0000-0000A0000000}"/>
    <hyperlink ref="E172" location="A125196770W" display="A125196770W" xr:uid="{00000000-0004-0000-0000-0000A1000000}"/>
    <hyperlink ref="E173" location="A125194394T" display="A125194394T" xr:uid="{00000000-0004-0000-0000-0000A2000000}"/>
    <hyperlink ref="E174" location="A125192038K" display="A125192038K" xr:uid="{00000000-0004-0000-0000-0000A3000000}"/>
    <hyperlink ref="E175" location="A125196790F" display="A125196790F" xr:uid="{00000000-0004-0000-0000-0000A4000000}"/>
    <hyperlink ref="E176" location="A125194414R" display="A125194414R" xr:uid="{00000000-0004-0000-0000-0000A5000000}"/>
    <hyperlink ref="E177" location="A125190834L" display="A125190834L" xr:uid="{00000000-0004-0000-0000-0000A6000000}"/>
    <hyperlink ref="E178" location="A125195586C" display="A125195586C" xr:uid="{00000000-0004-0000-0000-0000A7000000}"/>
    <hyperlink ref="E179" location="A125193210V" display="A125193210V" xr:uid="{00000000-0004-0000-0000-0000A8000000}"/>
    <hyperlink ref="E180" location="A125190814C" display="A125190814C" xr:uid="{00000000-0004-0000-0000-0000A9000000}"/>
    <hyperlink ref="E181" location="A125195566V" display="A125195566V" xr:uid="{00000000-0004-0000-0000-0000AA000000}"/>
    <hyperlink ref="E182" location="A125193190W" display="A125193190W" xr:uid="{00000000-0004-0000-0000-0000AB000000}"/>
    <hyperlink ref="E183" location="A125190838W" display="A125190838W" xr:uid="{00000000-0004-0000-0000-0000AC000000}"/>
    <hyperlink ref="E184" location="A125195590V" display="A125195590V" xr:uid="{00000000-0004-0000-0000-0000AD000000}"/>
    <hyperlink ref="E185" location="A125193214C" display="A125193214C" xr:uid="{00000000-0004-0000-0000-0000AE000000}"/>
    <hyperlink ref="E186" location="A125190842L" display="A125190842L" xr:uid="{00000000-0004-0000-0000-0000AF000000}"/>
    <hyperlink ref="E187" location="A125195594C" display="A125195594C" xr:uid="{00000000-0004-0000-0000-0000B0000000}"/>
    <hyperlink ref="E188" location="A125193218L" display="A125193218L" xr:uid="{00000000-0004-0000-0000-0000B1000000}"/>
    <hyperlink ref="E189" location="A125190818L" display="A125190818L" xr:uid="{00000000-0004-0000-0000-0000B2000000}"/>
    <hyperlink ref="E190" location="A125195570K" display="A125195570K" xr:uid="{00000000-0004-0000-0000-0000B3000000}"/>
    <hyperlink ref="E191" location="A125193194F" display="A125193194F" xr:uid="{00000000-0004-0000-0000-0000B4000000}"/>
    <hyperlink ref="E192" location="A125190822C" display="A125190822C" xr:uid="{00000000-0004-0000-0000-0000B5000000}"/>
    <hyperlink ref="E193" location="A125195574V" display="A125195574V" xr:uid="{00000000-0004-0000-0000-0000B6000000}"/>
    <hyperlink ref="E194" location="A125193198R" display="A125193198R" xr:uid="{00000000-0004-0000-0000-0000B7000000}"/>
    <hyperlink ref="E195" location="A125190826L" display="A125190826L" xr:uid="{00000000-0004-0000-0000-0000B8000000}"/>
    <hyperlink ref="E196" location="A125195578C" display="A125195578C" xr:uid="{00000000-0004-0000-0000-0000B9000000}"/>
    <hyperlink ref="E197" location="A125193202V" display="A125193202V" xr:uid="{00000000-0004-0000-0000-0000BA000000}"/>
    <hyperlink ref="E198" location="A125190810V" display="A125190810V" xr:uid="{00000000-0004-0000-0000-0000BB000000}"/>
    <hyperlink ref="E199" location="A125195562K" display="A125195562K" xr:uid="{00000000-0004-0000-0000-0000BC000000}"/>
    <hyperlink ref="E200" location="A125193186F" display="A125193186F" xr:uid="{00000000-0004-0000-0000-0000BD000000}"/>
    <hyperlink ref="E201" location="A125190846W" display="A125190846W" xr:uid="{00000000-0004-0000-0000-0000BE000000}"/>
    <hyperlink ref="E202" location="A125195598L" display="A125195598L" xr:uid="{00000000-0004-0000-0000-0000BF000000}"/>
    <hyperlink ref="E203" location="A125193222C" display="A125193222C" xr:uid="{00000000-0004-0000-0000-0000C0000000}"/>
    <hyperlink ref="E204" location="A125190830C" display="A125190830C" xr:uid="{00000000-0004-0000-0000-0000C1000000}"/>
    <hyperlink ref="E205" location="A125195582V" display="A125195582V" xr:uid="{00000000-0004-0000-0000-0000C2000000}"/>
    <hyperlink ref="E206" location="A125193206C" display="A125193206C" xr:uid="{00000000-0004-0000-0000-0000C3000000}"/>
    <hyperlink ref="E207" location="A125190850L" display="A125190850L" xr:uid="{00000000-0004-0000-0000-0000C4000000}"/>
    <hyperlink ref="E208" location="A125195602T" display="A125195602T" xr:uid="{00000000-0004-0000-0000-0000C5000000}"/>
    <hyperlink ref="E209" location="A125193226L" display="A125193226L" xr:uid="{00000000-0004-0000-0000-0000C6000000}"/>
    <hyperlink ref="E210" location="A125190306J" display="A125190306J" xr:uid="{00000000-0004-0000-0000-0000C7000000}"/>
    <hyperlink ref="E211" location="A125195058X" display="A125195058X" xr:uid="{00000000-0004-0000-0000-0000C8000000}"/>
    <hyperlink ref="E212" location="A125192682X" display="A125192682X" xr:uid="{00000000-0004-0000-0000-0000C9000000}"/>
    <hyperlink ref="E213" location="A125190286K" display="A125190286K" xr:uid="{00000000-0004-0000-0000-0000CA000000}"/>
    <hyperlink ref="E214" location="A125195038R" display="A125195038R" xr:uid="{00000000-0004-0000-0000-0000CB000000}"/>
    <hyperlink ref="E215" location="A125192662R" display="A125192662R" xr:uid="{00000000-0004-0000-0000-0000CC000000}"/>
    <hyperlink ref="E216" location="A125190310X" display="A125190310X" xr:uid="{00000000-0004-0000-0000-0000CD000000}"/>
    <hyperlink ref="E217" location="A125195062R" display="A125195062R" xr:uid="{00000000-0004-0000-0000-0000CE000000}"/>
    <hyperlink ref="E218" location="A125192686J" display="A125192686J" xr:uid="{00000000-0004-0000-0000-0000CF000000}"/>
    <hyperlink ref="E219" location="A125190314J" display="A125190314J" xr:uid="{00000000-0004-0000-0000-0000D0000000}"/>
    <hyperlink ref="E220" location="A125195066X" display="A125195066X" xr:uid="{00000000-0004-0000-0000-0000D1000000}"/>
    <hyperlink ref="E221" location="A125192690X" display="A125192690X" xr:uid="{00000000-0004-0000-0000-0000D2000000}"/>
    <hyperlink ref="E222" location="A125190290A" display="A125190290A" xr:uid="{00000000-0004-0000-0000-0000D3000000}"/>
    <hyperlink ref="E223" location="A125195042F" display="A125195042F" xr:uid="{00000000-0004-0000-0000-0000D4000000}"/>
    <hyperlink ref="E224" location="A125192666X" display="A125192666X" xr:uid="{00000000-0004-0000-0000-0000D5000000}"/>
    <hyperlink ref="E225" location="A125190294K" display="A125190294K" xr:uid="{00000000-0004-0000-0000-0000D6000000}"/>
    <hyperlink ref="E226" location="A125195046R" display="A125195046R" xr:uid="{00000000-0004-0000-0000-0000D7000000}"/>
    <hyperlink ref="E227" location="A125192670R" display="A125192670R" xr:uid="{00000000-0004-0000-0000-0000D8000000}"/>
    <hyperlink ref="E228" location="A125190298V" display="A125190298V" xr:uid="{00000000-0004-0000-0000-0000D9000000}"/>
    <hyperlink ref="E229" location="A125195050F" display="A125195050F" xr:uid="{00000000-0004-0000-0000-0000DA000000}"/>
    <hyperlink ref="E230" location="A125192674X" display="A125192674X" xr:uid="{00000000-0004-0000-0000-0000DB000000}"/>
    <hyperlink ref="E231" location="A125190282A" display="A125190282A" xr:uid="{00000000-0004-0000-0000-0000DC000000}"/>
    <hyperlink ref="E232" location="A125195034F" display="A125195034F" xr:uid="{00000000-0004-0000-0000-0000DD000000}"/>
    <hyperlink ref="E233" location="A125192658X" display="A125192658X" xr:uid="{00000000-0004-0000-0000-0000DE000000}"/>
    <hyperlink ref="E234" location="A125190318T" display="A125190318T" xr:uid="{00000000-0004-0000-0000-0000DF000000}"/>
    <hyperlink ref="E235" location="A125195070R" display="A125195070R" xr:uid="{00000000-0004-0000-0000-0000E0000000}"/>
    <hyperlink ref="E236" location="A125192694J" display="A125192694J" xr:uid="{00000000-0004-0000-0000-0000E1000000}"/>
    <hyperlink ref="E237" location="A125190302X" display="A125190302X" xr:uid="{00000000-0004-0000-0000-0000E2000000}"/>
    <hyperlink ref="E238" location="A125195054R" display="A125195054R" xr:uid="{00000000-0004-0000-0000-0000E3000000}"/>
    <hyperlink ref="E239" location="A125192678J" display="A125192678J" xr:uid="{00000000-0004-0000-0000-0000E4000000}"/>
    <hyperlink ref="E240" location="A125190322J" display="A125190322J" xr:uid="{00000000-0004-0000-0000-0000E5000000}"/>
    <hyperlink ref="E241" location="A125195074X" display="A125195074X" xr:uid="{00000000-0004-0000-0000-0000E6000000}"/>
    <hyperlink ref="E242" location="A125192698T" display="A125192698T" xr:uid="{00000000-0004-0000-0000-0000E7000000}"/>
    <hyperlink ref="E243" location="A125190130R" display="A125190130R" xr:uid="{00000000-0004-0000-0000-0000E8000000}"/>
    <hyperlink ref="E244" location="A125194882C" display="A125194882C" xr:uid="{00000000-0004-0000-0000-0000E9000000}"/>
    <hyperlink ref="E245" location="A125192506L" display="A125192506L" xr:uid="{00000000-0004-0000-0000-0000EA000000}"/>
    <hyperlink ref="E246" location="A125190110F" display="A125190110F" xr:uid="{00000000-0004-0000-0000-0000EB000000}"/>
    <hyperlink ref="E247" location="A125194862V" display="A125194862V" xr:uid="{00000000-0004-0000-0000-0000EC000000}"/>
    <hyperlink ref="E248" location="A125192486R" display="A125192486R" xr:uid="{00000000-0004-0000-0000-0000ED000000}"/>
    <hyperlink ref="E249" location="A125190134X" display="A125190134X" xr:uid="{00000000-0004-0000-0000-0000EE000000}"/>
    <hyperlink ref="E250" location="A125194886L" display="A125194886L" xr:uid="{00000000-0004-0000-0000-0000EF000000}"/>
    <hyperlink ref="E251" location="A125192510C" display="A125192510C" xr:uid="{00000000-0004-0000-0000-0000F0000000}"/>
    <hyperlink ref="E252" location="A125190138J" display="A125190138J" xr:uid="{00000000-0004-0000-0000-0000F1000000}"/>
    <hyperlink ref="E253" location="A125194890C" display="A125194890C" xr:uid="{00000000-0004-0000-0000-0000F2000000}"/>
    <hyperlink ref="E254" location="A125192514L" display="A125192514L" xr:uid="{00000000-0004-0000-0000-0000F3000000}"/>
    <hyperlink ref="E255" location="A125190114R" display="A125190114R" xr:uid="{00000000-0004-0000-0000-0000F4000000}"/>
    <hyperlink ref="E256" location="A125194866C" display="A125194866C" xr:uid="{00000000-0004-0000-0000-0000F5000000}"/>
    <hyperlink ref="E257" location="A125192490F" display="A125192490F" xr:uid="{00000000-0004-0000-0000-0000F6000000}"/>
    <hyperlink ref="E258" location="A125190118X" display="A125190118X" xr:uid="{00000000-0004-0000-0000-0000F7000000}"/>
    <hyperlink ref="E259" location="A125194870V" display="A125194870V" xr:uid="{00000000-0004-0000-0000-0000F8000000}"/>
    <hyperlink ref="E260" location="A125192494R" display="A125192494R" xr:uid="{00000000-0004-0000-0000-0000F9000000}"/>
    <hyperlink ref="E261" location="A125190122R" display="A125190122R" xr:uid="{00000000-0004-0000-0000-0000FA000000}"/>
    <hyperlink ref="E262" location="A125194874C" display="A125194874C" xr:uid="{00000000-0004-0000-0000-0000FB000000}"/>
    <hyperlink ref="E263" location="A125192498X" display="A125192498X" xr:uid="{00000000-0004-0000-0000-0000FC000000}"/>
    <hyperlink ref="E264" location="A125190106R" display="A125190106R" xr:uid="{00000000-0004-0000-0000-0000FD000000}"/>
    <hyperlink ref="E265" location="A125194858C" display="A125194858C" xr:uid="{00000000-0004-0000-0000-0000FE000000}"/>
    <hyperlink ref="E266" location="A125192482F" display="A125192482F" xr:uid="{00000000-0004-0000-0000-0000FF000000}"/>
    <hyperlink ref="E267" location="A125190142X" display="A125190142X" xr:uid="{00000000-0004-0000-0000-000000010000}"/>
    <hyperlink ref="E268" location="A125194894L" display="A125194894L" xr:uid="{00000000-0004-0000-0000-000001010000}"/>
    <hyperlink ref="E269" location="A125192518W" display="A125192518W" xr:uid="{00000000-0004-0000-0000-000002010000}"/>
    <hyperlink ref="E270" location="A125190126X" display="A125190126X" xr:uid="{00000000-0004-0000-0000-000003010000}"/>
    <hyperlink ref="E271" location="A125194878L" display="A125194878L" xr:uid="{00000000-0004-0000-0000-000004010000}"/>
    <hyperlink ref="E272" location="A125192502C" display="A125192502C" xr:uid="{00000000-0004-0000-0000-000005010000}"/>
    <hyperlink ref="E273" location="A125190146J" display="A125190146J" xr:uid="{00000000-0004-0000-0000-000006010000}"/>
    <hyperlink ref="E274" location="A125194898W" display="A125194898W" xr:uid="{00000000-0004-0000-0000-000007010000}"/>
    <hyperlink ref="E275" location="A125192522L" display="A125192522L" xr:uid="{00000000-0004-0000-0000-000008010000}"/>
    <hyperlink ref="E276" location="A125190350T" display="A125190350T" xr:uid="{00000000-0004-0000-0000-000009010000}"/>
    <hyperlink ref="E277" location="A125195102W" display="A125195102W" xr:uid="{00000000-0004-0000-0000-00000A010000}"/>
    <hyperlink ref="E278" location="A125192726R" display="A125192726R" xr:uid="{00000000-0004-0000-0000-00000B010000}"/>
    <hyperlink ref="E279" location="A125190330J" display="A125190330J" xr:uid="{00000000-0004-0000-0000-00000C010000}"/>
    <hyperlink ref="E280" location="A125195082X" display="A125195082X" xr:uid="{00000000-0004-0000-0000-00000D010000}"/>
    <hyperlink ref="E281" location="A125192706F" display="A125192706F" xr:uid="{00000000-0004-0000-0000-00000E010000}"/>
    <hyperlink ref="E282" location="A125190354A" display="A125190354A" xr:uid="{00000000-0004-0000-0000-00000F010000}"/>
    <hyperlink ref="E283" location="A125195106F" display="A125195106F" xr:uid="{00000000-0004-0000-0000-000010010000}"/>
    <hyperlink ref="E284" location="A125192730F" display="A125192730F" xr:uid="{00000000-0004-0000-0000-000011010000}"/>
    <hyperlink ref="E285" location="A125190358K" display="A125190358K" xr:uid="{00000000-0004-0000-0000-000012010000}"/>
    <hyperlink ref="E286" location="A125195110W" display="A125195110W" xr:uid="{00000000-0004-0000-0000-000013010000}"/>
    <hyperlink ref="E287" location="A125192734R" display="A125192734R" xr:uid="{00000000-0004-0000-0000-000014010000}"/>
    <hyperlink ref="E288" location="A125190334T" display="A125190334T" xr:uid="{00000000-0004-0000-0000-000015010000}"/>
    <hyperlink ref="E289" location="A125195086J" display="A125195086J" xr:uid="{00000000-0004-0000-0000-000016010000}"/>
    <hyperlink ref="E290" location="A125192710W" display="A125192710W" xr:uid="{00000000-0004-0000-0000-000017010000}"/>
    <hyperlink ref="E291" location="A125190338A" display="A125190338A" xr:uid="{00000000-0004-0000-0000-000018010000}"/>
    <hyperlink ref="E292" location="A125195090X" display="A125195090X" xr:uid="{00000000-0004-0000-0000-000019010000}"/>
    <hyperlink ref="E293" location="A125192714F" display="A125192714F" xr:uid="{00000000-0004-0000-0000-00001A010000}"/>
    <hyperlink ref="E294" location="A125190342T" display="A125190342T" xr:uid="{00000000-0004-0000-0000-00001B010000}"/>
    <hyperlink ref="E295" location="A125195094J" display="A125195094J" xr:uid="{00000000-0004-0000-0000-00001C010000}"/>
    <hyperlink ref="E296" location="A125192718R" display="A125192718R" xr:uid="{00000000-0004-0000-0000-00001D010000}"/>
    <hyperlink ref="E297" location="A125190326T" display="A125190326T" xr:uid="{00000000-0004-0000-0000-00001E010000}"/>
    <hyperlink ref="E298" location="A125195078J" display="A125195078J" xr:uid="{00000000-0004-0000-0000-00001F010000}"/>
    <hyperlink ref="E299" location="A125192702W" display="A125192702W" xr:uid="{00000000-0004-0000-0000-000020010000}"/>
    <hyperlink ref="E300" location="A125190362A" display="A125190362A" xr:uid="{00000000-0004-0000-0000-000021010000}"/>
    <hyperlink ref="E301" location="A125195114F" display="A125195114F" xr:uid="{00000000-0004-0000-0000-000022010000}"/>
    <hyperlink ref="E302" location="A125192738X" display="A125192738X" xr:uid="{00000000-0004-0000-0000-000023010000}"/>
    <hyperlink ref="E303" location="A125190346A" display="A125190346A" xr:uid="{00000000-0004-0000-0000-000024010000}"/>
    <hyperlink ref="E304" location="A125195098T" display="A125195098T" xr:uid="{00000000-0004-0000-0000-000025010000}"/>
    <hyperlink ref="E305" location="A125192722F" display="A125192722F" xr:uid="{00000000-0004-0000-0000-000026010000}"/>
    <hyperlink ref="E306" location="A125190366K" display="A125190366K" xr:uid="{00000000-0004-0000-0000-000027010000}"/>
    <hyperlink ref="E307" location="A125195118R" display="A125195118R" xr:uid="{00000000-0004-0000-0000-000028010000}"/>
    <hyperlink ref="E308" location="A125192742R" display="A125192742R" xr:uid="{00000000-0004-0000-0000-000029010000}"/>
    <hyperlink ref="E309" location="A125190394V" display="A125190394V" xr:uid="{00000000-0004-0000-0000-00002A010000}"/>
    <hyperlink ref="E310" location="A125195146X" display="A125195146X" xr:uid="{00000000-0004-0000-0000-00002B010000}"/>
    <hyperlink ref="E311" location="A125192770X" display="A125192770X" xr:uid="{00000000-0004-0000-0000-00002C010000}"/>
    <hyperlink ref="E312" location="A125190374K" display="A125190374K" xr:uid="{00000000-0004-0000-0000-00002D010000}"/>
    <hyperlink ref="E313" location="A125195126R" display="A125195126R" xr:uid="{00000000-0004-0000-0000-00002E010000}"/>
    <hyperlink ref="E314" location="A125192750R" display="A125192750R" xr:uid="{00000000-0004-0000-0000-00002F010000}"/>
    <hyperlink ref="E315" location="A125190398C" display="A125190398C" xr:uid="{00000000-0004-0000-0000-000030010000}"/>
    <hyperlink ref="E316" location="A125195150R" display="A125195150R" xr:uid="{00000000-0004-0000-0000-000031010000}"/>
    <hyperlink ref="E317" location="A125192774J" display="A125192774J" xr:uid="{00000000-0004-0000-0000-000032010000}"/>
    <hyperlink ref="E318" location="A125190402J" display="A125190402J" xr:uid="{00000000-0004-0000-0000-000033010000}"/>
    <hyperlink ref="E319" location="A125195154X" display="A125195154X" xr:uid="{00000000-0004-0000-0000-000034010000}"/>
    <hyperlink ref="E320" location="A125192778T" display="A125192778T" xr:uid="{00000000-0004-0000-0000-000035010000}"/>
    <hyperlink ref="E321" location="A125190378V" display="A125190378V" xr:uid="{00000000-0004-0000-0000-000036010000}"/>
    <hyperlink ref="E322" location="A125195130F" display="A125195130F" xr:uid="{00000000-0004-0000-0000-000037010000}"/>
    <hyperlink ref="E323" location="A125192754X" display="A125192754X" xr:uid="{00000000-0004-0000-0000-000038010000}"/>
    <hyperlink ref="E324" location="A125190382K" display="A125190382K" xr:uid="{00000000-0004-0000-0000-000039010000}"/>
    <hyperlink ref="E325" location="A125195134R" display="A125195134R" xr:uid="{00000000-0004-0000-0000-00003A010000}"/>
    <hyperlink ref="E326" location="A125192758J" display="A125192758J" xr:uid="{00000000-0004-0000-0000-00003B010000}"/>
    <hyperlink ref="E327" location="A125190386V" display="A125190386V" xr:uid="{00000000-0004-0000-0000-00003C010000}"/>
    <hyperlink ref="E328" location="A125195138X" display="A125195138X" xr:uid="{00000000-0004-0000-0000-00003D010000}"/>
    <hyperlink ref="E329" location="A125192762X" display="A125192762X" xr:uid="{00000000-0004-0000-0000-00003E010000}"/>
    <hyperlink ref="E330" location="A125190370A" display="A125190370A" xr:uid="{00000000-0004-0000-0000-00003F010000}"/>
    <hyperlink ref="E331" location="A125195122F" display="A125195122F" xr:uid="{00000000-0004-0000-0000-000040010000}"/>
    <hyperlink ref="E332" location="A125192746X" display="A125192746X" xr:uid="{00000000-0004-0000-0000-000041010000}"/>
    <hyperlink ref="E333" location="A125190406T" display="A125190406T" xr:uid="{00000000-0004-0000-0000-000042010000}"/>
    <hyperlink ref="E334" location="A125195158J" display="A125195158J" xr:uid="{00000000-0004-0000-0000-000043010000}"/>
    <hyperlink ref="E335" location="A125192782J" display="A125192782J" xr:uid="{00000000-0004-0000-0000-000044010000}"/>
    <hyperlink ref="E336" location="A125190390K" display="A125190390K" xr:uid="{00000000-0004-0000-0000-000045010000}"/>
    <hyperlink ref="E337" location="A125195142R" display="A125195142R" xr:uid="{00000000-0004-0000-0000-000046010000}"/>
    <hyperlink ref="E338" location="A125192766J" display="A125192766J" xr:uid="{00000000-0004-0000-0000-000047010000}"/>
    <hyperlink ref="E339" location="A125190410J" display="A125190410J" xr:uid="{00000000-0004-0000-0000-000048010000}"/>
    <hyperlink ref="E340" location="A125195162X" display="A125195162X" xr:uid="{00000000-0004-0000-0000-000049010000}"/>
    <hyperlink ref="E341" location="A125192786T" display="A125192786T" xr:uid="{00000000-0004-0000-0000-00004A010000}"/>
    <hyperlink ref="E342" location="A125190174T" display="A125190174T" xr:uid="{00000000-0004-0000-0000-00004B010000}"/>
    <hyperlink ref="E343" location="A125194926V" display="A125194926V" xr:uid="{00000000-0004-0000-0000-00004C010000}"/>
    <hyperlink ref="E344" location="A125192550W" display="A125192550W" xr:uid="{00000000-0004-0000-0000-00004D010000}"/>
    <hyperlink ref="E345" location="A125190154J" display="A125190154J" xr:uid="{00000000-0004-0000-0000-00004E010000}"/>
    <hyperlink ref="E346" location="A125194906K" display="A125194906K" xr:uid="{00000000-0004-0000-0000-00004F010000}"/>
    <hyperlink ref="E347" location="A125192530L" display="A125192530L" xr:uid="{00000000-0004-0000-0000-000050010000}"/>
    <hyperlink ref="E348" location="A125190178A" display="A125190178A" xr:uid="{00000000-0004-0000-0000-000051010000}"/>
    <hyperlink ref="E349" location="A125194930K" display="A125194930K" xr:uid="{00000000-0004-0000-0000-000052010000}"/>
    <hyperlink ref="E350" location="A125192554F" display="A125192554F" xr:uid="{00000000-0004-0000-0000-000053010000}"/>
    <hyperlink ref="E351" location="A125190182T" display="A125190182T" xr:uid="{00000000-0004-0000-0000-000054010000}"/>
    <hyperlink ref="E352" location="A125194934V" display="A125194934V" xr:uid="{00000000-0004-0000-0000-000055010000}"/>
    <hyperlink ref="E353" location="A125192558R" display="A125192558R" xr:uid="{00000000-0004-0000-0000-000056010000}"/>
    <hyperlink ref="E354" location="A125190158T" display="A125190158T" xr:uid="{00000000-0004-0000-0000-000057010000}"/>
    <hyperlink ref="E355" location="A125194910A" display="A125194910A" xr:uid="{00000000-0004-0000-0000-000058010000}"/>
    <hyperlink ref="E356" location="A125192534W" display="A125192534W" xr:uid="{00000000-0004-0000-0000-000059010000}"/>
    <hyperlink ref="E357" location="A125190162J" display="A125190162J" xr:uid="{00000000-0004-0000-0000-00005A010000}"/>
    <hyperlink ref="E358" location="A125194914K" display="A125194914K" xr:uid="{00000000-0004-0000-0000-00005B010000}"/>
    <hyperlink ref="E359" location="A125192538F" display="A125192538F" xr:uid="{00000000-0004-0000-0000-00005C010000}"/>
    <hyperlink ref="E360" location="A125190166T" display="A125190166T" xr:uid="{00000000-0004-0000-0000-00005D010000}"/>
    <hyperlink ref="E361" location="A125194918V" display="A125194918V" xr:uid="{00000000-0004-0000-0000-00005E010000}"/>
    <hyperlink ref="E362" location="A125192542W" display="A125192542W" xr:uid="{00000000-0004-0000-0000-00005F010000}"/>
    <hyperlink ref="E363" location="A125190150X" display="A125190150X" xr:uid="{00000000-0004-0000-0000-000060010000}"/>
    <hyperlink ref="E364" location="A125194902A" display="A125194902A" xr:uid="{00000000-0004-0000-0000-000061010000}"/>
    <hyperlink ref="E365" location="A125192526W" display="A125192526W" xr:uid="{00000000-0004-0000-0000-000062010000}"/>
    <hyperlink ref="E366" location="A125190186A" display="A125190186A" xr:uid="{00000000-0004-0000-0000-000063010000}"/>
    <hyperlink ref="E367" location="A125194938C" display="A125194938C" xr:uid="{00000000-0004-0000-0000-000064010000}"/>
    <hyperlink ref="E368" location="A125192562F" display="A125192562F" xr:uid="{00000000-0004-0000-0000-000065010000}"/>
    <hyperlink ref="E369" location="A125190170J" display="A125190170J" xr:uid="{00000000-0004-0000-0000-000066010000}"/>
    <hyperlink ref="E370" location="A125194922K" display="A125194922K" xr:uid="{00000000-0004-0000-0000-000067010000}"/>
    <hyperlink ref="E371" location="A125192546F" display="A125192546F" xr:uid="{00000000-0004-0000-0000-000068010000}"/>
    <hyperlink ref="E372" location="A125190190T" display="A125190190T" xr:uid="{00000000-0004-0000-0000-000069010000}"/>
    <hyperlink ref="E373" location="A125194942V" display="A125194942V" xr:uid="{00000000-0004-0000-0000-00006A010000}"/>
    <hyperlink ref="E374" location="A125192566R" display="A125192566R" xr:uid="{00000000-0004-0000-0000-00006B010000}"/>
    <hyperlink ref="E375" location="A125190218J" display="A125190218J" xr:uid="{00000000-0004-0000-0000-00006C010000}"/>
    <hyperlink ref="E376" location="A125194970C" display="A125194970C" xr:uid="{00000000-0004-0000-0000-00006D010000}"/>
    <hyperlink ref="E377" location="A125192594X" display="A125192594X" xr:uid="{00000000-0004-0000-0000-00006E010000}"/>
    <hyperlink ref="E378" location="A125190198K" display="A125190198K" xr:uid="{00000000-0004-0000-0000-00006F010000}"/>
    <hyperlink ref="E379" location="A125194950V" display="A125194950V" xr:uid="{00000000-0004-0000-0000-000070010000}"/>
    <hyperlink ref="E380" location="A125192574R" display="A125192574R" xr:uid="{00000000-0004-0000-0000-000071010000}"/>
    <hyperlink ref="E381" location="A125190222X" display="A125190222X" xr:uid="{00000000-0004-0000-0000-000072010000}"/>
    <hyperlink ref="E382" location="A125194974L" display="A125194974L" xr:uid="{00000000-0004-0000-0000-000073010000}"/>
    <hyperlink ref="E383" location="A125192598J" display="A125192598J" xr:uid="{00000000-0004-0000-0000-000074010000}"/>
    <hyperlink ref="E384" location="A125190226J" display="A125190226J" xr:uid="{00000000-0004-0000-0000-000075010000}"/>
    <hyperlink ref="E385" location="A125194978W" display="A125194978W" xr:uid="{00000000-0004-0000-0000-000076010000}"/>
    <hyperlink ref="E386" location="A125192602L" display="A125192602L" xr:uid="{00000000-0004-0000-0000-000077010000}"/>
    <hyperlink ref="E387" location="A125190202R" display="A125190202R" xr:uid="{00000000-0004-0000-0000-000078010000}"/>
    <hyperlink ref="E388" location="A125194954C" display="A125194954C" xr:uid="{00000000-0004-0000-0000-000079010000}"/>
    <hyperlink ref="E389" location="A125192578X" display="A125192578X" xr:uid="{00000000-0004-0000-0000-00007A010000}"/>
    <hyperlink ref="E390" location="A125190206X" display="A125190206X" xr:uid="{00000000-0004-0000-0000-00007B010000}"/>
    <hyperlink ref="E391" location="A125194958L" display="A125194958L" xr:uid="{00000000-0004-0000-0000-00007C010000}"/>
    <hyperlink ref="E392" location="A125192582R" display="A125192582R" xr:uid="{00000000-0004-0000-0000-00007D010000}"/>
    <hyperlink ref="E393" location="A125190210R" display="A125190210R" xr:uid="{00000000-0004-0000-0000-00007E010000}"/>
    <hyperlink ref="E394" location="A125194962C" display="A125194962C" xr:uid="{00000000-0004-0000-0000-00007F010000}"/>
    <hyperlink ref="E395" location="A125192586X" display="A125192586X" xr:uid="{00000000-0004-0000-0000-000080010000}"/>
    <hyperlink ref="E396" location="A125190194A" display="A125190194A" xr:uid="{00000000-0004-0000-0000-000081010000}"/>
    <hyperlink ref="E397" location="A125194946C" display="A125194946C" xr:uid="{00000000-0004-0000-0000-000082010000}"/>
    <hyperlink ref="E398" location="A125192570F" display="A125192570F" xr:uid="{00000000-0004-0000-0000-000083010000}"/>
    <hyperlink ref="E399" location="A125190230X" display="A125190230X" xr:uid="{00000000-0004-0000-0000-000084010000}"/>
    <hyperlink ref="E400" location="A125194982L" display="A125194982L" xr:uid="{00000000-0004-0000-0000-000085010000}"/>
    <hyperlink ref="E401" location="A125192606W" display="A125192606W" xr:uid="{00000000-0004-0000-0000-000086010000}"/>
    <hyperlink ref="E402" location="A125190214X" display="A125190214X" xr:uid="{00000000-0004-0000-0000-000087010000}"/>
    <hyperlink ref="E403" location="A125194966L" display="A125194966L" xr:uid="{00000000-0004-0000-0000-000088010000}"/>
    <hyperlink ref="E404" location="A125192590R" display="A125192590R" xr:uid="{00000000-0004-0000-0000-000089010000}"/>
    <hyperlink ref="E405" location="A125190234J" display="A125190234J" xr:uid="{00000000-0004-0000-0000-00008A010000}"/>
    <hyperlink ref="E406" location="A125194986W" display="A125194986W" xr:uid="{00000000-0004-0000-0000-00008B010000}"/>
    <hyperlink ref="E407" location="A125192610L" display="A125192610L" xr:uid="{00000000-0004-0000-0000-00008C010000}"/>
    <hyperlink ref="E408" location="A125190262T" display="A125190262T" xr:uid="{00000000-0004-0000-0000-00008D010000}"/>
    <hyperlink ref="E409" location="A125195014W" display="A125195014W" xr:uid="{00000000-0004-0000-0000-00008E010000}"/>
    <hyperlink ref="E410" location="A125192638R" display="A125192638R" xr:uid="{00000000-0004-0000-0000-00008F010000}"/>
    <hyperlink ref="E411" location="A125190242J" display="A125190242J" xr:uid="{00000000-0004-0000-0000-000090010000}"/>
    <hyperlink ref="E412" location="A125194994W" display="A125194994W" xr:uid="{00000000-0004-0000-0000-000091010000}"/>
    <hyperlink ref="E413" location="A125192618F" display="A125192618F" xr:uid="{00000000-0004-0000-0000-000092010000}"/>
    <hyperlink ref="E414" location="A125190266A" display="A125190266A" xr:uid="{00000000-0004-0000-0000-000093010000}"/>
    <hyperlink ref="E415" location="A125195018F" display="A125195018F" xr:uid="{00000000-0004-0000-0000-000094010000}"/>
    <hyperlink ref="E416" location="A125192642F" display="A125192642F" xr:uid="{00000000-0004-0000-0000-000095010000}"/>
    <hyperlink ref="E417" location="A125190270T" display="A125190270T" xr:uid="{00000000-0004-0000-0000-000096010000}"/>
    <hyperlink ref="E418" location="A125195022W" display="A125195022W" xr:uid="{00000000-0004-0000-0000-000097010000}"/>
    <hyperlink ref="E419" location="A125192646R" display="A125192646R" xr:uid="{00000000-0004-0000-0000-000098010000}"/>
    <hyperlink ref="E420" location="A125190246T" display="A125190246T" xr:uid="{00000000-0004-0000-0000-000099010000}"/>
    <hyperlink ref="E421" location="A125194998F" display="A125194998F" xr:uid="{00000000-0004-0000-0000-00009A010000}"/>
    <hyperlink ref="E422" location="A125192622W" display="A125192622W" xr:uid="{00000000-0004-0000-0000-00009B010000}"/>
    <hyperlink ref="E423" location="A125190250J" display="A125190250J" xr:uid="{00000000-0004-0000-0000-00009C010000}"/>
    <hyperlink ref="E424" location="A125195002L" display="A125195002L" xr:uid="{00000000-0004-0000-0000-00009D010000}"/>
    <hyperlink ref="E425" location="A125192626F" display="A125192626F" xr:uid="{00000000-0004-0000-0000-00009E010000}"/>
    <hyperlink ref="E426" location="A125190254T" display="A125190254T" xr:uid="{00000000-0004-0000-0000-00009F010000}"/>
    <hyperlink ref="E427" location="A125195006W" display="A125195006W" xr:uid="{00000000-0004-0000-0000-0000A0010000}"/>
    <hyperlink ref="E428" location="A125192630W" display="A125192630W" xr:uid="{00000000-0004-0000-0000-0000A1010000}"/>
    <hyperlink ref="E429" location="A125190238T" display="A125190238T" xr:uid="{00000000-0004-0000-0000-0000A2010000}"/>
    <hyperlink ref="E430" location="A125194990L" display="A125194990L" xr:uid="{00000000-0004-0000-0000-0000A3010000}"/>
    <hyperlink ref="E431" location="A125192614W" display="A125192614W" xr:uid="{00000000-0004-0000-0000-0000A4010000}"/>
    <hyperlink ref="E432" location="A125190274A" display="A125190274A" xr:uid="{00000000-0004-0000-0000-0000A5010000}"/>
    <hyperlink ref="E433" location="A125195026F" display="A125195026F" xr:uid="{00000000-0004-0000-0000-0000A6010000}"/>
    <hyperlink ref="E434" location="A125192650F" display="A125192650F" xr:uid="{00000000-0004-0000-0000-0000A7010000}"/>
    <hyperlink ref="E435" location="A125190258A" display="A125190258A" xr:uid="{00000000-0004-0000-0000-0000A8010000}"/>
    <hyperlink ref="E436" location="A125195010L" display="A125195010L" xr:uid="{00000000-0004-0000-0000-0000A9010000}"/>
    <hyperlink ref="E437" location="A125192634F" display="A125192634F" xr:uid="{00000000-0004-0000-0000-0000AA010000}"/>
    <hyperlink ref="E438" location="A125190278K" display="A125190278K" xr:uid="{00000000-0004-0000-0000-0000AB010000}"/>
    <hyperlink ref="E439" location="A125195030W" display="A125195030W" xr:uid="{00000000-0004-0000-0000-0000AC010000}"/>
    <hyperlink ref="E440" location="A125192654R" display="A125192654R" xr:uid="{00000000-0004-0000-0000-0000AD010000}"/>
    <hyperlink ref="E441" location="A125190086T" display="A125190086T" xr:uid="{00000000-0004-0000-0000-0000AE010000}"/>
    <hyperlink ref="E442" location="A125194838V" display="A125194838V" xr:uid="{00000000-0004-0000-0000-0000AF010000}"/>
    <hyperlink ref="E443" location="A125192462W" display="A125192462W" xr:uid="{00000000-0004-0000-0000-0000B0010000}"/>
    <hyperlink ref="E444" location="A125190066J" display="A125190066J" xr:uid="{00000000-0004-0000-0000-0000B1010000}"/>
    <hyperlink ref="E445" location="A125194818K" display="A125194818K" xr:uid="{00000000-0004-0000-0000-0000B2010000}"/>
    <hyperlink ref="E446" location="A125192442L" display="A125192442L" xr:uid="{00000000-0004-0000-0000-0000B3010000}"/>
    <hyperlink ref="E447" location="A125190090J" display="A125190090J" xr:uid="{00000000-0004-0000-0000-0000B4010000}"/>
    <hyperlink ref="E448" location="A125194842K" display="A125194842K" xr:uid="{00000000-0004-0000-0000-0000B5010000}"/>
    <hyperlink ref="E449" location="A125192466F" display="A125192466F" xr:uid="{00000000-0004-0000-0000-0000B6010000}"/>
    <hyperlink ref="E450" location="A125190094T" display="A125190094T" xr:uid="{00000000-0004-0000-0000-0000B7010000}"/>
    <hyperlink ref="E451" location="A125194846V" display="A125194846V" xr:uid="{00000000-0004-0000-0000-0000B8010000}"/>
    <hyperlink ref="E452" location="A125192470W" display="A125192470W" xr:uid="{00000000-0004-0000-0000-0000B9010000}"/>
    <hyperlink ref="E453" location="A125190070X" display="A125190070X" xr:uid="{00000000-0004-0000-0000-0000BA010000}"/>
    <hyperlink ref="E454" location="A125194822A" display="A125194822A" xr:uid="{00000000-0004-0000-0000-0000BB010000}"/>
    <hyperlink ref="E455" location="A125192446W" display="A125192446W" xr:uid="{00000000-0004-0000-0000-0000BC010000}"/>
    <hyperlink ref="E456" location="A125190074J" display="A125190074J" xr:uid="{00000000-0004-0000-0000-0000BD010000}"/>
    <hyperlink ref="E457" location="A125194826K" display="A125194826K" xr:uid="{00000000-0004-0000-0000-0000BE010000}"/>
    <hyperlink ref="E458" location="A125192450L" display="A125192450L" xr:uid="{00000000-0004-0000-0000-0000BF010000}"/>
    <hyperlink ref="E459" location="A125190078T" display="A125190078T" xr:uid="{00000000-0004-0000-0000-0000C0010000}"/>
    <hyperlink ref="E460" location="A125194830A" display="A125194830A" xr:uid="{00000000-0004-0000-0000-0000C1010000}"/>
    <hyperlink ref="E461" location="A125192454W" display="A125192454W" xr:uid="{00000000-0004-0000-0000-0000C2010000}"/>
    <hyperlink ref="E462" location="A125190062X" display="A125190062X" xr:uid="{00000000-0004-0000-0000-0000C3010000}"/>
    <hyperlink ref="E463" location="A125194814A" display="A125194814A" xr:uid="{00000000-0004-0000-0000-0000C4010000}"/>
    <hyperlink ref="E464" location="A125192438W" display="A125192438W" xr:uid="{00000000-0004-0000-0000-0000C5010000}"/>
    <hyperlink ref="E465" location="A125190098A" display="A125190098A" xr:uid="{00000000-0004-0000-0000-0000C6010000}"/>
    <hyperlink ref="E466" location="A125194850K" display="A125194850K" xr:uid="{00000000-0004-0000-0000-0000C7010000}"/>
    <hyperlink ref="E467" location="A125192474F" display="A125192474F" xr:uid="{00000000-0004-0000-0000-0000C8010000}"/>
    <hyperlink ref="E468" location="A125190082J" display="A125190082J" xr:uid="{00000000-0004-0000-0000-0000C9010000}"/>
    <hyperlink ref="E469" location="A125194834K" display="A125194834K" xr:uid="{00000000-0004-0000-0000-0000CA010000}"/>
    <hyperlink ref="E470" location="A125192458F" display="A125192458F" xr:uid="{00000000-0004-0000-0000-0000CB010000}"/>
    <hyperlink ref="E471" location="A125190102F" display="A125190102F" xr:uid="{00000000-0004-0000-0000-0000CC010000}"/>
    <hyperlink ref="E472" location="A125194854V" display="A125194854V" xr:uid="{00000000-0004-0000-0000-0000CD010000}"/>
    <hyperlink ref="E473" location="A125192478R" display="A125192478R" xr:uid="{00000000-0004-0000-0000-0000CE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945</v>
      </c>
      <c r="C5" s="8" t="s">
        <v>945</v>
      </c>
      <c r="D5" s="8" t="s">
        <v>945</v>
      </c>
      <c r="E5" s="8" t="s">
        <v>945</v>
      </c>
      <c r="F5" s="8" t="s">
        <v>945</v>
      </c>
      <c r="G5" s="8" t="s">
        <v>945</v>
      </c>
      <c r="H5" s="8" t="s">
        <v>945</v>
      </c>
      <c r="I5" s="8" t="s">
        <v>945</v>
      </c>
      <c r="J5" s="8" t="s">
        <v>945</v>
      </c>
      <c r="K5" s="8" t="s">
        <v>945</v>
      </c>
      <c r="L5" s="8" t="s">
        <v>945</v>
      </c>
      <c r="M5" s="8" t="s">
        <v>945</v>
      </c>
      <c r="N5" s="8" t="s">
        <v>945</v>
      </c>
      <c r="O5" s="8" t="s">
        <v>945</v>
      </c>
      <c r="P5" s="8" t="s">
        <v>945</v>
      </c>
      <c r="Q5" s="8" t="s">
        <v>945</v>
      </c>
      <c r="R5" s="8" t="s">
        <v>945</v>
      </c>
      <c r="S5" s="8" t="s">
        <v>945</v>
      </c>
      <c r="T5" s="8" t="s">
        <v>945</v>
      </c>
      <c r="U5" s="8" t="s">
        <v>945</v>
      </c>
      <c r="V5" s="8" t="s">
        <v>945</v>
      </c>
      <c r="W5" s="8" t="s">
        <v>945</v>
      </c>
      <c r="X5" s="8" t="s">
        <v>945</v>
      </c>
      <c r="Y5" s="8" t="s">
        <v>945</v>
      </c>
      <c r="Z5" s="8" t="s">
        <v>945</v>
      </c>
      <c r="AA5" s="8" t="s">
        <v>945</v>
      </c>
      <c r="AB5" s="8" t="s">
        <v>945</v>
      </c>
      <c r="AC5" s="8" t="s">
        <v>945</v>
      </c>
      <c r="AD5" s="8" t="s">
        <v>945</v>
      </c>
      <c r="AE5" s="8" t="s">
        <v>945</v>
      </c>
      <c r="AF5" s="8" t="s">
        <v>945</v>
      </c>
      <c r="AG5" s="8" t="s">
        <v>945</v>
      </c>
      <c r="AH5" s="8" t="s">
        <v>945</v>
      </c>
      <c r="AI5" s="8" t="s">
        <v>945</v>
      </c>
      <c r="AJ5" s="8" t="s">
        <v>945</v>
      </c>
      <c r="AK5" s="8" t="s">
        <v>945</v>
      </c>
      <c r="AL5" s="8" t="s">
        <v>945</v>
      </c>
      <c r="AM5" s="8" t="s">
        <v>945</v>
      </c>
      <c r="AN5" s="8" t="s">
        <v>945</v>
      </c>
      <c r="AO5" s="8" t="s">
        <v>945</v>
      </c>
      <c r="AP5" s="8" t="s">
        <v>945</v>
      </c>
      <c r="AQ5" s="8" t="s">
        <v>945</v>
      </c>
      <c r="AR5" s="8" t="s">
        <v>945</v>
      </c>
      <c r="AS5" s="8" t="s">
        <v>945</v>
      </c>
      <c r="AT5" s="8" t="s">
        <v>945</v>
      </c>
      <c r="AU5" s="8" t="s">
        <v>945</v>
      </c>
      <c r="AV5" s="8" t="s">
        <v>945</v>
      </c>
      <c r="AW5" s="8" t="s">
        <v>945</v>
      </c>
      <c r="AX5" s="8" t="s">
        <v>945</v>
      </c>
      <c r="AY5" s="8" t="s">
        <v>945</v>
      </c>
      <c r="AZ5" s="8" t="s">
        <v>945</v>
      </c>
      <c r="BA5" s="8" t="s">
        <v>945</v>
      </c>
      <c r="BB5" s="8" t="s">
        <v>945</v>
      </c>
      <c r="BC5" s="8" t="s">
        <v>945</v>
      </c>
      <c r="BD5" s="8" t="s">
        <v>945</v>
      </c>
      <c r="BE5" s="8" t="s">
        <v>945</v>
      </c>
      <c r="BF5" s="8" t="s">
        <v>945</v>
      </c>
      <c r="BG5" s="8" t="s">
        <v>945</v>
      </c>
      <c r="BH5" s="8" t="s">
        <v>945</v>
      </c>
      <c r="BI5" s="8" t="s">
        <v>945</v>
      </c>
      <c r="BJ5" s="8" t="s">
        <v>945</v>
      </c>
      <c r="BK5" s="8" t="s">
        <v>945</v>
      </c>
      <c r="BL5" s="8" t="s">
        <v>945</v>
      </c>
      <c r="BM5" s="8" t="s">
        <v>945</v>
      </c>
      <c r="BN5" s="8" t="s">
        <v>945</v>
      </c>
      <c r="BO5" s="8" t="s">
        <v>945</v>
      </c>
      <c r="BP5" s="8" t="s">
        <v>945</v>
      </c>
      <c r="BQ5" s="8" t="s">
        <v>945</v>
      </c>
      <c r="BR5" s="8" t="s">
        <v>945</v>
      </c>
      <c r="BS5" s="8" t="s">
        <v>945</v>
      </c>
      <c r="BT5" s="8" t="s">
        <v>945</v>
      </c>
      <c r="BU5" s="8" t="s">
        <v>945</v>
      </c>
      <c r="BV5" s="8" t="s">
        <v>945</v>
      </c>
      <c r="BW5" s="8" t="s">
        <v>945</v>
      </c>
      <c r="BX5" s="8" t="s">
        <v>945</v>
      </c>
      <c r="BY5" s="8" t="s">
        <v>945</v>
      </c>
      <c r="BZ5" s="8" t="s">
        <v>945</v>
      </c>
      <c r="CA5" s="8" t="s">
        <v>945</v>
      </c>
      <c r="CB5" s="8" t="s">
        <v>945</v>
      </c>
      <c r="CC5" s="8" t="s">
        <v>945</v>
      </c>
      <c r="CD5" s="8" t="s">
        <v>945</v>
      </c>
      <c r="CE5" s="8" t="s">
        <v>945</v>
      </c>
      <c r="CF5" s="8" t="s">
        <v>945</v>
      </c>
      <c r="CG5" s="8" t="s">
        <v>945</v>
      </c>
      <c r="CH5" s="8" t="s">
        <v>945</v>
      </c>
      <c r="CI5" s="8" t="s">
        <v>945</v>
      </c>
      <c r="CJ5" s="8" t="s">
        <v>945</v>
      </c>
      <c r="CK5" s="8" t="s">
        <v>945</v>
      </c>
      <c r="CL5" s="8" t="s">
        <v>945</v>
      </c>
      <c r="CM5" s="8" t="s">
        <v>945</v>
      </c>
      <c r="CN5" s="8" t="s">
        <v>945</v>
      </c>
      <c r="CO5" s="8" t="s">
        <v>945</v>
      </c>
      <c r="CP5" s="8" t="s">
        <v>945</v>
      </c>
      <c r="CQ5" s="8" t="s">
        <v>945</v>
      </c>
      <c r="CR5" s="8" t="s">
        <v>945</v>
      </c>
      <c r="CS5" s="8" t="s">
        <v>945</v>
      </c>
      <c r="CT5" s="8" t="s">
        <v>945</v>
      </c>
      <c r="CU5" s="8" t="s">
        <v>945</v>
      </c>
      <c r="CV5" s="8" t="s">
        <v>945</v>
      </c>
      <c r="CW5" s="8" t="s">
        <v>945</v>
      </c>
      <c r="CX5" s="8" t="s">
        <v>945</v>
      </c>
      <c r="CY5" s="8" t="s">
        <v>945</v>
      </c>
      <c r="CZ5" s="8" t="s">
        <v>945</v>
      </c>
      <c r="DA5" s="8" t="s">
        <v>945</v>
      </c>
      <c r="DB5" s="8" t="s">
        <v>945</v>
      </c>
      <c r="DC5" s="8" t="s">
        <v>945</v>
      </c>
      <c r="DD5" s="8" t="s">
        <v>945</v>
      </c>
      <c r="DE5" s="8" t="s">
        <v>945</v>
      </c>
      <c r="DF5" s="8" t="s">
        <v>945</v>
      </c>
      <c r="DG5" s="8" t="s">
        <v>945</v>
      </c>
      <c r="DH5" s="8" t="s">
        <v>945</v>
      </c>
      <c r="DI5" s="8" t="s">
        <v>945</v>
      </c>
      <c r="DJ5" s="8" t="s">
        <v>945</v>
      </c>
      <c r="DK5" s="8" t="s">
        <v>945</v>
      </c>
      <c r="DL5" s="8" t="s">
        <v>945</v>
      </c>
      <c r="DM5" s="8" t="s">
        <v>945</v>
      </c>
      <c r="DN5" s="8" t="s">
        <v>945</v>
      </c>
      <c r="DO5" s="8" t="s">
        <v>945</v>
      </c>
      <c r="DP5" s="8" t="s">
        <v>945</v>
      </c>
      <c r="DQ5" s="8" t="s">
        <v>945</v>
      </c>
      <c r="DR5" s="8" t="s">
        <v>945</v>
      </c>
      <c r="DS5" s="8" t="s">
        <v>945</v>
      </c>
      <c r="DT5" s="8" t="s">
        <v>945</v>
      </c>
      <c r="DU5" s="8" t="s">
        <v>945</v>
      </c>
      <c r="DV5" s="8" t="s">
        <v>945</v>
      </c>
      <c r="DW5" s="8" t="s">
        <v>945</v>
      </c>
      <c r="DX5" s="8" t="s">
        <v>945</v>
      </c>
      <c r="DY5" s="8" t="s">
        <v>945</v>
      </c>
      <c r="DZ5" s="8" t="s">
        <v>945</v>
      </c>
      <c r="EA5" s="8" t="s">
        <v>945</v>
      </c>
      <c r="EB5" s="8" t="s">
        <v>945</v>
      </c>
      <c r="EC5" s="8" t="s">
        <v>945</v>
      </c>
      <c r="ED5" s="8" t="s">
        <v>945</v>
      </c>
      <c r="EE5" s="8" t="s">
        <v>945</v>
      </c>
      <c r="EF5" s="8" t="s">
        <v>945</v>
      </c>
      <c r="EG5" s="8" t="s">
        <v>945</v>
      </c>
      <c r="EH5" s="8" t="s">
        <v>945</v>
      </c>
      <c r="EI5" s="8" t="s">
        <v>945</v>
      </c>
      <c r="EJ5" s="8" t="s">
        <v>945</v>
      </c>
      <c r="EK5" s="8" t="s">
        <v>945</v>
      </c>
      <c r="EL5" s="8" t="s">
        <v>945</v>
      </c>
      <c r="EM5" s="8" t="s">
        <v>945</v>
      </c>
      <c r="EN5" s="8" t="s">
        <v>945</v>
      </c>
      <c r="EO5" s="8" t="s">
        <v>945</v>
      </c>
      <c r="EP5" s="8" t="s">
        <v>945</v>
      </c>
      <c r="EQ5" s="8" t="s">
        <v>945</v>
      </c>
      <c r="ER5" s="8" t="s">
        <v>945</v>
      </c>
      <c r="ES5" s="8" t="s">
        <v>945</v>
      </c>
      <c r="ET5" s="8" t="s">
        <v>945</v>
      </c>
      <c r="EU5" s="8" t="s">
        <v>945</v>
      </c>
      <c r="EV5" s="8" t="s">
        <v>945</v>
      </c>
      <c r="EW5" s="8" t="s">
        <v>945</v>
      </c>
      <c r="EX5" s="8" t="s">
        <v>945</v>
      </c>
      <c r="EY5" s="8" t="s">
        <v>945</v>
      </c>
      <c r="EZ5" s="8" t="s">
        <v>945</v>
      </c>
      <c r="FA5" s="8" t="s">
        <v>945</v>
      </c>
      <c r="FB5" s="8" t="s">
        <v>945</v>
      </c>
      <c r="FC5" s="8" t="s">
        <v>945</v>
      </c>
      <c r="FD5" s="8" t="s">
        <v>945</v>
      </c>
      <c r="FE5" s="8" t="s">
        <v>945</v>
      </c>
      <c r="FF5" s="8" t="s">
        <v>945</v>
      </c>
      <c r="FG5" s="8" t="s">
        <v>945</v>
      </c>
      <c r="FH5" s="8" t="s">
        <v>945</v>
      </c>
      <c r="FI5" s="8" t="s">
        <v>945</v>
      </c>
      <c r="FJ5" s="8" t="s">
        <v>945</v>
      </c>
      <c r="FK5" s="8" t="s">
        <v>945</v>
      </c>
      <c r="FL5" s="8" t="s">
        <v>945</v>
      </c>
      <c r="FM5" s="8" t="s">
        <v>945</v>
      </c>
      <c r="FN5" s="8" t="s">
        <v>945</v>
      </c>
      <c r="FO5" s="8" t="s">
        <v>945</v>
      </c>
      <c r="FP5" s="8" t="s">
        <v>945</v>
      </c>
      <c r="FQ5" s="8" t="s">
        <v>945</v>
      </c>
      <c r="FR5" s="8" t="s">
        <v>945</v>
      </c>
      <c r="FS5" s="8" t="s">
        <v>945</v>
      </c>
      <c r="FT5" s="8" t="s">
        <v>945</v>
      </c>
      <c r="FU5" s="8" t="s">
        <v>945</v>
      </c>
      <c r="FV5" s="8" t="s">
        <v>945</v>
      </c>
      <c r="FW5" s="8" t="s">
        <v>945</v>
      </c>
      <c r="FX5" s="8" t="s">
        <v>945</v>
      </c>
      <c r="FY5" s="8" t="s">
        <v>945</v>
      </c>
      <c r="FZ5" s="8" t="s">
        <v>945</v>
      </c>
      <c r="GA5" s="8" t="s">
        <v>945</v>
      </c>
      <c r="GB5" s="8" t="s">
        <v>945</v>
      </c>
      <c r="GC5" s="8" t="s">
        <v>945</v>
      </c>
      <c r="GD5" s="8" t="s">
        <v>945</v>
      </c>
      <c r="GE5" s="8" t="s">
        <v>945</v>
      </c>
      <c r="GF5" s="8" t="s">
        <v>945</v>
      </c>
      <c r="GG5" s="8" t="s">
        <v>945</v>
      </c>
      <c r="GH5" s="8" t="s">
        <v>945</v>
      </c>
      <c r="GI5" s="8" t="s">
        <v>945</v>
      </c>
      <c r="GJ5" s="8" t="s">
        <v>945</v>
      </c>
      <c r="GK5" s="8" t="s">
        <v>945</v>
      </c>
      <c r="GL5" s="8" t="s">
        <v>945</v>
      </c>
      <c r="GM5" s="8" t="s">
        <v>945</v>
      </c>
      <c r="GN5" s="8" t="s">
        <v>945</v>
      </c>
      <c r="GO5" s="8" t="s">
        <v>945</v>
      </c>
      <c r="GP5" s="8" t="s">
        <v>945</v>
      </c>
      <c r="GQ5" s="8" t="s">
        <v>945</v>
      </c>
      <c r="GR5" s="8" t="s">
        <v>945</v>
      </c>
      <c r="GS5" s="8" t="s">
        <v>945</v>
      </c>
      <c r="GT5" s="8" t="s">
        <v>945</v>
      </c>
      <c r="GU5" s="8" t="s">
        <v>945</v>
      </c>
      <c r="GV5" s="8" t="s">
        <v>945</v>
      </c>
      <c r="GW5" s="8" t="s">
        <v>945</v>
      </c>
      <c r="GX5" s="8" t="s">
        <v>945</v>
      </c>
      <c r="GY5" s="8" t="s">
        <v>945</v>
      </c>
      <c r="GZ5" s="8" t="s">
        <v>945</v>
      </c>
      <c r="HA5" s="8" t="s">
        <v>945</v>
      </c>
      <c r="HB5" s="8" t="s">
        <v>945</v>
      </c>
      <c r="HC5" s="8" t="s">
        <v>945</v>
      </c>
      <c r="HD5" s="8" t="s">
        <v>945</v>
      </c>
      <c r="HE5" s="8" t="s">
        <v>945</v>
      </c>
      <c r="HF5" s="8" t="s">
        <v>945</v>
      </c>
      <c r="HG5" s="8" t="s">
        <v>945</v>
      </c>
      <c r="HH5" s="8" t="s">
        <v>945</v>
      </c>
      <c r="HI5" s="8" t="s">
        <v>945</v>
      </c>
      <c r="HJ5" s="8" t="s">
        <v>945</v>
      </c>
      <c r="HK5" s="8" t="s">
        <v>945</v>
      </c>
      <c r="HL5" s="8" t="s">
        <v>945</v>
      </c>
      <c r="HM5" s="8" t="s">
        <v>945</v>
      </c>
      <c r="HN5" s="8" t="s">
        <v>945</v>
      </c>
      <c r="HO5" s="8" t="s">
        <v>945</v>
      </c>
      <c r="HP5" s="8" t="s">
        <v>945</v>
      </c>
      <c r="HQ5" s="8" t="s">
        <v>945</v>
      </c>
      <c r="HR5" s="8" t="s">
        <v>945</v>
      </c>
      <c r="HS5" s="8" t="s">
        <v>945</v>
      </c>
      <c r="HT5" s="8" t="s">
        <v>945</v>
      </c>
      <c r="HU5" s="8" t="s">
        <v>945</v>
      </c>
      <c r="HV5" s="8" t="s">
        <v>945</v>
      </c>
      <c r="HW5" s="8" t="s">
        <v>945</v>
      </c>
      <c r="HX5" s="8" t="s">
        <v>945</v>
      </c>
      <c r="HY5" s="8" t="s">
        <v>945</v>
      </c>
      <c r="HZ5" s="8" t="s">
        <v>945</v>
      </c>
      <c r="IA5" s="8" t="s">
        <v>945</v>
      </c>
      <c r="IB5" s="8" t="s">
        <v>945</v>
      </c>
      <c r="IC5" s="8" t="s">
        <v>945</v>
      </c>
      <c r="ID5" s="8" t="s">
        <v>945</v>
      </c>
      <c r="IE5" s="8" t="s">
        <v>945</v>
      </c>
      <c r="IF5" s="8" t="s">
        <v>945</v>
      </c>
      <c r="IG5" s="8" t="s">
        <v>945</v>
      </c>
      <c r="IH5" s="8" t="s">
        <v>945</v>
      </c>
      <c r="II5" s="8" t="s">
        <v>945</v>
      </c>
      <c r="IJ5" s="8" t="s">
        <v>945</v>
      </c>
      <c r="IK5" s="8" t="s">
        <v>945</v>
      </c>
      <c r="IL5" s="8" t="s">
        <v>945</v>
      </c>
      <c r="IM5" s="8" t="s">
        <v>945</v>
      </c>
      <c r="IN5" s="8" t="s">
        <v>945</v>
      </c>
      <c r="IO5" s="8" t="s">
        <v>945</v>
      </c>
      <c r="IP5" s="8" t="s">
        <v>945</v>
      </c>
      <c r="IQ5" s="8" t="s">
        <v>945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11661.694</v>
      </c>
      <c r="C11" s="9">
        <v>6292.223</v>
      </c>
      <c r="D11" s="9">
        <v>5369.4709999999995</v>
      </c>
      <c r="E11" s="9">
        <v>8090.299</v>
      </c>
      <c r="F11" s="9">
        <v>5206.9920000000002</v>
      </c>
      <c r="G11" s="9">
        <v>2883.3069999999998</v>
      </c>
      <c r="H11" s="9">
        <v>6980.3559999999998</v>
      </c>
      <c r="I11" s="9">
        <v>4540.5190000000002</v>
      </c>
      <c r="J11" s="9">
        <v>2439.837</v>
      </c>
      <c r="K11" s="9">
        <v>1109.943</v>
      </c>
      <c r="L11" s="9">
        <v>666.47299999999996</v>
      </c>
      <c r="M11" s="9">
        <v>443.47</v>
      </c>
      <c r="N11" s="9">
        <v>1037.3420000000001</v>
      </c>
      <c r="O11" s="9">
        <v>610.76099999999997</v>
      </c>
      <c r="P11" s="9">
        <v>426.58199999999999</v>
      </c>
      <c r="Q11" s="9">
        <v>72.600999999999999</v>
      </c>
      <c r="R11" s="9">
        <v>55.712000000000003</v>
      </c>
      <c r="S11" s="9">
        <v>16.888999999999999</v>
      </c>
      <c r="T11" s="9">
        <v>3571.3939999999998</v>
      </c>
      <c r="U11" s="9">
        <v>1085.23</v>
      </c>
      <c r="V11" s="9">
        <v>2486.1640000000002</v>
      </c>
      <c r="W11" s="9">
        <v>2590.7020000000002</v>
      </c>
      <c r="X11" s="9">
        <v>706.92600000000004</v>
      </c>
      <c r="Y11" s="9">
        <v>1883.7760000000001</v>
      </c>
      <c r="Z11" s="9">
        <v>980.69299999999998</v>
      </c>
      <c r="AA11" s="9">
        <v>378.30500000000001</v>
      </c>
      <c r="AB11" s="9">
        <v>602.38800000000003</v>
      </c>
      <c r="AC11" s="9">
        <v>456.45699999999999</v>
      </c>
      <c r="AD11" s="9">
        <v>134.285</v>
      </c>
      <c r="AE11" s="9">
        <v>322.17200000000003</v>
      </c>
      <c r="AF11" s="9">
        <v>524.23500000000001</v>
      </c>
      <c r="AG11" s="9">
        <v>244.01900000000001</v>
      </c>
      <c r="AH11" s="9">
        <v>280.21600000000001</v>
      </c>
      <c r="AI11" s="9">
        <v>11240.790999999999</v>
      </c>
      <c r="AJ11" s="9">
        <v>6024.3270000000002</v>
      </c>
      <c r="AK11" s="9">
        <v>5216.4639999999999</v>
      </c>
      <c r="AL11" s="9">
        <v>7911.5230000000001</v>
      </c>
      <c r="AM11" s="9">
        <v>5067.0690000000004</v>
      </c>
      <c r="AN11" s="9">
        <v>2844.4549999999999</v>
      </c>
      <c r="AO11" s="9">
        <v>6828.69</v>
      </c>
      <c r="AP11" s="9">
        <v>4423.585</v>
      </c>
      <c r="AQ11" s="9">
        <v>2405.105</v>
      </c>
      <c r="AR11" s="9">
        <v>1082.8340000000001</v>
      </c>
      <c r="AS11" s="9">
        <v>643.48400000000004</v>
      </c>
      <c r="AT11" s="9">
        <v>439.35</v>
      </c>
      <c r="AU11" s="9">
        <v>1014.331</v>
      </c>
      <c r="AV11" s="9">
        <v>591.59299999999996</v>
      </c>
      <c r="AW11" s="9">
        <v>422.738</v>
      </c>
      <c r="AX11" s="9">
        <v>68.501999999999995</v>
      </c>
      <c r="AY11" s="9">
        <v>51.89</v>
      </c>
      <c r="AZ11" s="9">
        <v>16.611999999999998</v>
      </c>
      <c r="BA11" s="9">
        <v>3329.268</v>
      </c>
      <c r="BB11" s="9">
        <v>957.25800000000004</v>
      </c>
      <c r="BC11" s="9">
        <v>2372.009</v>
      </c>
      <c r="BD11" s="9">
        <v>2369.1610000000001</v>
      </c>
      <c r="BE11" s="9">
        <v>591.822</v>
      </c>
      <c r="BF11" s="9">
        <v>1777.3389999999999</v>
      </c>
      <c r="BG11" s="9">
        <v>960.10599999999999</v>
      </c>
      <c r="BH11" s="9">
        <v>365.43700000000001</v>
      </c>
      <c r="BI11" s="9">
        <v>594.66999999999996</v>
      </c>
      <c r="BJ11" s="9">
        <v>438.90100000000001</v>
      </c>
      <c r="BK11" s="9">
        <v>123.145</v>
      </c>
      <c r="BL11" s="9">
        <v>315.75700000000001</v>
      </c>
      <c r="BM11" s="9">
        <v>521.20500000000004</v>
      </c>
      <c r="BN11" s="9">
        <v>242.292</v>
      </c>
      <c r="BO11" s="9">
        <v>278.91300000000001</v>
      </c>
      <c r="BP11" s="9">
        <v>1835.258</v>
      </c>
      <c r="BQ11" s="9">
        <v>938.34199999999998</v>
      </c>
      <c r="BR11" s="9">
        <v>896.91600000000005</v>
      </c>
      <c r="BS11" s="9">
        <v>897.18399999999997</v>
      </c>
      <c r="BT11" s="9">
        <v>529.33699999999999</v>
      </c>
      <c r="BU11" s="9">
        <v>367.846</v>
      </c>
      <c r="BV11" s="9">
        <v>772.60599999999999</v>
      </c>
      <c r="BW11" s="9">
        <v>466.33</v>
      </c>
      <c r="BX11" s="9">
        <v>306.27499999999998</v>
      </c>
      <c r="BY11" s="9">
        <v>124.578</v>
      </c>
      <c r="BZ11" s="9">
        <v>63.006999999999998</v>
      </c>
      <c r="CA11" s="9">
        <v>61.570999999999998</v>
      </c>
      <c r="CB11" s="9">
        <v>113.596</v>
      </c>
      <c r="CC11" s="9">
        <v>55.41</v>
      </c>
      <c r="CD11" s="9">
        <v>58.186</v>
      </c>
      <c r="CE11" s="9">
        <v>10.983000000000001</v>
      </c>
      <c r="CF11" s="9">
        <v>7.5979999999999999</v>
      </c>
      <c r="CG11" s="9">
        <v>3.3849999999999998</v>
      </c>
      <c r="CH11" s="9">
        <v>938.07399999999996</v>
      </c>
      <c r="CI11" s="9">
        <v>409.005</v>
      </c>
      <c r="CJ11" s="9">
        <v>529.06899999999996</v>
      </c>
      <c r="CK11" s="9">
        <v>587.66</v>
      </c>
      <c r="CL11" s="9">
        <v>249.01599999999999</v>
      </c>
      <c r="CM11" s="9">
        <v>338.64400000000001</v>
      </c>
      <c r="CN11" s="9">
        <v>350.41500000000002</v>
      </c>
      <c r="CO11" s="9">
        <v>159.989</v>
      </c>
      <c r="CP11" s="9">
        <v>190.42599999999999</v>
      </c>
      <c r="CQ11" s="9">
        <v>176.30199999999999</v>
      </c>
      <c r="CR11" s="9">
        <v>81.192999999999998</v>
      </c>
      <c r="CS11" s="9">
        <v>95.108999999999995</v>
      </c>
      <c r="CT11" s="9">
        <v>174.11199999999999</v>
      </c>
      <c r="CU11" s="9">
        <v>78.796000000000006</v>
      </c>
      <c r="CV11" s="9">
        <v>95.316000000000003</v>
      </c>
      <c r="CW11" s="9">
        <v>5285.6769999999997</v>
      </c>
      <c r="CX11" s="9">
        <v>2887.8319999999999</v>
      </c>
      <c r="CY11" s="9">
        <v>2397.8449999999998</v>
      </c>
      <c r="CZ11" s="9">
        <v>4024.076</v>
      </c>
      <c r="DA11" s="9">
        <v>2617.6509999999998</v>
      </c>
      <c r="DB11" s="9">
        <v>1406.425</v>
      </c>
      <c r="DC11" s="9">
        <v>3477.442</v>
      </c>
      <c r="DD11" s="9">
        <v>2295.038</v>
      </c>
      <c r="DE11" s="9">
        <v>1182.404</v>
      </c>
      <c r="DF11" s="9">
        <v>546.63400000000001</v>
      </c>
      <c r="DG11" s="9">
        <v>322.61200000000002</v>
      </c>
      <c r="DH11" s="9">
        <v>224.02099999999999</v>
      </c>
      <c r="DI11" s="9">
        <v>515.86800000000005</v>
      </c>
      <c r="DJ11" s="9">
        <v>297.53899999999999</v>
      </c>
      <c r="DK11" s="9">
        <v>218.33</v>
      </c>
      <c r="DL11" s="9">
        <v>30.765999999999998</v>
      </c>
      <c r="DM11" s="9">
        <v>25.074000000000002</v>
      </c>
      <c r="DN11" s="9">
        <v>5.6920000000000002</v>
      </c>
      <c r="DO11" s="9">
        <v>1261.6010000000001</v>
      </c>
      <c r="DP11" s="9">
        <v>270.18200000000002</v>
      </c>
      <c r="DQ11" s="9">
        <v>991.42</v>
      </c>
      <c r="DR11" s="9">
        <v>923.33799999999997</v>
      </c>
      <c r="DS11" s="9">
        <v>151.95400000000001</v>
      </c>
      <c r="DT11" s="9">
        <v>771.38400000000001</v>
      </c>
      <c r="DU11" s="9">
        <v>338.26299999999998</v>
      </c>
      <c r="DV11" s="9">
        <v>118.227</v>
      </c>
      <c r="DW11" s="9">
        <v>220.036</v>
      </c>
      <c r="DX11" s="9">
        <v>132.90799999999999</v>
      </c>
      <c r="DY11" s="9">
        <v>21.768000000000001</v>
      </c>
      <c r="DZ11" s="9">
        <v>111.14</v>
      </c>
      <c r="EA11" s="9">
        <v>205.35499999999999</v>
      </c>
      <c r="EB11" s="9">
        <v>96.459000000000003</v>
      </c>
      <c r="EC11" s="9">
        <v>108.895</v>
      </c>
      <c r="ED11" s="9">
        <v>4119.8549999999996</v>
      </c>
      <c r="EE11" s="9">
        <v>2198.152</v>
      </c>
      <c r="EF11" s="9">
        <v>1921.703</v>
      </c>
      <c r="EG11" s="9">
        <v>2990.2629999999999</v>
      </c>
      <c r="EH11" s="9">
        <v>1920.0809999999999</v>
      </c>
      <c r="EI11" s="9">
        <v>1070.183</v>
      </c>
      <c r="EJ11" s="9">
        <v>2578.6419999999998</v>
      </c>
      <c r="EK11" s="9">
        <v>1662.2170000000001</v>
      </c>
      <c r="EL11" s="9">
        <v>916.42499999999995</v>
      </c>
      <c r="EM11" s="9">
        <v>411.62099999999998</v>
      </c>
      <c r="EN11" s="9">
        <v>257.86399999999998</v>
      </c>
      <c r="EO11" s="9">
        <v>153.75700000000001</v>
      </c>
      <c r="EP11" s="9">
        <v>384.86799999999999</v>
      </c>
      <c r="EQ11" s="9">
        <v>238.64500000000001</v>
      </c>
      <c r="ER11" s="9">
        <v>146.22200000000001</v>
      </c>
      <c r="ES11" s="9">
        <v>26.754000000000001</v>
      </c>
      <c r="ET11" s="9">
        <v>19.219000000000001</v>
      </c>
      <c r="EU11" s="9">
        <v>7.5350000000000001</v>
      </c>
      <c r="EV11" s="9">
        <v>1129.5920000000001</v>
      </c>
      <c r="EW11" s="9">
        <v>278.072</v>
      </c>
      <c r="EX11" s="9">
        <v>851.52</v>
      </c>
      <c r="EY11" s="9">
        <v>858.16300000000001</v>
      </c>
      <c r="EZ11" s="9">
        <v>190.852</v>
      </c>
      <c r="FA11" s="9">
        <v>667.31200000000001</v>
      </c>
      <c r="FB11" s="9">
        <v>271.42899999999997</v>
      </c>
      <c r="FC11" s="9">
        <v>87.22</v>
      </c>
      <c r="FD11" s="9">
        <v>184.209</v>
      </c>
      <c r="FE11" s="9">
        <v>129.691</v>
      </c>
      <c r="FF11" s="9">
        <v>20.184000000000001</v>
      </c>
      <c r="FG11" s="9">
        <v>109.50700000000001</v>
      </c>
      <c r="FH11" s="9">
        <v>141.738</v>
      </c>
      <c r="FI11" s="9">
        <v>67.037000000000006</v>
      </c>
      <c r="FJ11" s="9">
        <v>74.701999999999998</v>
      </c>
      <c r="FK11" s="9">
        <v>420.90300000000002</v>
      </c>
      <c r="FL11" s="9">
        <v>267.89600000000002</v>
      </c>
      <c r="FM11" s="9">
        <v>153.00700000000001</v>
      </c>
      <c r="FN11" s="9">
        <v>178.77600000000001</v>
      </c>
      <c r="FO11" s="9">
        <v>139.92400000000001</v>
      </c>
      <c r="FP11" s="9">
        <v>38.853000000000002</v>
      </c>
      <c r="FQ11" s="9">
        <v>151.666</v>
      </c>
      <c r="FR11" s="9">
        <v>116.934</v>
      </c>
      <c r="FS11" s="9">
        <v>34.731999999999999</v>
      </c>
      <c r="FT11" s="9">
        <v>27.11</v>
      </c>
      <c r="FU11" s="9">
        <v>22.989000000000001</v>
      </c>
      <c r="FV11" s="9">
        <v>4.12</v>
      </c>
      <c r="FW11" s="9">
        <v>23.010999999999999</v>
      </c>
      <c r="FX11" s="9">
        <v>19.167000000000002</v>
      </c>
      <c r="FY11" s="9">
        <v>3.8439999999999999</v>
      </c>
      <c r="FZ11" s="9">
        <v>4.0990000000000002</v>
      </c>
      <c r="GA11" s="9">
        <v>3.8220000000000001</v>
      </c>
      <c r="GB11" s="9">
        <v>0.27700000000000002</v>
      </c>
      <c r="GC11" s="9">
        <v>242.12700000000001</v>
      </c>
      <c r="GD11" s="9">
        <v>127.97199999999999</v>
      </c>
      <c r="GE11" s="9">
        <v>114.155</v>
      </c>
      <c r="GF11" s="9">
        <v>221.541</v>
      </c>
      <c r="GG11" s="9">
        <v>115.104</v>
      </c>
      <c r="GH11" s="9">
        <v>106.437</v>
      </c>
      <c r="GI11" s="9">
        <v>20.585999999999999</v>
      </c>
      <c r="GJ11" s="9">
        <v>12.868</v>
      </c>
      <c r="GK11" s="9">
        <v>7.718</v>
      </c>
      <c r="GL11" s="9">
        <v>17.556000000000001</v>
      </c>
      <c r="GM11" s="9">
        <v>11.141</v>
      </c>
      <c r="GN11" s="9">
        <v>6.4160000000000004</v>
      </c>
      <c r="GO11" s="9">
        <v>3.03</v>
      </c>
      <c r="GP11" s="9">
        <v>1.728</v>
      </c>
      <c r="GQ11" s="9">
        <v>1.302</v>
      </c>
      <c r="GR11" s="9">
        <v>3645.2159999999999</v>
      </c>
      <c r="GS11" s="9">
        <v>1971.1310000000001</v>
      </c>
      <c r="GT11" s="9">
        <v>1674.085</v>
      </c>
      <c r="GU11" s="9">
        <v>2564.663</v>
      </c>
      <c r="GV11" s="9">
        <v>1640.7349999999999</v>
      </c>
      <c r="GW11" s="9">
        <v>923.928</v>
      </c>
      <c r="GX11" s="9">
        <v>2222.5120000000002</v>
      </c>
      <c r="GY11" s="9">
        <v>1437.6179999999999</v>
      </c>
      <c r="GZ11" s="9">
        <v>784.89300000000003</v>
      </c>
      <c r="HA11" s="9">
        <v>342.15100000000001</v>
      </c>
      <c r="HB11" s="9">
        <v>203.11600000000001</v>
      </c>
      <c r="HC11" s="9">
        <v>139.03399999999999</v>
      </c>
      <c r="HD11" s="9">
        <v>319.84800000000001</v>
      </c>
      <c r="HE11" s="9">
        <v>184.84299999999999</v>
      </c>
      <c r="HF11" s="9">
        <v>135.005</v>
      </c>
      <c r="HG11" s="9">
        <v>22.303000000000001</v>
      </c>
      <c r="HH11" s="9">
        <v>18.274000000000001</v>
      </c>
      <c r="HI11" s="9">
        <v>4.0289999999999999</v>
      </c>
      <c r="HJ11" s="9">
        <v>1080.5530000000001</v>
      </c>
      <c r="HK11" s="9">
        <v>330.39600000000002</v>
      </c>
      <c r="HL11" s="9">
        <v>750.15700000000004</v>
      </c>
      <c r="HM11" s="9">
        <v>792.18499999999995</v>
      </c>
      <c r="HN11" s="9">
        <v>220.048</v>
      </c>
      <c r="HO11" s="9">
        <v>572.13699999999994</v>
      </c>
      <c r="HP11" s="9">
        <v>288.36900000000003</v>
      </c>
      <c r="HQ11" s="9">
        <v>110.348</v>
      </c>
      <c r="HR11" s="9">
        <v>178.02099999999999</v>
      </c>
      <c r="HS11" s="9">
        <v>127.947</v>
      </c>
      <c r="HT11" s="9">
        <v>32.566000000000003</v>
      </c>
      <c r="HU11" s="9">
        <v>95.381</v>
      </c>
      <c r="HV11" s="9">
        <v>160.422</v>
      </c>
      <c r="HW11" s="9">
        <v>77.781999999999996</v>
      </c>
      <c r="HX11" s="9">
        <v>82.64</v>
      </c>
      <c r="HY11" s="9">
        <v>2981.3409999999999</v>
      </c>
      <c r="HZ11" s="9">
        <v>1609.9639999999999</v>
      </c>
      <c r="IA11" s="9">
        <v>1371.377</v>
      </c>
      <c r="IB11" s="9">
        <v>1999.633</v>
      </c>
      <c r="IC11" s="9">
        <v>1297.173</v>
      </c>
      <c r="ID11" s="9">
        <v>702.46</v>
      </c>
      <c r="IE11" s="9">
        <v>1727.9839999999999</v>
      </c>
      <c r="IF11" s="9">
        <v>1134.5840000000001</v>
      </c>
      <c r="IG11" s="9">
        <v>593.4</v>
      </c>
      <c r="IH11" s="9">
        <v>271.649</v>
      </c>
      <c r="II11" s="9">
        <v>162.589</v>
      </c>
      <c r="IJ11" s="9">
        <v>109.06</v>
      </c>
      <c r="IK11" s="9">
        <v>253.20400000000001</v>
      </c>
      <c r="IL11" s="9">
        <v>149.69</v>
      </c>
      <c r="IM11" s="9">
        <v>103.514</v>
      </c>
      <c r="IN11" s="9">
        <v>18.445</v>
      </c>
      <c r="IO11" s="9">
        <v>12.898999999999999</v>
      </c>
      <c r="IP11" s="9">
        <v>5.5469999999999997</v>
      </c>
      <c r="IQ11" s="9">
        <v>981.70799999999997</v>
      </c>
    </row>
    <row r="12" spans="1:251">
      <c r="A12" s="10">
        <v>42401</v>
      </c>
      <c r="B12" s="9">
        <v>11909.587</v>
      </c>
      <c r="C12" s="9">
        <v>6373.7330000000002</v>
      </c>
      <c r="D12" s="9">
        <v>5535.8530000000001</v>
      </c>
      <c r="E12" s="9">
        <v>8207.8089999999993</v>
      </c>
      <c r="F12" s="9">
        <v>5222.3779999999997</v>
      </c>
      <c r="G12" s="9">
        <v>2985.431</v>
      </c>
      <c r="H12" s="9">
        <v>7146.5749999999998</v>
      </c>
      <c r="I12" s="9">
        <v>4600.9120000000003</v>
      </c>
      <c r="J12" s="9">
        <v>2545.663</v>
      </c>
      <c r="K12" s="9">
        <v>1061.2339999999999</v>
      </c>
      <c r="L12" s="9">
        <v>621.46600000000001</v>
      </c>
      <c r="M12" s="9">
        <v>439.76900000000001</v>
      </c>
      <c r="N12" s="9">
        <v>987.81399999999996</v>
      </c>
      <c r="O12" s="9">
        <v>567.99699999999996</v>
      </c>
      <c r="P12" s="9">
        <v>419.81700000000001</v>
      </c>
      <c r="Q12" s="9">
        <v>73.42</v>
      </c>
      <c r="R12" s="9">
        <v>53.468000000000004</v>
      </c>
      <c r="S12" s="9">
        <v>19.952000000000002</v>
      </c>
      <c r="T12" s="9">
        <v>3701.7779999999998</v>
      </c>
      <c r="U12" s="9">
        <v>1151.356</v>
      </c>
      <c r="V12" s="9">
        <v>2550.422</v>
      </c>
      <c r="W12" s="9">
        <v>2723.3330000000001</v>
      </c>
      <c r="X12" s="9">
        <v>762.70500000000004</v>
      </c>
      <c r="Y12" s="9">
        <v>1960.6279999999999</v>
      </c>
      <c r="Z12" s="9">
        <v>978.44500000000005</v>
      </c>
      <c r="AA12" s="9">
        <v>388.65</v>
      </c>
      <c r="AB12" s="9">
        <v>589.79399999999998</v>
      </c>
      <c r="AC12" s="9">
        <v>465.50799999999998</v>
      </c>
      <c r="AD12" s="9">
        <v>151.58600000000001</v>
      </c>
      <c r="AE12" s="9">
        <v>313.92200000000003</v>
      </c>
      <c r="AF12" s="9">
        <v>512.93700000000001</v>
      </c>
      <c r="AG12" s="9">
        <v>237.065</v>
      </c>
      <c r="AH12" s="9">
        <v>275.87200000000001</v>
      </c>
      <c r="AI12" s="9">
        <v>11463.615</v>
      </c>
      <c r="AJ12" s="9">
        <v>6099.3580000000002</v>
      </c>
      <c r="AK12" s="9">
        <v>5364.2569999999996</v>
      </c>
      <c r="AL12" s="9">
        <v>8015.2359999999999</v>
      </c>
      <c r="AM12" s="9">
        <v>5079.5450000000001</v>
      </c>
      <c r="AN12" s="9">
        <v>2935.692</v>
      </c>
      <c r="AO12" s="9">
        <v>6985.1260000000002</v>
      </c>
      <c r="AP12" s="9">
        <v>4479.598</v>
      </c>
      <c r="AQ12" s="9">
        <v>2505.5279999999998</v>
      </c>
      <c r="AR12" s="9">
        <v>1030.1099999999999</v>
      </c>
      <c r="AS12" s="9">
        <v>599.947</v>
      </c>
      <c r="AT12" s="9">
        <v>430.16399999999999</v>
      </c>
      <c r="AU12" s="9">
        <v>960.37900000000002</v>
      </c>
      <c r="AV12" s="9">
        <v>549.24199999999996</v>
      </c>
      <c r="AW12" s="9">
        <v>411.13799999999998</v>
      </c>
      <c r="AX12" s="9">
        <v>69.730999999999995</v>
      </c>
      <c r="AY12" s="9">
        <v>50.704999999999998</v>
      </c>
      <c r="AZ12" s="9">
        <v>19.026</v>
      </c>
      <c r="BA12" s="9">
        <v>3448.3789999999999</v>
      </c>
      <c r="BB12" s="9">
        <v>1019.813</v>
      </c>
      <c r="BC12" s="9">
        <v>2428.5659999999998</v>
      </c>
      <c r="BD12" s="9">
        <v>2489.9479999999999</v>
      </c>
      <c r="BE12" s="9">
        <v>644.70500000000004</v>
      </c>
      <c r="BF12" s="9">
        <v>1845.2429999999999</v>
      </c>
      <c r="BG12" s="9">
        <v>958.43100000000004</v>
      </c>
      <c r="BH12" s="9">
        <v>375.108</v>
      </c>
      <c r="BI12" s="9">
        <v>583.322</v>
      </c>
      <c r="BJ12" s="9">
        <v>451.96</v>
      </c>
      <c r="BK12" s="9">
        <v>144.11099999999999</v>
      </c>
      <c r="BL12" s="9">
        <v>307.84899999999999</v>
      </c>
      <c r="BM12" s="9">
        <v>506.471</v>
      </c>
      <c r="BN12" s="9">
        <v>230.99799999999999</v>
      </c>
      <c r="BO12" s="9">
        <v>275.47300000000001</v>
      </c>
      <c r="BP12" s="9">
        <v>1878.588</v>
      </c>
      <c r="BQ12" s="9">
        <v>945.51499999999999</v>
      </c>
      <c r="BR12" s="9">
        <v>933.07299999999998</v>
      </c>
      <c r="BS12" s="9">
        <v>892.31700000000001</v>
      </c>
      <c r="BT12" s="9">
        <v>513.16700000000003</v>
      </c>
      <c r="BU12" s="9">
        <v>379.15100000000001</v>
      </c>
      <c r="BV12" s="9">
        <v>792.28499999999997</v>
      </c>
      <c r="BW12" s="9">
        <v>455.78</v>
      </c>
      <c r="BX12" s="9">
        <v>336.505</v>
      </c>
      <c r="BY12" s="9">
        <v>100.032</v>
      </c>
      <c r="BZ12" s="9">
        <v>57.387</v>
      </c>
      <c r="CA12" s="9">
        <v>42.645000000000003</v>
      </c>
      <c r="CB12" s="9">
        <v>87.832999999999998</v>
      </c>
      <c r="CC12" s="9">
        <v>50.249000000000002</v>
      </c>
      <c r="CD12" s="9">
        <v>37.584000000000003</v>
      </c>
      <c r="CE12" s="9">
        <v>12.199</v>
      </c>
      <c r="CF12" s="9">
        <v>7.1379999999999999</v>
      </c>
      <c r="CG12" s="9">
        <v>5.0609999999999999</v>
      </c>
      <c r="CH12" s="9">
        <v>986.27099999999996</v>
      </c>
      <c r="CI12" s="9">
        <v>432.34899999999999</v>
      </c>
      <c r="CJ12" s="9">
        <v>553.92200000000003</v>
      </c>
      <c r="CK12" s="9">
        <v>625.40300000000002</v>
      </c>
      <c r="CL12" s="9">
        <v>262.017</v>
      </c>
      <c r="CM12" s="9">
        <v>363.38600000000002</v>
      </c>
      <c r="CN12" s="9">
        <v>360.86799999999999</v>
      </c>
      <c r="CO12" s="9">
        <v>170.33099999999999</v>
      </c>
      <c r="CP12" s="9">
        <v>190.536</v>
      </c>
      <c r="CQ12" s="9">
        <v>190.81899999999999</v>
      </c>
      <c r="CR12" s="9">
        <v>91.933999999999997</v>
      </c>
      <c r="CS12" s="9">
        <v>98.885999999999996</v>
      </c>
      <c r="CT12" s="9">
        <v>170.048</v>
      </c>
      <c r="CU12" s="9">
        <v>78.397000000000006</v>
      </c>
      <c r="CV12" s="9">
        <v>91.650999999999996</v>
      </c>
      <c r="CW12" s="9">
        <v>5354.7349999999997</v>
      </c>
      <c r="CX12" s="9">
        <v>2915.2849999999999</v>
      </c>
      <c r="CY12" s="9">
        <v>2439.4499999999998</v>
      </c>
      <c r="CZ12" s="9">
        <v>4087.8130000000001</v>
      </c>
      <c r="DA12" s="9">
        <v>2619.9499999999998</v>
      </c>
      <c r="DB12" s="9">
        <v>1467.8630000000001</v>
      </c>
      <c r="DC12" s="9">
        <v>3571.0360000000001</v>
      </c>
      <c r="DD12" s="9">
        <v>2333.7579999999998</v>
      </c>
      <c r="DE12" s="9">
        <v>1237.277</v>
      </c>
      <c r="DF12" s="9">
        <v>516.77800000000002</v>
      </c>
      <c r="DG12" s="9">
        <v>286.19200000000001</v>
      </c>
      <c r="DH12" s="9">
        <v>230.58600000000001</v>
      </c>
      <c r="DI12" s="9">
        <v>486.72800000000001</v>
      </c>
      <c r="DJ12" s="9">
        <v>264.24099999999999</v>
      </c>
      <c r="DK12" s="9">
        <v>222.48599999999999</v>
      </c>
      <c r="DL12" s="9">
        <v>30.05</v>
      </c>
      <c r="DM12" s="9">
        <v>21.95</v>
      </c>
      <c r="DN12" s="9">
        <v>8.1</v>
      </c>
      <c r="DO12" s="9">
        <v>1266.922</v>
      </c>
      <c r="DP12" s="9">
        <v>295.33600000000001</v>
      </c>
      <c r="DQ12" s="9">
        <v>971.58600000000001</v>
      </c>
      <c r="DR12" s="9">
        <v>939.15599999999995</v>
      </c>
      <c r="DS12" s="9">
        <v>183.005</v>
      </c>
      <c r="DT12" s="9">
        <v>756.15099999999995</v>
      </c>
      <c r="DU12" s="9">
        <v>327.76600000000002</v>
      </c>
      <c r="DV12" s="9">
        <v>112.33</v>
      </c>
      <c r="DW12" s="9">
        <v>215.43600000000001</v>
      </c>
      <c r="DX12" s="9">
        <v>131.768</v>
      </c>
      <c r="DY12" s="9">
        <v>22.619</v>
      </c>
      <c r="DZ12" s="9">
        <v>109.149</v>
      </c>
      <c r="EA12" s="9">
        <v>195.99799999999999</v>
      </c>
      <c r="EB12" s="9">
        <v>89.710999999999999</v>
      </c>
      <c r="EC12" s="9">
        <v>106.28700000000001</v>
      </c>
      <c r="ED12" s="9">
        <v>4230.2920000000004</v>
      </c>
      <c r="EE12" s="9">
        <v>2238.5569999999998</v>
      </c>
      <c r="EF12" s="9">
        <v>1991.7339999999999</v>
      </c>
      <c r="EG12" s="9">
        <v>3035.1060000000002</v>
      </c>
      <c r="EH12" s="9">
        <v>1946.4280000000001</v>
      </c>
      <c r="EI12" s="9">
        <v>1088.6769999999999</v>
      </c>
      <c r="EJ12" s="9">
        <v>2621.8049999999998</v>
      </c>
      <c r="EK12" s="9">
        <v>1690.06</v>
      </c>
      <c r="EL12" s="9">
        <v>931.745</v>
      </c>
      <c r="EM12" s="9">
        <v>413.30099999999999</v>
      </c>
      <c r="EN12" s="9">
        <v>256.36900000000003</v>
      </c>
      <c r="EO12" s="9">
        <v>156.93199999999999</v>
      </c>
      <c r="EP12" s="9">
        <v>385.81799999999998</v>
      </c>
      <c r="EQ12" s="9">
        <v>234.751</v>
      </c>
      <c r="ER12" s="9">
        <v>151.06700000000001</v>
      </c>
      <c r="ES12" s="9">
        <v>27.481999999999999</v>
      </c>
      <c r="ET12" s="9">
        <v>21.617000000000001</v>
      </c>
      <c r="EU12" s="9">
        <v>5.8650000000000002</v>
      </c>
      <c r="EV12" s="9">
        <v>1195.1859999999999</v>
      </c>
      <c r="EW12" s="9">
        <v>292.12900000000002</v>
      </c>
      <c r="EX12" s="9">
        <v>903.05700000000002</v>
      </c>
      <c r="EY12" s="9">
        <v>925.38900000000001</v>
      </c>
      <c r="EZ12" s="9">
        <v>199.68199999999999</v>
      </c>
      <c r="FA12" s="9">
        <v>725.70699999999999</v>
      </c>
      <c r="FB12" s="9">
        <v>269.79700000000003</v>
      </c>
      <c r="FC12" s="9">
        <v>92.447000000000003</v>
      </c>
      <c r="FD12" s="9">
        <v>177.35</v>
      </c>
      <c r="FE12" s="9">
        <v>129.37200000000001</v>
      </c>
      <c r="FF12" s="9">
        <v>29.556999999999999</v>
      </c>
      <c r="FG12" s="9">
        <v>99.813999999999993</v>
      </c>
      <c r="FH12" s="9">
        <v>140.42500000000001</v>
      </c>
      <c r="FI12" s="9">
        <v>62.889000000000003</v>
      </c>
      <c r="FJ12" s="9">
        <v>77.536000000000001</v>
      </c>
      <c r="FK12" s="9">
        <v>445.971</v>
      </c>
      <c r="FL12" s="9">
        <v>274.375</v>
      </c>
      <c r="FM12" s="9">
        <v>171.596</v>
      </c>
      <c r="FN12" s="9">
        <v>192.57300000000001</v>
      </c>
      <c r="FO12" s="9">
        <v>142.833</v>
      </c>
      <c r="FP12" s="9">
        <v>49.74</v>
      </c>
      <c r="FQ12" s="9">
        <v>161.44900000000001</v>
      </c>
      <c r="FR12" s="9">
        <v>121.31399999999999</v>
      </c>
      <c r="FS12" s="9">
        <v>40.134999999999998</v>
      </c>
      <c r="FT12" s="9">
        <v>31.123999999999999</v>
      </c>
      <c r="FU12" s="9">
        <v>21.518999999999998</v>
      </c>
      <c r="FV12" s="9">
        <v>9.6050000000000004</v>
      </c>
      <c r="FW12" s="9">
        <v>27.434999999999999</v>
      </c>
      <c r="FX12" s="9">
        <v>18.754999999999999</v>
      </c>
      <c r="FY12" s="9">
        <v>8.6790000000000003</v>
      </c>
      <c r="FZ12" s="9">
        <v>3.6890000000000001</v>
      </c>
      <c r="GA12" s="9">
        <v>2.7629999999999999</v>
      </c>
      <c r="GB12" s="9">
        <v>0.92600000000000005</v>
      </c>
      <c r="GC12" s="9">
        <v>253.399</v>
      </c>
      <c r="GD12" s="9">
        <v>131.542</v>
      </c>
      <c r="GE12" s="9">
        <v>121.85599999999999</v>
      </c>
      <c r="GF12" s="9">
        <v>233.38499999999999</v>
      </c>
      <c r="GG12" s="9">
        <v>118</v>
      </c>
      <c r="GH12" s="9">
        <v>115.384</v>
      </c>
      <c r="GI12" s="9">
        <v>20.013999999999999</v>
      </c>
      <c r="GJ12" s="9">
        <v>13.542</v>
      </c>
      <c r="GK12" s="9">
        <v>6.4720000000000004</v>
      </c>
      <c r="GL12" s="9">
        <v>13.548</v>
      </c>
      <c r="GM12" s="9">
        <v>7.4749999999999996</v>
      </c>
      <c r="GN12" s="9">
        <v>6.0730000000000004</v>
      </c>
      <c r="GO12" s="9">
        <v>6.4649999999999999</v>
      </c>
      <c r="GP12" s="9">
        <v>6.0670000000000002</v>
      </c>
      <c r="GQ12" s="9">
        <v>0.39800000000000002</v>
      </c>
      <c r="GR12" s="9">
        <v>3789.6880000000001</v>
      </c>
      <c r="GS12" s="9">
        <v>2014.954</v>
      </c>
      <c r="GT12" s="9">
        <v>1774.7329999999999</v>
      </c>
      <c r="GU12" s="9">
        <v>2652.373</v>
      </c>
      <c r="GV12" s="9">
        <v>1662.8710000000001</v>
      </c>
      <c r="GW12" s="9">
        <v>989.50199999999995</v>
      </c>
      <c r="GX12" s="9">
        <v>2332.36</v>
      </c>
      <c r="GY12" s="9">
        <v>1470.9390000000001</v>
      </c>
      <c r="GZ12" s="9">
        <v>861.42</v>
      </c>
      <c r="HA12" s="9">
        <v>320.01299999999998</v>
      </c>
      <c r="HB12" s="9">
        <v>191.93199999999999</v>
      </c>
      <c r="HC12" s="9">
        <v>128.08099999999999</v>
      </c>
      <c r="HD12" s="9">
        <v>301.51100000000002</v>
      </c>
      <c r="HE12" s="9">
        <v>177.73699999999999</v>
      </c>
      <c r="HF12" s="9">
        <v>123.774</v>
      </c>
      <c r="HG12" s="9">
        <v>18.501999999999999</v>
      </c>
      <c r="HH12" s="9">
        <v>14.195</v>
      </c>
      <c r="HI12" s="9">
        <v>4.3070000000000004</v>
      </c>
      <c r="HJ12" s="9">
        <v>1137.3150000000001</v>
      </c>
      <c r="HK12" s="9">
        <v>352.08300000000003</v>
      </c>
      <c r="HL12" s="9">
        <v>785.23199999999997</v>
      </c>
      <c r="HM12" s="9">
        <v>850.85199999999998</v>
      </c>
      <c r="HN12" s="9">
        <v>242.19300000000001</v>
      </c>
      <c r="HO12" s="9">
        <v>608.65899999999999</v>
      </c>
      <c r="HP12" s="9">
        <v>286.46300000000002</v>
      </c>
      <c r="HQ12" s="9">
        <v>109.89</v>
      </c>
      <c r="HR12" s="9">
        <v>176.57300000000001</v>
      </c>
      <c r="HS12" s="9">
        <v>133.99600000000001</v>
      </c>
      <c r="HT12" s="9">
        <v>43.944000000000003</v>
      </c>
      <c r="HU12" s="9">
        <v>90.052999999999997</v>
      </c>
      <c r="HV12" s="9">
        <v>152.46700000000001</v>
      </c>
      <c r="HW12" s="9">
        <v>65.945999999999998</v>
      </c>
      <c r="HX12" s="9">
        <v>86.52</v>
      </c>
      <c r="HY12" s="9">
        <v>3052.6120000000001</v>
      </c>
      <c r="HZ12" s="9">
        <v>1657.0340000000001</v>
      </c>
      <c r="IA12" s="9">
        <v>1395.579</v>
      </c>
      <c r="IB12" s="9">
        <v>2054.9369999999999</v>
      </c>
      <c r="IC12" s="9">
        <v>1327.6659999999999</v>
      </c>
      <c r="ID12" s="9">
        <v>727.27099999999996</v>
      </c>
      <c r="IE12" s="9">
        <v>1801.396</v>
      </c>
      <c r="IF12" s="9">
        <v>1189.1210000000001</v>
      </c>
      <c r="IG12" s="9">
        <v>612.274</v>
      </c>
      <c r="IH12" s="9">
        <v>253.542</v>
      </c>
      <c r="II12" s="9">
        <v>138.54499999999999</v>
      </c>
      <c r="IJ12" s="9">
        <v>114.997</v>
      </c>
      <c r="IK12" s="9">
        <v>239.66499999999999</v>
      </c>
      <c r="IL12" s="9">
        <v>126.92700000000001</v>
      </c>
      <c r="IM12" s="9">
        <v>112.738</v>
      </c>
      <c r="IN12" s="9">
        <v>13.877000000000001</v>
      </c>
      <c r="IO12" s="9">
        <v>11.617000000000001</v>
      </c>
      <c r="IP12" s="9">
        <v>2.2589999999999999</v>
      </c>
      <c r="IQ12" s="9">
        <v>997.67499999999995</v>
      </c>
    </row>
    <row r="13" spans="1:251">
      <c r="A13" s="10">
        <v>42767</v>
      </c>
      <c r="B13" s="9">
        <v>12037.361000000001</v>
      </c>
      <c r="C13" s="9">
        <v>6436.5039999999999</v>
      </c>
      <c r="D13" s="9">
        <v>5600.8580000000002</v>
      </c>
      <c r="E13" s="9">
        <v>8206.85</v>
      </c>
      <c r="F13" s="9">
        <v>5247.8059999999996</v>
      </c>
      <c r="G13" s="9">
        <v>2959.0439999999999</v>
      </c>
      <c r="H13" s="9">
        <v>7071.9290000000001</v>
      </c>
      <c r="I13" s="9">
        <v>4580.8549999999996</v>
      </c>
      <c r="J13" s="9">
        <v>2491.0740000000001</v>
      </c>
      <c r="K13" s="9">
        <v>1134.92</v>
      </c>
      <c r="L13" s="9">
        <v>666.95</v>
      </c>
      <c r="M13" s="9">
        <v>467.97</v>
      </c>
      <c r="N13" s="9">
        <v>1046.9939999999999</v>
      </c>
      <c r="O13" s="9">
        <v>606.00199999999995</v>
      </c>
      <c r="P13" s="9">
        <v>440.99099999999999</v>
      </c>
      <c r="Q13" s="9">
        <v>87.927000000000007</v>
      </c>
      <c r="R13" s="9">
        <v>60.948</v>
      </c>
      <c r="S13" s="9">
        <v>26.978999999999999</v>
      </c>
      <c r="T13" s="9">
        <v>3830.5120000000002</v>
      </c>
      <c r="U13" s="9">
        <v>1188.6980000000001</v>
      </c>
      <c r="V13" s="9">
        <v>2641.8139999999999</v>
      </c>
      <c r="W13" s="9">
        <v>2768.067</v>
      </c>
      <c r="X13" s="9">
        <v>773.86699999999996</v>
      </c>
      <c r="Y13" s="9">
        <v>1994.2</v>
      </c>
      <c r="Z13" s="9">
        <v>1062.4449999999999</v>
      </c>
      <c r="AA13" s="9">
        <v>414.83100000000002</v>
      </c>
      <c r="AB13" s="9">
        <v>647.61400000000003</v>
      </c>
      <c r="AC13" s="9">
        <v>504.36799999999999</v>
      </c>
      <c r="AD13" s="9">
        <v>152.74100000000001</v>
      </c>
      <c r="AE13" s="9">
        <v>351.62700000000001</v>
      </c>
      <c r="AF13" s="9">
        <v>558.077</v>
      </c>
      <c r="AG13" s="9">
        <v>262.08999999999997</v>
      </c>
      <c r="AH13" s="9">
        <v>295.98599999999999</v>
      </c>
      <c r="AI13" s="9">
        <v>11575.441000000001</v>
      </c>
      <c r="AJ13" s="9">
        <v>6158.9279999999999</v>
      </c>
      <c r="AK13" s="9">
        <v>5416.5119999999997</v>
      </c>
      <c r="AL13" s="9">
        <v>8009.7139999999999</v>
      </c>
      <c r="AM13" s="9">
        <v>5102.1490000000003</v>
      </c>
      <c r="AN13" s="9">
        <v>2907.5650000000001</v>
      </c>
      <c r="AO13" s="9">
        <v>6903.2060000000001</v>
      </c>
      <c r="AP13" s="9">
        <v>4456.4750000000004</v>
      </c>
      <c r="AQ13" s="9">
        <v>2446.7310000000002</v>
      </c>
      <c r="AR13" s="9">
        <v>1106.508</v>
      </c>
      <c r="AS13" s="9">
        <v>645.673</v>
      </c>
      <c r="AT13" s="9">
        <v>460.83499999999998</v>
      </c>
      <c r="AU13" s="9">
        <v>1020.03</v>
      </c>
      <c r="AV13" s="9">
        <v>585.75400000000002</v>
      </c>
      <c r="AW13" s="9">
        <v>434.27600000000001</v>
      </c>
      <c r="AX13" s="9">
        <v>86.477999999999994</v>
      </c>
      <c r="AY13" s="9">
        <v>59.918999999999997</v>
      </c>
      <c r="AZ13" s="9">
        <v>26.559000000000001</v>
      </c>
      <c r="BA13" s="9">
        <v>3565.7269999999999</v>
      </c>
      <c r="BB13" s="9">
        <v>1056.78</v>
      </c>
      <c r="BC13" s="9">
        <v>2508.9470000000001</v>
      </c>
      <c r="BD13" s="9">
        <v>2521.3119999999999</v>
      </c>
      <c r="BE13" s="9">
        <v>652.99</v>
      </c>
      <c r="BF13" s="9">
        <v>1868.3219999999999</v>
      </c>
      <c r="BG13" s="9">
        <v>1044.415</v>
      </c>
      <c r="BH13" s="9">
        <v>403.79</v>
      </c>
      <c r="BI13" s="9">
        <v>640.625</v>
      </c>
      <c r="BJ13" s="9">
        <v>491.44600000000003</v>
      </c>
      <c r="BK13" s="9">
        <v>144.97399999999999</v>
      </c>
      <c r="BL13" s="9">
        <v>346.47199999999998</v>
      </c>
      <c r="BM13" s="9">
        <v>552.96900000000005</v>
      </c>
      <c r="BN13" s="9">
        <v>258.81599999999997</v>
      </c>
      <c r="BO13" s="9">
        <v>294.15199999999999</v>
      </c>
      <c r="BP13" s="9">
        <v>1848.38</v>
      </c>
      <c r="BQ13" s="9">
        <v>938.12599999999998</v>
      </c>
      <c r="BR13" s="9">
        <v>910.25400000000002</v>
      </c>
      <c r="BS13" s="9">
        <v>841.42700000000002</v>
      </c>
      <c r="BT13" s="9">
        <v>506.798</v>
      </c>
      <c r="BU13" s="9">
        <v>334.62900000000002</v>
      </c>
      <c r="BV13" s="9">
        <v>734.54600000000005</v>
      </c>
      <c r="BW13" s="9">
        <v>447.77300000000002</v>
      </c>
      <c r="BX13" s="9">
        <v>286.77300000000002</v>
      </c>
      <c r="BY13" s="9">
        <v>106.88</v>
      </c>
      <c r="BZ13" s="9">
        <v>59.024000000000001</v>
      </c>
      <c r="CA13" s="9">
        <v>47.856000000000002</v>
      </c>
      <c r="CB13" s="9">
        <v>93.799000000000007</v>
      </c>
      <c r="CC13" s="9">
        <v>52.255000000000003</v>
      </c>
      <c r="CD13" s="9">
        <v>41.543999999999997</v>
      </c>
      <c r="CE13" s="9">
        <v>13.081</v>
      </c>
      <c r="CF13" s="9">
        <v>6.77</v>
      </c>
      <c r="CG13" s="9">
        <v>6.3120000000000003</v>
      </c>
      <c r="CH13" s="9">
        <v>1006.953</v>
      </c>
      <c r="CI13" s="9">
        <v>431.32799999999997</v>
      </c>
      <c r="CJ13" s="9">
        <v>575.625</v>
      </c>
      <c r="CK13" s="9">
        <v>618.78200000000004</v>
      </c>
      <c r="CL13" s="9">
        <v>256.93799999999999</v>
      </c>
      <c r="CM13" s="9">
        <v>361.84500000000003</v>
      </c>
      <c r="CN13" s="9">
        <v>388.17099999999999</v>
      </c>
      <c r="CO13" s="9">
        <v>174.39099999999999</v>
      </c>
      <c r="CP13" s="9">
        <v>213.78</v>
      </c>
      <c r="CQ13" s="9">
        <v>212.18700000000001</v>
      </c>
      <c r="CR13" s="9">
        <v>90.787999999999997</v>
      </c>
      <c r="CS13" s="9">
        <v>121.399</v>
      </c>
      <c r="CT13" s="9">
        <v>175.98400000000001</v>
      </c>
      <c r="CU13" s="9">
        <v>83.602000000000004</v>
      </c>
      <c r="CV13" s="9">
        <v>92.382000000000005</v>
      </c>
      <c r="CW13" s="9">
        <v>5451.7920000000004</v>
      </c>
      <c r="CX13" s="9">
        <v>2974.39</v>
      </c>
      <c r="CY13" s="9">
        <v>2477.402</v>
      </c>
      <c r="CZ13" s="9">
        <v>4128.4989999999998</v>
      </c>
      <c r="DA13" s="9">
        <v>2646.3960000000002</v>
      </c>
      <c r="DB13" s="9">
        <v>1482.1020000000001</v>
      </c>
      <c r="DC13" s="9">
        <v>3560.1979999999999</v>
      </c>
      <c r="DD13" s="9">
        <v>2319.2460000000001</v>
      </c>
      <c r="DE13" s="9">
        <v>1240.952</v>
      </c>
      <c r="DF13" s="9">
        <v>568.30100000000004</v>
      </c>
      <c r="DG13" s="9">
        <v>327.15100000000001</v>
      </c>
      <c r="DH13" s="9">
        <v>241.15</v>
      </c>
      <c r="DI13" s="9">
        <v>533.09100000000001</v>
      </c>
      <c r="DJ13" s="9">
        <v>302.40499999999997</v>
      </c>
      <c r="DK13" s="9">
        <v>230.68600000000001</v>
      </c>
      <c r="DL13" s="9">
        <v>35.21</v>
      </c>
      <c r="DM13" s="9">
        <v>24.745999999999999</v>
      </c>
      <c r="DN13" s="9">
        <v>10.464</v>
      </c>
      <c r="DO13" s="9">
        <v>1323.2929999999999</v>
      </c>
      <c r="DP13" s="9">
        <v>327.99299999999999</v>
      </c>
      <c r="DQ13" s="9">
        <v>995.3</v>
      </c>
      <c r="DR13" s="9">
        <v>944.03800000000001</v>
      </c>
      <c r="DS13" s="9">
        <v>192.12299999999999</v>
      </c>
      <c r="DT13" s="9">
        <v>751.91600000000005</v>
      </c>
      <c r="DU13" s="9">
        <v>379.255</v>
      </c>
      <c r="DV13" s="9">
        <v>135.87100000000001</v>
      </c>
      <c r="DW13" s="9">
        <v>243.38399999999999</v>
      </c>
      <c r="DX13" s="9">
        <v>151.46199999999999</v>
      </c>
      <c r="DY13" s="9">
        <v>26.398</v>
      </c>
      <c r="DZ13" s="9">
        <v>125.06399999999999</v>
      </c>
      <c r="EA13" s="9">
        <v>227.79300000000001</v>
      </c>
      <c r="EB13" s="9">
        <v>109.473</v>
      </c>
      <c r="EC13" s="9">
        <v>118.32</v>
      </c>
      <c r="ED13" s="9">
        <v>4275.2690000000002</v>
      </c>
      <c r="EE13" s="9">
        <v>2246.413</v>
      </c>
      <c r="EF13" s="9">
        <v>2028.857</v>
      </c>
      <c r="EG13" s="9">
        <v>3039.7890000000002</v>
      </c>
      <c r="EH13" s="9">
        <v>1948.9549999999999</v>
      </c>
      <c r="EI13" s="9">
        <v>1090.8340000000001</v>
      </c>
      <c r="EJ13" s="9">
        <v>2608.4609999999998</v>
      </c>
      <c r="EK13" s="9">
        <v>1689.4559999999999</v>
      </c>
      <c r="EL13" s="9">
        <v>919.005</v>
      </c>
      <c r="EM13" s="9">
        <v>431.327</v>
      </c>
      <c r="EN13" s="9">
        <v>259.49799999999999</v>
      </c>
      <c r="EO13" s="9">
        <v>171.82900000000001</v>
      </c>
      <c r="EP13" s="9">
        <v>393.14100000000002</v>
      </c>
      <c r="EQ13" s="9">
        <v>231.095</v>
      </c>
      <c r="ER13" s="9">
        <v>162.04599999999999</v>
      </c>
      <c r="ES13" s="9">
        <v>38.186</v>
      </c>
      <c r="ET13" s="9">
        <v>28.402999999999999</v>
      </c>
      <c r="EU13" s="9">
        <v>9.7829999999999995</v>
      </c>
      <c r="EV13" s="9">
        <v>1235.48</v>
      </c>
      <c r="EW13" s="9">
        <v>297.45800000000003</v>
      </c>
      <c r="EX13" s="9">
        <v>938.02300000000002</v>
      </c>
      <c r="EY13" s="9">
        <v>958.49199999999996</v>
      </c>
      <c r="EZ13" s="9">
        <v>203.93</v>
      </c>
      <c r="FA13" s="9">
        <v>754.56200000000001</v>
      </c>
      <c r="FB13" s="9">
        <v>276.98899999999998</v>
      </c>
      <c r="FC13" s="9">
        <v>93.528000000000006</v>
      </c>
      <c r="FD13" s="9">
        <v>183.46</v>
      </c>
      <c r="FE13" s="9">
        <v>127.797</v>
      </c>
      <c r="FF13" s="9">
        <v>27.786999999999999</v>
      </c>
      <c r="FG13" s="9">
        <v>100.01</v>
      </c>
      <c r="FH13" s="9">
        <v>149.19200000000001</v>
      </c>
      <c r="FI13" s="9">
        <v>65.741</v>
      </c>
      <c r="FJ13" s="9">
        <v>83.450999999999993</v>
      </c>
      <c r="FK13" s="9">
        <v>461.92099999999999</v>
      </c>
      <c r="FL13" s="9">
        <v>277.57499999999999</v>
      </c>
      <c r="FM13" s="9">
        <v>184.345</v>
      </c>
      <c r="FN13" s="9">
        <v>197.136</v>
      </c>
      <c r="FO13" s="9">
        <v>145.65700000000001</v>
      </c>
      <c r="FP13" s="9">
        <v>51.478999999999999</v>
      </c>
      <c r="FQ13" s="9">
        <v>168.72300000000001</v>
      </c>
      <c r="FR13" s="9">
        <v>124.38</v>
      </c>
      <c r="FS13" s="9">
        <v>44.343000000000004</v>
      </c>
      <c r="FT13" s="9">
        <v>28.411999999999999</v>
      </c>
      <c r="FU13" s="9">
        <v>21.277000000000001</v>
      </c>
      <c r="FV13" s="9">
        <v>7.1349999999999998</v>
      </c>
      <c r="FW13" s="9">
        <v>26.963999999999999</v>
      </c>
      <c r="FX13" s="9">
        <v>20.248000000000001</v>
      </c>
      <c r="FY13" s="9">
        <v>6.7160000000000002</v>
      </c>
      <c r="FZ13" s="9">
        <v>1.4490000000000001</v>
      </c>
      <c r="GA13" s="9">
        <v>1.0289999999999999</v>
      </c>
      <c r="GB13" s="9">
        <v>0.41899999999999998</v>
      </c>
      <c r="GC13" s="9">
        <v>264.78500000000003</v>
      </c>
      <c r="GD13" s="9">
        <v>131.91800000000001</v>
      </c>
      <c r="GE13" s="9">
        <v>132.86699999999999</v>
      </c>
      <c r="GF13" s="9">
        <v>246.755</v>
      </c>
      <c r="GG13" s="9">
        <v>120.877</v>
      </c>
      <c r="GH13" s="9">
        <v>125.878</v>
      </c>
      <c r="GI13" s="9">
        <v>18.03</v>
      </c>
      <c r="GJ13" s="9">
        <v>11.041</v>
      </c>
      <c r="GK13" s="9">
        <v>6.9889999999999999</v>
      </c>
      <c r="GL13" s="9">
        <v>12.922000000000001</v>
      </c>
      <c r="GM13" s="9">
        <v>7.7670000000000003</v>
      </c>
      <c r="GN13" s="9">
        <v>5.1550000000000002</v>
      </c>
      <c r="GO13" s="9">
        <v>5.1079999999999997</v>
      </c>
      <c r="GP13" s="9">
        <v>3.274</v>
      </c>
      <c r="GQ13" s="9">
        <v>1.8340000000000001</v>
      </c>
      <c r="GR13" s="9">
        <v>3802.41</v>
      </c>
      <c r="GS13" s="9">
        <v>2042.8340000000001</v>
      </c>
      <c r="GT13" s="9">
        <v>1759.576</v>
      </c>
      <c r="GU13" s="9">
        <v>2659.201</v>
      </c>
      <c r="GV13" s="9">
        <v>1683.232</v>
      </c>
      <c r="GW13" s="9">
        <v>975.96900000000005</v>
      </c>
      <c r="GX13" s="9">
        <v>2303.739</v>
      </c>
      <c r="GY13" s="9">
        <v>1485.5650000000001</v>
      </c>
      <c r="GZ13" s="9">
        <v>818.17499999999995</v>
      </c>
      <c r="HA13" s="9">
        <v>355.46100000000001</v>
      </c>
      <c r="HB13" s="9">
        <v>197.667</v>
      </c>
      <c r="HC13" s="9">
        <v>157.79400000000001</v>
      </c>
      <c r="HD13" s="9">
        <v>333.03500000000003</v>
      </c>
      <c r="HE13" s="9">
        <v>184.28200000000001</v>
      </c>
      <c r="HF13" s="9">
        <v>148.75200000000001</v>
      </c>
      <c r="HG13" s="9">
        <v>22.427</v>
      </c>
      <c r="HH13" s="9">
        <v>13.385</v>
      </c>
      <c r="HI13" s="9">
        <v>9.0419999999999998</v>
      </c>
      <c r="HJ13" s="9">
        <v>1143.2090000000001</v>
      </c>
      <c r="HK13" s="9">
        <v>359.60199999999998</v>
      </c>
      <c r="HL13" s="9">
        <v>783.60699999999997</v>
      </c>
      <c r="HM13" s="9">
        <v>847.66899999999998</v>
      </c>
      <c r="HN13" s="9">
        <v>252.76</v>
      </c>
      <c r="HO13" s="9">
        <v>594.90899999999999</v>
      </c>
      <c r="HP13" s="9">
        <v>295.54000000000002</v>
      </c>
      <c r="HQ13" s="9">
        <v>106.842</v>
      </c>
      <c r="HR13" s="9">
        <v>188.69900000000001</v>
      </c>
      <c r="HS13" s="9">
        <v>136.035</v>
      </c>
      <c r="HT13" s="9">
        <v>39.61</v>
      </c>
      <c r="HU13" s="9">
        <v>96.424999999999997</v>
      </c>
      <c r="HV13" s="9">
        <v>159.505</v>
      </c>
      <c r="HW13" s="9">
        <v>67.231999999999999</v>
      </c>
      <c r="HX13" s="9">
        <v>92.274000000000001</v>
      </c>
      <c r="HY13" s="9">
        <v>3165.6849999999999</v>
      </c>
      <c r="HZ13" s="9">
        <v>1699.623</v>
      </c>
      <c r="IA13" s="9">
        <v>1466.0619999999999</v>
      </c>
      <c r="IB13" s="9">
        <v>2103.5129999999999</v>
      </c>
      <c r="IC13" s="9">
        <v>1364.51</v>
      </c>
      <c r="ID13" s="9">
        <v>739.00300000000004</v>
      </c>
      <c r="IE13" s="9">
        <v>1832.548</v>
      </c>
      <c r="IF13" s="9">
        <v>1202.373</v>
      </c>
      <c r="IG13" s="9">
        <v>630.17399999999998</v>
      </c>
      <c r="IH13" s="9">
        <v>270.96499999999997</v>
      </c>
      <c r="II13" s="9">
        <v>162.137</v>
      </c>
      <c r="IJ13" s="9">
        <v>108.828</v>
      </c>
      <c r="IK13" s="9">
        <v>254.74299999999999</v>
      </c>
      <c r="IL13" s="9">
        <v>150.40600000000001</v>
      </c>
      <c r="IM13" s="9">
        <v>104.337</v>
      </c>
      <c r="IN13" s="9">
        <v>16.222000000000001</v>
      </c>
      <c r="IO13" s="9">
        <v>11.731</v>
      </c>
      <c r="IP13" s="9">
        <v>4.4909999999999997</v>
      </c>
      <c r="IQ13" s="9">
        <v>1062.172</v>
      </c>
    </row>
    <row r="14" spans="1:251">
      <c r="A14" s="10">
        <v>43132</v>
      </c>
      <c r="B14" s="9">
        <v>12457.397999999999</v>
      </c>
      <c r="C14" s="9">
        <v>6612.6490000000003</v>
      </c>
      <c r="D14" s="9">
        <v>5844.7489999999998</v>
      </c>
      <c r="E14" s="9">
        <v>8562.1329999999998</v>
      </c>
      <c r="F14" s="9">
        <v>5404.9359999999997</v>
      </c>
      <c r="G14" s="9">
        <v>3157.1970000000001</v>
      </c>
      <c r="H14" s="9">
        <v>7383.8909999999996</v>
      </c>
      <c r="I14" s="9">
        <v>4711.7470000000003</v>
      </c>
      <c r="J14" s="9">
        <v>2672.1439999999998</v>
      </c>
      <c r="K14" s="9">
        <v>1178.242</v>
      </c>
      <c r="L14" s="9">
        <v>693.18899999999996</v>
      </c>
      <c r="M14" s="9">
        <v>485.053</v>
      </c>
      <c r="N14" s="9">
        <v>1096.664</v>
      </c>
      <c r="O14" s="9">
        <v>628.69500000000005</v>
      </c>
      <c r="P14" s="9">
        <v>467.96899999999999</v>
      </c>
      <c r="Q14" s="9">
        <v>81.578000000000003</v>
      </c>
      <c r="R14" s="9">
        <v>64.494</v>
      </c>
      <c r="S14" s="9">
        <v>17.084</v>
      </c>
      <c r="T14" s="9">
        <v>3895.2649999999999</v>
      </c>
      <c r="U14" s="9">
        <v>1207.713</v>
      </c>
      <c r="V14" s="9">
        <v>2687.5520000000001</v>
      </c>
      <c r="W14" s="9">
        <v>2854.3519999999999</v>
      </c>
      <c r="X14" s="9">
        <v>801.58100000000002</v>
      </c>
      <c r="Y14" s="9">
        <v>2052.77</v>
      </c>
      <c r="Z14" s="9">
        <v>1040.913</v>
      </c>
      <c r="AA14" s="9">
        <v>406.13099999999997</v>
      </c>
      <c r="AB14" s="9">
        <v>634.78200000000004</v>
      </c>
      <c r="AC14" s="9">
        <v>499.34500000000003</v>
      </c>
      <c r="AD14" s="9">
        <v>165.41399999999999</v>
      </c>
      <c r="AE14" s="9">
        <v>333.93099999999998</v>
      </c>
      <c r="AF14" s="9">
        <v>541.56799999999998</v>
      </c>
      <c r="AG14" s="9">
        <v>240.71799999999999</v>
      </c>
      <c r="AH14" s="9">
        <v>300.851</v>
      </c>
      <c r="AI14" s="9">
        <v>11932.655000000001</v>
      </c>
      <c r="AJ14" s="9">
        <v>6295.0659999999998</v>
      </c>
      <c r="AK14" s="9">
        <v>5637.5889999999999</v>
      </c>
      <c r="AL14" s="9">
        <v>8323.1139999999996</v>
      </c>
      <c r="AM14" s="9">
        <v>5231.34</v>
      </c>
      <c r="AN14" s="9">
        <v>3091.7739999999999</v>
      </c>
      <c r="AO14" s="9">
        <v>7190.2030000000004</v>
      </c>
      <c r="AP14" s="9">
        <v>4568.2089999999998</v>
      </c>
      <c r="AQ14" s="9">
        <v>2621.9940000000001</v>
      </c>
      <c r="AR14" s="9">
        <v>1132.912</v>
      </c>
      <c r="AS14" s="9">
        <v>663.13099999999997</v>
      </c>
      <c r="AT14" s="9">
        <v>469.78100000000001</v>
      </c>
      <c r="AU14" s="9">
        <v>1056.2750000000001</v>
      </c>
      <c r="AV14" s="9">
        <v>602.66</v>
      </c>
      <c r="AW14" s="9">
        <v>453.61500000000001</v>
      </c>
      <c r="AX14" s="9">
        <v>76.637</v>
      </c>
      <c r="AY14" s="9">
        <v>60.470999999999997</v>
      </c>
      <c r="AZ14" s="9">
        <v>16.166</v>
      </c>
      <c r="BA14" s="9">
        <v>3609.5410000000002</v>
      </c>
      <c r="BB14" s="9">
        <v>1063.7260000000001</v>
      </c>
      <c r="BC14" s="9">
        <v>2545.8150000000001</v>
      </c>
      <c r="BD14" s="9">
        <v>2592.2579999999998</v>
      </c>
      <c r="BE14" s="9">
        <v>672.76</v>
      </c>
      <c r="BF14" s="9">
        <v>1919.498</v>
      </c>
      <c r="BG14" s="9">
        <v>1017.283</v>
      </c>
      <c r="BH14" s="9">
        <v>390.96600000000001</v>
      </c>
      <c r="BI14" s="9">
        <v>626.31700000000001</v>
      </c>
      <c r="BJ14" s="9">
        <v>481.15199999999999</v>
      </c>
      <c r="BK14" s="9">
        <v>153.45400000000001</v>
      </c>
      <c r="BL14" s="9">
        <v>327.69799999999998</v>
      </c>
      <c r="BM14" s="9">
        <v>536.13099999999997</v>
      </c>
      <c r="BN14" s="9">
        <v>237.511</v>
      </c>
      <c r="BO14" s="9">
        <v>298.61900000000003</v>
      </c>
      <c r="BP14" s="9">
        <v>1912.5419999999999</v>
      </c>
      <c r="BQ14" s="9">
        <v>971.27499999999998</v>
      </c>
      <c r="BR14" s="9">
        <v>941.26800000000003</v>
      </c>
      <c r="BS14" s="9">
        <v>932.32100000000003</v>
      </c>
      <c r="BT14" s="9">
        <v>555.44500000000005</v>
      </c>
      <c r="BU14" s="9">
        <v>376.87599999999998</v>
      </c>
      <c r="BV14" s="9">
        <v>815.26</v>
      </c>
      <c r="BW14" s="9">
        <v>487.05599999999998</v>
      </c>
      <c r="BX14" s="9">
        <v>328.20400000000001</v>
      </c>
      <c r="BY14" s="9">
        <v>117.06100000000001</v>
      </c>
      <c r="BZ14" s="9">
        <v>68.388999999999996</v>
      </c>
      <c r="CA14" s="9">
        <v>48.671999999999997</v>
      </c>
      <c r="CB14" s="9">
        <v>107.378</v>
      </c>
      <c r="CC14" s="9">
        <v>61.671999999999997</v>
      </c>
      <c r="CD14" s="9">
        <v>45.706000000000003</v>
      </c>
      <c r="CE14" s="9">
        <v>9.6829999999999998</v>
      </c>
      <c r="CF14" s="9">
        <v>6.7160000000000002</v>
      </c>
      <c r="CG14" s="9">
        <v>2.9660000000000002</v>
      </c>
      <c r="CH14" s="9">
        <v>980.22199999999998</v>
      </c>
      <c r="CI14" s="9">
        <v>415.83</v>
      </c>
      <c r="CJ14" s="9">
        <v>564.39200000000005</v>
      </c>
      <c r="CK14" s="9">
        <v>613.89400000000001</v>
      </c>
      <c r="CL14" s="9">
        <v>249.983</v>
      </c>
      <c r="CM14" s="9">
        <v>363.911</v>
      </c>
      <c r="CN14" s="9">
        <v>366.327</v>
      </c>
      <c r="CO14" s="9">
        <v>165.84700000000001</v>
      </c>
      <c r="CP14" s="9">
        <v>200.48099999999999</v>
      </c>
      <c r="CQ14" s="9">
        <v>195.833</v>
      </c>
      <c r="CR14" s="9">
        <v>90.894999999999996</v>
      </c>
      <c r="CS14" s="9">
        <v>104.93899999999999</v>
      </c>
      <c r="CT14" s="9">
        <v>170.494</v>
      </c>
      <c r="CU14" s="9">
        <v>74.951999999999998</v>
      </c>
      <c r="CV14" s="9">
        <v>95.542000000000002</v>
      </c>
      <c r="CW14" s="9">
        <v>5631.89</v>
      </c>
      <c r="CX14" s="9">
        <v>3022.547</v>
      </c>
      <c r="CY14" s="9">
        <v>2609.3429999999998</v>
      </c>
      <c r="CZ14" s="9">
        <v>4239.1559999999999</v>
      </c>
      <c r="DA14" s="9">
        <v>2680.424</v>
      </c>
      <c r="DB14" s="9">
        <v>1558.732</v>
      </c>
      <c r="DC14" s="9">
        <v>3665.45</v>
      </c>
      <c r="DD14" s="9">
        <v>2350.3040000000001</v>
      </c>
      <c r="DE14" s="9">
        <v>1315.145</v>
      </c>
      <c r="DF14" s="9">
        <v>573.70600000000002</v>
      </c>
      <c r="DG14" s="9">
        <v>330.12</v>
      </c>
      <c r="DH14" s="9">
        <v>243.58699999999999</v>
      </c>
      <c r="DI14" s="9">
        <v>536.33600000000001</v>
      </c>
      <c r="DJ14" s="9">
        <v>298.79700000000003</v>
      </c>
      <c r="DK14" s="9">
        <v>237.53899999999999</v>
      </c>
      <c r="DL14" s="9">
        <v>37.369999999999997</v>
      </c>
      <c r="DM14" s="9">
        <v>31.323</v>
      </c>
      <c r="DN14" s="9">
        <v>6.0469999999999997</v>
      </c>
      <c r="DO14" s="9">
        <v>1392.7339999999999</v>
      </c>
      <c r="DP14" s="9">
        <v>342.12299999999999</v>
      </c>
      <c r="DQ14" s="9">
        <v>1050.6110000000001</v>
      </c>
      <c r="DR14" s="9">
        <v>1029.1769999999999</v>
      </c>
      <c r="DS14" s="9">
        <v>212.87299999999999</v>
      </c>
      <c r="DT14" s="9">
        <v>816.30399999999997</v>
      </c>
      <c r="DU14" s="9">
        <v>363.55700000000002</v>
      </c>
      <c r="DV14" s="9">
        <v>129.249</v>
      </c>
      <c r="DW14" s="9">
        <v>234.30699999999999</v>
      </c>
      <c r="DX14" s="9">
        <v>144.05600000000001</v>
      </c>
      <c r="DY14" s="9">
        <v>28.922999999999998</v>
      </c>
      <c r="DZ14" s="9">
        <v>115.133</v>
      </c>
      <c r="EA14" s="9">
        <v>219.501</v>
      </c>
      <c r="EB14" s="9">
        <v>100.32599999999999</v>
      </c>
      <c r="EC14" s="9">
        <v>119.175</v>
      </c>
      <c r="ED14" s="9">
        <v>4388.223</v>
      </c>
      <c r="EE14" s="9">
        <v>2301.2449999999999</v>
      </c>
      <c r="EF14" s="9">
        <v>2086.9789999999998</v>
      </c>
      <c r="EG14" s="9">
        <v>3151.6379999999999</v>
      </c>
      <c r="EH14" s="9">
        <v>1995.471</v>
      </c>
      <c r="EI14" s="9">
        <v>1156.1669999999999</v>
      </c>
      <c r="EJ14" s="9">
        <v>2709.4929999999999</v>
      </c>
      <c r="EK14" s="9">
        <v>1730.8489999999999</v>
      </c>
      <c r="EL14" s="9">
        <v>978.64499999999998</v>
      </c>
      <c r="EM14" s="9">
        <v>442.14400000000001</v>
      </c>
      <c r="EN14" s="9">
        <v>264.62299999999999</v>
      </c>
      <c r="EO14" s="9">
        <v>177.52199999999999</v>
      </c>
      <c r="EP14" s="9">
        <v>412.56099999999998</v>
      </c>
      <c r="EQ14" s="9">
        <v>242.191</v>
      </c>
      <c r="ER14" s="9">
        <v>170.37</v>
      </c>
      <c r="ES14" s="9">
        <v>29.582999999999998</v>
      </c>
      <c r="ET14" s="9">
        <v>22.431000000000001</v>
      </c>
      <c r="EU14" s="9">
        <v>7.1520000000000001</v>
      </c>
      <c r="EV14" s="9">
        <v>1236.586</v>
      </c>
      <c r="EW14" s="9">
        <v>305.774</v>
      </c>
      <c r="EX14" s="9">
        <v>930.81200000000001</v>
      </c>
      <c r="EY14" s="9">
        <v>949.18700000000001</v>
      </c>
      <c r="EZ14" s="9">
        <v>209.904</v>
      </c>
      <c r="FA14" s="9">
        <v>739.28300000000002</v>
      </c>
      <c r="FB14" s="9">
        <v>287.399</v>
      </c>
      <c r="FC14" s="9">
        <v>95.87</v>
      </c>
      <c r="FD14" s="9">
        <v>191.529</v>
      </c>
      <c r="FE14" s="9">
        <v>141.26300000000001</v>
      </c>
      <c r="FF14" s="9">
        <v>33.637</v>
      </c>
      <c r="FG14" s="9">
        <v>107.626</v>
      </c>
      <c r="FH14" s="9">
        <v>146.13499999999999</v>
      </c>
      <c r="FI14" s="9">
        <v>62.232999999999997</v>
      </c>
      <c r="FJ14" s="9">
        <v>83.902000000000001</v>
      </c>
      <c r="FK14" s="9">
        <v>524.74199999999996</v>
      </c>
      <c r="FL14" s="9">
        <v>317.58199999999999</v>
      </c>
      <c r="FM14" s="9">
        <v>207.16</v>
      </c>
      <c r="FN14" s="9">
        <v>239.018</v>
      </c>
      <c r="FO14" s="9">
        <v>173.596</v>
      </c>
      <c r="FP14" s="9">
        <v>65.421999999999997</v>
      </c>
      <c r="FQ14" s="9">
        <v>193.68799999999999</v>
      </c>
      <c r="FR14" s="9">
        <v>143.53800000000001</v>
      </c>
      <c r="FS14" s="9">
        <v>50.15</v>
      </c>
      <c r="FT14" s="9">
        <v>45.331000000000003</v>
      </c>
      <c r="FU14" s="9">
        <v>30.058</v>
      </c>
      <c r="FV14" s="9">
        <v>15.272</v>
      </c>
      <c r="FW14" s="9">
        <v>40.39</v>
      </c>
      <c r="FX14" s="9">
        <v>26.035</v>
      </c>
      <c r="FY14" s="9">
        <v>14.353999999999999</v>
      </c>
      <c r="FZ14" s="9">
        <v>4.9409999999999998</v>
      </c>
      <c r="GA14" s="9">
        <v>4.0229999999999997</v>
      </c>
      <c r="GB14" s="9">
        <v>0.91800000000000004</v>
      </c>
      <c r="GC14" s="9">
        <v>285.72399999999999</v>
      </c>
      <c r="GD14" s="9">
        <v>143.98599999999999</v>
      </c>
      <c r="GE14" s="9">
        <v>141.738</v>
      </c>
      <c r="GF14" s="9">
        <v>262.09300000000002</v>
      </c>
      <c r="GG14" s="9">
        <v>128.821</v>
      </c>
      <c r="GH14" s="9">
        <v>133.273</v>
      </c>
      <c r="GI14" s="9">
        <v>23.631</v>
      </c>
      <c r="GJ14" s="9">
        <v>15.166</v>
      </c>
      <c r="GK14" s="9">
        <v>8.4649999999999999</v>
      </c>
      <c r="GL14" s="9">
        <v>18.193000000000001</v>
      </c>
      <c r="GM14" s="9">
        <v>11.959</v>
      </c>
      <c r="GN14" s="9">
        <v>6.234</v>
      </c>
      <c r="GO14" s="9">
        <v>5.4379999999999997</v>
      </c>
      <c r="GP14" s="9">
        <v>3.2069999999999999</v>
      </c>
      <c r="GQ14" s="9">
        <v>2.2309999999999999</v>
      </c>
      <c r="GR14" s="9">
        <v>3967.5619999999999</v>
      </c>
      <c r="GS14" s="9">
        <v>2113.0219999999999</v>
      </c>
      <c r="GT14" s="9">
        <v>1854.539</v>
      </c>
      <c r="GU14" s="9">
        <v>2766.8009999999999</v>
      </c>
      <c r="GV14" s="9">
        <v>1741.1569999999999</v>
      </c>
      <c r="GW14" s="9">
        <v>1025.645</v>
      </c>
      <c r="GX14" s="9">
        <v>2414.498</v>
      </c>
      <c r="GY14" s="9">
        <v>1537.7439999999999</v>
      </c>
      <c r="GZ14" s="9">
        <v>876.75400000000002</v>
      </c>
      <c r="HA14" s="9">
        <v>352.30399999999997</v>
      </c>
      <c r="HB14" s="9">
        <v>203.41300000000001</v>
      </c>
      <c r="HC14" s="9">
        <v>148.89099999999999</v>
      </c>
      <c r="HD14" s="9">
        <v>334.12700000000001</v>
      </c>
      <c r="HE14" s="9">
        <v>189.15700000000001</v>
      </c>
      <c r="HF14" s="9">
        <v>144.97</v>
      </c>
      <c r="HG14" s="9">
        <v>18.177</v>
      </c>
      <c r="HH14" s="9">
        <v>14.256</v>
      </c>
      <c r="HI14" s="9">
        <v>3.9209999999999998</v>
      </c>
      <c r="HJ14" s="9">
        <v>1200.761</v>
      </c>
      <c r="HK14" s="9">
        <v>371.86599999999999</v>
      </c>
      <c r="HL14" s="9">
        <v>828.89499999999998</v>
      </c>
      <c r="HM14" s="9">
        <v>876.99699999999996</v>
      </c>
      <c r="HN14" s="9">
        <v>248.54</v>
      </c>
      <c r="HO14" s="9">
        <v>628.45699999999999</v>
      </c>
      <c r="HP14" s="9">
        <v>323.76299999999998</v>
      </c>
      <c r="HQ14" s="9">
        <v>123.325</v>
      </c>
      <c r="HR14" s="9">
        <v>200.43799999999999</v>
      </c>
      <c r="HS14" s="9">
        <v>153.71799999999999</v>
      </c>
      <c r="HT14" s="9">
        <v>51.996000000000002</v>
      </c>
      <c r="HU14" s="9">
        <v>101.72199999999999</v>
      </c>
      <c r="HV14" s="9">
        <v>170.04499999999999</v>
      </c>
      <c r="HW14" s="9">
        <v>71.328999999999994</v>
      </c>
      <c r="HX14" s="9">
        <v>98.715999999999994</v>
      </c>
      <c r="HY14" s="9">
        <v>3233.6619999999998</v>
      </c>
      <c r="HZ14" s="9">
        <v>1729.184</v>
      </c>
      <c r="IA14" s="9">
        <v>1504.479</v>
      </c>
      <c r="IB14" s="9">
        <v>2198.1950000000002</v>
      </c>
      <c r="IC14" s="9">
        <v>1401.9570000000001</v>
      </c>
      <c r="ID14" s="9">
        <v>796.23800000000006</v>
      </c>
      <c r="IE14" s="9">
        <v>1915.7370000000001</v>
      </c>
      <c r="IF14" s="9">
        <v>1234.3499999999999</v>
      </c>
      <c r="IG14" s="9">
        <v>681.38699999999994</v>
      </c>
      <c r="IH14" s="9">
        <v>282.45800000000003</v>
      </c>
      <c r="II14" s="9">
        <v>167.607</v>
      </c>
      <c r="IJ14" s="9">
        <v>114.851</v>
      </c>
      <c r="IK14" s="9">
        <v>264.44099999999997</v>
      </c>
      <c r="IL14" s="9">
        <v>153.87799999999999</v>
      </c>
      <c r="IM14" s="9">
        <v>110.563</v>
      </c>
      <c r="IN14" s="9">
        <v>18.016999999999999</v>
      </c>
      <c r="IO14" s="9">
        <v>13.728</v>
      </c>
      <c r="IP14" s="9">
        <v>4.2889999999999997</v>
      </c>
      <c r="IQ14" s="9">
        <v>1035.4670000000001</v>
      </c>
    </row>
    <row r="15" spans="1:251">
      <c r="A15" s="10">
        <v>43497</v>
      </c>
      <c r="B15" s="9">
        <v>12729.348</v>
      </c>
      <c r="C15" s="9">
        <v>6741.9849999999997</v>
      </c>
      <c r="D15" s="9">
        <v>5987.3630000000003</v>
      </c>
      <c r="E15" s="9">
        <v>8756.098</v>
      </c>
      <c r="F15" s="9">
        <v>5499.78</v>
      </c>
      <c r="G15" s="9">
        <v>3256.3180000000002</v>
      </c>
      <c r="H15" s="9">
        <v>7576.4170000000004</v>
      </c>
      <c r="I15" s="9">
        <v>4816.3360000000002</v>
      </c>
      <c r="J15" s="9">
        <v>2760.0810000000001</v>
      </c>
      <c r="K15" s="9">
        <v>1179.682</v>
      </c>
      <c r="L15" s="9">
        <v>683.44399999999996</v>
      </c>
      <c r="M15" s="9">
        <v>496.238</v>
      </c>
      <c r="N15" s="9">
        <v>1097.913</v>
      </c>
      <c r="O15" s="9">
        <v>625.17399999999998</v>
      </c>
      <c r="P15" s="9">
        <v>472.73899999999998</v>
      </c>
      <c r="Q15" s="9">
        <v>81.769000000000005</v>
      </c>
      <c r="R15" s="9">
        <v>58.27</v>
      </c>
      <c r="S15" s="9">
        <v>23.498999999999999</v>
      </c>
      <c r="T15" s="9">
        <v>3973.25</v>
      </c>
      <c r="U15" s="9">
        <v>1242.2049999999999</v>
      </c>
      <c r="V15" s="9">
        <v>2731.0450000000001</v>
      </c>
      <c r="W15" s="9">
        <v>2976.06</v>
      </c>
      <c r="X15" s="9">
        <v>853.928</v>
      </c>
      <c r="Y15" s="9">
        <v>2122.1320000000001</v>
      </c>
      <c r="Z15" s="9">
        <v>997.19</v>
      </c>
      <c r="AA15" s="9">
        <v>388.27699999999999</v>
      </c>
      <c r="AB15" s="9">
        <v>608.91300000000001</v>
      </c>
      <c r="AC15" s="9">
        <v>482.45299999999997</v>
      </c>
      <c r="AD15" s="9">
        <v>155.73699999999999</v>
      </c>
      <c r="AE15" s="9">
        <v>326.71600000000001</v>
      </c>
      <c r="AF15" s="9">
        <v>514.73699999999997</v>
      </c>
      <c r="AG15" s="9">
        <v>232.54</v>
      </c>
      <c r="AH15" s="9">
        <v>282.197</v>
      </c>
      <c r="AI15" s="9">
        <v>12161.798000000001</v>
      </c>
      <c r="AJ15" s="9">
        <v>6392.53</v>
      </c>
      <c r="AK15" s="9">
        <v>5769.268</v>
      </c>
      <c r="AL15" s="9">
        <v>8501.0450000000001</v>
      </c>
      <c r="AM15" s="9">
        <v>5316.2560000000003</v>
      </c>
      <c r="AN15" s="9">
        <v>3184.79</v>
      </c>
      <c r="AO15" s="9">
        <v>7363.2280000000001</v>
      </c>
      <c r="AP15" s="9">
        <v>4658.1369999999997</v>
      </c>
      <c r="AQ15" s="9">
        <v>2705.0909999999999</v>
      </c>
      <c r="AR15" s="9">
        <v>1137.817</v>
      </c>
      <c r="AS15" s="9">
        <v>658.11900000000003</v>
      </c>
      <c r="AT15" s="9">
        <v>479.69799999999998</v>
      </c>
      <c r="AU15" s="9">
        <v>1059.9190000000001</v>
      </c>
      <c r="AV15" s="9">
        <v>602.64</v>
      </c>
      <c r="AW15" s="9">
        <v>457.28</v>
      </c>
      <c r="AX15" s="9">
        <v>77.897000000000006</v>
      </c>
      <c r="AY15" s="9">
        <v>55.478999999999999</v>
      </c>
      <c r="AZ15" s="9">
        <v>22.417999999999999</v>
      </c>
      <c r="BA15" s="9">
        <v>3660.7530000000002</v>
      </c>
      <c r="BB15" s="9">
        <v>1076.2750000000001</v>
      </c>
      <c r="BC15" s="9">
        <v>2584.4780000000001</v>
      </c>
      <c r="BD15" s="9">
        <v>2686.0439999999999</v>
      </c>
      <c r="BE15" s="9">
        <v>703.06200000000001</v>
      </c>
      <c r="BF15" s="9">
        <v>1982.982</v>
      </c>
      <c r="BG15" s="9">
        <v>974.70899999999995</v>
      </c>
      <c r="BH15" s="9">
        <v>373.21300000000002</v>
      </c>
      <c r="BI15" s="9">
        <v>601.49599999999998</v>
      </c>
      <c r="BJ15" s="9">
        <v>468.34100000000001</v>
      </c>
      <c r="BK15" s="9">
        <v>147.5</v>
      </c>
      <c r="BL15" s="9">
        <v>320.84100000000001</v>
      </c>
      <c r="BM15" s="9">
        <v>506.36799999999999</v>
      </c>
      <c r="BN15" s="9">
        <v>225.71299999999999</v>
      </c>
      <c r="BO15" s="9">
        <v>280.65499999999997</v>
      </c>
      <c r="BP15" s="9">
        <v>1973.749</v>
      </c>
      <c r="BQ15" s="9">
        <v>1007.0359999999999</v>
      </c>
      <c r="BR15" s="9">
        <v>966.71299999999997</v>
      </c>
      <c r="BS15" s="9">
        <v>945.505</v>
      </c>
      <c r="BT15" s="9">
        <v>572.447</v>
      </c>
      <c r="BU15" s="9">
        <v>373.05799999999999</v>
      </c>
      <c r="BV15" s="9">
        <v>825.49300000000005</v>
      </c>
      <c r="BW15" s="9">
        <v>505.339</v>
      </c>
      <c r="BX15" s="9">
        <v>320.154</v>
      </c>
      <c r="BY15" s="9">
        <v>120.01300000000001</v>
      </c>
      <c r="BZ15" s="9">
        <v>67.108999999999995</v>
      </c>
      <c r="CA15" s="9">
        <v>52.904000000000003</v>
      </c>
      <c r="CB15" s="9">
        <v>107.583</v>
      </c>
      <c r="CC15" s="9">
        <v>57.965000000000003</v>
      </c>
      <c r="CD15" s="9">
        <v>49.619</v>
      </c>
      <c r="CE15" s="9">
        <v>12.429</v>
      </c>
      <c r="CF15" s="9">
        <v>9.1440000000000001</v>
      </c>
      <c r="CG15" s="9">
        <v>3.286</v>
      </c>
      <c r="CH15" s="9">
        <v>1028.2439999999999</v>
      </c>
      <c r="CI15" s="9">
        <v>434.589</v>
      </c>
      <c r="CJ15" s="9">
        <v>593.65499999999997</v>
      </c>
      <c r="CK15" s="9">
        <v>672.54700000000003</v>
      </c>
      <c r="CL15" s="9">
        <v>285.49900000000002</v>
      </c>
      <c r="CM15" s="9">
        <v>387.048</v>
      </c>
      <c r="CN15" s="9">
        <v>355.697</v>
      </c>
      <c r="CO15" s="9">
        <v>149.09</v>
      </c>
      <c r="CP15" s="9">
        <v>206.607</v>
      </c>
      <c r="CQ15" s="9">
        <v>192.24799999999999</v>
      </c>
      <c r="CR15" s="9">
        <v>82.697000000000003</v>
      </c>
      <c r="CS15" s="9">
        <v>109.55</v>
      </c>
      <c r="CT15" s="9">
        <v>163.44900000000001</v>
      </c>
      <c r="CU15" s="9">
        <v>66.391999999999996</v>
      </c>
      <c r="CV15" s="9">
        <v>97.057000000000002</v>
      </c>
      <c r="CW15" s="9">
        <v>5747.5839999999998</v>
      </c>
      <c r="CX15" s="9">
        <v>3073.7080000000001</v>
      </c>
      <c r="CY15" s="9">
        <v>2673.8760000000002</v>
      </c>
      <c r="CZ15" s="9">
        <v>4361.7719999999999</v>
      </c>
      <c r="DA15" s="9">
        <v>2734.6889999999999</v>
      </c>
      <c r="DB15" s="9">
        <v>1627.0840000000001</v>
      </c>
      <c r="DC15" s="9">
        <v>3791.422</v>
      </c>
      <c r="DD15" s="9">
        <v>2411.4090000000001</v>
      </c>
      <c r="DE15" s="9">
        <v>1380.0129999999999</v>
      </c>
      <c r="DF15" s="9">
        <v>570.35</v>
      </c>
      <c r="DG15" s="9">
        <v>323.27999999999997</v>
      </c>
      <c r="DH15" s="9">
        <v>247.07</v>
      </c>
      <c r="DI15" s="9">
        <v>532.91800000000001</v>
      </c>
      <c r="DJ15" s="9">
        <v>298.76100000000002</v>
      </c>
      <c r="DK15" s="9">
        <v>234.15700000000001</v>
      </c>
      <c r="DL15" s="9">
        <v>37.432000000000002</v>
      </c>
      <c r="DM15" s="9">
        <v>24.518999999999998</v>
      </c>
      <c r="DN15" s="9">
        <v>12.913</v>
      </c>
      <c r="DO15" s="9">
        <v>1385.8109999999999</v>
      </c>
      <c r="DP15" s="9">
        <v>339.01900000000001</v>
      </c>
      <c r="DQ15" s="9">
        <v>1046.7919999999999</v>
      </c>
      <c r="DR15" s="9">
        <v>1023.572</v>
      </c>
      <c r="DS15" s="9">
        <v>204.751</v>
      </c>
      <c r="DT15" s="9">
        <v>818.82100000000003</v>
      </c>
      <c r="DU15" s="9">
        <v>362.23899999999998</v>
      </c>
      <c r="DV15" s="9">
        <v>134.268</v>
      </c>
      <c r="DW15" s="9">
        <v>227.971</v>
      </c>
      <c r="DX15" s="9">
        <v>158.05699999999999</v>
      </c>
      <c r="DY15" s="9">
        <v>37.698999999999998</v>
      </c>
      <c r="DZ15" s="9">
        <v>120.358</v>
      </c>
      <c r="EA15" s="9">
        <v>204.18199999999999</v>
      </c>
      <c r="EB15" s="9">
        <v>96.569000000000003</v>
      </c>
      <c r="EC15" s="9">
        <v>107.613</v>
      </c>
      <c r="ED15" s="9">
        <v>4440.4650000000001</v>
      </c>
      <c r="EE15" s="9">
        <v>2311.7860000000001</v>
      </c>
      <c r="EF15" s="9">
        <v>2128.6790000000001</v>
      </c>
      <c r="EG15" s="9">
        <v>3193.7669999999998</v>
      </c>
      <c r="EH15" s="9">
        <v>2009.1189999999999</v>
      </c>
      <c r="EI15" s="9">
        <v>1184.6479999999999</v>
      </c>
      <c r="EJ15" s="9">
        <v>2746.3130000000001</v>
      </c>
      <c r="EK15" s="9">
        <v>1741.3889999999999</v>
      </c>
      <c r="EL15" s="9">
        <v>1004.924</v>
      </c>
      <c r="EM15" s="9">
        <v>447.45400000000001</v>
      </c>
      <c r="EN15" s="9">
        <v>267.73</v>
      </c>
      <c r="EO15" s="9">
        <v>179.72399999999999</v>
      </c>
      <c r="EP15" s="9">
        <v>419.41800000000001</v>
      </c>
      <c r="EQ15" s="9">
        <v>245.91300000000001</v>
      </c>
      <c r="ER15" s="9">
        <v>173.505</v>
      </c>
      <c r="ES15" s="9">
        <v>28.036000000000001</v>
      </c>
      <c r="ET15" s="9">
        <v>21.817</v>
      </c>
      <c r="EU15" s="9">
        <v>6.2190000000000003</v>
      </c>
      <c r="EV15" s="9">
        <v>1246.6980000000001</v>
      </c>
      <c r="EW15" s="9">
        <v>302.66699999999997</v>
      </c>
      <c r="EX15" s="9">
        <v>944.03099999999995</v>
      </c>
      <c r="EY15" s="9">
        <v>989.92499999999995</v>
      </c>
      <c r="EZ15" s="9">
        <v>212.81100000000001</v>
      </c>
      <c r="FA15" s="9">
        <v>777.11300000000006</v>
      </c>
      <c r="FB15" s="9">
        <v>256.77300000000002</v>
      </c>
      <c r="FC15" s="9">
        <v>89.855000000000004</v>
      </c>
      <c r="FD15" s="9">
        <v>166.91800000000001</v>
      </c>
      <c r="FE15" s="9">
        <v>118.036</v>
      </c>
      <c r="FF15" s="9">
        <v>27.103999999999999</v>
      </c>
      <c r="FG15" s="9">
        <v>90.933000000000007</v>
      </c>
      <c r="FH15" s="9">
        <v>138.73599999999999</v>
      </c>
      <c r="FI15" s="9">
        <v>62.752000000000002</v>
      </c>
      <c r="FJ15" s="9">
        <v>75.984999999999999</v>
      </c>
      <c r="FK15" s="9">
        <v>567.54999999999995</v>
      </c>
      <c r="FL15" s="9">
        <v>349.45400000000001</v>
      </c>
      <c r="FM15" s="9">
        <v>218.096</v>
      </c>
      <c r="FN15" s="9">
        <v>255.053</v>
      </c>
      <c r="FO15" s="9">
        <v>183.524</v>
      </c>
      <c r="FP15" s="9">
        <v>71.528999999999996</v>
      </c>
      <c r="FQ15" s="9">
        <v>213.18799999999999</v>
      </c>
      <c r="FR15" s="9">
        <v>158.19900000000001</v>
      </c>
      <c r="FS15" s="9">
        <v>54.988999999999997</v>
      </c>
      <c r="FT15" s="9">
        <v>41.865000000000002</v>
      </c>
      <c r="FU15" s="9">
        <v>25.324999999999999</v>
      </c>
      <c r="FV15" s="9">
        <v>16.539000000000001</v>
      </c>
      <c r="FW15" s="9">
        <v>37.993000000000002</v>
      </c>
      <c r="FX15" s="9">
        <v>22.533999999999999</v>
      </c>
      <c r="FY15" s="9">
        <v>15.459</v>
      </c>
      <c r="FZ15" s="9">
        <v>3.8719999999999999</v>
      </c>
      <c r="GA15" s="9">
        <v>2.7909999999999999</v>
      </c>
      <c r="GB15" s="9">
        <v>1.081</v>
      </c>
      <c r="GC15" s="9">
        <v>312.49700000000001</v>
      </c>
      <c r="GD15" s="9">
        <v>165.93</v>
      </c>
      <c r="GE15" s="9">
        <v>146.56700000000001</v>
      </c>
      <c r="GF15" s="9">
        <v>290.01600000000002</v>
      </c>
      <c r="GG15" s="9">
        <v>150.86600000000001</v>
      </c>
      <c r="GH15" s="9">
        <v>139.15</v>
      </c>
      <c r="GI15" s="9">
        <v>22.481000000000002</v>
      </c>
      <c r="GJ15" s="9">
        <v>15.064</v>
      </c>
      <c r="GK15" s="9">
        <v>7.4169999999999998</v>
      </c>
      <c r="GL15" s="9">
        <v>14.112</v>
      </c>
      <c r="GM15" s="9">
        <v>8.2370000000000001</v>
      </c>
      <c r="GN15" s="9">
        <v>5.875</v>
      </c>
      <c r="GO15" s="9">
        <v>8.3689999999999998</v>
      </c>
      <c r="GP15" s="9">
        <v>6.827</v>
      </c>
      <c r="GQ15" s="9">
        <v>1.542</v>
      </c>
      <c r="GR15" s="9">
        <v>4090.89</v>
      </c>
      <c r="GS15" s="9">
        <v>2166.2150000000001</v>
      </c>
      <c r="GT15" s="9">
        <v>1924.675</v>
      </c>
      <c r="GU15" s="9">
        <v>2823.0740000000001</v>
      </c>
      <c r="GV15" s="9">
        <v>1739.65</v>
      </c>
      <c r="GW15" s="9">
        <v>1083.423</v>
      </c>
      <c r="GX15" s="9">
        <v>2446.1790000000001</v>
      </c>
      <c r="GY15" s="9">
        <v>1531.3040000000001</v>
      </c>
      <c r="GZ15" s="9">
        <v>914.875</v>
      </c>
      <c r="HA15" s="9">
        <v>376.89400000000001</v>
      </c>
      <c r="HB15" s="9">
        <v>208.346</v>
      </c>
      <c r="HC15" s="9">
        <v>168.548</v>
      </c>
      <c r="HD15" s="9">
        <v>347.62599999999998</v>
      </c>
      <c r="HE15" s="9">
        <v>189.31399999999999</v>
      </c>
      <c r="HF15" s="9">
        <v>158.31200000000001</v>
      </c>
      <c r="HG15" s="9">
        <v>29.268999999999998</v>
      </c>
      <c r="HH15" s="9">
        <v>19.033000000000001</v>
      </c>
      <c r="HI15" s="9">
        <v>10.236000000000001</v>
      </c>
      <c r="HJ15" s="9">
        <v>1267.816</v>
      </c>
      <c r="HK15" s="9">
        <v>426.565</v>
      </c>
      <c r="HL15" s="9">
        <v>841.25099999999998</v>
      </c>
      <c r="HM15" s="9">
        <v>971.36800000000005</v>
      </c>
      <c r="HN15" s="9">
        <v>307.44900000000001</v>
      </c>
      <c r="HO15" s="9">
        <v>663.91899999999998</v>
      </c>
      <c r="HP15" s="9">
        <v>296.44799999999998</v>
      </c>
      <c r="HQ15" s="9">
        <v>119.116</v>
      </c>
      <c r="HR15" s="9">
        <v>177.333</v>
      </c>
      <c r="HS15" s="9">
        <v>144.66499999999999</v>
      </c>
      <c r="HT15" s="9">
        <v>48.521999999999998</v>
      </c>
      <c r="HU15" s="9">
        <v>96.143000000000001</v>
      </c>
      <c r="HV15" s="9">
        <v>151.78299999999999</v>
      </c>
      <c r="HW15" s="9">
        <v>70.593999999999994</v>
      </c>
      <c r="HX15" s="9">
        <v>81.19</v>
      </c>
      <c r="HY15" s="9">
        <v>3367.4189999999999</v>
      </c>
      <c r="HZ15" s="9">
        <v>1796.9390000000001</v>
      </c>
      <c r="IA15" s="9">
        <v>1570.48</v>
      </c>
      <c r="IB15" s="9">
        <v>2304.665</v>
      </c>
      <c r="IC15" s="9">
        <v>1467.5920000000001</v>
      </c>
      <c r="ID15" s="9">
        <v>837.07299999999998</v>
      </c>
      <c r="IE15" s="9">
        <v>2026.7570000000001</v>
      </c>
      <c r="IF15" s="9">
        <v>1303.6790000000001</v>
      </c>
      <c r="IG15" s="9">
        <v>723.07799999999997</v>
      </c>
      <c r="IH15" s="9">
        <v>277.90800000000002</v>
      </c>
      <c r="II15" s="9">
        <v>163.91300000000001</v>
      </c>
      <c r="IJ15" s="9">
        <v>113.996</v>
      </c>
      <c r="IK15" s="9">
        <v>262.98599999999999</v>
      </c>
      <c r="IL15" s="9">
        <v>152.81700000000001</v>
      </c>
      <c r="IM15" s="9">
        <v>110.17</v>
      </c>
      <c r="IN15" s="9">
        <v>14.922000000000001</v>
      </c>
      <c r="IO15" s="9">
        <v>11.096</v>
      </c>
      <c r="IP15" s="9">
        <v>3.8260000000000001</v>
      </c>
      <c r="IQ15" s="9">
        <v>1062.7539999999999</v>
      </c>
    </row>
    <row r="16" spans="1:251">
      <c r="A16" s="10">
        <v>43862</v>
      </c>
      <c r="B16" s="9">
        <v>12980.137000000001</v>
      </c>
      <c r="C16" s="9">
        <v>6826.991</v>
      </c>
      <c r="D16" s="9">
        <v>6153.1459999999997</v>
      </c>
      <c r="E16" s="9">
        <v>8903.3670000000002</v>
      </c>
      <c r="F16" s="9">
        <v>5545.77</v>
      </c>
      <c r="G16" s="9">
        <v>3357.5970000000002</v>
      </c>
      <c r="H16" s="9">
        <v>7594.3410000000003</v>
      </c>
      <c r="I16" s="9">
        <v>4760.5600000000004</v>
      </c>
      <c r="J16" s="9">
        <v>2833.7809999999999</v>
      </c>
      <c r="K16" s="9">
        <v>1309.0250000000001</v>
      </c>
      <c r="L16" s="9">
        <v>785.20899999999995</v>
      </c>
      <c r="M16" s="9">
        <v>523.81600000000003</v>
      </c>
      <c r="N16" s="9">
        <v>1215.7670000000001</v>
      </c>
      <c r="O16" s="9">
        <v>710.83299999999997</v>
      </c>
      <c r="P16" s="9">
        <v>504.93400000000003</v>
      </c>
      <c r="Q16" s="9">
        <v>93.259</v>
      </c>
      <c r="R16" s="9">
        <v>74.376999999999995</v>
      </c>
      <c r="S16" s="9">
        <v>18.882000000000001</v>
      </c>
      <c r="T16" s="9">
        <v>4076.77</v>
      </c>
      <c r="U16" s="9">
        <v>1281.221</v>
      </c>
      <c r="V16" s="9">
        <v>2795.549</v>
      </c>
      <c r="W16" s="9">
        <v>2990.509</v>
      </c>
      <c r="X16" s="9">
        <v>873.67600000000004</v>
      </c>
      <c r="Y16" s="9">
        <v>2116.8330000000001</v>
      </c>
      <c r="Z16" s="9">
        <v>1086.261</v>
      </c>
      <c r="AA16" s="9">
        <v>407.54500000000002</v>
      </c>
      <c r="AB16" s="9">
        <v>678.71600000000001</v>
      </c>
      <c r="AC16" s="9">
        <v>526.86500000000001</v>
      </c>
      <c r="AD16" s="9">
        <v>162.268</v>
      </c>
      <c r="AE16" s="9">
        <v>364.59699999999998</v>
      </c>
      <c r="AF16" s="9">
        <v>559.39599999999996</v>
      </c>
      <c r="AG16" s="9">
        <v>245.27799999999999</v>
      </c>
      <c r="AH16" s="9">
        <v>314.11900000000003</v>
      </c>
      <c r="AI16" s="9">
        <v>12385.513000000001</v>
      </c>
      <c r="AJ16" s="9">
        <v>6475.1790000000001</v>
      </c>
      <c r="AK16" s="9">
        <v>5910.3339999999998</v>
      </c>
      <c r="AL16" s="9">
        <v>8641.5499999999993</v>
      </c>
      <c r="AM16" s="9">
        <v>5359.3</v>
      </c>
      <c r="AN16" s="9">
        <v>3282.25</v>
      </c>
      <c r="AO16" s="9">
        <v>7384.0259999999998</v>
      </c>
      <c r="AP16" s="9">
        <v>4611.9570000000003</v>
      </c>
      <c r="AQ16" s="9">
        <v>2772.07</v>
      </c>
      <c r="AR16" s="9">
        <v>1257.5229999999999</v>
      </c>
      <c r="AS16" s="9">
        <v>747.34299999999996</v>
      </c>
      <c r="AT16" s="9">
        <v>510.18</v>
      </c>
      <c r="AU16" s="9">
        <v>1167.3620000000001</v>
      </c>
      <c r="AV16" s="9">
        <v>675.58100000000002</v>
      </c>
      <c r="AW16" s="9">
        <v>491.78100000000001</v>
      </c>
      <c r="AX16" s="9">
        <v>90.161000000000001</v>
      </c>
      <c r="AY16" s="9">
        <v>71.762</v>
      </c>
      <c r="AZ16" s="9">
        <v>18.399000000000001</v>
      </c>
      <c r="BA16" s="9">
        <v>3743.9630000000002</v>
      </c>
      <c r="BB16" s="9">
        <v>1115.8789999999999</v>
      </c>
      <c r="BC16" s="9">
        <v>2628.0839999999998</v>
      </c>
      <c r="BD16" s="9">
        <v>2679.8049999999998</v>
      </c>
      <c r="BE16" s="9">
        <v>722.18200000000002</v>
      </c>
      <c r="BF16" s="9">
        <v>1957.623</v>
      </c>
      <c r="BG16" s="9">
        <v>1064.1579999999999</v>
      </c>
      <c r="BH16" s="9">
        <v>393.697</v>
      </c>
      <c r="BI16" s="9">
        <v>670.46100000000001</v>
      </c>
      <c r="BJ16" s="9">
        <v>510.03800000000001</v>
      </c>
      <c r="BK16" s="9">
        <v>153.30000000000001</v>
      </c>
      <c r="BL16" s="9">
        <v>356.738</v>
      </c>
      <c r="BM16" s="9">
        <v>554.12</v>
      </c>
      <c r="BN16" s="9">
        <v>240.39699999999999</v>
      </c>
      <c r="BO16" s="9">
        <v>313.72300000000001</v>
      </c>
      <c r="BP16" s="9">
        <v>1942.6959999999999</v>
      </c>
      <c r="BQ16" s="9">
        <v>971.24</v>
      </c>
      <c r="BR16" s="9">
        <v>971.45500000000004</v>
      </c>
      <c r="BS16" s="9">
        <v>890.37</v>
      </c>
      <c r="BT16" s="9">
        <v>519.34900000000005</v>
      </c>
      <c r="BU16" s="9">
        <v>371.02100000000002</v>
      </c>
      <c r="BV16" s="9">
        <v>771.02599999999995</v>
      </c>
      <c r="BW16" s="9">
        <v>448.83499999999998</v>
      </c>
      <c r="BX16" s="9">
        <v>322.19099999999997</v>
      </c>
      <c r="BY16" s="9">
        <v>119.34399999999999</v>
      </c>
      <c r="BZ16" s="9">
        <v>70.513999999999996</v>
      </c>
      <c r="CA16" s="9">
        <v>48.83</v>
      </c>
      <c r="CB16" s="9">
        <v>110.212</v>
      </c>
      <c r="CC16" s="9">
        <v>62.064</v>
      </c>
      <c r="CD16" s="9">
        <v>48.149000000000001</v>
      </c>
      <c r="CE16" s="9">
        <v>9.1319999999999997</v>
      </c>
      <c r="CF16" s="9">
        <v>8.4499999999999993</v>
      </c>
      <c r="CG16" s="9">
        <v>0.68100000000000005</v>
      </c>
      <c r="CH16" s="9">
        <v>1052.326</v>
      </c>
      <c r="CI16" s="9">
        <v>451.892</v>
      </c>
      <c r="CJ16" s="9">
        <v>600.43399999999997</v>
      </c>
      <c r="CK16" s="9">
        <v>661.17899999999997</v>
      </c>
      <c r="CL16" s="9">
        <v>288.32100000000003</v>
      </c>
      <c r="CM16" s="9">
        <v>372.858</v>
      </c>
      <c r="CN16" s="9">
        <v>391.14699999999999</v>
      </c>
      <c r="CO16" s="9">
        <v>163.57</v>
      </c>
      <c r="CP16" s="9">
        <v>227.57599999999999</v>
      </c>
      <c r="CQ16" s="9">
        <v>216.18100000000001</v>
      </c>
      <c r="CR16" s="9">
        <v>82.594999999999999</v>
      </c>
      <c r="CS16" s="9">
        <v>133.58600000000001</v>
      </c>
      <c r="CT16" s="9">
        <v>174.96600000000001</v>
      </c>
      <c r="CU16" s="9">
        <v>80.975999999999999</v>
      </c>
      <c r="CV16" s="9">
        <v>93.99</v>
      </c>
      <c r="CW16" s="9">
        <v>5894.451</v>
      </c>
      <c r="CX16" s="9">
        <v>3127.0529999999999</v>
      </c>
      <c r="CY16" s="9">
        <v>2767.3980000000001</v>
      </c>
      <c r="CZ16" s="9">
        <v>4464.991</v>
      </c>
      <c r="DA16" s="9">
        <v>2782.8589999999999</v>
      </c>
      <c r="DB16" s="9">
        <v>1682.1320000000001</v>
      </c>
      <c r="DC16" s="9">
        <v>3818.5970000000002</v>
      </c>
      <c r="DD16" s="9">
        <v>2412.36</v>
      </c>
      <c r="DE16" s="9">
        <v>1406.2370000000001</v>
      </c>
      <c r="DF16" s="9">
        <v>646.39300000000003</v>
      </c>
      <c r="DG16" s="9">
        <v>370.49900000000002</v>
      </c>
      <c r="DH16" s="9">
        <v>275.89400000000001</v>
      </c>
      <c r="DI16" s="9">
        <v>605.28</v>
      </c>
      <c r="DJ16" s="9">
        <v>337.024</v>
      </c>
      <c r="DK16" s="9">
        <v>268.25599999999997</v>
      </c>
      <c r="DL16" s="9">
        <v>41.113</v>
      </c>
      <c r="DM16" s="9">
        <v>33.475000000000001</v>
      </c>
      <c r="DN16" s="9">
        <v>7.6379999999999999</v>
      </c>
      <c r="DO16" s="9">
        <v>1429.46</v>
      </c>
      <c r="DP16" s="9">
        <v>344.19400000000002</v>
      </c>
      <c r="DQ16" s="9">
        <v>1085.2660000000001</v>
      </c>
      <c r="DR16" s="9">
        <v>1054.9459999999999</v>
      </c>
      <c r="DS16" s="9">
        <v>209.58799999999999</v>
      </c>
      <c r="DT16" s="9">
        <v>845.35799999999995</v>
      </c>
      <c r="DU16" s="9">
        <v>374.51400000000001</v>
      </c>
      <c r="DV16" s="9">
        <v>134.60599999999999</v>
      </c>
      <c r="DW16" s="9">
        <v>239.90799999999999</v>
      </c>
      <c r="DX16" s="9">
        <v>153.334</v>
      </c>
      <c r="DY16" s="9">
        <v>38.094000000000001</v>
      </c>
      <c r="DZ16" s="9">
        <v>115.239</v>
      </c>
      <c r="EA16" s="9">
        <v>221.18</v>
      </c>
      <c r="EB16" s="9">
        <v>96.510999999999996</v>
      </c>
      <c r="EC16" s="9">
        <v>124.669</v>
      </c>
      <c r="ED16" s="9">
        <v>4548.366</v>
      </c>
      <c r="EE16" s="9">
        <v>2376.8850000000002</v>
      </c>
      <c r="EF16" s="9">
        <v>2171.4810000000002</v>
      </c>
      <c r="EG16" s="9">
        <v>3286.1889999999999</v>
      </c>
      <c r="EH16" s="9">
        <v>2057.0920000000001</v>
      </c>
      <c r="EI16" s="9">
        <v>1229.097</v>
      </c>
      <c r="EJ16" s="9">
        <v>2794.4029999999998</v>
      </c>
      <c r="EK16" s="9">
        <v>1750.7619999999999</v>
      </c>
      <c r="EL16" s="9">
        <v>1043.6410000000001</v>
      </c>
      <c r="EM16" s="9">
        <v>491.786</v>
      </c>
      <c r="EN16" s="9">
        <v>306.33</v>
      </c>
      <c r="EO16" s="9">
        <v>185.45599999999999</v>
      </c>
      <c r="EP16" s="9">
        <v>451.87</v>
      </c>
      <c r="EQ16" s="9">
        <v>276.49299999999999</v>
      </c>
      <c r="ER16" s="9">
        <v>175.37700000000001</v>
      </c>
      <c r="ES16" s="9">
        <v>39.915999999999997</v>
      </c>
      <c r="ET16" s="9">
        <v>29.837</v>
      </c>
      <c r="EU16" s="9">
        <v>10.079000000000001</v>
      </c>
      <c r="EV16" s="9">
        <v>1262.1769999999999</v>
      </c>
      <c r="EW16" s="9">
        <v>319.79399999999998</v>
      </c>
      <c r="EX16" s="9">
        <v>942.38300000000004</v>
      </c>
      <c r="EY16" s="9">
        <v>963.67899999999997</v>
      </c>
      <c r="EZ16" s="9">
        <v>224.27199999999999</v>
      </c>
      <c r="FA16" s="9">
        <v>739.40700000000004</v>
      </c>
      <c r="FB16" s="9">
        <v>298.49799999999999</v>
      </c>
      <c r="FC16" s="9">
        <v>95.521000000000001</v>
      </c>
      <c r="FD16" s="9">
        <v>202.976</v>
      </c>
      <c r="FE16" s="9">
        <v>140.523</v>
      </c>
      <c r="FF16" s="9">
        <v>32.610999999999997</v>
      </c>
      <c r="FG16" s="9">
        <v>107.91200000000001</v>
      </c>
      <c r="FH16" s="9">
        <v>157.97399999999999</v>
      </c>
      <c r="FI16" s="9">
        <v>62.91</v>
      </c>
      <c r="FJ16" s="9">
        <v>95.063999999999993</v>
      </c>
      <c r="FK16" s="9">
        <v>594.62400000000002</v>
      </c>
      <c r="FL16" s="9">
        <v>351.81200000000001</v>
      </c>
      <c r="FM16" s="9">
        <v>242.81200000000001</v>
      </c>
      <c r="FN16" s="9">
        <v>261.81700000000001</v>
      </c>
      <c r="FO16" s="9">
        <v>186.47</v>
      </c>
      <c r="FP16" s="9">
        <v>75.346999999999994</v>
      </c>
      <c r="FQ16" s="9">
        <v>210.315</v>
      </c>
      <c r="FR16" s="9">
        <v>148.60400000000001</v>
      </c>
      <c r="FS16" s="9">
        <v>61.710999999999999</v>
      </c>
      <c r="FT16" s="9">
        <v>51.502000000000002</v>
      </c>
      <c r="FU16" s="9">
        <v>37.866</v>
      </c>
      <c r="FV16" s="9">
        <v>13.635999999999999</v>
      </c>
      <c r="FW16" s="9">
        <v>48.405000000000001</v>
      </c>
      <c r="FX16" s="9">
        <v>35.250999999999998</v>
      </c>
      <c r="FY16" s="9">
        <v>13.153</v>
      </c>
      <c r="FZ16" s="9">
        <v>3.097</v>
      </c>
      <c r="GA16" s="9">
        <v>2.6150000000000002</v>
      </c>
      <c r="GB16" s="9">
        <v>0.48199999999999998</v>
      </c>
      <c r="GC16" s="9">
        <v>332.80700000000002</v>
      </c>
      <c r="GD16" s="9">
        <v>165.34100000000001</v>
      </c>
      <c r="GE16" s="9">
        <v>167.465</v>
      </c>
      <c r="GF16" s="9">
        <v>310.70400000000001</v>
      </c>
      <c r="GG16" s="9">
        <v>151.494</v>
      </c>
      <c r="GH16" s="9">
        <v>159.21</v>
      </c>
      <c r="GI16" s="9">
        <v>22.103000000000002</v>
      </c>
      <c r="GJ16" s="9">
        <v>13.848000000000001</v>
      </c>
      <c r="GK16" s="9">
        <v>8.2550000000000008</v>
      </c>
      <c r="GL16" s="9">
        <v>16.827000000000002</v>
      </c>
      <c r="GM16" s="9">
        <v>8.968</v>
      </c>
      <c r="GN16" s="9">
        <v>7.859</v>
      </c>
      <c r="GO16" s="9">
        <v>5.2759999999999998</v>
      </c>
      <c r="GP16" s="9">
        <v>4.88</v>
      </c>
      <c r="GQ16" s="9">
        <v>0.39600000000000002</v>
      </c>
      <c r="GR16" s="9">
        <v>4128.1440000000002</v>
      </c>
      <c r="GS16" s="9">
        <v>2190.2950000000001</v>
      </c>
      <c r="GT16" s="9">
        <v>1937.85</v>
      </c>
      <c r="GU16" s="9">
        <v>2930.9270000000001</v>
      </c>
      <c r="GV16" s="9">
        <v>1798.126</v>
      </c>
      <c r="GW16" s="9">
        <v>1132.8009999999999</v>
      </c>
      <c r="GX16" s="9">
        <v>2501.8789999999999</v>
      </c>
      <c r="GY16" s="9">
        <v>1543.4659999999999</v>
      </c>
      <c r="GZ16" s="9">
        <v>958.41300000000001</v>
      </c>
      <c r="HA16" s="9">
        <v>429.048</v>
      </c>
      <c r="HB16" s="9">
        <v>254.661</v>
      </c>
      <c r="HC16" s="9">
        <v>174.387</v>
      </c>
      <c r="HD16" s="9">
        <v>389.24400000000003</v>
      </c>
      <c r="HE16" s="9">
        <v>223.946</v>
      </c>
      <c r="HF16" s="9">
        <v>165.298</v>
      </c>
      <c r="HG16" s="9">
        <v>39.804000000000002</v>
      </c>
      <c r="HH16" s="9">
        <v>30.713999999999999</v>
      </c>
      <c r="HI16" s="9">
        <v>9.0890000000000004</v>
      </c>
      <c r="HJ16" s="9">
        <v>1197.2170000000001</v>
      </c>
      <c r="HK16" s="9">
        <v>392.16800000000001</v>
      </c>
      <c r="HL16" s="9">
        <v>805.04899999999998</v>
      </c>
      <c r="HM16" s="9">
        <v>865.68399999999997</v>
      </c>
      <c r="HN16" s="9">
        <v>270.29599999999999</v>
      </c>
      <c r="HO16" s="9">
        <v>595.38699999999994</v>
      </c>
      <c r="HP16" s="9">
        <v>331.53399999999999</v>
      </c>
      <c r="HQ16" s="9">
        <v>121.872</v>
      </c>
      <c r="HR16" s="9">
        <v>209.66200000000001</v>
      </c>
      <c r="HS16" s="9">
        <v>148.483</v>
      </c>
      <c r="HT16" s="9">
        <v>41.216000000000001</v>
      </c>
      <c r="HU16" s="9">
        <v>107.267</v>
      </c>
      <c r="HV16" s="9">
        <v>183.05099999999999</v>
      </c>
      <c r="HW16" s="9">
        <v>80.656000000000006</v>
      </c>
      <c r="HX16" s="9">
        <v>102.395</v>
      </c>
      <c r="HY16" s="9">
        <v>3427.8910000000001</v>
      </c>
      <c r="HZ16" s="9">
        <v>1809.2809999999999</v>
      </c>
      <c r="IA16" s="9">
        <v>1618.61</v>
      </c>
      <c r="IB16" s="9">
        <v>2324.2759999999998</v>
      </c>
      <c r="IC16" s="9">
        <v>1463.741</v>
      </c>
      <c r="ID16" s="9">
        <v>860.53399999999999</v>
      </c>
      <c r="IE16" s="9">
        <v>2013.1120000000001</v>
      </c>
      <c r="IF16" s="9">
        <v>1287.568</v>
      </c>
      <c r="IG16" s="9">
        <v>725.54399999999998</v>
      </c>
      <c r="IH16" s="9">
        <v>311.16300000000001</v>
      </c>
      <c r="II16" s="9">
        <v>176.173</v>
      </c>
      <c r="IJ16" s="9">
        <v>134.99</v>
      </c>
      <c r="IK16" s="9">
        <v>291.012</v>
      </c>
      <c r="IL16" s="9">
        <v>159.589</v>
      </c>
      <c r="IM16" s="9">
        <v>131.423</v>
      </c>
      <c r="IN16" s="9">
        <v>20.151</v>
      </c>
      <c r="IO16" s="9">
        <v>16.584</v>
      </c>
      <c r="IP16" s="9">
        <v>3.5670000000000002</v>
      </c>
      <c r="IQ16" s="9">
        <v>1103.616</v>
      </c>
    </row>
    <row r="17" spans="1:251">
      <c r="A17" s="10">
        <v>44228</v>
      </c>
      <c r="B17" s="9">
        <v>12947.324000000001</v>
      </c>
      <c r="C17" s="9">
        <v>6797.5029999999997</v>
      </c>
      <c r="D17" s="9">
        <v>6149.8209999999999</v>
      </c>
      <c r="E17" s="9">
        <v>8883.2489999999998</v>
      </c>
      <c r="F17" s="9">
        <v>5486.4089999999997</v>
      </c>
      <c r="G17" s="9">
        <v>3396.84</v>
      </c>
      <c r="H17" s="9">
        <v>7631.4560000000001</v>
      </c>
      <c r="I17" s="9">
        <v>4730.9679999999998</v>
      </c>
      <c r="J17" s="9">
        <v>2900.4879999999998</v>
      </c>
      <c r="K17" s="9">
        <v>1251.7940000000001</v>
      </c>
      <c r="L17" s="9">
        <v>755.44100000000003</v>
      </c>
      <c r="M17" s="9">
        <v>496.35300000000001</v>
      </c>
      <c r="N17" s="9">
        <v>1094.8969999999999</v>
      </c>
      <c r="O17" s="9">
        <v>643.02599999999995</v>
      </c>
      <c r="P17" s="9">
        <v>451.87099999999998</v>
      </c>
      <c r="Q17" s="9">
        <v>156.89699999999999</v>
      </c>
      <c r="R17" s="9">
        <v>112.41500000000001</v>
      </c>
      <c r="S17" s="9">
        <v>44.481999999999999</v>
      </c>
      <c r="T17" s="9">
        <v>4064.0749999999998</v>
      </c>
      <c r="U17" s="9">
        <v>1311.095</v>
      </c>
      <c r="V17" s="9">
        <v>2752.9810000000002</v>
      </c>
      <c r="W17" s="9">
        <v>3053.875</v>
      </c>
      <c r="X17" s="9">
        <v>889.69299999999998</v>
      </c>
      <c r="Y17" s="9">
        <v>2164.1819999999998</v>
      </c>
      <c r="Z17" s="9">
        <v>1010.2</v>
      </c>
      <c r="AA17" s="9">
        <v>421.40100000000001</v>
      </c>
      <c r="AB17" s="9">
        <v>588.79899999999998</v>
      </c>
      <c r="AC17" s="9">
        <v>469.05599999999998</v>
      </c>
      <c r="AD17" s="9">
        <v>146.00399999999999</v>
      </c>
      <c r="AE17" s="9">
        <v>323.05200000000002</v>
      </c>
      <c r="AF17" s="9">
        <v>541.14499999999998</v>
      </c>
      <c r="AG17" s="9">
        <v>275.39699999999999</v>
      </c>
      <c r="AH17" s="9">
        <v>265.74799999999999</v>
      </c>
      <c r="AI17" s="9">
        <v>12297.233</v>
      </c>
      <c r="AJ17" s="9">
        <v>6402.2020000000002</v>
      </c>
      <c r="AK17" s="9">
        <v>5895.0309999999999</v>
      </c>
      <c r="AL17" s="9">
        <v>8586.0640000000003</v>
      </c>
      <c r="AM17" s="9">
        <v>5267.8040000000001</v>
      </c>
      <c r="AN17" s="9">
        <v>3318.26</v>
      </c>
      <c r="AO17" s="9">
        <v>7385.4549999999999</v>
      </c>
      <c r="AP17" s="9">
        <v>4549.5069999999996</v>
      </c>
      <c r="AQ17" s="9">
        <v>2835.9479999999999</v>
      </c>
      <c r="AR17" s="9">
        <v>1200.6089999999999</v>
      </c>
      <c r="AS17" s="9">
        <v>718.29700000000003</v>
      </c>
      <c r="AT17" s="9">
        <v>482.31200000000001</v>
      </c>
      <c r="AU17" s="9">
        <v>1051.1690000000001</v>
      </c>
      <c r="AV17" s="9">
        <v>612.20699999999999</v>
      </c>
      <c r="AW17" s="9">
        <v>438.96199999999999</v>
      </c>
      <c r="AX17" s="9">
        <v>149.44</v>
      </c>
      <c r="AY17" s="9">
        <v>106.09</v>
      </c>
      <c r="AZ17" s="9">
        <v>43.35</v>
      </c>
      <c r="BA17" s="9">
        <v>3711.1689999999999</v>
      </c>
      <c r="BB17" s="9">
        <v>1134.3979999999999</v>
      </c>
      <c r="BC17" s="9">
        <v>2576.7710000000002</v>
      </c>
      <c r="BD17" s="9">
        <v>2737.1080000000002</v>
      </c>
      <c r="BE17" s="9">
        <v>731.41600000000005</v>
      </c>
      <c r="BF17" s="9">
        <v>2005.692</v>
      </c>
      <c r="BG17" s="9">
        <v>974.06100000000004</v>
      </c>
      <c r="BH17" s="9">
        <v>402.98200000000003</v>
      </c>
      <c r="BI17" s="9">
        <v>571.07899999999995</v>
      </c>
      <c r="BJ17" s="9">
        <v>444.41500000000002</v>
      </c>
      <c r="BK17" s="9">
        <v>135.01</v>
      </c>
      <c r="BL17" s="9">
        <v>309.40499999999997</v>
      </c>
      <c r="BM17" s="9">
        <v>529.64599999999996</v>
      </c>
      <c r="BN17" s="9">
        <v>267.97199999999998</v>
      </c>
      <c r="BO17" s="9">
        <v>261.67399999999998</v>
      </c>
      <c r="BP17" s="9">
        <v>1867.347</v>
      </c>
      <c r="BQ17" s="9">
        <v>932.75</v>
      </c>
      <c r="BR17" s="9">
        <v>934.59699999999998</v>
      </c>
      <c r="BS17" s="9">
        <v>826.57799999999997</v>
      </c>
      <c r="BT17" s="9">
        <v>480.78199999999998</v>
      </c>
      <c r="BU17" s="9">
        <v>345.79700000000003</v>
      </c>
      <c r="BV17" s="9">
        <v>713.19299999999998</v>
      </c>
      <c r="BW17" s="9">
        <v>415.798</v>
      </c>
      <c r="BX17" s="9">
        <v>297.39499999999998</v>
      </c>
      <c r="BY17" s="9">
        <v>113.38500000000001</v>
      </c>
      <c r="BZ17" s="9">
        <v>64.983000000000004</v>
      </c>
      <c r="CA17" s="9">
        <v>48.402000000000001</v>
      </c>
      <c r="CB17" s="9">
        <v>99.581999999999994</v>
      </c>
      <c r="CC17" s="9">
        <v>54.784999999999997</v>
      </c>
      <c r="CD17" s="9">
        <v>44.796999999999997</v>
      </c>
      <c r="CE17" s="9">
        <v>13.803000000000001</v>
      </c>
      <c r="CF17" s="9">
        <v>10.199</v>
      </c>
      <c r="CG17" s="9">
        <v>3.605</v>
      </c>
      <c r="CH17" s="9">
        <v>1040.768</v>
      </c>
      <c r="CI17" s="9">
        <v>451.96800000000002</v>
      </c>
      <c r="CJ17" s="9">
        <v>588.79999999999995</v>
      </c>
      <c r="CK17" s="9">
        <v>701.80799999999999</v>
      </c>
      <c r="CL17" s="9">
        <v>293.82499999999999</v>
      </c>
      <c r="CM17" s="9">
        <v>407.983</v>
      </c>
      <c r="CN17" s="9">
        <v>338.96</v>
      </c>
      <c r="CO17" s="9">
        <v>158.143</v>
      </c>
      <c r="CP17" s="9">
        <v>180.816</v>
      </c>
      <c r="CQ17" s="9">
        <v>189.43100000000001</v>
      </c>
      <c r="CR17" s="9">
        <v>79.802999999999997</v>
      </c>
      <c r="CS17" s="9">
        <v>109.628</v>
      </c>
      <c r="CT17" s="9">
        <v>149.529</v>
      </c>
      <c r="CU17" s="9">
        <v>78.340999999999994</v>
      </c>
      <c r="CV17" s="9">
        <v>71.188000000000002</v>
      </c>
      <c r="CW17" s="9">
        <v>5884.6890000000003</v>
      </c>
      <c r="CX17" s="9">
        <v>3112.6210000000001</v>
      </c>
      <c r="CY17" s="9">
        <v>2772.0680000000002</v>
      </c>
      <c r="CZ17" s="9">
        <v>4445.2569999999996</v>
      </c>
      <c r="DA17" s="9">
        <v>2749.5970000000002</v>
      </c>
      <c r="DB17" s="9">
        <v>1695.66</v>
      </c>
      <c r="DC17" s="9">
        <v>3854.9079999999999</v>
      </c>
      <c r="DD17" s="9">
        <v>2405.991</v>
      </c>
      <c r="DE17" s="9">
        <v>1448.9169999999999</v>
      </c>
      <c r="DF17" s="9">
        <v>590.34900000000005</v>
      </c>
      <c r="DG17" s="9">
        <v>343.60599999999999</v>
      </c>
      <c r="DH17" s="9">
        <v>246.744</v>
      </c>
      <c r="DI17" s="9">
        <v>519.49300000000005</v>
      </c>
      <c r="DJ17" s="9">
        <v>294.11099999999999</v>
      </c>
      <c r="DK17" s="9">
        <v>225.38200000000001</v>
      </c>
      <c r="DL17" s="9">
        <v>70.855999999999995</v>
      </c>
      <c r="DM17" s="9">
        <v>49.494999999999997</v>
      </c>
      <c r="DN17" s="9">
        <v>21.361999999999998</v>
      </c>
      <c r="DO17" s="9">
        <v>1439.432</v>
      </c>
      <c r="DP17" s="9">
        <v>363.024</v>
      </c>
      <c r="DQ17" s="9">
        <v>1076.4079999999999</v>
      </c>
      <c r="DR17" s="9">
        <v>1071.7819999999999</v>
      </c>
      <c r="DS17" s="9">
        <v>222.71899999999999</v>
      </c>
      <c r="DT17" s="9">
        <v>849.06299999999999</v>
      </c>
      <c r="DU17" s="9">
        <v>367.65</v>
      </c>
      <c r="DV17" s="9">
        <v>140.30500000000001</v>
      </c>
      <c r="DW17" s="9">
        <v>227.345</v>
      </c>
      <c r="DX17" s="9">
        <v>136.21899999999999</v>
      </c>
      <c r="DY17" s="9">
        <v>25.655999999999999</v>
      </c>
      <c r="DZ17" s="9">
        <v>110.563</v>
      </c>
      <c r="EA17" s="9">
        <v>231.43100000000001</v>
      </c>
      <c r="EB17" s="9">
        <v>114.649</v>
      </c>
      <c r="EC17" s="9">
        <v>116.78100000000001</v>
      </c>
      <c r="ED17" s="9">
        <v>4545.1970000000001</v>
      </c>
      <c r="EE17" s="9">
        <v>2356.83</v>
      </c>
      <c r="EF17" s="9">
        <v>2188.3670000000002</v>
      </c>
      <c r="EG17" s="9">
        <v>3314.2280000000001</v>
      </c>
      <c r="EH17" s="9">
        <v>2037.425</v>
      </c>
      <c r="EI17" s="9">
        <v>1276.8030000000001</v>
      </c>
      <c r="EJ17" s="9">
        <v>2817.3539999999998</v>
      </c>
      <c r="EK17" s="9">
        <v>1727.7170000000001</v>
      </c>
      <c r="EL17" s="9">
        <v>1089.6369999999999</v>
      </c>
      <c r="EM17" s="9">
        <v>496.875</v>
      </c>
      <c r="EN17" s="9">
        <v>309.70800000000003</v>
      </c>
      <c r="EO17" s="9">
        <v>187.167</v>
      </c>
      <c r="EP17" s="9">
        <v>432.09399999999999</v>
      </c>
      <c r="EQ17" s="9">
        <v>263.31099999999998</v>
      </c>
      <c r="ER17" s="9">
        <v>168.78299999999999</v>
      </c>
      <c r="ES17" s="9">
        <v>64.78</v>
      </c>
      <c r="ET17" s="9">
        <v>46.396999999999998</v>
      </c>
      <c r="EU17" s="9">
        <v>18.382999999999999</v>
      </c>
      <c r="EV17" s="9">
        <v>1230.9690000000001</v>
      </c>
      <c r="EW17" s="9">
        <v>319.40499999999997</v>
      </c>
      <c r="EX17" s="9">
        <v>911.56399999999996</v>
      </c>
      <c r="EY17" s="9">
        <v>963.51800000000003</v>
      </c>
      <c r="EZ17" s="9">
        <v>214.87200000000001</v>
      </c>
      <c r="FA17" s="9">
        <v>748.64599999999996</v>
      </c>
      <c r="FB17" s="9">
        <v>267.45100000000002</v>
      </c>
      <c r="FC17" s="9">
        <v>104.533</v>
      </c>
      <c r="FD17" s="9">
        <v>162.91800000000001</v>
      </c>
      <c r="FE17" s="9">
        <v>118.765</v>
      </c>
      <c r="FF17" s="9">
        <v>29.550999999999998</v>
      </c>
      <c r="FG17" s="9">
        <v>89.213999999999999</v>
      </c>
      <c r="FH17" s="9">
        <v>148.68600000000001</v>
      </c>
      <c r="FI17" s="9">
        <v>74.981999999999999</v>
      </c>
      <c r="FJ17" s="9">
        <v>73.703999999999994</v>
      </c>
      <c r="FK17" s="9">
        <v>650.09100000000001</v>
      </c>
      <c r="FL17" s="9">
        <v>395.30200000000002</v>
      </c>
      <c r="FM17" s="9">
        <v>254.79</v>
      </c>
      <c r="FN17" s="9">
        <v>297.185</v>
      </c>
      <c r="FO17" s="9">
        <v>218.60499999999999</v>
      </c>
      <c r="FP17" s="9">
        <v>78.58</v>
      </c>
      <c r="FQ17" s="9">
        <v>246</v>
      </c>
      <c r="FR17" s="9">
        <v>181.46100000000001</v>
      </c>
      <c r="FS17" s="9">
        <v>64.540000000000006</v>
      </c>
      <c r="FT17" s="9">
        <v>51.185000000000002</v>
      </c>
      <c r="FU17" s="9">
        <v>37.143999999999998</v>
      </c>
      <c r="FV17" s="9">
        <v>14.04</v>
      </c>
      <c r="FW17" s="9">
        <v>43.726999999999997</v>
      </c>
      <c r="FX17" s="9">
        <v>30.818999999999999</v>
      </c>
      <c r="FY17" s="9">
        <v>12.909000000000001</v>
      </c>
      <c r="FZ17" s="9">
        <v>7.4569999999999999</v>
      </c>
      <c r="GA17" s="9">
        <v>6.3250000000000002</v>
      </c>
      <c r="GB17" s="9">
        <v>1.1319999999999999</v>
      </c>
      <c r="GC17" s="9">
        <v>352.90600000000001</v>
      </c>
      <c r="GD17" s="9">
        <v>176.697</v>
      </c>
      <c r="GE17" s="9">
        <v>176.21</v>
      </c>
      <c r="GF17" s="9">
        <v>316.767</v>
      </c>
      <c r="GG17" s="9">
        <v>158.27699999999999</v>
      </c>
      <c r="GH17" s="9">
        <v>158.489</v>
      </c>
      <c r="GI17" s="9">
        <v>36.14</v>
      </c>
      <c r="GJ17" s="9">
        <v>18.420000000000002</v>
      </c>
      <c r="GK17" s="9">
        <v>17.72</v>
      </c>
      <c r="GL17" s="9">
        <v>24.640999999999998</v>
      </c>
      <c r="GM17" s="9">
        <v>10.994</v>
      </c>
      <c r="GN17" s="9">
        <v>13.646000000000001</v>
      </c>
      <c r="GO17" s="9">
        <v>11.499000000000001</v>
      </c>
      <c r="GP17" s="9">
        <v>7.4249999999999998</v>
      </c>
      <c r="GQ17" s="9">
        <v>4.0739999999999998</v>
      </c>
      <c r="GR17" s="9">
        <v>4116.92</v>
      </c>
      <c r="GS17" s="9">
        <v>2164.788</v>
      </c>
      <c r="GT17" s="9">
        <v>1952.133</v>
      </c>
      <c r="GU17" s="9">
        <v>2875.2249999999999</v>
      </c>
      <c r="GV17" s="9">
        <v>1741.857</v>
      </c>
      <c r="GW17" s="9">
        <v>1133.3679999999999</v>
      </c>
      <c r="GX17" s="9">
        <v>2503.3000000000002</v>
      </c>
      <c r="GY17" s="9">
        <v>1510.8969999999999</v>
      </c>
      <c r="GZ17" s="9">
        <v>992.40300000000002</v>
      </c>
      <c r="HA17" s="9">
        <v>371.92500000000001</v>
      </c>
      <c r="HB17" s="9">
        <v>230.96</v>
      </c>
      <c r="HC17" s="9">
        <v>140.965</v>
      </c>
      <c r="HD17" s="9">
        <v>325.10899999999998</v>
      </c>
      <c r="HE17" s="9">
        <v>193.506</v>
      </c>
      <c r="HF17" s="9">
        <v>131.602</v>
      </c>
      <c r="HG17" s="9">
        <v>46.817</v>
      </c>
      <c r="HH17" s="9">
        <v>37.454000000000001</v>
      </c>
      <c r="HI17" s="9">
        <v>9.3629999999999995</v>
      </c>
      <c r="HJ17" s="9">
        <v>1241.6949999999999</v>
      </c>
      <c r="HK17" s="9">
        <v>422.93</v>
      </c>
      <c r="HL17" s="9">
        <v>818.76499999999999</v>
      </c>
      <c r="HM17" s="9">
        <v>930.32600000000002</v>
      </c>
      <c r="HN17" s="9">
        <v>287.73099999999999</v>
      </c>
      <c r="HO17" s="9">
        <v>642.59500000000003</v>
      </c>
      <c r="HP17" s="9">
        <v>311.36900000000003</v>
      </c>
      <c r="HQ17" s="9">
        <v>135.19900000000001</v>
      </c>
      <c r="HR17" s="9">
        <v>176.17</v>
      </c>
      <c r="HS17" s="9">
        <v>142.81299999999999</v>
      </c>
      <c r="HT17" s="9">
        <v>43.755000000000003</v>
      </c>
      <c r="HU17" s="9">
        <v>99.058000000000007</v>
      </c>
      <c r="HV17" s="9">
        <v>168.55600000000001</v>
      </c>
      <c r="HW17" s="9">
        <v>91.444000000000003</v>
      </c>
      <c r="HX17" s="9">
        <v>77.111999999999995</v>
      </c>
      <c r="HY17" s="9">
        <v>3410.0639999999999</v>
      </c>
      <c r="HZ17" s="9">
        <v>1801.558</v>
      </c>
      <c r="IA17" s="9">
        <v>1608.5060000000001</v>
      </c>
      <c r="IB17" s="9">
        <v>2327.9870000000001</v>
      </c>
      <c r="IC17" s="9">
        <v>1441.41</v>
      </c>
      <c r="ID17" s="9">
        <v>886.577</v>
      </c>
      <c r="IE17" s="9">
        <v>2003.5160000000001</v>
      </c>
      <c r="IF17" s="9">
        <v>1245.896</v>
      </c>
      <c r="IG17" s="9">
        <v>757.62099999999998</v>
      </c>
      <c r="IH17" s="9">
        <v>324.471</v>
      </c>
      <c r="II17" s="9">
        <v>195.51400000000001</v>
      </c>
      <c r="IJ17" s="9">
        <v>128.95599999999999</v>
      </c>
      <c r="IK17" s="9">
        <v>265.93799999999999</v>
      </c>
      <c r="IL17" s="9">
        <v>155.72399999999999</v>
      </c>
      <c r="IM17" s="9">
        <v>110.214</v>
      </c>
      <c r="IN17" s="9">
        <v>58.533000000000001</v>
      </c>
      <c r="IO17" s="9">
        <v>39.79</v>
      </c>
      <c r="IP17" s="9">
        <v>18.742999999999999</v>
      </c>
      <c r="IQ17" s="9">
        <v>1082.077</v>
      </c>
    </row>
    <row r="18" spans="1:251">
      <c r="A18" s="10">
        <v>44593</v>
      </c>
      <c r="B18" s="9">
        <v>13363.421</v>
      </c>
      <c r="C18" s="9">
        <v>6962.8680000000004</v>
      </c>
      <c r="D18" s="9">
        <v>6400.5529999999999</v>
      </c>
      <c r="E18" s="9">
        <v>9283.6419999999998</v>
      </c>
      <c r="F18" s="9">
        <v>5698.3320000000003</v>
      </c>
      <c r="G18" s="9">
        <v>3585.3090000000002</v>
      </c>
      <c r="H18" s="9">
        <v>7915.2669999999998</v>
      </c>
      <c r="I18" s="9">
        <v>4887.3860000000004</v>
      </c>
      <c r="J18" s="9">
        <v>3027.8809999999999</v>
      </c>
      <c r="K18" s="9">
        <v>1368.374</v>
      </c>
      <c r="L18" s="9">
        <v>810.94600000000003</v>
      </c>
      <c r="M18" s="9">
        <v>557.428</v>
      </c>
      <c r="N18" s="9">
        <v>1268.3420000000001</v>
      </c>
      <c r="O18" s="9">
        <v>742.41099999999994</v>
      </c>
      <c r="P18" s="9">
        <v>525.92999999999995</v>
      </c>
      <c r="Q18" s="9">
        <v>100.033</v>
      </c>
      <c r="R18" s="9">
        <v>68.534999999999997</v>
      </c>
      <c r="S18" s="9">
        <v>31.498000000000001</v>
      </c>
      <c r="T18" s="9">
        <v>4079.78</v>
      </c>
      <c r="U18" s="9">
        <v>1264.5360000000001</v>
      </c>
      <c r="V18" s="9">
        <v>2815.2440000000001</v>
      </c>
      <c r="W18" s="9">
        <v>3258.89</v>
      </c>
      <c r="X18" s="9">
        <v>938.13300000000004</v>
      </c>
      <c r="Y18" s="9">
        <v>2320.7570000000001</v>
      </c>
      <c r="Z18" s="9">
        <v>820.89</v>
      </c>
      <c r="AA18" s="9">
        <v>326.40300000000002</v>
      </c>
      <c r="AB18" s="9">
        <v>494.48700000000002</v>
      </c>
      <c r="AC18" s="9">
        <v>431.166</v>
      </c>
      <c r="AD18" s="9">
        <v>138.334</v>
      </c>
      <c r="AE18" s="9">
        <v>292.83199999999999</v>
      </c>
      <c r="AF18" s="9">
        <v>389.72399999999999</v>
      </c>
      <c r="AG18" s="9">
        <v>188.06800000000001</v>
      </c>
      <c r="AH18" s="9">
        <v>201.655</v>
      </c>
      <c r="AI18" s="9">
        <v>12720.571</v>
      </c>
      <c r="AJ18" s="9">
        <v>6576.4459999999999</v>
      </c>
      <c r="AK18" s="9">
        <v>6144.125</v>
      </c>
      <c r="AL18" s="9">
        <v>8996.8760000000002</v>
      </c>
      <c r="AM18" s="9">
        <v>5496.2640000000001</v>
      </c>
      <c r="AN18" s="9">
        <v>3500.6120000000001</v>
      </c>
      <c r="AO18" s="9">
        <v>7676.4459999999999</v>
      </c>
      <c r="AP18" s="9">
        <v>4717.6469999999999</v>
      </c>
      <c r="AQ18" s="9">
        <v>2958.799</v>
      </c>
      <c r="AR18" s="9">
        <v>1320.43</v>
      </c>
      <c r="AS18" s="9">
        <v>778.61699999999996</v>
      </c>
      <c r="AT18" s="9">
        <v>541.81299999999999</v>
      </c>
      <c r="AU18" s="9">
        <v>1227.306</v>
      </c>
      <c r="AV18" s="9">
        <v>715.06</v>
      </c>
      <c r="AW18" s="9">
        <v>512.24599999999998</v>
      </c>
      <c r="AX18" s="9">
        <v>93.123999999999995</v>
      </c>
      <c r="AY18" s="9">
        <v>63.557000000000002</v>
      </c>
      <c r="AZ18" s="9">
        <v>29.565999999999999</v>
      </c>
      <c r="BA18" s="9">
        <v>3723.6950000000002</v>
      </c>
      <c r="BB18" s="9">
        <v>1080.182</v>
      </c>
      <c r="BC18" s="9">
        <v>2643.5129999999999</v>
      </c>
      <c r="BD18" s="9">
        <v>2919.2669999999998</v>
      </c>
      <c r="BE18" s="9">
        <v>763.10799999999995</v>
      </c>
      <c r="BF18" s="9">
        <v>2156.1590000000001</v>
      </c>
      <c r="BG18" s="9">
        <v>804.428</v>
      </c>
      <c r="BH18" s="9">
        <v>317.07400000000001</v>
      </c>
      <c r="BI18" s="9">
        <v>487.35399999999998</v>
      </c>
      <c r="BJ18" s="9">
        <v>418.25</v>
      </c>
      <c r="BK18" s="9">
        <v>131.976</v>
      </c>
      <c r="BL18" s="9">
        <v>286.274</v>
      </c>
      <c r="BM18" s="9">
        <v>386.178</v>
      </c>
      <c r="BN18" s="9">
        <v>185.09800000000001</v>
      </c>
      <c r="BO18" s="9">
        <v>201.08</v>
      </c>
      <c r="BP18" s="9">
        <v>1958.0619999999999</v>
      </c>
      <c r="BQ18" s="9">
        <v>978.26300000000003</v>
      </c>
      <c r="BR18" s="9">
        <v>979.79899999999998</v>
      </c>
      <c r="BS18" s="9">
        <v>924.25099999999998</v>
      </c>
      <c r="BT18" s="9">
        <v>544.077</v>
      </c>
      <c r="BU18" s="9">
        <v>380.17500000000001</v>
      </c>
      <c r="BV18" s="9">
        <v>822.60500000000002</v>
      </c>
      <c r="BW18" s="9">
        <v>482.851</v>
      </c>
      <c r="BX18" s="9">
        <v>339.755</v>
      </c>
      <c r="BY18" s="9">
        <v>101.646</v>
      </c>
      <c r="BZ18" s="9">
        <v>61.225999999999999</v>
      </c>
      <c r="CA18" s="9">
        <v>40.42</v>
      </c>
      <c r="CB18" s="9">
        <v>94.340999999999994</v>
      </c>
      <c r="CC18" s="9">
        <v>56.497999999999998</v>
      </c>
      <c r="CD18" s="9">
        <v>37.843000000000004</v>
      </c>
      <c r="CE18" s="9">
        <v>7.3049999999999997</v>
      </c>
      <c r="CF18" s="9">
        <v>4.7279999999999998</v>
      </c>
      <c r="CG18" s="9">
        <v>2.577</v>
      </c>
      <c r="CH18" s="9">
        <v>1033.8109999999999</v>
      </c>
      <c r="CI18" s="9">
        <v>434.18700000000001</v>
      </c>
      <c r="CJ18" s="9">
        <v>599.62400000000002</v>
      </c>
      <c r="CK18" s="9">
        <v>736.79899999999998</v>
      </c>
      <c r="CL18" s="9">
        <v>300.93099999999998</v>
      </c>
      <c r="CM18" s="9">
        <v>435.86700000000002</v>
      </c>
      <c r="CN18" s="9">
        <v>297.012</v>
      </c>
      <c r="CO18" s="9">
        <v>133.255</v>
      </c>
      <c r="CP18" s="9">
        <v>163.75700000000001</v>
      </c>
      <c r="CQ18" s="9">
        <v>183.34800000000001</v>
      </c>
      <c r="CR18" s="9">
        <v>71.227999999999994</v>
      </c>
      <c r="CS18" s="9">
        <v>112.12</v>
      </c>
      <c r="CT18" s="9">
        <v>113.66500000000001</v>
      </c>
      <c r="CU18" s="9">
        <v>62.027000000000001</v>
      </c>
      <c r="CV18" s="9">
        <v>51.637</v>
      </c>
      <c r="CW18" s="9">
        <v>6039.2020000000002</v>
      </c>
      <c r="CX18" s="9">
        <v>3152.4450000000002</v>
      </c>
      <c r="CY18" s="9">
        <v>2886.7570000000001</v>
      </c>
      <c r="CZ18" s="9">
        <v>4633.5820000000003</v>
      </c>
      <c r="DA18" s="9">
        <v>2817.3510000000001</v>
      </c>
      <c r="DB18" s="9">
        <v>1816.231</v>
      </c>
      <c r="DC18" s="9">
        <v>3934.998</v>
      </c>
      <c r="DD18" s="9">
        <v>2425.29</v>
      </c>
      <c r="DE18" s="9">
        <v>1509.7080000000001</v>
      </c>
      <c r="DF18" s="9">
        <v>698.58399999999995</v>
      </c>
      <c r="DG18" s="9">
        <v>392.06099999999998</v>
      </c>
      <c r="DH18" s="9">
        <v>306.52300000000002</v>
      </c>
      <c r="DI18" s="9">
        <v>659.22900000000004</v>
      </c>
      <c r="DJ18" s="9">
        <v>363.93900000000002</v>
      </c>
      <c r="DK18" s="9">
        <v>295.28899999999999</v>
      </c>
      <c r="DL18" s="9">
        <v>39.354999999999997</v>
      </c>
      <c r="DM18" s="9">
        <v>28.120999999999999</v>
      </c>
      <c r="DN18" s="9">
        <v>11.234</v>
      </c>
      <c r="DO18" s="9">
        <v>1405.62</v>
      </c>
      <c r="DP18" s="9">
        <v>335.09500000000003</v>
      </c>
      <c r="DQ18" s="9">
        <v>1070.5260000000001</v>
      </c>
      <c r="DR18" s="9">
        <v>1103.2249999999999</v>
      </c>
      <c r="DS18" s="9">
        <v>221.94300000000001</v>
      </c>
      <c r="DT18" s="9">
        <v>881.28200000000004</v>
      </c>
      <c r="DU18" s="9">
        <v>302.39499999999998</v>
      </c>
      <c r="DV18" s="9">
        <v>113.152</v>
      </c>
      <c r="DW18" s="9">
        <v>189.244</v>
      </c>
      <c r="DX18" s="9">
        <v>122.254</v>
      </c>
      <c r="DY18" s="9">
        <v>30.199000000000002</v>
      </c>
      <c r="DZ18" s="9">
        <v>92.055000000000007</v>
      </c>
      <c r="EA18" s="9">
        <v>180.14099999999999</v>
      </c>
      <c r="EB18" s="9">
        <v>82.951999999999998</v>
      </c>
      <c r="EC18" s="9">
        <v>97.188999999999993</v>
      </c>
      <c r="ED18" s="9">
        <v>4723.3069999999998</v>
      </c>
      <c r="EE18" s="9">
        <v>2445.7379999999998</v>
      </c>
      <c r="EF18" s="9">
        <v>2277.569</v>
      </c>
      <c r="EG18" s="9">
        <v>3439.0430000000001</v>
      </c>
      <c r="EH18" s="9">
        <v>2134.837</v>
      </c>
      <c r="EI18" s="9">
        <v>1304.2059999999999</v>
      </c>
      <c r="EJ18" s="9">
        <v>2918.8429999999998</v>
      </c>
      <c r="EK18" s="9">
        <v>1809.5070000000001</v>
      </c>
      <c r="EL18" s="9">
        <v>1109.336</v>
      </c>
      <c r="EM18" s="9">
        <v>520.20000000000005</v>
      </c>
      <c r="EN18" s="9">
        <v>325.33</v>
      </c>
      <c r="EO18" s="9">
        <v>194.87</v>
      </c>
      <c r="EP18" s="9">
        <v>473.73700000000002</v>
      </c>
      <c r="EQ18" s="9">
        <v>294.62299999999999</v>
      </c>
      <c r="ER18" s="9">
        <v>179.114</v>
      </c>
      <c r="ES18" s="9">
        <v>46.463000000000001</v>
      </c>
      <c r="ET18" s="9">
        <v>30.707999999999998</v>
      </c>
      <c r="EU18" s="9">
        <v>15.756</v>
      </c>
      <c r="EV18" s="9">
        <v>1284.2639999999999</v>
      </c>
      <c r="EW18" s="9">
        <v>310.90100000000001</v>
      </c>
      <c r="EX18" s="9">
        <v>973.36300000000006</v>
      </c>
      <c r="EY18" s="9">
        <v>1079.2439999999999</v>
      </c>
      <c r="EZ18" s="9">
        <v>240.23400000000001</v>
      </c>
      <c r="FA18" s="9">
        <v>839.01</v>
      </c>
      <c r="FB18" s="9">
        <v>205.02</v>
      </c>
      <c r="FC18" s="9">
        <v>70.667000000000002</v>
      </c>
      <c r="FD18" s="9">
        <v>134.35300000000001</v>
      </c>
      <c r="FE18" s="9">
        <v>112.648</v>
      </c>
      <c r="FF18" s="9">
        <v>30.548999999999999</v>
      </c>
      <c r="FG18" s="9">
        <v>82.099000000000004</v>
      </c>
      <c r="FH18" s="9">
        <v>92.372</v>
      </c>
      <c r="FI18" s="9">
        <v>40.118000000000002</v>
      </c>
      <c r="FJ18" s="9">
        <v>52.253999999999998</v>
      </c>
      <c r="FK18" s="9">
        <v>642.85</v>
      </c>
      <c r="FL18" s="9">
        <v>386.42200000000003</v>
      </c>
      <c r="FM18" s="9">
        <v>256.428</v>
      </c>
      <c r="FN18" s="9">
        <v>286.76600000000002</v>
      </c>
      <c r="FO18" s="9">
        <v>202.06800000000001</v>
      </c>
      <c r="FP18" s="9">
        <v>84.697000000000003</v>
      </c>
      <c r="FQ18" s="9">
        <v>238.821</v>
      </c>
      <c r="FR18" s="9">
        <v>169.739</v>
      </c>
      <c r="FS18" s="9">
        <v>69.081999999999994</v>
      </c>
      <c r="FT18" s="9">
        <v>47.944000000000003</v>
      </c>
      <c r="FU18" s="9">
        <v>32.329000000000001</v>
      </c>
      <c r="FV18" s="9">
        <v>15.616</v>
      </c>
      <c r="FW18" s="9">
        <v>41.034999999999997</v>
      </c>
      <c r="FX18" s="9">
        <v>27.350999999999999</v>
      </c>
      <c r="FY18" s="9">
        <v>13.683999999999999</v>
      </c>
      <c r="FZ18" s="9">
        <v>6.9089999999999998</v>
      </c>
      <c r="GA18" s="9">
        <v>4.9779999999999998</v>
      </c>
      <c r="GB18" s="9">
        <v>1.9319999999999999</v>
      </c>
      <c r="GC18" s="9">
        <v>356.084</v>
      </c>
      <c r="GD18" s="9">
        <v>184.35400000000001</v>
      </c>
      <c r="GE18" s="9">
        <v>171.73099999999999</v>
      </c>
      <c r="GF18" s="9">
        <v>339.62299999999999</v>
      </c>
      <c r="GG18" s="9">
        <v>175.02500000000001</v>
      </c>
      <c r="GH18" s="9">
        <v>164.59700000000001</v>
      </c>
      <c r="GI18" s="9">
        <v>16.462</v>
      </c>
      <c r="GJ18" s="9">
        <v>9.3279999999999994</v>
      </c>
      <c r="GK18" s="9">
        <v>7.133</v>
      </c>
      <c r="GL18" s="9">
        <v>12.916</v>
      </c>
      <c r="GM18" s="9">
        <v>6.3579999999999997</v>
      </c>
      <c r="GN18" s="9">
        <v>6.5579999999999998</v>
      </c>
      <c r="GO18" s="9">
        <v>3.5449999999999999</v>
      </c>
      <c r="GP18" s="9">
        <v>2.97</v>
      </c>
      <c r="GQ18" s="9">
        <v>0.57499999999999996</v>
      </c>
      <c r="GR18" s="9">
        <v>4215.2510000000002</v>
      </c>
      <c r="GS18" s="9">
        <v>2200.1550000000002</v>
      </c>
      <c r="GT18" s="9">
        <v>2015.096</v>
      </c>
      <c r="GU18" s="9">
        <v>2979.5</v>
      </c>
      <c r="GV18" s="9">
        <v>1797.0920000000001</v>
      </c>
      <c r="GW18" s="9">
        <v>1182.4079999999999</v>
      </c>
      <c r="GX18" s="9">
        <v>2562.37</v>
      </c>
      <c r="GY18" s="9">
        <v>1557.2439999999999</v>
      </c>
      <c r="GZ18" s="9">
        <v>1005.126</v>
      </c>
      <c r="HA18" s="9">
        <v>417.13</v>
      </c>
      <c r="HB18" s="9">
        <v>239.84800000000001</v>
      </c>
      <c r="HC18" s="9">
        <v>177.28200000000001</v>
      </c>
      <c r="HD18" s="9">
        <v>382.76</v>
      </c>
      <c r="HE18" s="9">
        <v>217.31200000000001</v>
      </c>
      <c r="HF18" s="9">
        <v>165.44800000000001</v>
      </c>
      <c r="HG18" s="9">
        <v>34.369999999999997</v>
      </c>
      <c r="HH18" s="9">
        <v>22.536000000000001</v>
      </c>
      <c r="HI18" s="9">
        <v>11.834</v>
      </c>
      <c r="HJ18" s="9">
        <v>1235.751</v>
      </c>
      <c r="HK18" s="9">
        <v>403.06400000000002</v>
      </c>
      <c r="HL18" s="9">
        <v>832.68799999999999</v>
      </c>
      <c r="HM18" s="9">
        <v>987.73099999999999</v>
      </c>
      <c r="HN18" s="9">
        <v>301.88299999999998</v>
      </c>
      <c r="HO18" s="9">
        <v>685.84699999999998</v>
      </c>
      <c r="HP18" s="9">
        <v>248.02099999999999</v>
      </c>
      <c r="HQ18" s="9">
        <v>101.18</v>
      </c>
      <c r="HR18" s="9">
        <v>146.84</v>
      </c>
      <c r="HS18" s="9">
        <v>129.69</v>
      </c>
      <c r="HT18" s="9">
        <v>39.146999999999998</v>
      </c>
      <c r="HU18" s="9">
        <v>90.543000000000006</v>
      </c>
      <c r="HV18" s="9">
        <v>118.331</v>
      </c>
      <c r="HW18" s="9">
        <v>62.033999999999999</v>
      </c>
      <c r="HX18" s="9">
        <v>56.296999999999997</v>
      </c>
      <c r="HY18" s="9">
        <v>3483.9639999999999</v>
      </c>
      <c r="HZ18" s="9">
        <v>1838.5830000000001</v>
      </c>
      <c r="IA18" s="9">
        <v>1645.3810000000001</v>
      </c>
      <c r="IB18" s="9">
        <v>2413.7910000000002</v>
      </c>
      <c r="IC18" s="9">
        <v>1493.633</v>
      </c>
      <c r="ID18" s="9">
        <v>920.15800000000002</v>
      </c>
      <c r="IE18" s="9">
        <v>2051.817</v>
      </c>
      <c r="IF18" s="9">
        <v>1279.463</v>
      </c>
      <c r="IG18" s="9">
        <v>772.35400000000004</v>
      </c>
      <c r="IH18" s="9">
        <v>361.97399999999999</v>
      </c>
      <c r="II18" s="9">
        <v>214.17</v>
      </c>
      <c r="IJ18" s="9">
        <v>147.804</v>
      </c>
      <c r="IK18" s="9">
        <v>335.65300000000002</v>
      </c>
      <c r="IL18" s="9">
        <v>194.46299999999999</v>
      </c>
      <c r="IM18" s="9">
        <v>141.19</v>
      </c>
      <c r="IN18" s="9">
        <v>26.321000000000002</v>
      </c>
      <c r="IO18" s="9">
        <v>19.706</v>
      </c>
      <c r="IP18" s="9">
        <v>6.6150000000000002</v>
      </c>
      <c r="IQ18" s="9">
        <v>1070.173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E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13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</row>
    <row r="2" spans="1:213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</row>
    <row r="3" spans="1:213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</row>
    <row r="4" spans="1:213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</row>
    <row r="5" spans="1:213">
      <c r="A5" s="4" t="s">
        <v>253</v>
      </c>
      <c r="B5" s="8" t="s">
        <v>945</v>
      </c>
      <c r="C5" s="8" t="s">
        <v>945</v>
      </c>
      <c r="D5" s="8" t="s">
        <v>945</v>
      </c>
      <c r="E5" s="8" t="s">
        <v>945</v>
      </c>
      <c r="F5" s="8" t="s">
        <v>945</v>
      </c>
      <c r="G5" s="8" t="s">
        <v>945</v>
      </c>
      <c r="H5" s="8" t="s">
        <v>945</v>
      </c>
      <c r="I5" s="8" t="s">
        <v>945</v>
      </c>
      <c r="J5" s="8" t="s">
        <v>945</v>
      </c>
      <c r="K5" s="8" t="s">
        <v>945</v>
      </c>
      <c r="L5" s="8" t="s">
        <v>945</v>
      </c>
      <c r="M5" s="8" t="s">
        <v>945</v>
      </c>
      <c r="N5" s="8" t="s">
        <v>945</v>
      </c>
      <c r="O5" s="8" t="s">
        <v>945</v>
      </c>
      <c r="P5" s="8" t="s">
        <v>945</v>
      </c>
      <c r="Q5" s="8" t="s">
        <v>945</v>
      </c>
      <c r="R5" s="8" t="s">
        <v>945</v>
      </c>
      <c r="S5" s="8" t="s">
        <v>945</v>
      </c>
      <c r="T5" s="8" t="s">
        <v>945</v>
      </c>
      <c r="U5" s="8" t="s">
        <v>945</v>
      </c>
      <c r="V5" s="8" t="s">
        <v>945</v>
      </c>
      <c r="W5" s="8" t="s">
        <v>945</v>
      </c>
      <c r="X5" s="8" t="s">
        <v>945</v>
      </c>
      <c r="Y5" s="8" t="s">
        <v>945</v>
      </c>
      <c r="Z5" s="8" t="s">
        <v>945</v>
      </c>
      <c r="AA5" s="8" t="s">
        <v>945</v>
      </c>
      <c r="AB5" s="8" t="s">
        <v>945</v>
      </c>
      <c r="AC5" s="8" t="s">
        <v>945</v>
      </c>
      <c r="AD5" s="8" t="s">
        <v>945</v>
      </c>
      <c r="AE5" s="8" t="s">
        <v>945</v>
      </c>
      <c r="AF5" s="8" t="s">
        <v>945</v>
      </c>
      <c r="AG5" s="8" t="s">
        <v>945</v>
      </c>
      <c r="AH5" s="8" t="s">
        <v>945</v>
      </c>
      <c r="AI5" s="8" t="s">
        <v>945</v>
      </c>
      <c r="AJ5" s="8" t="s">
        <v>945</v>
      </c>
      <c r="AK5" s="8" t="s">
        <v>945</v>
      </c>
      <c r="AL5" s="8" t="s">
        <v>945</v>
      </c>
      <c r="AM5" s="8" t="s">
        <v>945</v>
      </c>
      <c r="AN5" s="8" t="s">
        <v>945</v>
      </c>
      <c r="AO5" s="8" t="s">
        <v>945</v>
      </c>
      <c r="AP5" s="8" t="s">
        <v>945</v>
      </c>
      <c r="AQ5" s="8" t="s">
        <v>945</v>
      </c>
      <c r="AR5" s="8" t="s">
        <v>945</v>
      </c>
      <c r="AS5" s="8" t="s">
        <v>945</v>
      </c>
      <c r="AT5" s="8" t="s">
        <v>945</v>
      </c>
      <c r="AU5" s="8" t="s">
        <v>945</v>
      </c>
      <c r="AV5" s="8" t="s">
        <v>945</v>
      </c>
      <c r="AW5" s="8" t="s">
        <v>945</v>
      </c>
      <c r="AX5" s="8" t="s">
        <v>945</v>
      </c>
      <c r="AY5" s="8" t="s">
        <v>945</v>
      </c>
      <c r="AZ5" s="8" t="s">
        <v>945</v>
      </c>
      <c r="BA5" s="8" t="s">
        <v>945</v>
      </c>
      <c r="BB5" s="8" t="s">
        <v>945</v>
      </c>
      <c r="BC5" s="8" t="s">
        <v>945</v>
      </c>
      <c r="BD5" s="8" t="s">
        <v>945</v>
      </c>
      <c r="BE5" s="8" t="s">
        <v>945</v>
      </c>
      <c r="BF5" s="8" t="s">
        <v>945</v>
      </c>
      <c r="BG5" s="8" t="s">
        <v>945</v>
      </c>
      <c r="BH5" s="8" t="s">
        <v>945</v>
      </c>
      <c r="BI5" s="8" t="s">
        <v>945</v>
      </c>
      <c r="BJ5" s="8" t="s">
        <v>945</v>
      </c>
      <c r="BK5" s="8" t="s">
        <v>945</v>
      </c>
      <c r="BL5" s="8" t="s">
        <v>945</v>
      </c>
      <c r="BM5" s="8" t="s">
        <v>945</v>
      </c>
      <c r="BN5" s="8" t="s">
        <v>945</v>
      </c>
      <c r="BO5" s="8" t="s">
        <v>945</v>
      </c>
      <c r="BP5" s="8" t="s">
        <v>945</v>
      </c>
      <c r="BQ5" s="8" t="s">
        <v>945</v>
      </c>
      <c r="BR5" s="8" t="s">
        <v>945</v>
      </c>
      <c r="BS5" s="8" t="s">
        <v>945</v>
      </c>
      <c r="BT5" s="8" t="s">
        <v>945</v>
      </c>
      <c r="BU5" s="8" t="s">
        <v>945</v>
      </c>
      <c r="BV5" s="8" t="s">
        <v>945</v>
      </c>
      <c r="BW5" s="8" t="s">
        <v>945</v>
      </c>
      <c r="BX5" s="8" t="s">
        <v>945</v>
      </c>
      <c r="BY5" s="8" t="s">
        <v>945</v>
      </c>
      <c r="BZ5" s="8" t="s">
        <v>945</v>
      </c>
      <c r="CA5" s="8" t="s">
        <v>945</v>
      </c>
      <c r="CB5" s="8" t="s">
        <v>945</v>
      </c>
      <c r="CC5" s="8" t="s">
        <v>945</v>
      </c>
      <c r="CD5" s="8" t="s">
        <v>945</v>
      </c>
      <c r="CE5" s="8" t="s">
        <v>945</v>
      </c>
      <c r="CF5" s="8" t="s">
        <v>945</v>
      </c>
      <c r="CG5" s="8" t="s">
        <v>945</v>
      </c>
      <c r="CH5" s="8" t="s">
        <v>945</v>
      </c>
      <c r="CI5" s="8" t="s">
        <v>945</v>
      </c>
      <c r="CJ5" s="8" t="s">
        <v>945</v>
      </c>
      <c r="CK5" s="8" t="s">
        <v>945</v>
      </c>
      <c r="CL5" s="8" t="s">
        <v>945</v>
      </c>
      <c r="CM5" s="8" t="s">
        <v>945</v>
      </c>
      <c r="CN5" s="8" t="s">
        <v>945</v>
      </c>
      <c r="CO5" s="8" t="s">
        <v>945</v>
      </c>
      <c r="CP5" s="8" t="s">
        <v>945</v>
      </c>
      <c r="CQ5" s="8" t="s">
        <v>945</v>
      </c>
      <c r="CR5" s="8" t="s">
        <v>945</v>
      </c>
      <c r="CS5" s="8" t="s">
        <v>945</v>
      </c>
      <c r="CT5" s="8" t="s">
        <v>945</v>
      </c>
      <c r="CU5" s="8" t="s">
        <v>945</v>
      </c>
      <c r="CV5" s="8" t="s">
        <v>945</v>
      </c>
      <c r="CW5" s="8" t="s">
        <v>945</v>
      </c>
      <c r="CX5" s="8" t="s">
        <v>945</v>
      </c>
      <c r="CY5" s="8" t="s">
        <v>945</v>
      </c>
      <c r="CZ5" s="8" t="s">
        <v>945</v>
      </c>
      <c r="DA5" s="8" t="s">
        <v>945</v>
      </c>
      <c r="DB5" s="8" t="s">
        <v>945</v>
      </c>
      <c r="DC5" s="8" t="s">
        <v>945</v>
      </c>
      <c r="DD5" s="8" t="s">
        <v>945</v>
      </c>
      <c r="DE5" s="8" t="s">
        <v>945</v>
      </c>
      <c r="DF5" s="8" t="s">
        <v>945</v>
      </c>
      <c r="DG5" s="8" t="s">
        <v>945</v>
      </c>
      <c r="DH5" s="8" t="s">
        <v>945</v>
      </c>
      <c r="DI5" s="8" t="s">
        <v>945</v>
      </c>
      <c r="DJ5" s="8" t="s">
        <v>945</v>
      </c>
      <c r="DK5" s="8" t="s">
        <v>945</v>
      </c>
      <c r="DL5" s="8" t="s">
        <v>945</v>
      </c>
      <c r="DM5" s="8" t="s">
        <v>945</v>
      </c>
      <c r="DN5" s="8" t="s">
        <v>945</v>
      </c>
      <c r="DO5" s="8" t="s">
        <v>945</v>
      </c>
      <c r="DP5" s="8" t="s">
        <v>945</v>
      </c>
      <c r="DQ5" s="8" t="s">
        <v>945</v>
      </c>
      <c r="DR5" s="8" t="s">
        <v>945</v>
      </c>
      <c r="DS5" s="8" t="s">
        <v>945</v>
      </c>
      <c r="DT5" s="8" t="s">
        <v>945</v>
      </c>
      <c r="DU5" s="8" t="s">
        <v>945</v>
      </c>
      <c r="DV5" s="8" t="s">
        <v>945</v>
      </c>
      <c r="DW5" s="8" t="s">
        <v>945</v>
      </c>
      <c r="DX5" s="8" t="s">
        <v>945</v>
      </c>
      <c r="DY5" s="8" t="s">
        <v>945</v>
      </c>
      <c r="DZ5" s="8" t="s">
        <v>945</v>
      </c>
      <c r="EA5" s="8" t="s">
        <v>945</v>
      </c>
      <c r="EB5" s="8" t="s">
        <v>945</v>
      </c>
      <c r="EC5" s="8" t="s">
        <v>945</v>
      </c>
      <c r="ED5" s="8" t="s">
        <v>945</v>
      </c>
      <c r="EE5" s="8" t="s">
        <v>945</v>
      </c>
      <c r="EF5" s="8" t="s">
        <v>945</v>
      </c>
      <c r="EG5" s="8" t="s">
        <v>945</v>
      </c>
      <c r="EH5" s="8" t="s">
        <v>945</v>
      </c>
      <c r="EI5" s="8" t="s">
        <v>945</v>
      </c>
      <c r="EJ5" s="8" t="s">
        <v>945</v>
      </c>
      <c r="EK5" s="8" t="s">
        <v>945</v>
      </c>
      <c r="EL5" s="8" t="s">
        <v>945</v>
      </c>
      <c r="EM5" s="8" t="s">
        <v>945</v>
      </c>
      <c r="EN5" s="8" t="s">
        <v>945</v>
      </c>
      <c r="EO5" s="8" t="s">
        <v>945</v>
      </c>
      <c r="EP5" s="8" t="s">
        <v>945</v>
      </c>
      <c r="EQ5" s="8" t="s">
        <v>945</v>
      </c>
      <c r="ER5" s="8" t="s">
        <v>945</v>
      </c>
      <c r="ES5" s="8" t="s">
        <v>945</v>
      </c>
      <c r="ET5" s="8" t="s">
        <v>945</v>
      </c>
      <c r="EU5" s="8" t="s">
        <v>945</v>
      </c>
      <c r="EV5" s="8" t="s">
        <v>945</v>
      </c>
      <c r="EW5" s="8" t="s">
        <v>945</v>
      </c>
      <c r="EX5" s="8" t="s">
        <v>945</v>
      </c>
      <c r="EY5" s="8" t="s">
        <v>945</v>
      </c>
      <c r="EZ5" s="8" t="s">
        <v>945</v>
      </c>
      <c r="FA5" s="8" t="s">
        <v>945</v>
      </c>
      <c r="FB5" s="8" t="s">
        <v>945</v>
      </c>
      <c r="FC5" s="8" t="s">
        <v>945</v>
      </c>
      <c r="FD5" s="8" t="s">
        <v>945</v>
      </c>
      <c r="FE5" s="8" t="s">
        <v>945</v>
      </c>
      <c r="FF5" s="8" t="s">
        <v>945</v>
      </c>
      <c r="FG5" s="8" t="s">
        <v>945</v>
      </c>
      <c r="FH5" s="8" t="s">
        <v>945</v>
      </c>
      <c r="FI5" s="8" t="s">
        <v>945</v>
      </c>
      <c r="FJ5" s="8" t="s">
        <v>945</v>
      </c>
      <c r="FK5" s="8" t="s">
        <v>945</v>
      </c>
      <c r="FL5" s="8" t="s">
        <v>945</v>
      </c>
      <c r="FM5" s="8" t="s">
        <v>945</v>
      </c>
      <c r="FN5" s="8" t="s">
        <v>945</v>
      </c>
      <c r="FO5" s="8" t="s">
        <v>945</v>
      </c>
      <c r="FP5" s="8" t="s">
        <v>945</v>
      </c>
      <c r="FQ5" s="8" t="s">
        <v>945</v>
      </c>
      <c r="FR5" s="8" t="s">
        <v>945</v>
      </c>
      <c r="FS5" s="8" t="s">
        <v>945</v>
      </c>
      <c r="FT5" s="8" t="s">
        <v>945</v>
      </c>
      <c r="FU5" s="8" t="s">
        <v>945</v>
      </c>
      <c r="FV5" s="8" t="s">
        <v>945</v>
      </c>
      <c r="FW5" s="8" t="s">
        <v>945</v>
      </c>
      <c r="FX5" s="8" t="s">
        <v>945</v>
      </c>
      <c r="FY5" s="8" t="s">
        <v>945</v>
      </c>
      <c r="FZ5" s="8" t="s">
        <v>945</v>
      </c>
      <c r="GA5" s="8" t="s">
        <v>945</v>
      </c>
      <c r="GB5" s="8" t="s">
        <v>945</v>
      </c>
      <c r="GC5" s="8" t="s">
        <v>945</v>
      </c>
      <c r="GD5" s="8" t="s">
        <v>945</v>
      </c>
      <c r="GE5" s="8" t="s">
        <v>945</v>
      </c>
      <c r="GF5" s="8" t="s">
        <v>945</v>
      </c>
      <c r="GG5" s="8" t="s">
        <v>945</v>
      </c>
      <c r="GH5" s="8" t="s">
        <v>945</v>
      </c>
      <c r="GI5" s="8" t="s">
        <v>945</v>
      </c>
      <c r="GJ5" s="8" t="s">
        <v>945</v>
      </c>
      <c r="GK5" s="8" t="s">
        <v>945</v>
      </c>
      <c r="GL5" s="8" t="s">
        <v>945</v>
      </c>
      <c r="GM5" s="8" t="s">
        <v>945</v>
      </c>
      <c r="GN5" s="8" t="s">
        <v>945</v>
      </c>
      <c r="GO5" s="8" t="s">
        <v>945</v>
      </c>
      <c r="GP5" s="8" t="s">
        <v>945</v>
      </c>
      <c r="GQ5" s="8" t="s">
        <v>945</v>
      </c>
      <c r="GR5" s="8" t="s">
        <v>945</v>
      </c>
      <c r="GS5" s="8" t="s">
        <v>945</v>
      </c>
      <c r="GT5" s="8" t="s">
        <v>945</v>
      </c>
      <c r="GU5" s="8" t="s">
        <v>945</v>
      </c>
      <c r="GV5" s="8" t="s">
        <v>945</v>
      </c>
      <c r="GW5" s="8" t="s">
        <v>945</v>
      </c>
      <c r="GX5" s="8" t="s">
        <v>945</v>
      </c>
      <c r="GY5" s="8" t="s">
        <v>945</v>
      </c>
      <c r="GZ5" s="8" t="s">
        <v>945</v>
      </c>
      <c r="HA5" s="8" t="s">
        <v>945</v>
      </c>
      <c r="HB5" s="8" t="s">
        <v>945</v>
      </c>
      <c r="HC5" s="8" t="s">
        <v>945</v>
      </c>
      <c r="HD5" s="8" t="s">
        <v>945</v>
      </c>
      <c r="HE5" s="8" t="s">
        <v>945</v>
      </c>
    </row>
    <row r="6" spans="1:213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</row>
    <row r="7" spans="1:213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</row>
    <row r="8" spans="1:213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</row>
    <row r="9" spans="1:213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</row>
    <row r="10" spans="1:213">
      <c r="A10" s="4" t="s">
        <v>258</v>
      </c>
      <c r="B10" s="8" t="s">
        <v>724</v>
      </c>
      <c r="C10" s="8" t="s">
        <v>725</v>
      </c>
      <c r="D10" s="8" t="s">
        <v>726</v>
      </c>
      <c r="E10" s="8" t="s">
        <v>727</v>
      </c>
      <c r="F10" s="8" t="s">
        <v>728</v>
      </c>
      <c r="G10" s="8" t="s">
        <v>729</v>
      </c>
      <c r="H10" s="8" t="s">
        <v>730</v>
      </c>
      <c r="I10" s="8" t="s">
        <v>731</v>
      </c>
      <c r="J10" s="8" t="s">
        <v>732</v>
      </c>
      <c r="K10" s="8" t="s">
        <v>733</v>
      </c>
      <c r="L10" s="8" t="s">
        <v>734</v>
      </c>
      <c r="M10" s="8" t="s">
        <v>735</v>
      </c>
      <c r="N10" s="8" t="s">
        <v>736</v>
      </c>
      <c r="O10" s="8" t="s">
        <v>737</v>
      </c>
      <c r="P10" s="8" t="s">
        <v>738</v>
      </c>
      <c r="Q10" s="8" t="s">
        <v>739</v>
      </c>
      <c r="R10" s="8" t="s">
        <v>740</v>
      </c>
      <c r="S10" s="8" t="s">
        <v>741</v>
      </c>
      <c r="T10" s="8" t="s">
        <v>742</v>
      </c>
      <c r="U10" s="8" t="s">
        <v>743</v>
      </c>
      <c r="V10" s="8" t="s">
        <v>744</v>
      </c>
      <c r="W10" s="8" t="s">
        <v>745</v>
      </c>
      <c r="X10" s="8" t="s">
        <v>746</v>
      </c>
      <c r="Y10" s="8" t="s">
        <v>747</v>
      </c>
      <c r="Z10" s="8" t="s">
        <v>748</v>
      </c>
      <c r="AA10" s="8" t="s">
        <v>749</v>
      </c>
      <c r="AB10" s="8" t="s">
        <v>750</v>
      </c>
      <c r="AC10" s="8" t="s">
        <v>751</v>
      </c>
      <c r="AD10" s="8" t="s">
        <v>752</v>
      </c>
      <c r="AE10" s="8" t="s">
        <v>753</v>
      </c>
      <c r="AF10" s="8" t="s">
        <v>754</v>
      </c>
      <c r="AG10" s="8" t="s">
        <v>755</v>
      </c>
      <c r="AH10" s="8" t="s">
        <v>756</v>
      </c>
      <c r="AI10" s="8" t="s">
        <v>757</v>
      </c>
      <c r="AJ10" s="8" t="s">
        <v>758</v>
      </c>
      <c r="AK10" s="8" t="s">
        <v>759</v>
      </c>
      <c r="AL10" s="8" t="s">
        <v>760</v>
      </c>
      <c r="AM10" s="8" t="s">
        <v>761</v>
      </c>
      <c r="AN10" s="8" t="s">
        <v>762</v>
      </c>
      <c r="AO10" s="8" t="s">
        <v>763</v>
      </c>
      <c r="AP10" s="8" t="s">
        <v>764</v>
      </c>
      <c r="AQ10" s="8" t="s">
        <v>765</v>
      </c>
      <c r="AR10" s="8" t="s">
        <v>766</v>
      </c>
      <c r="AS10" s="8" t="s">
        <v>767</v>
      </c>
      <c r="AT10" s="8" t="s">
        <v>768</v>
      </c>
      <c r="AU10" s="8" t="s">
        <v>769</v>
      </c>
      <c r="AV10" s="8" t="s">
        <v>770</v>
      </c>
      <c r="AW10" s="8" t="s">
        <v>771</v>
      </c>
      <c r="AX10" s="8" t="s">
        <v>772</v>
      </c>
      <c r="AY10" s="8" t="s">
        <v>773</v>
      </c>
      <c r="AZ10" s="8" t="s">
        <v>774</v>
      </c>
      <c r="BA10" s="8" t="s">
        <v>775</v>
      </c>
      <c r="BB10" s="8" t="s">
        <v>776</v>
      </c>
      <c r="BC10" s="8" t="s">
        <v>777</v>
      </c>
      <c r="BD10" s="8" t="s">
        <v>778</v>
      </c>
      <c r="BE10" s="8" t="s">
        <v>779</v>
      </c>
      <c r="BF10" s="8" t="s">
        <v>780</v>
      </c>
      <c r="BG10" s="8" t="s">
        <v>781</v>
      </c>
      <c r="BH10" s="8" t="s">
        <v>782</v>
      </c>
      <c r="BI10" s="8" t="s">
        <v>783</v>
      </c>
      <c r="BJ10" s="8" t="s">
        <v>784</v>
      </c>
      <c r="BK10" s="8" t="s">
        <v>785</v>
      </c>
      <c r="BL10" s="8" t="s">
        <v>786</v>
      </c>
      <c r="BM10" s="8" t="s">
        <v>787</v>
      </c>
      <c r="BN10" s="8" t="s">
        <v>788</v>
      </c>
      <c r="BO10" s="8" t="s">
        <v>789</v>
      </c>
      <c r="BP10" s="8" t="s">
        <v>790</v>
      </c>
      <c r="BQ10" s="8" t="s">
        <v>791</v>
      </c>
      <c r="BR10" s="8" t="s">
        <v>792</v>
      </c>
      <c r="BS10" s="8" t="s">
        <v>793</v>
      </c>
      <c r="BT10" s="8" t="s">
        <v>794</v>
      </c>
      <c r="BU10" s="8" t="s">
        <v>795</v>
      </c>
      <c r="BV10" s="8" t="s">
        <v>796</v>
      </c>
      <c r="BW10" s="8" t="s">
        <v>797</v>
      </c>
      <c r="BX10" s="8" t="s">
        <v>798</v>
      </c>
      <c r="BY10" s="8" t="s">
        <v>799</v>
      </c>
      <c r="BZ10" s="8" t="s">
        <v>800</v>
      </c>
      <c r="CA10" s="8" t="s">
        <v>801</v>
      </c>
      <c r="CB10" s="8" t="s">
        <v>802</v>
      </c>
      <c r="CC10" s="8" t="s">
        <v>803</v>
      </c>
      <c r="CD10" s="8" t="s">
        <v>804</v>
      </c>
      <c r="CE10" s="8" t="s">
        <v>805</v>
      </c>
      <c r="CF10" s="8" t="s">
        <v>806</v>
      </c>
      <c r="CG10" s="8" t="s">
        <v>807</v>
      </c>
      <c r="CH10" s="8" t="s">
        <v>808</v>
      </c>
      <c r="CI10" s="8" t="s">
        <v>809</v>
      </c>
      <c r="CJ10" s="8" t="s">
        <v>810</v>
      </c>
      <c r="CK10" s="8" t="s">
        <v>811</v>
      </c>
      <c r="CL10" s="8" t="s">
        <v>812</v>
      </c>
      <c r="CM10" s="8" t="s">
        <v>813</v>
      </c>
      <c r="CN10" s="8" t="s">
        <v>814</v>
      </c>
      <c r="CO10" s="8" t="s">
        <v>815</v>
      </c>
      <c r="CP10" s="8" t="s">
        <v>816</v>
      </c>
      <c r="CQ10" s="8" t="s">
        <v>817</v>
      </c>
      <c r="CR10" s="8" t="s">
        <v>818</v>
      </c>
      <c r="CS10" s="8" t="s">
        <v>819</v>
      </c>
      <c r="CT10" s="8" t="s">
        <v>820</v>
      </c>
      <c r="CU10" s="8" t="s">
        <v>821</v>
      </c>
      <c r="CV10" s="8" t="s">
        <v>822</v>
      </c>
      <c r="CW10" s="8" t="s">
        <v>823</v>
      </c>
      <c r="CX10" s="8" t="s">
        <v>824</v>
      </c>
      <c r="CY10" s="8" t="s">
        <v>825</v>
      </c>
      <c r="CZ10" s="8" t="s">
        <v>826</v>
      </c>
      <c r="DA10" s="8" t="s">
        <v>827</v>
      </c>
      <c r="DB10" s="8" t="s">
        <v>828</v>
      </c>
      <c r="DC10" s="8" t="s">
        <v>829</v>
      </c>
      <c r="DD10" s="8" t="s">
        <v>830</v>
      </c>
      <c r="DE10" s="8" t="s">
        <v>831</v>
      </c>
      <c r="DF10" s="8" t="s">
        <v>832</v>
      </c>
      <c r="DG10" s="8" t="s">
        <v>833</v>
      </c>
      <c r="DH10" s="8" t="s">
        <v>834</v>
      </c>
      <c r="DI10" s="8" t="s">
        <v>835</v>
      </c>
      <c r="DJ10" s="8" t="s">
        <v>836</v>
      </c>
      <c r="DK10" s="8" t="s">
        <v>837</v>
      </c>
      <c r="DL10" s="8" t="s">
        <v>838</v>
      </c>
      <c r="DM10" s="8" t="s">
        <v>839</v>
      </c>
      <c r="DN10" s="8" t="s">
        <v>840</v>
      </c>
      <c r="DO10" s="8" t="s">
        <v>841</v>
      </c>
      <c r="DP10" s="8" t="s">
        <v>842</v>
      </c>
      <c r="DQ10" s="8" t="s">
        <v>843</v>
      </c>
      <c r="DR10" s="8" t="s">
        <v>844</v>
      </c>
      <c r="DS10" s="8" t="s">
        <v>845</v>
      </c>
      <c r="DT10" s="8" t="s">
        <v>846</v>
      </c>
      <c r="DU10" s="8" t="s">
        <v>847</v>
      </c>
      <c r="DV10" s="8" t="s">
        <v>848</v>
      </c>
      <c r="DW10" s="8" t="s">
        <v>849</v>
      </c>
      <c r="DX10" s="8" t="s">
        <v>850</v>
      </c>
      <c r="DY10" s="8" t="s">
        <v>851</v>
      </c>
      <c r="DZ10" s="8" t="s">
        <v>852</v>
      </c>
      <c r="EA10" s="8" t="s">
        <v>853</v>
      </c>
      <c r="EB10" s="8" t="s">
        <v>854</v>
      </c>
      <c r="EC10" s="8" t="s">
        <v>855</v>
      </c>
      <c r="ED10" s="8" t="s">
        <v>856</v>
      </c>
      <c r="EE10" s="8" t="s">
        <v>857</v>
      </c>
      <c r="EF10" s="8" t="s">
        <v>858</v>
      </c>
      <c r="EG10" s="8" t="s">
        <v>859</v>
      </c>
      <c r="EH10" s="8" t="s">
        <v>860</v>
      </c>
      <c r="EI10" s="8" t="s">
        <v>861</v>
      </c>
      <c r="EJ10" s="8" t="s">
        <v>862</v>
      </c>
      <c r="EK10" s="8" t="s">
        <v>863</v>
      </c>
      <c r="EL10" s="8" t="s">
        <v>864</v>
      </c>
      <c r="EM10" s="8" t="s">
        <v>865</v>
      </c>
      <c r="EN10" s="8" t="s">
        <v>866</v>
      </c>
      <c r="EO10" s="8" t="s">
        <v>867</v>
      </c>
      <c r="EP10" s="8" t="s">
        <v>868</v>
      </c>
      <c r="EQ10" s="8" t="s">
        <v>869</v>
      </c>
      <c r="ER10" s="8" t="s">
        <v>870</v>
      </c>
      <c r="ES10" s="8" t="s">
        <v>871</v>
      </c>
      <c r="ET10" s="8" t="s">
        <v>872</v>
      </c>
      <c r="EU10" s="8" t="s">
        <v>873</v>
      </c>
      <c r="EV10" s="8" t="s">
        <v>874</v>
      </c>
      <c r="EW10" s="8" t="s">
        <v>875</v>
      </c>
      <c r="EX10" s="8" t="s">
        <v>876</v>
      </c>
      <c r="EY10" s="8" t="s">
        <v>877</v>
      </c>
      <c r="EZ10" s="8" t="s">
        <v>878</v>
      </c>
      <c r="FA10" s="8" t="s">
        <v>879</v>
      </c>
      <c r="FB10" s="8" t="s">
        <v>880</v>
      </c>
      <c r="FC10" s="8" t="s">
        <v>881</v>
      </c>
      <c r="FD10" s="8" t="s">
        <v>882</v>
      </c>
      <c r="FE10" s="8" t="s">
        <v>883</v>
      </c>
      <c r="FF10" s="8" t="s">
        <v>884</v>
      </c>
      <c r="FG10" s="8" t="s">
        <v>885</v>
      </c>
      <c r="FH10" s="8" t="s">
        <v>886</v>
      </c>
      <c r="FI10" s="8" t="s">
        <v>887</v>
      </c>
      <c r="FJ10" s="8" t="s">
        <v>888</v>
      </c>
      <c r="FK10" s="8" t="s">
        <v>889</v>
      </c>
      <c r="FL10" s="8" t="s">
        <v>890</v>
      </c>
      <c r="FM10" s="8" t="s">
        <v>891</v>
      </c>
      <c r="FN10" s="8" t="s">
        <v>892</v>
      </c>
      <c r="FO10" s="8" t="s">
        <v>893</v>
      </c>
      <c r="FP10" s="8" t="s">
        <v>894</v>
      </c>
      <c r="FQ10" s="8" t="s">
        <v>895</v>
      </c>
      <c r="FR10" s="8" t="s">
        <v>896</v>
      </c>
      <c r="FS10" s="8" t="s">
        <v>897</v>
      </c>
      <c r="FT10" s="8" t="s">
        <v>898</v>
      </c>
      <c r="FU10" s="8" t="s">
        <v>899</v>
      </c>
      <c r="FV10" s="8" t="s">
        <v>900</v>
      </c>
      <c r="FW10" s="8" t="s">
        <v>901</v>
      </c>
      <c r="FX10" s="8" t="s">
        <v>902</v>
      </c>
      <c r="FY10" s="8" t="s">
        <v>903</v>
      </c>
      <c r="FZ10" s="8" t="s">
        <v>904</v>
      </c>
      <c r="GA10" s="8" t="s">
        <v>905</v>
      </c>
      <c r="GB10" s="8" t="s">
        <v>906</v>
      </c>
      <c r="GC10" s="8" t="s">
        <v>907</v>
      </c>
      <c r="GD10" s="8" t="s">
        <v>908</v>
      </c>
      <c r="GE10" s="8" t="s">
        <v>909</v>
      </c>
      <c r="GF10" s="8" t="s">
        <v>910</v>
      </c>
      <c r="GG10" s="8" t="s">
        <v>911</v>
      </c>
      <c r="GH10" s="8" t="s">
        <v>912</v>
      </c>
      <c r="GI10" s="8" t="s">
        <v>913</v>
      </c>
      <c r="GJ10" s="8" t="s">
        <v>914</v>
      </c>
      <c r="GK10" s="8" t="s">
        <v>915</v>
      </c>
      <c r="GL10" s="8" t="s">
        <v>916</v>
      </c>
      <c r="GM10" s="8" t="s">
        <v>917</v>
      </c>
      <c r="GN10" s="8" t="s">
        <v>918</v>
      </c>
      <c r="GO10" s="8" t="s">
        <v>919</v>
      </c>
      <c r="GP10" s="8" t="s">
        <v>920</v>
      </c>
      <c r="GQ10" s="8" t="s">
        <v>921</v>
      </c>
      <c r="GR10" s="8" t="s">
        <v>922</v>
      </c>
      <c r="GS10" s="8" t="s">
        <v>923</v>
      </c>
      <c r="GT10" s="8" t="s">
        <v>924</v>
      </c>
      <c r="GU10" s="8" t="s">
        <v>925</v>
      </c>
      <c r="GV10" s="8" t="s">
        <v>926</v>
      </c>
      <c r="GW10" s="8" t="s">
        <v>927</v>
      </c>
      <c r="GX10" s="8" t="s">
        <v>928</v>
      </c>
      <c r="GY10" s="8" t="s">
        <v>929</v>
      </c>
      <c r="GZ10" s="8" t="s">
        <v>930</v>
      </c>
      <c r="HA10" s="8" t="s">
        <v>931</v>
      </c>
      <c r="HB10" s="8" t="s">
        <v>932</v>
      </c>
      <c r="HC10" s="8" t="s">
        <v>933</v>
      </c>
      <c r="HD10" s="8" t="s">
        <v>934</v>
      </c>
      <c r="HE10" s="8" t="s">
        <v>935</v>
      </c>
    </row>
    <row r="11" spans="1:213">
      <c r="A11" s="10">
        <v>42036</v>
      </c>
      <c r="B11" s="9">
        <v>312.791</v>
      </c>
      <c r="C11" s="9">
        <v>668.91700000000003</v>
      </c>
      <c r="D11" s="9">
        <v>713.83299999999997</v>
      </c>
      <c r="E11" s="9">
        <v>210.161</v>
      </c>
      <c r="F11" s="9">
        <v>503.673</v>
      </c>
      <c r="G11" s="9">
        <v>267.87400000000002</v>
      </c>
      <c r="H11" s="9">
        <v>102.63</v>
      </c>
      <c r="I11" s="9">
        <v>165.244</v>
      </c>
      <c r="J11" s="9">
        <v>142.56700000000001</v>
      </c>
      <c r="K11" s="9">
        <v>42.835000000000001</v>
      </c>
      <c r="L11" s="9">
        <v>99.733000000000004</v>
      </c>
      <c r="M11" s="9">
        <v>125.307</v>
      </c>
      <c r="N11" s="9">
        <v>59.795999999999999</v>
      </c>
      <c r="O11" s="9">
        <v>65.510999999999996</v>
      </c>
      <c r="P11" s="9">
        <v>2328.873</v>
      </c>
      <c r="Q11" s="9">
        <v>1237.1110000000001</v>
      </c>
      <c r="R11" s="9">
        <v>1091.7619999999999</v>
      </c>
      <c r="S11" s="9">
        <v>1642.921</v>
      </c>
      <c r="T11" s="9">
        <v>1036.425</v>
      </c>
      <c r="U11" s="9">
        <v>606.49599999999998</v>
      </c>
      <c r="V11" s="9">
        <v>1432.2139999999999</v>
      </c>
      <c r="W11" s="9">
        <v>904.096</v>
      </c>
      <c r="X11" s="9">
        <v>528.11900000000003</v>
      </c>
      <c r="Y11" s="9">
        <v>210.70599999999999</v>
      </c>
      <c r="Z11" s="9">
        <v>132.32900000000001</v>
      </c>
      <c r="AA11" s="9">
        <v>78.376999999999995</v>
      </c>
      <c r="AB11" s="9">
        <v>192.273</v>
      </c>
      <c r="AC11" s="9">
        <v>118.405</v>
      </c>
      <c r="AD11" s="9">
        <v>73.867999999999995</v>
      </c>
      <c r="AE11" s="9">
        <v>18.433</v>
      </c>
      <c r="AF11" s="9">
        <v>13.923999999999999</v>
      </c>
      <c r="AG11" s="9">
        <v>4.5090000000000003</v>
      </c>
      <c r="AH11" s="9">
        <v>685.95299999999997</v>
      </c>
      <c r="AI11" s="9">
        <v>200.68600000000001</v>
      </c>
      <c r="AJ11" s="9">
        <v>485.26600000000002</v>
      </c>
      <c r="AK11" s="9">
        <v>480.01900000000001</v>
      </c>
      <c r="AL11" s="9">
        <v>117.245</v>
      </c>
      <c r="AM11" s="9">
        <v>362.774</v>
      </c>
      <c r="AN11" s="9">
        <v>205.93299999999999</v>
      </c>
      <c r="AO11" s="9">
        <v>83.441000000000003</v>
      </c>
      <c r="AP11" s="9">
        <v>122.492</v>
      </c>
      <c r="AQ11" s="9">
        <v>85.42</v>
      </c>
      <c r="AR11" s="9">
        <v>31.356999999999999</v>
      </c>
      <c r="AS11" s="9">
        <v>54.063000000000002</v>
      </c>
      <c r="AT11" s="9">
        <v>120.514</v>
      </c>
      <c r="AU11" s="9">
        <v>52.084000000000003</v>
      </c>
      <c r="AV11" s="9">
        <v>68.429000000000002</v>
      </c>
      <c r="AW11" s="9">
        <v>797.64</v>
      </c>
      <c r="AX11" s="9">
        <v>428.983</v>
      </c>
      <c r="AY11" s="9">
        <v>368.65699999999998</v>
      </c>
      <c r="AZ11" s="9">
        <v>535.39300000000003</v>
      </c>
      <c r="BA11" s="9">
        <v>355.31599999999997</v>
      </c>
      <c r="BB11" s="9">
        <v>180.077</v>
      </c>
      <c r="BC11" s="9">
        <v>455.00700000000001</v>
      </c>
      <c r="BD11" s="9">
        <v>306.33100000000002</v>
      </c>
      <c r="BE11" s="9">
        <v>148.67599999999999</v>
      </c>
      <c r="BF11" s="9">
        <v>80.385999999999996</v>
      </c>
      <c r="BG11" s="9">
        <v>48.984999999999999</v>
      </c>
      <c r="BH11" s="9">
        <v>31.401</v>
      </c>
      <c r="BI11" s="9">
        <v>76.213999999999999</v>
      </c>
      <c r="BJ11" s="9">
        <v>46.32</v>
      </c>
      <c r="BK11" s="9">
        <v>29.893999999999998</v>
      </c>
      <c r="BL11" s="9">
        <v>4.1719999999999997</v>
      </c>
      <c r="BM11" s="9">
        <v>2.6640000000000001</v>
      </c>
      <c r="BN11" s="9">
        <v>1.5069999999999999</v>
      </c>
      <c r="BO11" s="9">
        <v>262.24700000000001</v>
      </c>
      <c r="BP11" s="9">
        <v>73.667000000000002</v>
      </c>
      <c r="BQ11" s="9">
        <v>188.58</v>
      </c>
      <c r="BR11" s="9">
        <v>187.922</v>
      </c>
      <c r="BS11" s="9">
        <v>47.686</v>
      </c>
      <c r="BT11" s="9">
        <v>140.23599999999999</v>
      </c>
      <c r="BU11" s="9">
        <v>74.325000000000003</v>
      </c>
      <c r="BV11" s="9">
        <v>25.981000000000002</v>
      </c>
      <c r="BW11" s="9">
        <v>48.344000000000001</v>
      </c>
      <c r="BX11" s="9">
        <v>35.445</v>
      </c>
      <c r="BY11" s="9">
        <v>8.7609999999999992</v>
      </c>
      <c r="BZ11" s="9">
        <v>26.684999999999999</v>
      </c>
      <c r="CA11" s="9">
        <v>38.880000000000003</v>
      </c>
      <c r="CB11" s="9">
        <v>17.22</v>
      </c>
      <c r="CC11" s="9">
        <v>21.658999999999999</v>
      </c>
      <c r="CD11" s="9">
        <v>1329.2750000000001</v>
      </c>
      <c r="CE11" s="9">
        <v>740.52099999999996</v>
      </c>
      <c r="CF11" s="9">
        <v>588.75400000000002</v>
      </c>
      <c r="CG11" s="9">
        <v>933.27499999999998</v>
      </c>
      <c r="CH11" s="9">
        <v>625.76700000000005</v>
      </c>
      <c r="CI11" s="9">
        <v>307.50900000000001</v>
      </c>
      <c r="CJ11" s="9">
        <v>801.21600000000001</v>
      </c>
      <c r="CK11" s="9">
        <v>546.33199999999999</v>
      </c>
      <c r="CL11" s="9">
        <v>254.88499999999999</v>
      </c>
      <c r="CM11" s="9">
        <v>132.059</v>
      </c>
      <c r="CN11" s="9">
        <v>79.435000000000002</v>
      </c>
      <c r="CO11" s="9">
        <v>52.624000000000002</v>
      </c>
      <c r="CP11" s="9">
        <v>125.413</v>
      </c>
      <c r="CQ11" s="9">
        <v>73.563999999999993</v>
      </c>
      <c r="CR11" s="9">
        <v>51.85</v>
      </c>
      <c r="CS11" s="9">
        <v>6.6459999999999999</v>
      </c>
      <c r="CT11" s="9">
        <v>5.8710000000000004</v>
      </c>
      <c r="CU11" s="9">
        <v>0.77500000000000002</v>
      </c>
      <c r="CV11" s="9">
        <v>395.99900000000002</v>
      </c>
      <c r="CW11" s="9">
        <v>114.754</v>
      </c>
      <c r="CX11" s="9">
        <v>281.245</v>
      </c>
      <c r="CY11" s="9">
        <v>297.98899999999998</v>
      </c>
      <c r="CZ11" s="9">
        <v>77.826999999999998</v>
      </c>
      <c r="DA11" s="9">
        <v>220.16200000000001</v>
      </c>
      <c r="DB11" s="9">
        <v>98.01</v>
      </c>
      <c r="DC11" s="9">
        <v>36.927</v>
      </c>
      <c r="DD11" s="9">
        <v>61.082999999999998</v>
      </c>
      <c r="DE11" s="9">
        <v>43.722000000000001</v>
      </c>
      <c r="DF11" s="9">
        <v>11.677</v>
      </c>
      <c r="DG11" s="9">
        <v>32.045999999999999</v>
      </c>
      <c r="DH11" s="9">
        <v>54.287999999999997</v>
      </c>
      <c r="DI11" s="9">
        <v>25.251000000000001</v>
      </c>
      <c r="DJ11" s="9">
        <v>29.036999999999999</v>
      </c>
      <c r="DK11" s="9">
        <v>240.65899999999999</v>
      </c>
      <c r="DL11" s="9">
        <v>127.63800000000001</v>
      </c>
      <c r="DM11" s="9">
        <v>113.021</v>
      </c>
      <c r="DN11" s="9">
        <v>154.084</v>
      </c>
      <c r="DO11" s="9">
        <v>101.438</v>
      </c>
      <c r="DP11" s="9">
        <v>52.646000000000001</v>
      </c>
      <c r="DQ11" s="9">
        <v>124.02200000000001</v>
      </c>
      <c r="DR11" s="9">
        <v>81.783000000000001</v>
      </c>
      <c r="DS11" s="9">
        <v>42.238999999999997</v>
      </c>
      <c r="DT11" s="9">
        <v>30.062000000000001</v>
      </c>
      <c r="DU11" s="9">
        <v>19.655999999999999</v>
      </c>
      <c r="DV11" s="9">
        <v>10.406000000000001</v>
      </c>
      <c r="DW11" s="9">
        <v>29.420999999999999</v>
      </c>
      <c r="DX11" s="9">
        <v>19.013999999999999</v>
      </c>
      <c r="DY11" s="9">
        <v>10.406000000000001</v>
      </c>
      <c r="DZ11" s="9">
        <v>0.64100000000000001</v>
      </c>
      <c r="EA11" s="9">
        <v>0.64100000000000001</v>
      </c>
      <c r="EB11" s="9">
        <v>0</v>
      </c>
      <c r="EC11" s="9">
        <v>86.575999999999993</v>
      </c>
      <c r="ED11" s="9">
        <v>26.2</v>
      </c>
      <c r="EE11" s="9">
        <v>60.375999999999998</v>
      </c>
      <c r="EF11" s="9">
        <v>59.722999999999999</v>
      </c>
      <c r="EG11" s="9">
        <v>16.141999999999999</v>
      </c>
      <c r="EH11" s="9">
        <v>43.582000000000001</v>
      </c>
      <c r="EI11" s="9">
        <v>26.852</v>
      </c>
      <c r="EJ11" s="9">
        <v>10.058</v>
      </c>
      <c r="EK11" s="9">
        <v>16.794</v>
      </c>
      <c r="EL11" s="9">
        <v>11.73</v>
      </c>
      <c r="EM11" s="9">
        <v>2.6560000000000001</v>
      </c>
      <c r="EN11" s="9">
        <v>9.0739999999999998</v>
      </c>
      <c r="EO11" s="9">
        <v>15.122999999999999</v>
      </c>
      <c r="EP11" s="9">
        <v>7.4020000000000001</v>
      </c>
      <c r="EQ11" s="9">
        <v>7.72</v>
      </c>
      <c r="ER11" s="9">
        <v>129.005</v>
      </c>
      <c r="ES11" s="9">
        <v>69.322000000000003</v>
      </c>
      <c r="ET11" s="9">
        <v>59.683</v>
      </c>
      <c r="EU11" s="9">
        <v>107.988</v>
      </c>
      <c r="EV11" s="9">
        <v>62.213999999999999</v>
      </c>
      <c r="EW11" s="9">
        <v>45.774999999999999</v>
      </c>
      <c r="EX11" s="9">
        <v>91.233000000000004</v>
      </c>
      <c r="EY11" s="9">
        <v>52.43</v>
      </c>
      <c r="EZ11" s="9">
        <v>38.802999999999997</v>
      </c>
      <c r="FA11" s="9">
        <v>16.754999999999999</v>
      </c>
      <c r="FB11" s="9">
        <v>9.7829999999999995</v>
      </c>
      <c r="FC11" s="9">
        <v>6.9720000000000004</v>
      </c>
      <c r="FD11" s="9">
        <v>16.344999999999999</v>
      </c>
      <c r="FE11" s="9">
        <v>9.4420000000000002</v>
      </c>
      <c r="FF11" s="9">
        <v>6.9029999999999996</v>
      </c>
      <c r="FG11" s="9">
        <v>0.41</v>
      </c>
      <c r="FH11" s="9">
        <v>0.34200000000000003</v>
      </c>
      <c r="FI11" s="9">
        <v>6.9000000000000006E-2</v>
      </c>
      <c r="FJ11" s="9">
        <v>21.016999999999999</v>
      </c>
      <c r="FK11" s="9">
        <v>7.1079999999999997</v>
      </c>
      <c r="FL11" s="9">
        <v>13.907999999999999</v>
      </c>
      <c r="FM11" s="9">
        <v>16.370999999999999</v>
      </c>
      <c r="FN11" s="9">
        <v>5.4059999999999997</v>
      </c>
      <c r="FO11" s="9">
        <v>10.965999999999999</v>
      </c>
      <c r="FP11" s="9">
        <v>4.6449999999999996</v>
      </c>
      <c r="FQ11" s="9">
        <v>1.7030000000000001</v>
      </c>
      <c r="FR11" s="9">
        <v>2.9420000000000002</v>
      </c>
      <c r="FS11" s="9">
        <v>1.464</v>
      </c>
      <c r="FT11" s="9">
        <v>0.161</v>
      </c>
      <c r="FU11" s="9">
        <v>1.3029999999999999</v>
      </c>
      <c r="FV11" s="9">
        <v>3.181</v>
      </c>
      <c r="FW11" s="9">
        <v>1.5409999999999999</v>
      </c>
      <c r="FX11" s="9">
        <v>1.64</v>
      </c>
      <c r="FY11" s="9">
        <v>209.685</v>
      </c>
      <c r="FZ11" s="9">
        <v>107.553</v>
      </c>
      <c r="GA11" s="9">
        <v>102.13200000000001</v>
      </c>
      <c r="GB11" s="9">
        <v>152.34299999999999</v>
      </c>
      <c r="GC11" s="9">
        <v>87.924999999999997</v>
      </c>
      <c r="GD11" s="9">
        <v>64.417000000000002</v>
      </c>
      <c r="GE11" s="9">
        <v>126.167</v>
      </c>
      <c r="GF11" s="9">
        <v>77.344999999999999</v>
      </c>
      <c r="GG11" s="9">
        <v>48.822000000000003</v>
      </c>
      <c r="GH11" s="9">
        <v>26.175000000000001</v>
      </c>
      <c r="GI11" s="9">
        <v>10.58</v>
      </c>
      <c r="GJ11" s="9">
        <v>15.595000000000001</v>
      </c>
      <c r="GK11" s="9">
        <v>24.625</v>
      </c>
      <c r="GL11" s="9">
        <v>9.4830000000000005</v>
      </c>
      <c r="GM11" s="9">
        <v>15.141999999999999</v>
      </c>
      <c r="GN11" s="9">
        <v>1.55</v>
      </c>
      <c r="GO11" s="9">
        <v>1.097</v>
      </c>
      <c r="GP11" s="9">
        <v>0.45300000000000001</v>
      </c>
      <c r="GQ11" s="9">
        <v>57.341999999999999</v>
      </c>
      <c r="GR11" s="9">
        <v>19.628</v>
      </c>
      <c r="GS11" s="9">
        <v>37.715000000000003</v>
      </c>
      <c r="GT11" s="9">
        <v>42.658999999999999</v>
      </c>
      <c r="GU11" s="9">
        <v>12.412000000000001</v>
      </c>
      <c r="GV11" s="9">
        <v>30.247</v>
      </c>
      <c r="GW11" s="9">
        <v>14.683999999999999</v>
      </c>
      <c r="GX11" s="9">
        <v>7.2160000000000002</v>
      </c>
      <c r="GY11" s="9">
        <v>7.4669999999999996</v>
      </c>
      <c r="GZ11" s="9">
        <v>8.1620000000000008</v>
      </c>
      <c r="HA11" s="9">
        <v>4.274</v>
      </c>
      <c r="HB11" s="9">
        <v>3.8879999999999999</v>
      </c>
      <c r="HC11" s="9">
        <v>6.5209999999999999</v>
      </c>
      <c r="HD11" s="9">
        <v>2.9420000000000002</v>
      </c>
      <c r="HE11" s="9">
        <v>3.5790000000000002</v>
      </c>
    </row>
    <row r="12" spans="1:213">
      <c r="A12" s="10">
        <v>42401</v>
      </c>
      <c r="B12" s="9">
        <v>329.36799999999999</v>
      </c>
      <c r="C12" s="9">
        <v>668.30799999999999</v>
      </c>
      <c r="D12" s="9">
        <v>722.94799999999998</v>
      </c>
      <c r="E12" s="9">
        <v>214.44800000000001</v>
      </c>
      <c r="F12" s="9">
        <v>508.50099999999998</v>
      </c>
      <c r="G12" s="9">
        <v>274.72699999999998</v>
      </c>
      <c r="H12" s="9">
        <v>114.92</v>
      </c>
      <c r="I12" s="9">
        <v>159.80699999999999</v>
      </c>
      <c r="J12" s="9">
        <v>143.553</v>
      </c>
      <c r="K12" s="9">
        <v>51.542999999999999</v>
      </c>
      <c r="L12" s="9">
        <v>92.01</v>
      </c>
      <c r="M12" s="9">
        <v>131.17400000000001</v>
      </c>
      <c r="N12" s="9">
        <v>63.377000000000002</v>
      </c>
      <c r="O12" s="9">
        <v>67.796999999999997</v>
      </c>
      <c r="P12" s="9">
        <v>2378.3389999999999</v>
      </c>
      <c r="Q12" s="9">
        <v>1262.009</v>
      </c>
      <c r="R12" s="9">
        <v>1116.33</v>
      </c>
      <c r="S12" s="9">
        <v>1660.24</v>
      </c>
      <c r="T12" s="9">
        <v>1042.8679999999999</v>
      </c>
      <c r="U12" s="9">
        <v>617.37199999999996</v>
      </c>
      <c r="V12" s="9">
        <v>1437.3810000000001</v>
      </c>
      <c r="W12" s="9">
        <v>907.35400000000004</v>
      </c>
      <c r="X12" s="9">
        <v>530.02700000000004</v>
      </c>
      <c r="Y12" s="9">
        <v>222.85900000000001</v>
      </c>
      <c r="Z12" s="9">
        <v>135.51400000000001</v>
      </c>
      <c r="AA12" s="9">
        <v>87.344999999999999</v>
      </c>
      <c r="AB12" s="9">
        <v>200.96100000000001</v>
      </c>
      <c r="AC12" s="9">
        <v>121.499</v>
      </c>
      <c r="AD12" s="9">
        <v>79.462000000000003</v>
      </c>
      <c r="AE12" s="9">
        <v>21.898</v>
      </c>
      <c r="AF12" s="9">
        <v>14.016</v>
      </c>
      <c r="AG12" s="9">
        <v>7.883</v>
      </c>
      <c r="AH12" s="9">
        <v>718.09900000000005</v>
      </c>
      <c r="AI12" s="9">
        <v>219.14</v>
      </c>
      <c r="AJ12" s="9">
        <v>498.95800000000003</v>
      </c>
      <c r="AK12" s="9">
        <v>531.57000000000005</v>
      </c>
      <c r="AL12" s="9">
        <v>142.691</v>
      </c>
      <c r="AM12" s="9">
        <v>388.87900000000002</v>
      </c>
      <c r="AN12" s="9">
        <v>186.52799999999999</v>
      </c>
      <c r="AO12" s="9">
        <v>76.448999999999998</v>
      </c>
      <c r="AP12" s="9">
        <v>110.07899999999999</v>
      </c>
      <c r="AQ12" s="9">
        <v>79.378</v>
      </c>
      <c r="AR12" s="9">
        <v>27.286000000000001</v>
      </c>
      <c r="AS12" s="9">
        <v>52.093000000000004</v>
      </c>
      <c r="AT12" s="9">
        <v>107.15</v>
      </c>
      <c r="AU12" s="9">
        <v>49.164000000000001</v>
      </c>
      <c r="AV12" s="9">
        <v>57.987000000000002</v>
      </c>
      <c r="AW12" s="9">
        <v>804.77200000000005</v>
      </c>
      <c r="AX12" s="9">
        <v>425.02699999999999</v>
      </c>
      <c r="AY12" s="9">
        <v>379.74400000000003</v>
      </c>
      <c r="AZ12" s="9">
        <v>533.43600000000004</v>
      </c>
      <c r="BA12" s="9">
        <v>345.87200000000001</v>
      </c>
      <c r="BB12" s="9">
        <v>187.56399999999999</v>
      </c>
      <c r="BC12" s="9">
        <v>460.56900000000002</v>
      </c>
      <c r="BD12" s="9">
        <v>306.19400000000002</v>
      </c>
      <c r="BE12" s="9">
        <v>154.375</v>
      </c>
      <c r="BF12" s="9">
        <v>72.867000000000004</v>
      </c>
      <c r="BG12" s="9">
        <v>39.679000000000002</v>
      </c>
      <c r="BH12" s="9">
        <v>33.188000000000002</v>
      </c>
      <c r="BI12" s="9">
        <v>67.783000000000001</v>
      </c>
      <c r="BJ12" s="9">
        <v>37.229999999999997</v>
      </c>
      <c r="BK12" s="9">
        <v>30.553000000000001</v>
      </c>
      <c r="BL12" s="9">
        <v>5.0839999999999996</v>
      </c>
      <c r="BM12" s="9">
        <v>2.4489999999999998</v>
      </c>
      <c r="BN12" s="9">
        <v>2.6349999999999998</v>
      </c>
      <c r="BO12" s="9">
        <v>271.33600000000001</v>
      </c>
      <c r="BP12" s="9">
        <v>79.155000000000001</v>
      </c>
      <c r="BQ12" s="9">
        <v>192.18100000000001</v>
      </c>
      <c r="BR12" s="9">
        <v>194.20400000000001</v>
      </c>
      <c r="BS12" s="9">
        <v>48.719000000000001</v>
      </c>
      <c r="BT12" s="9">
        <v>145.48500000000001</v>
      </c>
      <c r="BU12" s="9">
        <v>77.132000000000005</v>
      </c>
      <c r="BV12" s="9">
        <v>30.436</v>
      </c>
      <c r="BW12" s="9">
        <v>46.695999999999998</v>
      </c>
      <c r="BX12" s="9">
        <v>36.720999999999997</v>
      </c>
      <c r="BY12" s="9">
        <v>9.5960000000000001</v>
      </c>
      <c r="BZ12" s="9">
        <v>27.125</v>
      </c>
      <c r="CA12" s="9">
        <v>40.411000000000001</v>
      </c>
      <c r="CB12" s="9">
        <v>20.84</v>
      </c>
      <c r="CC12" s="9">
        <v>19.571000000000002</v>
      </c>
      <c r="CD12" s="9">
        <v>1308.1120000000001</v>
      </c>
      <c r="CE12" s="9">
        <v>717.346</v>
      </c>
      <c r="CF12" s="9">
        <v>590.76599999999996</v>
      </c>
      <c r="CG12" s="9">
        <v>888.52499999999998</v>
      </c>
      <c r="CH12" s="9">
        <v>592.55999999999995</v>
      </c>
      <c r="CI12" s="9">
        <v>295.96499999999997</v>
      </c>
      <c r="CJ12" s="9">
        <v>767.66499999999996</v>
      </c>
      <c r="CK12" s="9">
        <v>514.44500000000005</v>
      </c>
      <c r="CL12" s="9">
        <v>253.22</v>
      </c>
      <c r="CM12" s="9">
        <v>120.861</v>
      </c>
      <c r="CN12" s="9">
        <v>78.114999999999995</v>
      </c>
      <c r="CO12" s="9">
        <v>42.744999999999997</v>
      </c>
      <c r="CP12" s="9">
        <v>109.82299999999999</v>
      </c>
      <c r="CQ12" s="9">
        <v>69.186000000000007</v>
      </c>
      <c r="CR12" s="9">
        <v>40.637</v>
      </c>
      <c r="CS12" s="9">
        <v>11.037000000000001</v>
      </c>
      <c r="CT12" s="9">
        <v>8.9290000000000003</v>
      </c>
      <c r="CU12" s="9">
        <v>2.1080000000000001</v>
      </c>
      <c r="CV12" s="9">
        <v>419.58699999999999</v>
      </c>
      <c r="CW12" s="9">
        <v>124.786</v>
      </c>
      <c r="CX12" s="9">
        <v>294.80099999999999</v>
      </c>
      <c r="CY12" s="9">
        <v>302.98700000000002</v>
      </c>
      <c r="CZ12" s="9">
        <v>81.66</v>
      </c>
      <c r="DA12" s="9">
        <v>221.328</v>
      </c>
      <c r="DB12" s="9">
        <v>116.6</v>
      </c>
      <c r="DC12" s="9">
        <v>43.125999999999998</v>
      </c>
      <c r="DD12" s="9">
        <v>73.472999999999999</v>
      </c>
      <c r="DE12" s="9">
        <v>54.435000000000002</v>
      </c>
      <c r="DF12" s="9">
        <v>15.148</v>
      </c>
      <c r="DG12" s="9">
        <v>39.286999999999999</v>
      </c>
      <c r="DH12" s="9">
        <v>62.164000000000001</v>
      </c>
      <c r="DI12" s="9">
        <v>27.978000000000002</v>
      </c>
      <c r="DJ12" s="9">
        <v>34.186</v>
      </c>
      <c r="DK12" s="9">
        <v>237.19399999999999</v>
      </c>
      <c r="DL12" s="9">
        <v>125.102</v>
      </c>
      <c r="DM12" s="9">
        <v>112.093</v>
      </c>
      <c r="DN12" s="9">
        <v>156.25800000000001</v>
      </c>
      <c r="DO12" s="9">
        <v>101.94799999999999</v>
      </c>
      <c r="DP12" s="9">
        <v>54.31</v>
      </c>
      <c r="DQ12" s="9">
        <v>123.852</v>
      </c>
      <c r="DR12" s="9">
        <v>82.557000000000002</v>
      </c>
      <c r="DS12" s="9">
        <v>41.295000000000002</v>
      </c>
      <c r="DT12" s="9">
        <v>32.405999999999999</v>
      </c>
      <c r="DU12" s="9">
        <v>19.390999999999998</v>
      </c>
      <c r="DV12" s="9">
        <v>13.015000000000001</v>
      </c>
      <c r="DW12" s="9">
        <v>30.83</v>
      </c>
      <c r="DX12" s="9">
        <v>18.494</v>
      </c>
      <c r="DY12" s="9">
        <v>12.336</v>
      </c>
      <c r="DZ12" s="9">
        <v>1.5760000000000001</v>
      </c>
      <c r="EA12" s="9">
        <v>0.89700000000000002</v>
      </c>
      <c r="EB12" s="9">
        <v>0.67900000000000005</v>
      </c>
      <c r="EC12" s="9">
        <v>80.936000000000007</v>
      </c>
      <c r="ED12" s="9">
        <v>23.154</v>
      </c>
      <c r="EE12" s="9">
        <v>57.783000000000001</v>
      </c>
      <c r="EF12" s="9">
        <v>61.573999999999998</v>
      </c>
      <c r="EG12" s="9">
        <v>15.843</v>
      </c>
      <c r="EH12" s="9">
        <v>45.731000000000002</v>
      </c>
      <c r="EI12" s="9">
        <v>19.363</v>
      </c>
      <c r="EJ12" s="9">
        <v>7.3109999999999999</v>
      </c>
      <c r="EK12" s="9">
        <v>12.052</v>
      </c>
      <c r="EL12" s="9">
        <v>10.217000000000001</v>
      </c>
      <c r="EM12" s="9">
        <v>2.3290000000000002</v>
      </c>
      <c r="EN12" s="9">
        <v>7.8879999999999999</v>
      </c>
      <c r="EO12" s="9">
        <v>9.1460000000000008</v>
      </c>
      <c r="EP12" s="9">
        <v>4.9820000000000002</v>
      </c>
      <c r="EQ12" s="9">
        <v>4.1639999999999997</v>
      </c>
      <c r="ER12" s="9">
        <v>126.261</v>
      </c>
      <c r="ES12" s="9">
        <v>66.637</v>
      </c>
      <c r="ET12" s="9">
        <v>59.622999999999998</v>
      </c>
      <c r="EU12" s="9">
        <v>105.18300000000001</v>
      </c>
      <c r="EV12" s="9">
        <v>60.610999999999997</v>
      </c>
      <c r="EW12" s="9">
        <v>44.573</v>
      </c>
      <c r="EX12" s="9">
        <v>91.370999999999995</v>
      </c>
      <c r="EY12" s="9">
        <v>53.145000000000003</v>
      </c>
      <c r="EZ12" s="9">
        <v>38.225000000000001</v>
      </c>
      <c r="FA12" s="9">
        <v>13.813000000000001</v>
      </c>
      <c r="FB12" s="9">
        <v>7.4649999999999999</v>
      </c>
      <c r="FC12" s="9">
        <v>6.3470000000000004</v>
      </c>
      <c r="FD12" s="9">
        <v>13.006</v>
      </c>
      <c r="FE12" s="9">
        <v>6.7389999999999999</v>
      </c>
      <c r="FF12" s="9">
        <v>6.266</v>
      </c>
      <c r="FG12" s="9">
        <v>0.80700000000000005</v>
      </c>
      <c r="FH12" s="9">
        <v>0.72599999999999998</v>
      </c>
      <c r="FI12" s="9">
        <v>8.1000000000000003E-2</v>
      </c>
      <c r="FJ12" s="9">
        <v>21.077000000000002</v>
      </c>
      <c r="FK12" s="9">
        <v>6.0270000000000001</v>
      </c>
      <c r="FL12" s="9">
        <v>15.051</v>
      </c>
      <c r="FM12" s="9">
        <v>16.071000000000002</v>
      </c>
      <c r="FN12" s="9">
        <v>4.2919999999999998</v>
      </c>
      <c r="FO12" s="9">
        <v>11.779</v>
      </c>
      <c r="FP12" s="9">
        <v>5.0069999999999997</v>
      </c>
      <c r="FQ12" s="9">
        <v>1.734</v>
      </c>
      <c r="FR12" s="9">
        <v>3.2719999999999998</v>
      </c>
      <c r="FS12" s="9">
        <v>1.3140000000000001</v>
      </c>
      <c r="FT12" s="9">
        <v>0.23899999999999999</v>
      </c>
      <c r="FU12" s="9">
        <v>1.0740000000000001</v>
      </c>
      <c r="FV12" s="9">
        <v>3.6930000000000001</v>
      </c>
      <c r="FW12" s="9">
        <v>1.4950000000000001</v>
      </c>
      <c r="FX12" s="9">
        <v>2.198</v>
      </c>
      <c r="FY12" s="9">
        <v>212.60900000000001</v>
      </c>
      <c r="FZ12" s="9">
        <v>105.624</v>
      </c>
      <c r="GA12" s="9">
        <v>106.985</v>
      </c>
      <c r="GB12" s="9">
        <v>156.85599999999999</v>
      </c>
      <c r="GC12" s="9">
        <v>87.980999999999995</v>
      </c>
      <c r="GD12" s="9">
        <v>68.876000000000005</v>
      </c>
      <c r="GE12" s="9">
        <v>131.982</v>
      </c>
      <c r="GF12" s="9">
        <v>77.156000000000006</v>
      </c>
      <c r="GG12" s="9">
        <v>54.826000000000001</v>
      </c>
      <c r="GH12" s="9">
        <v>24.873999999999999</v>
      </c>
      <c r="GI12" s="9">
        <v>10.824999999999999</v>
      </c>
      <c r="GJ12" s="9">
        <v>14.05</v>
      </c>
      <c r="GK12" s="9">
        <v>24.234999999999999</v>
      </c>
      <c r="GL12" s="9">
        <v>10.185</v>
      </c>
      <c r="GM12" s="9">
        <v>14.05</v>
      </c>
      <c r="GN12" s="9">
        <v>0.63900000000000001</v>
      </c>
      <c r="GO12" s="9">
        <v>0.63900000000000001</v>
      </c>
      <c r="GP12" s="9">
        <v>0</v>
      </c>
      <c r="GQ12" s="9">
        <v>55.752000000000002</v>
      </c>
      <c r="GR12" s="9">
        <v>17.643000000000001</v>
      </c>
      <c r="GS12" s="9">
        <v>38.109000000000002</v>
      </c>
      <c r="GT12" s="9">
        <v>43.125999999999998</v>
      </c>
      <c r="GU12" s="9">
        <v>12.859</v>
      </c>
      <c r="GV12" s="9">
        <v>30.266999999999999</v>
      </c>
      <c r="GW12" s="9">
        <v>12.625999999999999</v>
      </c>
      <c r="GX12" s="9">
        <v>4.7839999999999998</v>
      </c>
      <c r="GY12" s="9">
        <v>7.8419999999999996</v>
      </c>
      <c r="GZ12" s="9">
        <v>5.8940000000000001</v>
      </c>
      <c r="HA12" s="9">
        <v>1.5</v>
      </c>
      <c r="HB12" s="9">
        <v>4.3929999999999998</v>
      </c>
      <c r="HC12" s="9">
        <v>6.7320000000000002</v>
      </c>
      <c r="HD12" s="9">
        <v>3.2839999999999998</v>
      </c>
      <c r="HE12" s="9">
        <v>3.4489999999999998</v>
      </c>
    </row>
    <row r="13" spans="1:213">
      <c r="A13" s="10">
        <v>42767</v>
      </c>
      <c r="B13" s="9">
        <v>335.113</v>
      </c>
      <c r="C13" s="9">
        <v>727.05899999999997</v>
      </c>
      <c r="D13" s="9">
        <v>774.4</v>
      </c>
      <c r="E13" s="9">
        <v>220.64099999999999</v>
      </c>
      <c r="F13" s="9">
        <v>553.75900000000001</v>
      </c>
      <c r="G13" s="9">
        <v>287.77199999999999</v>
      </c>
      <c r="H13" s="9">
        <v>114.47199999999999</v>
      </c>
      <c r="I13" s="9">
        <v>173.3</v>
      </c>
      <c r="J13" s="9">
        <v>141.191</v>
      </c>
      <c r="K13" s="9">
        <v>48.883000000000003</v>
      </c>
      <c r="L13" s="9">
        <v>92.307000000000002</v>
      </c>
      <c r="M13" s="9">
        <v>146.58199999999999</v>
      </c>
      <c r="N13" s="9">
        <v>65.588999999999999</v>
      </c>
      <c r="O13" s="9">
        <v>80.992999999999995</v>
      </c>
      <c r="P13" s="9">
        <v>2344.3069999999998</v>
      </c>
      <c r="Q13" s="9">
        <v>1234.2249999999999</v>
      </c>
      <c r="R13" s="9">
        <v>1110.0820000000001</v>
      </c>
      <c r="S13" s="9">
        <v>1600.3969999999999</v>
      </c>
      <c r="T13" s="9">
        <v>1007.395</v>
      </c>
      <c r="U13" s="9">
        <v>593.00199999999995</v>
      </c>
      <c r="V13" s="9">
        <v>1388.835</v>
      </c>
      <c r="W13" s="9">
        <v>882.79</v>
      </c>
      <c r="X13" s="9">
        <v>506.04500000000002</v>
      </c>
      <c r="Y13" s="9">
        <v>211.56100000000001</v>
      </c>
      <c r="Z13" s="9">
        <v>124.604</v>
      </c>
      <c r="AA13" s="9">
        <v>86.956999999999994</v>
      </c>
      <c r="AB13" s="9">
        <v>184.75</v>
      </c>
      <c r="AC13" s="9">
        <v>106.922</v>
      </c>
      <c r="AD13" s="9">
        <v>77.828000000000003</v>
      </c>
      <c r="AE13" s="9">
        <v>26.811</v>
      </c>
      <c r="AF13" s="9">
        <v>17.681999999999999</v>
      </c>
      <c r="AG13" s="9">
        <v>9.1289999999999996</v>
      </c>
      <c r="AH13" s="9">
        <v>743.91</v>
      </c>
      <c r="AI13" s="9">
        <v>226.83099999999999</v>
      </c>
      <c r="AJ13" s="9">
        <v>517.08000000000004</v>
      </c>
      <c r="AK13" s="9">
        <v>535.03800000000001</v>
      </c>
      <c r="AL13" s="9">
        <v>140.816</v>
      </c>
      <c r="AM13" s="9">
        <v>394.22199999999998</v>
      </c>
      <c r="AN13" s="9">
        <v>208.87200000000001</v>
      </c>
      <c r="AO13" s="9">
        <v>86.015000000000001</v>
      </c>
      <c r="AP13" s="9">
        <v>122.857</v>
      </c>
      <c r="AQ13" s="9">
        <v>96.816999999999993</v>
      </c>
      <c r="AR13" s="9">
        <v>25.702000000000002</v>
      </c>
      <c r="AS13" s="9">
        <v>71.116</v>
      </c>
      <c r="AT13" s="9">
        <v>112.05500000000001</v>
      </c>
      <c r="AU13" s="9">
        <v>60.313000000000002</v>
      </c>
      <c r="AV13" s="9">
        <v>51.741999999999997</v>
      </c>
      <c r="AW13" s="9">
        <v>821.43299999999999</v>
      </c>
      <c r="AX13" s="9">
        <v>429.93</v>
      </c>
      <c r="AY13" s="9">
        <v>391.50299999999999</v>
      </c>
      <c r="AZ13" s="9">
        <v>524.04600000000005</v>
      </c>
      <c r="BA13" s="9">
        <v>340.584</v>
      </c>
      <c r="BB13" s="9">
        <v>183.46299999999999</v>
      </c>
      <c r="BC13" s="9">
        <v>440.85899999999998</v>
      </c>
      <c r="BD13" s="9">
        <v>291.755</v>
      </c>
      <c r="BE13" s="9">
        <v>149.10400000000001</v>
      </c>
      <c r="BF13" s="9">
        <v>83.188000000000002</v>
      </c>
      <c r="BG13" s="9">
        <v>48.829000000000001</v>
      </c>
      <c r="BH13" s="9">
        <v>34.359000000000002</v>
      </c>
      <c r="BI13" s="9">
        <v>78.486999999999995</v>
      </c>
      <c r="BJ13" s="9">
        <v>44.701999999999998</v>
      </c>
      <c r="BK13" s="9">
        <v>33.784999999999997</v>
      </c>
      <c r="BL13" s="9">
        <v>4.7</v>
      </c>
      <c r="BM13" s="9">
        <v>4.1269999999999998</v>
      </c>
      <c r="BN13" s="9">
        <v>0.57399999999999995</v>
      </c>
      <c r="BO13" s="9">
        <v>297.387</v>
      </c>
      <c r="BP13" s="9">
        <v>89.346999999999994</v>
      </c>
      <c r="BQ13" s="9">
        <v>208.04</v>
      </c>
      <c r="BR13" s="9">
        <v>208.14400000000001</v>
      </c>
      <c r="BS13" s="9">
        <v>55.344999999999999</v>
      </c>
      <c r="BT13" s="9">
        <v>152.79900000000001</v>
      </c>
      <c r="BU13" s="9">
        <v>89.242999999999995</v>
      </c>
      <c r="BV13" s="9">
        <v>34.002000000000002</v>
      </c>
      <c r="BW13" s="9">
        <v>55.241</v>
      </c>
      <c r="BX13" s="9">
        <v>44.847000000000001</v>
      </c>
      <c r="BY13" s="9">
        <v>11.83</v>
      </c>
      <c r="BZ13" s="9">
        <v>33.015999999999998</v>
      </c>
      <c r="CA13" s="9">
        <v>44.396000000000001</v>
      </c>
      <c r="CB13" s="9">
        <v>22.170999999999999</v>
      </c>
      <c r="CC13" s="9">
        <v>22.225000000000001</v>
      </c>
      <c r="CD13" s="9">
        <v>1304.2059999999999</v>
      </c>
      <c r="CE13" s="9">
        <v>716.04499999999996</v>
      </c>
      <c r="CF13" s="9">
        <v>588.16200000000003</v>
      </c>
      <c r="CG13" s="9">
        <v>898.83299999999997</v>
      </c>
      <c r="CH13" s="9">
        <v>594.745</v>
      </c>
      <c r="CI13" s="9">
        <v>304.08800000000002</v>
      </c>
      <c r="CJ13" s="9">
        <v>756.78300000000002</v>
      </c>
      <c r="CK13" s="9">
        <v>500.77199999999999</v>
      </c>
      <c r="CL13" s="9">
        <v>256.012</v>
      </c>
      <c r="CM13" s="9">
        <v>142.04900000000001</v>
      </c>
      <c r="CN13" s="9">
        <v>93.972999999999999</v>
      </c>
      <c r="CO13" s="9">
        <v>48.076000000000001</v>
      </c>
      <c r="CP13" s="9">
        <v>127.131</v>
      </c>
      <c r="CQ13" s="9">
        <v>81.900999999999996</v>
      </c>
      <c r="CR13" s="9">
        <v>45.23</v>
      </c>
      <c r="CS13" s="9">
        <v>14.917999999999999</v>
      </c>
      <c r="CT13" s="9">
        <v>12.071999999999999</v>
      </c>
      <c r="CU13" s="9">
        <v>2.8460000000000001</v>
      </c>
      <c r="CV13" s="9">
        <v>405.37400000000002</v>
      </c>
      <c r="CW13" s="9">
        <v>121.3</v>
      </c>
      <c r="CX13" s="9">
        <v>284.07400000000001</v>
      </c>
      <c r="CY13" s="9">
        <v>268.42</v>
      </c>
      <c r="CZ13" s="9">
        <v>65.433999999999997</v>
      </c>
      <c r="DA13" s="9">
        <v>202.98599999999999</v>
      </c>
      <c r="DB13" s="9">
        <v>136.95400000000001</v>
      </c>
      <c r="DC13" s="9">
        <v>55.865000000000002</v>
      </c>
      <c r="DD13" s="9">
        <v>81.087999999999994</v>
      </c>
      <c r="DE13" s="9">
        <v>63.039000000000001</v>
      </c>
      <c r="DF13" s="9">
        <v>20.065999999999999</v>
      </c>
      <c r="DG13" s="9">
        <v>42.972999999999999</v>
      </c>
      <c r="DH13" s="9">
        <v>73.914000000000001</v>
      </c>
      <c r="DI13" s="9">
        <v>35.798999999999999</v>
      </c>
      <c r="DJ13" s="9">
        <v>38.115000000000002</v>
      </c>
      <c r="DK13" s="9">
        <v>239.97</v>
      </c>
      <c r="DL13" s="9">
        <v>127.145</v>
      </c>
      <c r="DM13" s="9">
        <v>112.825</v>
      </c>
      <c r="DN13" s="9">
        <v>152.69300000000001</v>
      </c>
      <c r="DO13" s="9">
        <v>101.127</v>
      </c>
      <c r="DP13" s="9">
        <v>51.566000000000003</v>
      </c>
      <c r="DQ13" s="9">
        <v>126.54900000000001</v>
      </c>
      <c r="DR13" s="9">
        <v>85.436000000000007</v>
      </c>
      <c r="DS13" s="9">
        <v>41.113</v>
      </c>
      <c r="DT13" s="9">
        <v>26.143999999999998</v>
      </c>
      <c r="DU13" s="9">
        <v>15.691000000000001</v>
      </c>
      <c r="DV13" s="9">
        <v>10.452999999999999</v>
      </c>
      <c r="DW13" s="9">
        <v>24.835999999999999</v>
      </c>
      <c r="DX13" s="9">
        <v>14.746</v>
      </c>
      <c r="DY13" s="9">
        <v>10.090999999999999</v>
      </c>
      <c r="DZ13" s="9">
        <v>1.3069999999999999</v>
      </c>
      <c r="EA13" s="9">
        <v>0.94499999999999995</v>
      </c>
      <c r="EB13" s="9">
        <v>0.36199999999999999</v>
      </c>
      <c r="EC13" s="9">
        <v>87.277000000000001</v>
      </c>
      <c r="ED13" s="9">
        <v>26.018999999999998</v>
      </c>
      <c r="EE13" s="9">
        <v>61.259</v>
      </c>
      <c r="EF13" s="9">
        <v>62.371000000000002</v>
      </c>
      <c r="EG13" s="9">
        <v>16.292999999999999</v>
      </c>
      <c r="EH13" s="9">
        <v>46.079000000000001</v>
      </c>
      <c r="EI13" s="9">
        <v>24.905999999999999</v>
      </c>
      <c r="EJ13" s="9">
        <v>9.7260000000000009</v>
      </c>
      <c r="EK13" s="9">
        <v>15.18</v>
      </c>
      <c r="EL13" s="9">
        <v>12.907</v>
      </c>
      <c r="EM13" s="9">
        <v>3.3769999999999998</v>
      </c>
      <c r="EN13" s="9">
        <v>9.5299999999999994</v>
      </c>
      <c r="EO13" s="9">
        <v>11.999000000000001</v>
      </c>
      <c r="EP13" s="9">
        <v>6.3490000000000002</v>
      </c>
      <c r="EQ13" s="9">
        <v>5.65</v>
      </c>
      <c r="ER13" s="9">
        <v>137.946</v>
      </c>
      <c r="ES13" s="9">
        <v>74.911000000000001</v>
      </c>
      <c r="ET13" s="9">
        <v>63.034999999999997</v>
      </c>
      <c r="EU13" s="9">
        <v>110.551</v>
      </c>
      <c r="EV13" s="9">
        <v>65.394000000000005</v>
      </c>
      <c r="EW13" s="9">
        <v>45.156999999999996</v>
      </c>
      <c r="EX13" s="9">
        <v>92.477999999999994</v>
      </c>
      <c r="EY13" s="9">
        <v>55.194000000000003</v>
      </c>
      <c r="EZ13" s="9">
        <v>37.283999999999999</v>
      </c>
      <c r="FA13" s="9">
        <v>18.073</v>
      </c>
      <c r="FB13" s="9">
        <v>10.199999999999999</v>
      </c>
      <c r="FC13" s="9">
        <v>7.8730000000000002</v>
      </c>
      <c r="FD13" s="9">
        <v>17.256</v>
      </c>
      <c r="FE13" s="9">
        <v>9.4629999999999992</v>
      </c>
      <c r="FF13" s="9">
        <v>7.7919999999999998</v>
      </c>
      <c r="FG13" s="9">
        <v>0.81699999999999995</v>
      </c>
      <c r="FH13" s="9">
        <v>0.73699999999999999</v>
      </c>
      <c r="FI13" s="9">
        <v>8.1000000000000003E-2</v>
      </c>
      <c r="FJ13" s="9">
        <v>27.395</v>
      </c>
      <c r="FK13" s="9">
        <v>9.5169999999999995</v>
      </c>
      <c r="FL13" s="9">
        <v>17.878</v>
      </c>
      <c r="FM13" s="9">
        <v>21.802</v>
      </c>
      <c r="FN13" s="9">
        <v>6.8819999999999997</v>
      </c>
      <c r="FO13" s="9">
        <v>14.92</v>
      </c>
      <c r="FP13" s="9">
        <v>5.593</v>
      </c>
      <c r="FQ13" s="9">
        <v>2.6349999999999998</v>
      </c>
      <c r="FR13" s="9">
        <v>2.9569999999999999</v>
      </c>
      <c r="FS13" s="9">
        <v>1.845</v>
      </c>
      <c r="FT13" s="9">
        <v>0.90400000000000003</v>
      </c>
      <c r="FU13" s="9">
        <v>0.94099999999999995</v>
      </c>
      <c r="FV13" s="9">
        <v>3.7480000000000002</v>
      </c>
      <c r="FW13" s="9">
        <v>1.732</v>
      </c>
      <c r="FX13" s="9">
        <v>2.016</v>
      </c>
      <c r="FY13" s="9">
        <v>221.404</v>
      </c>
      <c r="FZ13" s="9">
        <v>111.789</v>
      </c>
      <c r="GA13" s="9">
        <v>109.61499999999999</v>
      </c>
      <c r="GB13" s="9">
        <v>157.61699999999999</v>
      </c>
      <c r="GC13" s="9">
        <v>90.819000000000003</v>
      </c>
      <c r="GD13" s="9">
        <v>66.796999999999997</v>
      </c>
      <c r="GE13" s="9">
        <v>130.13800000000001</v>
      </c>
      <c r="GF13" s="9">
        <v>76.971000000000004</v>
      </c>
      <c r="GG13" s="9">
        <v>53.167000000000002</v>
      </c>
      <c r="GH13" s="9">
        <v>27.478999999999999</v>
      </c>
      <c r="GI13" s="9">
        <v>13.849</v>
      </c>
      <c r="GJ13" s="9">
        <v>13.631</v>
      </c>
      <c r="GK13" s="9">
        <v>26.754999999999999</v>
      </c>
      <c r="GL13" s="9">
        <v>13.579000000000001</v>
      </c>
      <c r="GM13" s="9">
        <v>13.176</v>
      </c>
      <c r="GN13" s="9">
        <v>0.72399999999999998</v>
      </c>
      <c r="GO13" s="9">
        <v>0.26900000000000002</v>
      </c>
      <c r="GP13" s="9">
        <v>0.45500000000000002</v>
      </c>
      <c r="GQ13" s="9">
        <v>63.786999999999999</v>
      </c>
      <c r="GR13" s="9">
        <v>20.97</v>
      </c>
      <c r="GS13" s="9">
        <v>42.817</v>
      </c>
      <c r="GT13" s="9">
        <v>50.222000000000001</v>
      </c>
      <c r="GU13" s="9">
        <v>15.696</v>
      </c>
      <c r="GV13" s="9">
        <v>34.526000000000003</v>
      </c>
      <c r="GW13" s="9">
        <v>13.565</v>
      </c>
      <c r="GX13" s="9">
        <v>5.274</v>
      </c>
      <c r="GY13" s="9">
        <v>8.2910000000000004</v>
      </c>
      <c r="GZ13" s="9">
        <v>7.6879999999999997</v>
      </c>
      <c r="HA13" s="9">
        <v>2.3690000000000002</v>
      </c>
      <c r="HB13" s="9">
        <v>5.319</v>
      </c>
      <c r="HC13" s="9">
        <v>5.8780000000000001</v>
      </c>
      <c r="HD13" s="9">
        <v>2.9060000000000001</v>
      </c>
      <c r="HE13" s="9">
        <v>2.972</v>
      </c>
    </row>
    <row r="14" spans="1:213">
      <c r="A14" s="10">
        <v>43132</v>
      </c>
      <c r="B14" s="9">
        <v>327.22699999999998</v>
      </c>
      <c r="C14" s="9">
        <v>708.24</v>
      </c>
      <c r="D14" s="9">
        <v>773.51499999999999</v>
      </c>
      <c r="E14" s="9">
        <v>222.12899999999999</v>
      </c>
      <c r="F14" s="9">
        <v>551.38599999999997</v>
      </c>
      <c r="G14" s="9">
        <v>261.952</v>
      </c>
      <c r="H14" s="9">
        <v>105.098</v>
      </c>
      <c r="I14" s="9">
        <v>156.85400000000001</v>
      </c>
      <c r="J14" s="9">
        <v>132.34399999999999</v>
      </c>
      <c r="K14" s="9">
        <v>44.908999999999999</v>
      </c>
      <c r="L14" s="9">
        <v>87.435000000000002</v>
      </c>
      <c r="M14" s="9">
        <v>129.608</v>
      </c>
      <c r="N14" s="9">
        <v>60.188000000000002</v>
      </c>
      <c r="O14" s="9">
        <v>69.418999999999997</v>
      </c>
      <c r="P14" s="9">
        <v>2474.3180000000002</v>
      </c>
      <c r="Q14" s="9">
        <v>1295.1790000000001</v>
      </c>
      <c r="R14" s="9">
        <v>1179.1379999999999</v>
      </c>
      <c r="S14" s="9">
        <v>1714.952</v>
      </c>
      <c r="T14" s="9">
        <v>1058.4269999999999</v>
      </c>
      <c r="U14" s="9">
        <v>656.52499999999998</v>
      </c>
      <c r="V14" s="9">
        <v>1472.098</v>
      </c>
      <c r="W14" s="9">
        <v>924.21799999999996</v>
      </c>
      <c r="X14" s="9">
        <v>547.88</v>
      </c>
      <c r="Y14" s="9">
        <v>242.85400000000001</v>
      </c>
      <c r="Z14" s="9">
        <v>134.209</v>
      </c>
      <c r="AA14" s="9">
        <v>108.645</v>
      </c>
      <c r="AB14" s="9">
        <v>224.04300000000001</v>
      </c>
      <c r="AC14" s="9">
        <v>121.086</v>
      </c>
      <c r="AD14" s="9">
        <v>102.956</v>
      </c>
      <c r="AE14" s="9">
        <v>18.811</v>
      </c>
      <c r="AF14" s="9">
        <v>13.122</v>
      </c>
      <c r="AG14" s="9">
        <v>5.6890000000000001</v>
      </c>
      <c r="AH14" s="9">
        <v>759.36500000000001</v>
      </c>
      <c r="AI14" s="9">
        <v>236.75200000000001</v>
      </c>
      <c r="AJ14" s="9">
        <v>522.61300000000006</v>
      </c>
      <c r="AK14" s="9">
        <v>545.74699999999996</v>
      </c>
      <c r="AL14" s="9">
        <v>152.87100000000001</v>
      </c>
      <c r="AM14" s="9">
        <v>392.87700000000001</v>
      </c>
      <c r="AN14" s="9">
        <v>213.61799999999999</v>
      </c>
      <c r="AO14" s="9">
        <v>83.882000000000005</v>
      </c>
      <c r="AP14" s="9">
        <v>129.73599999999999</v>
      </c>
      <c r="AQ14" s="9">
        <v>91.641000000000005</v>
      </c>
      <c r="AR14" s="9">
        <v>29.085999999999999</v>
      </c>
      <c r="AS14" s="9">
        <v>62.555999999999997</v>
      </c>
      <c r="AT14" s="9">
        <v>121.976</v>
      </c>
      <c r="AU14" s="9">
        <v>54.795999999999999</v>
      </c>
      <c r="AV14" s="9">
        <v>67.180000000000007</v>
      </c>
      <c r="AW14" s="9">
        <v>844.97299999999996</v>
      </c>
      <c r="AX14" s="9">
        <v>444.09300000000002</v>
      </c>
      <c r="AY14" s="9">
        <v>400.88</v>
      </c>
      <c r="AZ14" s="9">
        <v>555.73900000000003</v>
      </c>
      <c r="BA14" s="9">
        <v>359.21300000000002</v>
      </c>
      <c r="BB14" s="9">
        <v>196.52600000000001</v>
      </c>
      <c r="BC14" s="9">
        <v>475.92099999999999</v>
      </c>
      <c r="BD14" s="9">
        <v>309.649</v>
      </c>
      <c r="BE14" s="9">
        <v>166.27099999999999</v>
      </c>
      <c r="BF14" s="9">
        <v>79.819000000000003</v>
      </c>
      <c r="BG14" s="9">
        <v>49.564</v>
      </c>
      <c r="BH14" s="9">
        <v>30.254999999999999</v>
      </c>
      <c r="BI14" s="9">
        <v>73.212999999999994</v>
      </c>
      <c r="BJ14" s="9">
        <v>44.83</v>
      </c>
      <c r="BK14" s="9">
        <v>28.382999999999999</v>
      </c>
      <c r="BL14" s="9">
        <v>6.6059999999999999</v>
      </c>
      <c r="BM14" s="9">
        <v>4.734</v>
      </c>
      <c r="BN14" s="9">
        <v>1.871</v>
      </c>
      <c r="BO14" s="9">
        <v>289.23399999999998</v>
      </c>
      <c r="BP14" s="9">
        <v>84.879000000000005</v>
      </c>
      <c r="BQ14" s="9">
        <v>204.35400000000001</v>
      </c>
      <c r="BR14" s="9">
        <v>206.20599999999999</v>
      </c>
      <c r="BS14" s="9">
        <v>50.423000000000002</v>
      </c>
      <c r="BT14" s="9">
        <v>155.78299999999999</v>
      </c>
      <c r="BU14" s="9">
        <v>83.028000000000006</v>
      </c>
      <c r="BV14" s="9">
        <v>34.456000000000003</v>
      </c>
      <c r="BW14" s="9">
        <v>48.570999999999998</v>
      </c>
      <c r="BX14" s="9">
        <v>41.03</v>
      </c>
      <c r="BY14" s="9">
        <v>12.904999999999999</v>
      </c>
      <c r="BZ14" s="9">
        <v>28.125</v>
      </c>
      <c r="CA14" s="9">
        <v>41.997</v>
      </c>
      <c r="CB14" s="9">
        <v>21.550999999999998</v>
      </c>
      <c r="CC14" s="9">
        <v>20.446000000000002</v>
      </c>
      <c r="CD14" s="9">
        <v>1331.0229999999999</v>
      </c>
      <c r="CE14" s="9">
        <v>717.20399999999995</v>
      </c>
      <c r="CF14" s="9">
        <v>613.81899999999996</v>
      </c>
      <c r="CG14" s="9">
        <v>900.274</v>
      </c>
      <c r="CH14" s="9">
        <v>587.64700000000005</v>
      </c>
      <c r="CI14" s="9">
        <v>312.62700000000001</v>
      </c>
      <c r="CJ14" s="9">
        <v>755.37699999999995</v>
      </c>
      <c r="CK14" s="9">
        <v>492.03399999999999</v>
      </c>
      <c r="CL14" s="9">
        <v>263.34199999999998</v>
      </c>
      <c r="CM14" s="9">
        <v>144.89699999999999</v>
      </c>
      <c r="CN14" s="9">
        <v>95.613</v>
      </c>
      <c r="CO14" s="9">
        <v>49.283999999999999</v>
      </c>
      <c r="CP14" s="9">
        <v>128.048</v>
      </c>
      <c r="CQ14" s="9">
        <v>79.465999999999994</v>
      </c>
      <c r="CR14" s="9">
        <v>48.582000000000001</v>
      </c>
      <c r="CS14" s="9">
        <v>16.849</v>
      </c>
      <c r="CT14" s="9">
        <v>16.146999999999998</v>
      </c>
      <c r="CU14" s="9">
        <v>0.70199999999999996</v>
      </c>
      <c r="CV14" s="9">
        <v>430.74900000000002</v>
      </c>
      <c r="CW14" s="9">
        <v>129.55600000000001</v>
      </c>
      <c r="CX14" s="9">
        <v>301.19299999999998</v>
      </c>
      <c r="CY14" s="9">
        <v>319.39100000000002</v>
      </c>
      <c r="CZ14" s="9">
        <v>86.504000000000005</v>
      </c>
      <c r="DA14" s="9">
        <v>232.887</v>
      </c>
      <c r="DB14" s="9">
        <v>111.358</v>
      </c>
      <c r="DC14" s="9">
        <v>43.052</v>
      </c>
      <c r="DD14" s="9">
        <v>68.305999999999997</v>
      </c>
      <c r="DE14" s="9">
        <v>57.615000000000002</v>
      </c>
      <c r="DF14" s="9">
        <v>19.161999999999999</v>
      </c>
      <c r="DG14" s="9">
        <v>38.453000000000003</v>
      </c>
      <c r="DH14" s="9">
        <v>53.743000000000002</v>
      </c>
      <c r="DI14" s="9">
        <v>23.89</v>
      </c>
      <c r="DJ14" s="9">
        <v>29.853000000000002</v>
      </c>
      <c r="DK14" s="9">
        <v>247.631</v>
      </c>
      <c r="DL14" s="9">
        <v>127.46</v>
      </c>
      <c r="DM14" s="9">
        <v>120.17100000000001</v>
      </c>
      <c r="DN14" s="9">
        <v>154.94200000000001</v>
      </c>
      <c r="DO14" s="9">
        <v>98.915000000000006</v>
      </c>
      <c r="DP14" s="9">
        <v>56.027000000000001</v>
      </c>
      <c r="DQ14" s="9">
        <v>124.556</v>
      </c>
      <c r="DR14" s="9">
        <v>79.917000000000002</v>
      </c>
      <c r="DS14" s="9">
        <v>44.64</v>
      </c>
      <c r="DT14" s="9">
        <v>30.385999999999999</v>
      </c>
      <c r="DU14" s="9">
        <v>18.998000000000001</v>
      </c>
      <c r="DV14" s="9">
        <v>11.387</v>
      </c>
      <c r="DW14" s="9">
        <v>29.754999999999999</v>
      </c>
      <c r="DX14" s="9">
        <v>18.530999999999999</v>
      </c>
      <c r="DY14" s="9">
        <v>11.224</v>
      </c>
      <c r="DZ14" s="9">
        <v>0.63100000000000001</v>
      </c>
      <c r="EA14" s="9">
        <v>0.46700000000000003</v>
      </c>
      <c r="EB14" s="9">
        <v>0.16400000000000001</v>
      </c>
      <c r="EC14" s="9">
        <v>92.688999999999993</v>
      </c>
      <c r="ED14" s="9">
        <v>28.545000000000002</v>
      </c>
      <c r="EE14" s="9">
        <v>64.144000000000005</v>
      </c>
      <c r="EF14" s="9">
        <v>64.917000000000002</v>
      </c>
      <c r="EG14" s="9">
        <v>19.417000000000002</v>
      </c>
      <c r="EH14" s="9">
        <v>45.500999999999998</v>
      </c>
      <c r="EI14" s="9">
        <v>27.771000000000001</v>
      </c>
      <c r="EJ14" s="9">
        <v>9.1280000000000001</v>
      </c>
      <c r="EK14" s="9">
        <v>18.643000000000001</v>
      </c>
      <c r="EL14" s="9">
        <v>13.967000000000001</v>
      </c>
      <c r="EM14" s="9">
        <v>4.29</v>
      </c>
      <c r="EN14" s="9">
        <v>9.6780000000000008</v>
      </c>
      <c r="EO14" s="9">
        <v>13.804</v>
      </c>
      <c r="EP14" s="9">
        <v>4.8390000000000004</v>
      </c>
      <c r="EQ14" s="9">
        <v>8.9649999999999999</v>
      </c>
      <c r="ER14" s="9">
        <v>127.14</v>
      </c>
      <c r="ES14" s="9">
        <v>68.385999999999996</v>
      </c>
      <c r="ET14" s="9">
        <v>58.753999999999998</v>
      </c>
      <c r="EU14" s="9">
        <v>102.34699999999999</v>
      </c>
      <c r="EV14" s="9">
        <v>60.649000000000001</v>
      </c>
      <c r="EW14" s="9">
        <v>41.698999999999998</v>
      </c>
      <c r="EX14" s="9">
        <v>86.566999999999993</v>
      </c>
      <c r="EY14" s="9">
        <v>52.222000000000001</v>
      </c>
      <c r="EZ14" s="9">
        <v>34.345999999999997</v>
      </c>
      <c r="FA14" s="9">
        <v>15.78</v>
      </c>
      <c r="FB14" s="9">
        <v>8.4269999999999996</v>
      </c>
      <c r="FC14" s="9">
        <v>7.3529999999999998</v>
      </c>
      <c r="FD14" s="9">
        <v>14.894</v>
      </c>
      <c r="FE14" s="9">
        <v>7.5410000000000004</v>
      </c>
      <c r="FF14" s="9">
        <v>7.3529999999999998</v>
      </c>
      <c r="FG14" s="9">
        <v>0.88600000000000001</v>
      </c>
      <c r="FH14" s="9">
        <v>0.88600000000000001</v>
      </c>
      <c r="FI14" s="9">
        <v>0</v>
      </c>
      <c r="FJ14" s="9">
        <v>24.792999999999999</v>
      </c>
      <c r="FK14" s="9">
        <v>7.7380000000000004</v>
      </c>
      <c r="FL14" s="9">
        <v>17.055</v>
      </c>
      <c r="FM14" s="9">
        <v>18.884</v>
      </c>
      <c r="FN14" s="9">
        <v>5.41</v>
      </c>
      <c r="FO14" s="9">
        <v>13.474</v>
      </c>
      <c r="FP14" s="9">
        <v>5.9089999999999998</v>
      </c>
      <c r="FQ14" s="9">
        <v>2.3279999999999998</v>
      </c>
      <c r="FR14" s="9">
        <v>3.581</v>
      </c>
      <c r="FS14" s="9">
        <v>1.7250000000000001</v>
      </c>
      <c r="FT14" s="9">
        <v>0.88100000000000001</v>
      </c>
      <c r="FU14" s="9">
        <v>0.84299999999999997</v>
      </c>
      <c r="FV14" s="9">
        <v>4.1840000000000002</v>
      </c>
      <c r="FW14" s="9">
        <v>1.446</v>
      </c>
      <c r="FX14" s="9">
        <v>2.738</v>
      </c>
      <c r="FY14" s="9">
        <v>231.089</v>
      </c>
      <c r="FZ14" s="9">
        <v>118.12</v>
      </c>
      <c r="GA14" s="9">
        <v>112.96899999999999</v>
      </c>
      <c r="GB14" s="9">
        <v>168.881</v>
      </c>
      <c r="GC14" s="9">
        <v>96.971000000000004</v>
      </c>
      <c r="GD14" s="9">
        <v>71.91</v>
      </c>
      <c r="GE14" s="9">
        <v>139.137</v>
      </c>
      <c r="GF14" s="9">
        <v>81.613</v>
      </c>
      <c r="GG14" s="9">
        <v>57.524000000000001</v>
      </c>
      <c r="GH14" s="9">
        <v>29.745000000000001</v>
      </c>
      <c r="GI14" s="9">
        <v>15.358000000000001</v>
      </c>
      <c r="GJ14" s="9">
        <v>14.385999999999999</v>
      </c>
      <c r="GK14" s="9">
        <v>28.143999999999998</v>
      </c>
      <c r="GL14" s="9">
        <v>14.206</v>
      </c>
      <c r="GM14" s="9">
        <v>13.938000000000001</v>
      </c>
      <c r="GN14" s="9">
        <v>1.601</v>
      </c>
      <c r="GO14" s="9">
        <v>1.1519999999999999</v>
      </c>
      <c r="GP14" s="9">
        <v>0.44800000000000001</v>
      </c>
      <c r="GQ14" s="9">
        <v>62.207999999999998</v>
      </c>
      <c r="GR14" s="9">
        <v>21.149000000000001</v>
      </c>
      <c r="GS14" s="9">
        <v>41.058999999999997</v>
      </c>
      <c r="GT14" s="9">
        <v>48.694000000000003</v>
      </c>
      <c r="GU14" s="9">
        <v>16.286999999999999</v>
      </c>
      <c r="GV14" s="9">
        <v>32.406999999999996</v>
      </c>
      <c r="GW14" s="9">
        <v>13.513999999999999</v>
      </c>
      <c r="GX14" s="9">
        <v>4.8620000000000001</v>
      </c>
      <c r="GY14" s="9">
        <v>8.6509999999999998</v>
      </c>
      <c r="GZ14" s="9">
        <v>7.3029999999999999</v>
      </c>
      <c r="HA14" s="9">
        <v>2.1840000000000002</v>
      </c>
      <c r="HB14" s="9">
        <v>5.1189999999999998</v>
      </c>
      <c r="HC14" s="9">
        <v>6.2110000000000003</v>
      </c>
      <c r="HD14" s="9">
        <v>2.6779999999999999</v>
      </c>
      <c r="HE14" s="9">
        <v>3.532</v>
      </c>
    </row>
    <row r="15" spans="1:213">
      <c r="A15" s="10">
        <v>43497</v>
      </c>
      <c r="B15" s="9">
        <v>329.34699999999998</v>
      </c>
      <c r="C15" s="9">
        <v>733.40599999999995</v>
      </c>
      <c r="D15" s="9">
        <v>785.13400000000001</v>
      </c>
      <c r="E15" s="9">
        <v>224.56200000000001</v>
      </c>
      <c r="F15" s="9">
        <v>560.572</v>
      </c>
      <c r="G15" s="9">
        <v>277.62</v>
      </c>
      <c r="H15" s="9">
        <v>104.786</v>
      </c>
      <c r="I15" s="9">
        <v>172.834</v>
      </c>
      <c r="J15" s="9">
        <v>145.03700000000001</v>
      </c>
      <c r="K15" s="9">
        <v>45.795999999999999</v>
      </c>
      <c r="L15" s="9">
        <v>99.241</v>
      </c>
      <c r="M15" s="9">
        <v>132.583</v>
      </c>
      <c r="N15" s="9">
        <v>58.988999999999997</v>
      </c>
      <c r="O15" s="9">
        <v>73.593999999999994</v>
      </c>
      <c r="P15" s="9">
        <v>2491.0709999999999</v>
      </c>
      <c r="Q15" s="9">
        <v>1298.105</v>
      </c>
      <c r="R15" s="9">
        <v>1192.9659999999999</v>
      </c>
      <c r="S15" s="9">
        <v>1728.425</v>
      </c>
      <c r="T15" s="9">
        <v>1068.31</v>
      </c>
      <c r="U15" s="9">
        <v>660.11500000000001</v>
      </c>
      <c r="V15" s="9">
        <v>1490.1030000000001</v>
      </c>
      <c r="W15" s="9">
        <v>940.03399999999999</v>
      </c>
      <c r="X15" s="9">
        <v>550.06899999999996</v>
      </c>
      <c r="Y15" s="9">
        <v>238.322</v>
      </c>
      <c r="Z15" s="9">
        <v>128.27500000000001</v>
      </c>
      <c r="AA15" s="9">
        <v>110.047</v>
      </c>
      <c r="AB15" s="9">
        <v>221.18299999999999</v>
      </c>
      <c r="AC15" s="9">
        <v>116.40600000000001</v>
      </c>
      <c r="AD15" s="9">
        <v>104.777</v>
      </c>
      <c r="AE15" s="9">
        <v>17.138999999999999</v>
      </c>
      <c r="AF15" s="9">
        <v>11.869</v>
      </c>
      <c r="AG15" s="9">
        <v>5.27</v>
      </c>
      <c r="AH15" s="9">
        <v>762.64599999999996</v>
      </c>
      <c r="AI15" s="9">
        <v>229.79499999999999</v>
      </c>
      <c r="AJ15" s="9">
        <v>532.851</v>
      </c>
      <c r="AK15" s="9">
        <v>568.101</v>
      </c>
      <c r="AL15" s="9">
        <v>149.72999999999999</v>
      </c>
      <c r="AM15" s="9">
        <v>418.37099999999998</v>
      </c>
      <c r="AN15" s="9">
        <v>194.54499999999999</v>
      </c>
      <c r="AO15" s="9">
        <v>80.064999999999998</v>
      </c>
      <c r="AP15" s="9">
        <v>114.48</v>
      </c>
      <c r="AQ15" s="9">
        <v>85.474999999999994</v>
      </c>
      <c r="AR15" s="9">
        <v>30.388000000000002</v>
      </c>
      <c r="AS15" s="9">
        <v>55.087000000000003</v>
      </c>
      <c r="AT15" s="9">
        <v>109.071</v>
      </c>
      <c r="AU15" s="9">
        <v>49.677</v>
      </c>
      <c r="AV15" s="9">
        <v>59.393999999999998</v>
      </c>
      <c r="AW15" s="9">
        <v>845.15300000000002</v>
      </c>
      <c r="AX15" s="9">
        <v>449.67099999999999</v>
      </c>
      <c r="AY15" s="9">
        <v>395.48200000000003</v>
      </c>
      <c r="AZ15" s="9">
        <v>551.31600000000003</v>
      </c>
      <c r="BA15" s="9">
        <v>366.55</v>
      </c>
      <c r="BB15" s="9">
        <v>184.76599999999999</v>
      </c>
      <c r="BC15" s="9">
        <v>474.18299999999999</v>
      </c>
      <c r="BD15" s="9">
        <v>315.815</v>
      </c>
      <c r="BE15" s="9">
        <v>158.36699999999999</v>
      </c>
      <c r="BF15" s="9">
        <v>77.132999999999996</v>
      </c>
      <c r="BG15" s="9">
        <v>50.734999999999999</v>
      </c>
      <c r="BH15" s="9">
        <v>26.399000000000001</v>
      </c>
      <c r="BI15" s="9">
        <v>71.164000000000001</v>
      </c>
      <c r="BJ15" s="9">
        <v>46.399000000000001</v>
      </c>
      <c r="BK15" s="9">
        <v>24.765999999999998</v>
      </c>
      <c r="BL15" s="9">
        <v>5.9690000000000003</v>
      </c>
      <c r="BM15" s="9">
        <v>4.3360000000000003</v>
      </c>
      <c r="BN15" s="9">
        <v>1.633</v>
      </c>
      <c r="BO15" s="9">
        <v>293.83699999999999</v>
      </c>
      <c r="BP15" s="9">
        <v>83.120999999999995</v>
      </c>
      <c r="BQ15" s="9">
        <v>210.71600000000001</v>
      </c>
      <c r="BR15" s="9">
        <v>222.51300000000001</v>
      </c>
      <c r="BS15" s="9">
        <v>55.835999999999999</v>
      </c>
      <c r="BT15" s="9">
        <v>166.67699999999999</v>
      </c>
      <c r="BU15" s="9">
        <v>71.323999999999998</v>
      </c>
      <c r="BV15" s="9">
        <v>27.283999999999999</v>
      </c>
      <c r="BW15" s="9">
        <v>44.039000000000001</v>
      </c>
      <c r="BX15" s="9">
        <v>34.610999999999997</v>
      </c>
      <c r="BY15" s="9">
        <v>10.305999999999999</v>
      </c>
      <c r="BZ15" s="9">
        <v>24.305</v>
      </c>
      <c r="CA15" s="9">
        <v>36.713000000000001</v>
      </c>
      <c r="CB15" s="9">
        <v>16.978999999999999</v>
      </c>
      <c r="CC15" s="9">
        <v>19.734000000000002</v>
      </c>
      <c r="CD15" s="9">
        <v>1338.9780000000001</v>
      </c>
      <c r="CE15" s="9">
        <v>722.02599999999995</v>
      </c>
      <c r="CF15" s="9">
        <v>616.952</v>
      </c>
      <c r="CG15" s="9">
        <v>929.81600000000003</v>
      </c>
      <c r="CH15" s="9">
        <v>605.846</v>
      </c>
      <c r="CI15" s="9">
        <v>323.97000000000003</v>
      </c>
      <c r="CJ15" s="9">
        <v>794.46199999999999</v>
      </c>
      <c r="CK15" s="9">
        <v>517.82000000000005</v>
      </c>
      <c r="CL15" s="9">
        <v>276.642</v>
      </c>
      <c r="CM15" s="9">
        <v>135.35400000000001</v>
      </c>
      <c r="CN15" s="9">
        <v>88.025999999999996</v>
      </c>
      <c r="CO15" s="9">
        <v>47.328000000000003</v>
      </c>
      <c r="CP15" s="9">
        <v>123.746</v>
      </c>
      <c r="CQ15" s="9">
        <v>77.921999999999997</v>
      </c>
      <c r="CR15" s="9">
        <v>45.823999999999998</v>
      </c>
      <c r="CS15" s="9">
        <v>11.606999999999999</v>
      </c>
      <c r="CT15" s="9">
        <v>10.103999999999999</v>
      </c>
      <c r="CU15" s="9">
        <v>1.5029999999999999</v>
      </c>
      <c r="CV15" s="9">
        <v>409.16199999999998</v>
      </c>
      <c r="CW15" s="9">
        <v>116.181</v>
      </c>
      <c r="CX15" s="9">
        <v>292.98200000000003</v>
      </c>
      <c r="CY15" s="9">
        <v>296.27499999999998</v>
      </c>
      <c r="CZ15" s="9">
        <v>76.147999999999996</v>
      </c>
      <c r="DA15" s="9">
        <v>220.12799999999999</v>
      </c>
      <c r="DB15" s="9">
        <v>112.887</v>
      </c>
      <c r="DC15" s="9">
        <v>40.033000000000001</v>
      </c>
      <c r="DD15" s="9">
        <v>72.853999999999999</v>
      </c>
      <c r="DE15" s="9">
        <v>50.366999999999997</v>
      </c>
      <c r="DF15" s="9">
        <v>12.465999999999999</v>
      </c>
      <c r="DG15" s="9">
        <v>37.901000000000003</v>
      </c>
      <c r="DH15" s="9">
        <v>62.52</v>
      </c>
      <c r="DI15" s="9">
        <v>27.567</v>
      </c>
      <c r="DJ15" s="9">
        <v>34.953000000000003</v>
      </c>
      <c r="DK15" s="9">
        <v>248.31299999999999</v>
      </c>
      <c r="DL15" s="9">
        <v>130.16999999999999</v>
      </c>
      <c r="DM15" s="9">
        <v>118.14400000000001</v>
      </c>
      <c r="DN15" s="9">
        <v>157.40100000000001</v>
      </c>
      <c r="DO15" s="9">
        <v>101.63800000000001</v>
      </c>
      <c r="DP15" s="9">
        <v>55.762999999999998</v>
      </c>
      <c r="DQ15" s="9">
        <v>124.968</v>
      </c>
      <c r="DR15" s="9">
        <v>81.185000000000002</v>
      </c>
      <c r="DS15" s="9">
        <v>43.783000000000001</v>
      </c>
      <c r="DT15" s="9">
        <v>32.433</v>
      </c>
      <c r="DU15" s="9">
        <v>20.452999999999999</v>
      </c>
      <c r="DV15" s="9">
        <v>11.98</v>
      </c>
      <c r="DW15" s="9">
        <v>30.754000000000001</v>
      </c>
      <c r="DX15" s="9">
        <v>19.41</v>
      </c>
      <c r="DY15" s="9">
        <v>11.343999999999999</v>
      </c>
      <c r="DZ15" s="9">
        <v>1.679</v>
      </c>
      <c r="EA15" s="9">
        <v>1.0429999999999999</v>
      </c>
      <c r="EB15" s="9">
        <v>0.63600000000000001</v>
      </c>
      <c r="EC15" s="9">
        <v>90.912000000000006</v>
      </c>
      <c r="ED15" s="9">
        <v>28.532</v>
      </c>
      <c r="EE15" s="9">
        <v>62.381</v>
      </c>
      <c r="EF15" s="9">
        <v>66.076999999999998</v>
      </c>
      <c r="EG15" s="9">
        <v>19.434999999999999</v>
      </c>
      <c r="EH15" s="9">
        <v>46.642000000000003</v>
      </c>
      <c r="EI15" s="9">
        <v>24.835000000000001</v>
      </c>
      <c r="EJ15" s="9">
        <v>9.0969999999999995</v>
      </c>
      <c r="EK15" s="9">
        <v>15.739000000000001</v>
      </c>
      <c r="EL15" s="9">
        <v>12.433999999999999</v>
      </c>
      <c r="EM15" s="9">
        <v>3.8119999999999998</v>
      </c>
      <c r="EN15" s="9">
        <v>8.6210000000000004</v>
      </c>
      <c r="EO15" s="9">
        <v>12.401999999999999</v>
      </c>
      <c r="EP15" s="9">
        <v>5.2839999999999998</v>
      </c>
      <c r="EQ15" s="9">
        <v>7.117</v>
      </c>
      <c r="ER15" s="9">
        <v>121.34399999999999</v>
      </c>
      <c r="ES15" s="9">
        <v>64.316999999999993</v>
      </c>
      <c r="ET15" s="9">
        <v>57.027000000000001</v>
      </c>
      <c r="EU15" s="9">
        <v>100.535</v>
      </c>
      <c r="EV15" s="9">
        <v>57.287999999999997</v>
      </c>
      <c r="EW15" s="9">
        <v>43.247</v>
      </c>
      <c r="EX15" s="9">
        <v>86.784000000000006</v>
      </c>
      <c r="EY15" s="9">
        <v>49.052</v>
      </c>
      <c r="EZ15" s="9">
        <v>37.731000000000002</v>
      </c>
      <c r="FA15" s="9">
        <v>13.750999999999999</v>
      </c>
      <c r="FB15" s="9">
        <v>8.2360000000000007</v>
      </c>
      <c r="FC15" s="9">
        <v>5.516</v>
      </c>
      <c r="FD15" s="9">
        <v>13.125</v>
      </c>
      <c r="FE15" s="9">
        <v>7.7839999999999998</v>
      </c>
      <c r="FF15" s="9">
        <v>5.3410000000000002</v>
      </c>
      <c r="FG15" s="9">
        <v>0.627</v>
      </c>
      <c r="FH15" s="9">
        <v>0.45200000000000001</v>
      </c>
      <c r="FI15" s="9">
        <v>0.17499999999999999</v>
      </c>
      <c r="FJ15" s="9">
        <v>20.809000000000001</v>
      </c>
      <c r="FK15" s="9">
        <v>7.0289999999999999</v>
      </c>
      <c r="FL15" s="9">
        <v>13.78</v>
      </c>
      <c r="FM15" s="9">
        <v>15.696</v>
      </c>
      <c r="FN15" s="9">
        <v>5.0990000000000002</v>
      </c>
      <c r="FO15" s="9">
        <v>10.597</v>
      </c>
      <c r="FP15" s="9">
        <v>5.1130000000000004</v>
      </c>
      <c r="FQ15" s="9">
        <v>1.93</v>
      </c>
      <c r="FR15" s="9">
        <v>3.1829999999999998</v>
      </c>
      <c r="FS15" s="9">
        <v>1.931</v>
      </c>
      <c r="FT15" s="9">
        <v>0.61399999999999999</v>
      </c>
      <c r="FU15" s="9">
        <v>1.3169999999999999</v>
      </c>
      <c r="FV15" s="9">
        <v>3.1819999999999999</v>
      </c>
      <c r="FW15" s="9">
        <v>1.3149999999999999</v>
      </c>
      <c r="FX15" s="9">
        <v>1.8660000000000001</v>
      </c>
      <c r="FY15" s="9">
        <v>226.18</v>
      </c>
      <c r="FZ15" s="9">
        <v>114.542</v>
      </c>
      <c r="GA15" s="9">
        <v>111.63800000000001</v>
      </c>
      <c r="GB15" s="9">
        <v>160.86600000000001</v>
      </c>
      <c r="GC15" s="9">
        <v>92.906000000000006</v>
      </c>
      <c r="GD15" s="9">
        <v>67.959999999999994</v>
      </c>
      <c r="GE15" s="9">
        <v>132.98099999999999</v>
      </c>
      <c r="GF15" s="9">
        <v>77.445999999999998</v>
      </c>
      <c r="GG15" s="9">
        <v>55.534999999999997</v>
      </c>
      <c r="GH15" s="9">
        <v>27.885000000000002</v>
      </c>
      <c r="GI15" s="9">
        <v>15.46</v>
      </c>
      <c r="GJ15" s="9">
        <v>12.425000000000001</v>
      </c>
      <c r="GK15" s="9">
        <v>27.327999999999999</v>
      </c>
      <c r="GL15" s="9">
        <v>15.122999999999999</v>
      </c>
      <c r="GM15" s="9">
        <v>12.205</v>
      </c>
      <c r="GN15" s="9">
        <v>0.55700000000000005</v>
      </c>
      <c r="GO15" s="9">
        <v>0.33700000000000002</v>
      </c>
      <c r="GP15" s="9">
        <v>0.22</v>
      </c>
      <c r="GQ15" s="9">
        <v>65.313999999999993</v>
      </c>
      <c r="GR15" s="9">
        <v>21.635999999999999</v>
      </c>
      <c r="GS15" s="9">
        <v>43.677999999999997</v>
      </c>
      <c r="GT15" s="9">
        <v>50.896999999999998</v>
      </c>
      <c r="GU15" s="9">
        <v>15.669</v>
      </c>
      <c r="GV15" s="9">
        <v>35.228000000000002</v>
      </c>
      <c r="GW15" s="9">
        <v>14.417</v>
      </c>
      <c r="GX15" s="9">
        <v>5.9669999999999996</v>
      </c>
      <c r="GY15" s="9">
        <v>8.4499999999999993</v>
      </c>
      <c r="GZ15" s="9">
        <v>7.9340000000000002</v>
      </c>
      <c r="HA15" s="9">
        <v>3.8330000000000002</v>
      </c>
      <c r="HB15" s="9">
        <v>4.101</v>
      </c>
      <c r="HC15" s="9">
        <v>6.4829999999999997</v>
      </c>
      <c r="HD15" s="9">
        <v>2.1339999999999999</v>
      </c>
      <c r="HE15" s="9">
        <v>4.3490000000000002</v>
      </c>
    </row>
    <row r="16" spans="1:213">
      <c r="A16" s="10">
        <v>43862</v>
      </c>
      <c r="B16" s="9">
        <v>345.54</v>
      </c>
      <c r="C16" s="9">
        <v>758.07600000000002</v>
      </c>
      <c r="D16" s="9">
        <v>826.327</v>
      </c>
      <c r="E16" s="9">
        <v>239.22800000000001</v>
      </c>
      <c r="F16" s="9">
        <v>587.09900000000005</v>
      </c>
      <c r="G16" s="9">
        <v>277.28899999999999</v>
      </c>
      <c r="H16" s="9">
        <v>106.312</v>
      </c>
      <c r="I16" s="9">
        <v>170.977</v>
      </c>
      <c r="J16" s="9">
        <v>145.953</v>
      </c>
      <c r="K16" s="9">
        <v>48.31</v>
      </c>
      <c r="L16" s="9">
        <v>97.641999999999996</v>
      </c>
      <c r="M16" s="9">
        <v>131.33600000000001</v>
      </c>
      <c r="N16" s="9">
        <v>58.002000000000002</v>
      </c>
      <c r="O16" s="9">
        <v>73.334000000000003</v>
      </c>
      <c r="P16" s="9">
        <v>2564.4969999999998</v>
      </c>
      <c r="Q16" s="9">
        <v>1326.163</v>
      </c>
      <c r="R16" s="9">
        <v>1238.3340000000001</v>
      </c>
      <c r="S16" s="9">
        <v>1740.347</v>
      </c>
      <c r="T16" s="9">
        <v>1073.2840000000001</v>
      </c>
      <c r="U16" s="9">
        <v>667.06399999999996</v>
      </c>
      <c r="V16" s="9">
        <v>1467.424</v>
      </c>
      <c r="W16" s="9">
        <v>901.19500000000005</v>
      </c>
      <c r="X16" s="9">
        <v>566.22900000000004</v>
      </c>
      <c r="Y16" s="9">
        <v>272.92399999999998</v>
      </c>
      <c r="Z16" s="9">
        <v>172.089</v>
      </c>
      <c r="AA16" s="9">
        <v>100.83499999999999</v>
      </c>
      <c r="AB16" s="9">
        <v>258.19600000000003</v>
      </c>
      <c r="AC16" s="9">
        <v>161.21600000000001</v>
      </c>
      <c r="AD16" s="9">
        <v>96.98</v>
      </c>
      <c r="AE16" s="9">
        <v>14.727</v>
      </c>
      <c r="AF16" s="9">
        <v>10.872</v>
      </c>
      <c r="AG16" s="9">
        <v>3.855</v>
      </c>
      <c r="AH16" s="9">
        <v>824.149</v>
      </c>
      <c r="AI16" s="9">
        <v>252.87899999999999</v>
      </c>
      <c r="AJ16" s="9">
        <v>571.27</v>
      </c>
      <c r="AK16" s="9">
        <v>598.74300000000005</v>
      </c>
      <c r="AL16" s="9">
        <v>171.73599999999999</v>
      </c>
      <c r="AM16" s="9">
        <v>427.00700000000001</v>
      </c>
      <c r="AN16" s="9">
        <v>225.40700000000001</v>
      </c>
      <c r="AO16" s="9">
        <v>81.144000000000005</v>
      </c>
      <c r="AP16" s="9">
        <v>144.26300000000001</v>
      </c>
      <c r="AQ16" s="9">
        <v>114.396</v>
      </c>
      <c r="AR16" s="9">
        <v>33.933</v>
      </c>
      <c r="AS16" s="9">
        <v>80.462000000000003</v>
      </c>
      <c r="AT16" s="9">
        <v>111.011</v>
      </c>
      <c r="AU16" s="9">
        <v>47.21</v>
      </c>
      <c r="AV16" s="9">
        <v>63.801000000000002</v>
      </c>
      <c r="AW16" s="9">
        <v>853.61300000000006</v>
      </c>
      <c r="AX16" s="9">
        <v>438.56700000000001</v>
      </c>
      <c r="AY16" s="9">
        <v>415.04599999999999</v>
      </c>
      <c r="AZ16" s="9">
        <v>543.39200000000005</v>
      </c>
      <c r="BA16" s="9">
        <v>346.077</v>
      </c>
      <c r="BB16" s="9">
        <v>197.315</v>
      </c>
      <c r="BC16" s="9">
        <v>464.678</v>
      </c>
      <c r="BD16" s="9">
        <v>297.70400000000001</v>
      </c>
      <c r="BE16" s="9">
        <v>166.97399999999999</v>
      </c>
      <c r="BF16" s="9">
        <v>78.712999999999994</v>
      </c>
      <c r="BG16" s="9">
        <v>48.372999999999998</v>
      </c>
      <c r="BH16" s="9">
        <v>30.341000000000001</v>
      </c>
      <c r="BI16" s="9">
        <v>72.849999999999994</v>
      </c>
      <c r="BJ16" s="9">
        <v>43.491999999999997</v>
      </c>
      <c r="BK16" s="9">
        <v>29.358000000000001</v>
      </c>
      <c r="BL16" s="9">
        <v>5.8639999999999999</v>
      </c>
      <c r="BM16" s="9">
        <v>4.8810000000000002</v>
      </c>
      <c r="BN16" s="9">
        <v>0.98199999999999998</v>
      </c>
      <c r="BO16" s="9">
        <v>310.22199999999998</v>
      </c>
      <c r="BP16" s="9">
        <v>92.49</v>
      </c>
      <c r="BQ16" s="9">
        <v>217.73099999999999</v>
      </c>
      <c r="BR16" s="9">
        <v>227.09100000000001</v>
      </c>
      <c r="BS16" s="9">
        <v>60.429000000000002</v>
      </c>
      <c r="BT16" s="9">
        <v>166.66200000000001</v>
      </c>
      <c r="BU16" s="9">
        <v>83.131</v>
      </c>
      <c r="BV16" s="9">
        <v>32.061</v>
      </c>
      <c r="BW16" s="9">
        <v>51.07</v>
      </c>
      <c r="BX16" s="9">
        <v>37.710999999999999</v>
      </c>
      <c r="BY16" s="9">
        <v>11.456</v>
      </c>
      <c r="BZ16" s="9">
        <v>26.254999999999999</v>
      </c>
      <c r="CA16" s="9">
        <v>45.42</v>
      </c>
      <c r="CB16" s="9">
        <v>20.605</v>
      </c>
      <c r="CC16" s="9">
        <v>24.814</v>
      </c>
      <c r="CD16" s="9">
        <v>1383.451</v>
      </c>
      <c r="CE16" s="9">
        <v>742.48800000000006</v>
      </c>
      <c r="CF16" s="9">
        <v>640.96299999999997</v>
      </c>
      <c r="CG16" s="9">
        <v>932.67600000000004</v>
      </c>
      <c r="CH16" s="9">
        <v>603.95299999999997</v>
      </c>
      <c r="CI16" s="9">
        <v>328.72300000000001</v>
      </c>
      <c r="CJ16" s="9">
        <v>792.54700000000003</v>
      </c>
      <c r="CK16" s="9">
        <v>516.01700000000005</v>
      </c>
      <c r="CL16" s="9">
        <v>276.529</v>
      </c>
      <c r="CM16" s="9">
        <v>140.13</v>
      </c>
      <c r="CN16" s="9">
        <v>87.936000000000007</v>
      </c>
      <c r="CO16" s="9">
        <v>52.194000000000003</v>
      </c>
      <c r="CP16" s="9">
        <v>130.81299999999999</v>
      </c>
      <c r="CQ16" s="9">
        <v>79.403000000000006</v>
      </c>
      <c r="CR16" s="9">
        <v>51.41</v>
      </c>
      <c r="CS16" s="9">
        <v>9.3170000000000002</v>
      </c>
      <c r="CT16" s="9">
        <v>8.5329999999999995</v>
      </c>
      <c r="CU16" s="9">
        <v>0.78400000000000003</v>
      </c>
      <c r="CV16" s="9">
        <v>450.77499999999998</v>
      </c>
      <c r="CW16" s="9">
        <v>138.535</v>
      </c>
      <c r="CX16" s="9">
        <v>312.24</v>
      </c>
      <c r="CY16" s="9">
        <v>330.00900000000001</v>
      </c>
      <c r="CZ16" s="9">
        <v>89.87</v>
      </c>
      <c r="DA16" s="9">
        <v>240.13900000000001</v>
      </c>
      <c r="DB16" s="9">
        <v>120.76600000000001</v>
      </c>
      <c r="DC16" s="9">
        <v>48.664999999999999</v>
      </c>
      <c r="DD16" s="9">
        <v>72.100999999999999</v>
      </c>
      <c r="DE16" s="9">
        <v>57.040999999999997</v>
      </c>
      <c r="DF16" s="9">
        <v>19.419</v>
      </c>
      <c r="DG16" s="9">
        <v>37.622</v>
      </c>
      <c r="DH16" s="9">
        <v>63.725000000000001</v>
      </c>
      <c r="DI16" s="9">
        <v>29.245999999999999</v>
      </c>
      <c r="DJ16" s="9">
        <v>34.478999999999999</v>
      </c>
      <c r="DK16" s="9">
        <v>261.14299999999997</v>
      </c>
      <c r="DL16" s="9">
        <v>136.00399999999999</v>
      </c>
      <c r="DM16" s="9">
        <v>125.139</v>
      </c>
      <c r="DN16" s="9">
        <v>159.35400000000001</v>
      </c>
      <c r="DO16" s="9">
        <v>103.015</v>
      </c>
      <c r="DP16" s="9">
        <v>56.338999999999999</v>
      </c>
      <c r="DQ16" s="9">
        <v>127.015</v>
      </c>
      <c r="DR16" s="9">
        <v>82.33</v>
      </c>
      <c r="DS16" s="9">
        <v>44.685000000000002</v>
      </c>
      <c r="DT16" s="9">
        <v>32.338999999999999</v>
      </c>
      <c r="DU16" s="9">
        <v>20.684999999999999</v>
      </c>
      <c r="DV16" s="9">
        <v>11.654</v>
      </c>
      <c r="DW16" s="9">
        <v>30.187000000000001</v>
      </c>
      <c r="DX16" s="9">
        <v>19.042999999999999</v>
      </c>
      <c r="DY16" s="9">
        <v>11.143000000000001</v>
      </c>
      <c r="DZ16" s="9">
        <v>2.1520000000000001</v>
      </c>
      <c r="EA16" s="9">
        <v>1.6419999999999999</v>
      </c>
      <c r="EB16" s="9">
        <v>0.51</v>
      </c>
      <c r="EC16" s="9">
        <v>101.789</v>
      </c>
      <c r="ED16" s="9">
        <v>32.988999999999997</v>
      </c>
      <c r="EE16" s="9">
        <v>68.8</v>
      </c>
      <c r="EF16" s="9">
        <v>72.716999999999999</v>
      </c>
      <c r="EG16" s="9">
        <v>22.585000000000001</v>
      </c>
      <c r="EH16" s="9">
        <v>50.131999999999998</v>
      </c>
      <c r="EI16" s="9">
        <v>29.071999999999999</v>
      </c>
      <c r="EJ16" s="9">
        <v>10.404</v>
      </c>
      <c r="EK16" s="9">
        <v>18.667999999999999</v>
      </c>
      <c r="EL16" s="9">
        <v>14.848000000000001</v>
      </c>
      <c r="EM16" s="9">
        <v>5.5979999999999999</v>
      </c>
      <c r="EN16" s="9">
        <v>9.2509999999999994</v>
      </c>
      <c r="EO16" s="9">
        <v>14.224</v>
      </c>
      <c r="EP16" s="9">
        <v>4.806</v>
      </c>
      <c r="EQ16" s="9">
        <v>9.4179999999999993</v>
      </c>
      <c r="ER16" s="9">
        <v>123.539</v>
      </c>
      <c r="ES16" s="9">
        <v>64.299000000000007</v>
      </c>
      <c r="ET16" s="9">
        <v>59.24</v>
      </c>
      <c r="EU16" s="9">
        <v>98.596000000000004</v>
      </c>
      <c r="EV16" s="9">
        <v>55.902999999999999</v>
      </c>
      <c r="EW16" s="9">
        <v>42.692999999999998</v>
      </c>
      <c r="EX16" s="9">
        <v>82.59</v>
      </c>
      <c r="EY16" s="9">
        <v>46.576999999999998</v>
      </c>
      <c r="EZ16" s="9">
        <v>36.012999999999998</v>
      </c>
      <c r="FA16" s="9">
        <v>16.004999999999999</v>
      </c>
      <c r="FB16" s="9">
        <v>9.3260000000000005</v>
      </c>
      <c r="FC16" s="9">
        <v>6.68</v>
      </c>
      <c r="FD16" s="9">
        <v>15.272</v>
      </c>
      <c r="FE16" s="9">
        <v>8.6869999999999994</v>
      </c>
      <c r="FF16" s="9">
        <v>6.585</v>
      </c>
      <c r="FG16" s="9">
        <v>0.73299999999999998</v>
      </c>
      <c r="FH16" s="9">
        <v>0.63900000000000001</v>
      </c>
      <c r="FI16" s="9">
        <v>9.4E-2</v>
      </c>
      <c r="FJ16" s="9">
        <v>24.943000000000001</v>
      </c>
      <c r="FK16" s="9">
        <v>8.3960000000000008</v>
      </c>
      <c r="FL16" s="9">
        <v>16.547000000000001</v>
      </c>
      <c r="FM16" s="9">
        <v>18.013000000000002</v>
      </c>
      <c r="FN16" s="9">
        <v>5.7809999999999997</v>
      </c>
      <c r="FO16" s="9">
        <v>12.231999999999999</v>
      </c>
      <c r="FP16" s="9">
        <v>6.93</v>
      </c>
      <c r="FQ16" s="9">
        <v>2.6139999999999999</v>
      </c>
      <c r="FR16" s="9">
        <v>4.3159999999999998</v>
      </c>
      <c r="FS16" s="9">
        <v>1.4379999999999999</v>
      </c>
      <c r="FT16" s="9">
        <v>0.40100000000000002</v>
      </c>
      <c r="FU16" s="9">
        <v>1.0369999999999999</v>
      </c>
      <c r="FV16" s="9">
        <v>5.492</v>
      </c>
      <c r="FW16" s="9">
        <v>2.214</v>
      </c>
      <c r="FX16" s="9">
        <v>3.2789999999999999</v>
      </c>
      <c r="FY16" s="9">
        <v>237.858</v>
      </c>
      <c r="FZ16" s="9">
        <v>119.89400000000001</v>
      </c>
      <c r="GA16" s="9">
        <v>117.965</v>
      </c>
      <c r="GB16" s="9">
        <v>173.79900000000001</v>
      </c>
      <c r="GC16" s="9">
        <v>101.67100000000001</v>
      </c>
      <c r="GD16" s="9">
        <v>72.129000000000005</v>
      </c>
      <c r="GE16" s="9">
        <v>145.096</v>
      </c>
      <c r="GF16" s="9">
        <v>85.703000000000003</v>
      </c>
      <c r="GG16" s="9">
        <v>59.393000000000001</v>
      </c>
      <c r="GH16" s="9">
        <v>28.702999999999999</v>
      </c>
      <c r="GI16" s="9">
        <v>15.968</v>
      </c>
      <c r="GJ16" s="9">
        <v>12.736000000000001</v>
      </c>
      <c r="GK16" s="9">
        <v>28.193000000000001</v>
      </c>
      <c r="GL16" s="9">
        <v>15.457000000000001</v>
      </c>
      <c r="GM16" s="9">
        <v>12.736000000000001</v>
      </c>
      <c r="GN16" s="9">
        <v>0.51100000000000001</v>
      </c>
      <c r="GO16" s="9">
        <v>0.51100000000000001</v>
      </c>
      <c r="GP16" s="9">
        <v>0</v>
      </c>
      <c r="GQ16" s="9">
        <v>64.058999999999997</v>
      </c>
      <c r="GR16" s="9">
        <v>18.222999999999999</v>
      </c>
      <c r="GS16" s="9">
        <v>45.835999999999999</v>
      </c>
      <c r="GT16" s="9">
        <v>51.926000000000002</v>
      </c>
      <c r="GU16" s="9">
        <v>13.75</v>
      </c>
      <c r="GV16" s="9">
        <v>38.176000000000002</v>
      </c>
      <c r="GW16" s="9">
        <v>12.132999999999999</v>
      </c>
      <c r="GX16" s="9">
        <v>4.4729999999999999</v>
      </c>
      <c r="GY16" s="9">
        <v>7.66</v>
      </c>
      <c r="GZ16" s="9">
        <v>6.9950000000000001</v>
      </c>
      <c r="HA16" s="9">
        <v>1.9339999999999999</v>
      </c>
      <c r="HB16" s="9">
        <v>5.0609999999999999</v>
      </c>
      <c r="HC16" s="9">
        <v>5.1379999999999999</v>
      </c>
      <c r="HD16" s="9">
        <v>2.5390000000000001</v>
      </c>
      <c r="HE16" s="9">
        <v>2.5990000000000002</v>
      </c>
    </row>
    <row r="17" spans="1:213">
      <c r="A17" s="10">
        <v>44228</v>
      </c>
      <c r="B17" s="9">
        <v>360.14800000000002</v>
      </c>
      <c r="C17" s="9">
        <v>721.92899999999997</v>
      </c>
      <c r="D17" s="9">
        <v>813.43</v>
      </c>
      <c r="E17" s="9">
        <v>241.06800000000001</v>
      </c>
      <c r="F17" s="9">
        <v>572.36099999999999</v>
      </c>
      <c r="G17" s="9">
        <v>268.64699999999999</v>
      </c>
      <c r="H17" s="9">
        <v>119.08</v>
      </c>
      <c r="I17" s="9">
        <v>149.56800000000001</v>
      </c>
      <c r="J17" s="9">
        <v>123.839</v>
      </c>
      <c r="K17" s="9">
        <v>45.131</v>
      </c>
      <c r="L17" s="9">
        <v>78.707999999999998</v>
      </c>
      <c r="M17" s="9">
        <v>144.80799999999999</v>
      </c>
      <c r="N17" s="9">
        <v>73.947999999999993</v>
      </c>
      <c r="O17" s="9">
        <v>70.86</v>
      </c>
      <c r="P17" s="9">
        <v>2596.3530000000001</v>
      </c>
      <c r="Q17" s="9">
        <v>1341.3340000000001</v>
      </c>
      <c r="R17" s="9">
        <v>1255.02</v>
      </c>
      <c r="S17" s="9">
        <v>1786.037</v>
      </c>
      <c r="T17" s="9">
        <v>1094.518</v>
      </c>
      <c r="U17" s="9">
        <v>691.51900000000001</v>
      </c>
      <c r="V17" s="9">
        <v>1558.0250000000001</v>
      </c>
      <c r="W17" s="9">
        <v>966.81600000000003</v>
      </c>
      <c r="X17" s="9">
        <v>591.21</v>
      </c>
      <c r="Y17" s="9">
        <v>228.012</v>
      </c>
      <c r="Z17" s="9">
        <v>127.702</v>
      </c>
      <c r="AA17" s="9">
        <v>100.31</v>
      </c>
      <c r="AB17" s="9">
        <v>209.77500000000001</v>
      </c>
      <c r="AC17" s="9">
        <v>115.13</v>
      </c>
      <c r="AD17" s="9">
        <v>94.644999999999996</v>
      </c>
      <c r="AE17" s="9">
        <v>18.236999999999998</v>
      </c>
      <c r="AF17" s="9">
        <v>12.571999999999999</v>
      </c>
      <c r="AG17" s="9">
        <v>5.665</v>
      </c>
      <c r="AH17" s="9">
        <v>810.31600000000003</v>
      </c>
      <c r="AI17" s="9">
        <v>246.816</v>
      </c>
      <c r="AJ17" s="9">
        <v>563.50099999999998</v>
      </c>
      <c r="AK17" s="9">
        <v>594.71299999999997</v>
      </c>
      <c r="AL17" s="9">
        <v>161.47900000000001</v>
      </c>
      <c r="AM17" s="9">
        <v>433.23399999999998</v>
      </c>
      <c r="AN17" s="9">
        <v>215.60300000000001</v>
      </c>
      <c r="AO17" s="9">
        <v>85.337000000000003</v>
      </c>
      <c r="AP17" s="9">
        <v>130.267</v>
      </c>
      <c r="AQ17" s="9">
        <v>100.941</v>
      </c>
      <c r="AR17" s="9">
        <v>30.67</v>
      </c>
      <c r="AS17" s="9">
        <v>70.271000000000001</v>
      </c>
      <c r="AT17" s="9">
        <v>114.663</v>
      </c>
      <c r="AU17" s="9">
        <v>54.667000000000002</v>
      </c>
      <c r="AV17" s="9">
        <v>59.996000000000002</v>
      </c>
      <c r="AW17" s="9">
        <v>847.99599999999998</v>
      </c>
      <c r="AX17" s="9">
        <v>443.834</v>
      </c>
      <c r="AY17" s="9">
        <v>404.16199999999998</v>
      </c>
      <c r="AZ17" s="9">
        <v>552.13900000000001</v>
      </c>
      <c r="BA17" s="9">
        <v>348.79300000000001</v>
      </c>
      <c r="BB17" s="9">
        <v>203.34700000000001</v>
      </c>
      <c r="BC17" s="9">
        <v>480.52800000000002</v>
      </c>
      <c r="BD17" s="9">
        <v>306.39699999999999</v>
      </c>
      <c r="BE17" s="9">
        <v>174.131</v>
      </c>
      <c r="BF17" s="9">
        <v>71.611999999999995</v>
      </c>
      <c r="BG17" s="9">
        <v>42.396000000000001</v>
      </c>
      <c r="BH17" s="9">
        <v>29.216000000000001</v>
      </c>
      <c r="BI17" s="9">
        <v>64.353999999999999</v>
      </c>
      <c r="BJ17" s="9">
        <v>37.207999999999998</v>
      </c>
      <c r="BK17" s="9">
        <v>27.146000000000001</v>
      </c>
      <c r="BL17" s="9">
        <v>7.2569999999999997</v>
      </c>
      <c r="BM17" s="9">
        <v>5.1879999999999997</v>
      </c>
      <c r="BN17" s="9">
        <v>2.0699999999999998</v>
      </c>
      <c r="BO17" s="9">
        <v>295.85700000000003</v>
      </c>
      <c r="BP17" s="9">
        <v>95.040999999999997</v>
      </c>
      <c r="BQ17" s="9">
        <v>200.815</v>
      </c>
      <c r="BR17" s="9">
        <v>223.251</v>
      </c>
      <c r="BS17" s="9">
        <v>65.551000000000002</v>
      </c>
      <c r="BT17" s="9">
        <v>157.69999999999999</v>
      </c>
      <c r="BU17" s="9">
        <v>72.605999999999995</v>
      </c>
      <c r="BV17" s="9">
        <v>29.491</v>
      </c>
      <c r="BW17" s="9">
        <v>43.115000000000002</v>
      </c>
      <c r="BX17" s="9">
        <v>36.033999999999999</v>
      </c>
      <c r="BY17" s="9">
        <v>10.675000000000001</v>
      </c>
      <c r="BZ17" s="9">
        <v>25.358000000000001</v>
      </c>
      <c r="CA17" s="9">
        <v>36.572000000000003</v>
      </c>
      <c r="CB17" s="9">
        <v>18.815999999999999</v>
      </c>
      <c r="CC17" s="9">
        <v>17.757000000000001</v>
      </c>
      <c r="CD17" s="9">
        <v>1363.635</v>
      </c>
      <c r="CE17" s="9">
        <v>729.81799999999998</v>
      </c>
      <c r="CF17" s="9">
        <v>633.81700000000001</v>
      </c>
      <c r="CG17" s="9">
        <v>915.55200000000002</v>
      </c>
      <c r="CH17" s="9">
        <v>605.76499999999999</v>
      </c>
      <c r="CI17" s="9">
        <v>309.78699999999998</v>
      </c>
      <c r="CJ17" s="9">
        <v>730.65800000000002</v>
      </c>
      <c r="CK17" s="9">
        <v>485.53899999999999</v>
      </c>
      <c r="CL17" s="9">
        <v>245.119</v>
      </c>
      <c r="CM17" s="9">
        <v>184.89400000000001</v>
      </c>
      <c r="CN17" s="9">
        <v>120.226</v>
      </c>
      <c r="CO17" s="9">
        <v>64.668999999999997</v>
      </c>
      <c r="CP17" s="9">
        <v>161.727</v>
      </c>
      <c r="CQ17" s="9">
        <v>104.65900000000001</v>
      </c>
      <c r="CR17" s="9">
        <v>57.067999999999998</v>
      </c>
      <c r="CS17" s="9">
        <v>23.167000000000002</v>
      </c>
      <c r="CT17" s="9">
        <v>15.567</v>
      </c>
      <c r="CU17" s="9">
        <v>7.6</v>
      </c>
      <c r="CV17" s="9">
        <v>448.08300000000003</v>
      </c>
      <c r="CW17" s="9">
        <v>124.053</v>
      </c>
      <c r="CX17" s="9">
        <v>324.02999999999997</v>
      </c>
      <c r="CY17" s="9">
        <v>346.346</v>
      </c>
      <c r="CZ17" s="9">
        <v>90.840999999999994</v>
      </c>
      <c r="DA17" s="9">
        <v>255.506</v>
      </c>
      <c r="DB17" s="9">
        <v>101.73699999999999</v>
      </c>
      <c r="DC17" s="9">
        <v>33.213000000000001</v>
      </c>
      <c r="DD17" s="9">
        <v>68.524000000000001</v>
      </c>
      <c r="DE17" s="9">
        <v>48.731999999999999</v>
      </c>
      <c r="DF17" s="9">
        <v>10.305999999999999</v>
      </c>
      <c r="DG17" s="9">
        <v>38.426000000000002</v>
      </c>
      <c r="DH17" s="9">
        <v>53.005000000000003</v>
      </c>
      <c r="DI17" s="9">
        <v>22.907</v>
      </c>
      <c r="DJ17" s="9">
        <v>30.097999999999999</v>
      </c>
      <c r="DK17" s="9">
        <v>260.28800000000001</v>
      </c>
      <c r="DL17" s="9">
        <v>136.06</v>
      </c>
      <c r="DM17" s="9">
        <v>124.229</v>
      </c>
      <c r="DN17" s="9">
        <v>159.59200000000001</v>
      </c>
      <c r="DO17" s="9">
        <v>103.902</v>
      </c>
      <c r="DP17" s="9">
        <v>55.689</v>
      </c>
      <c r="DQ17" s="9">
        <v>128.43799999999999</v>
      </c>
      <c r="DR17" s="9">
        <v>84.498000000000005</v>
      </c>
      <c r="DS17" s="9">
        <v>43.94</v>
      </c>
      <c r="DT17" s="9">
        <v>31.154</v>
      </c>
      <c r="DU17" s="9">
        <v>19.404</v>
      </c>
      <c r="DV17" s="9">
        <v>11.75</v>
      </c>
      <c r="DW17" s="9">
        <v>29.721</v>
      </c>
      <c r="DX17" s="9">
        <v>18.286999999999999</v>
      </c>
      <c r="DY17" s="9">
        <v>11.433</v>
      </c>
      <c r="DZ17" s="9">
        <v>1.4330000000000001</v>
      </c>
      <c r="EA17" s="9">
        <v>1.117</v>
      </c>
      <c r="EB17" s="9">
        <v>0.317</v>
      </c>
      <c r="EC17" s="9">
        <v>100.697</v>
      </c>
      <c r="ED17" s="9">
        <v>32.158000000000001</v>
      </c>
      <c r="EE17" s="9">
        <v>68.539000000000001</v>
      </c>
      <c r="EF17" s="9">
        <v>76.807000000000002</v>
      </c>
      <c r="EG17" s="9">
        <v>21.555</v>
      </c>
      <c r="EH17" s="9">
        <v>55.253</v>
      </c>
      <c r="EI17" s="9">
        <v>23.888999999999999</v>
      </c>
      <c r="EJ17" s="9">
        <v>10.603</v>
      </c>
      <c r="EK17" s="9">
        <v>13.287000000000001</v>
      </c>
      <c r="EL17" s="9">
        <v>10.363</v>
      </c>
      <c r="EM17" s="9">
        <v>3.081</v>
      </c>
      <c r="EN17" s="9">
        <v>7.2830000000000004</v>
      </c>
      <c r="EO17" s="9">
        <v>13.526</v>
      </c>
      <c r="EP17" s="9">
        <v>7.5220000000000002</v>
      </c>
      <c r="EQ17" s="9">
        <v>6.0039999999999996</v>
      </c>
      <c r="ER17" s="9">
        <v>116.462</v>
      </c>
      <c r="ES17" s="9">
        <v>61.362000000000002</v>
      </c>
      <c r="ET17" s="9">
        <v>55.1</v>
      </c>
      <c r="EU17" s="9">
        <v>92.191999999999993</v>
      </c>
      <c r="EV17" s="9">
        <v>52.795999999999999</v>
      </c>
      <c r="EW17" s="9">
        <v>39.396999999999998</v>
      </c>
      <c r="EX17" s="9">
        <v>77.95</v>
      </c>
      <c r="EY17" s="9">
        <v>45.210999999999999</v>
      </c>
      <c r="EZ17" s="9">
        <v>32.74</v>
      </c>
      <c r="FA17" s="9">
        <v>14.242000000000001</v>
      </c>
      <c r="FB17" s="9">
        <v>7.585</v>
      </c>
      <c r="FC17" s="9">
        <v>6.657</v>
      </c>
      <c r="FD17" s="9">
        <v>13.747</v>
      </c>
      <c r="FE17" s="9">
        <v>7.3120000000000003</v>
      </c>
      <c r="FF17" s="9">
        <v>6.4349999999999996</v>
      </c>
      <c r="FG17" s="9">
        <v>0.495</v>
      </c>
      <c r="FH17" s="9">
        <v>0.27400000000000002</v>
      </c>
      <c r="FI17" s="9">
        <v>0.222</v>
      </c>
      <c r="FJ17" s="9">
        <v>24.27</v>
      </c>
      <c r="FK17" s="9">
        <v>8.5660000000000007</v>
      </c>
      <c r="FL17" s="9">
        <v>15.704000000000001</v>
      </c>
      <c r="FM17" s="9">
        <v>19.477</v>
      </c>
      <c r="FN17" s="9">
        <v>6.359</v>
      </c>
      <c r="FO17" s="9">
        <v>13.119</v>
      </c>
      <c r="FP17" s="9">
        <v>4.7930000000000001</v>
      </c>
      <c r="FQ17" s="9">
        <v>2.2080000000000002</v>
      </c>
      <c r="FR17" s="9">
        <v>2.585</v>
      </c>
      <c r="FS17" s="9">
        <v>1.4670000000000001</v>
      </c>
      <c r="FT17" s="9">
        <v>0.53700000000000003</v>
      </c>
      <c r="FU17" s="9">
        <v>0.93</v>
      </c>
      <c r="FV17" s="9">
        <v>3.3260000000000001</v>
      </c>
      <c r="FW17" s="9">
        <v>1.671</v>
      </c>
      <c r="FX17" s="9">
        <v>1.655</v>
      </c>
      <c r="FY17" s="9">
        <v>235.60400000000001</v>
      </c>
      <c r="FZ17" s="9">
        <v>118.75</v>
      </c>
      <c r="GA17" s="9">
        <v>116.854</v>
      </c>
      <c r="GB17" s="9">
        <v>174.524</v>
      </c>
      <c r="GC17" s="9">
        <v>97.367999999999995</v>
      </c>
      <c r="GD17" s="9">
        <v>77.156000000000006</v>
      </c>
      <c r="GE17" s="9">
        <v>149.041</v>
      </c>
      <c r="GF17" s="9">
        <v>85.713999999999999</v>
      </c>
      <c r="GG17" s="9">
        <v>63.326000000000001</v>
      </c>
      <c r="GH17" s="9">
        <v>25.483000000000001</v>
      </c>
      <c r="GI17" s="9">
        <v>11.654</v>
      </c>
      <c r="GJ17" s="9">
        <v>13.83</v>
      </c>
      <c r="GK17" s="9">
        <v>24.526</v>
      </c>
      <c r="GL17" s="9">
        <v>11.199</v>
      </c>
      <c r="GM17" s="9">
        <v>13.327</v>
      </c>
      <c r="GN17" s="9">
        <v>0.95699999999999996</v>
      </c>
      <c r="GO17" s="9">
        <v>0.45400000000000001</v>
      </c>
      <c r="GP17" s="9">
        <v>0.503</v>
      </c>
      <c r="GQ17" s="9">
        <v>61.08</v>
      </c>
      <c r="GR17" s="9">
        <v>21.382000000000001</v>
      </c>
      <c r="GS17" s="9">
        <v>39.698</v>
      </c>
      <c r="GT17" s="9">
        <v>49.524999999999999</v>
      </c>
      <c r="GU17" s="9">
        <v>15.11</v>
      </c>
      <c r="GV17" s="9">
        <v>34.414000000000001</v>
      </c>
      <c r="GW17" s="9">
        <v>11.555</v>
      </c>
      <c r="GX17" s="9">
        <v>6.2720000000000002</v>
      </c>
      <c r="GY17" s="9">
        <v>5.2839999999999998</v>
      </c>
      <c r="GZ17" s="9">
        <v>4.867</v>
      </c>
      <c r="HA17" s="9">
        <v>1.849</v>
      </c>
      <c r="HB17" s="9">
        <v>3.0169999999999999</v>
      </c>
      <c r="HC17" s="9">
        <v>6.6890000000000001</v>
      </c>
      <c r="HD17" s="9">
        <v>4.4219999999999997</v>
      </c>
      <c r="HE17" s="9">
        <v>2.266</v>
      </c>
    </row>
    <row r="18" spans="1:213">
      <c r="A18" s="10">
        <v>44593</v>
      </c>
      <c r="B18" s="9">
        <v>344.95</v>
      </c>
      <c r="C18" s="9">
        <v>725.22299999999996</v>
      </c>
      <c r="D18" s="9">
        <v>876.55799999999999</v>
      </c>
      <c r="E18" s="9">
        <v>266.30399999999997</v>
      </c>
      <c r="F18" s="9">
        <v>610.255</v>
      </c>
      <c r="G18" s="9">
        <v>193.614</v>
      </c>
      <c r="H18" s="9">
        <v>78.646000000000001</v>
      </c>
      <c r="I18" s="9">
        <v>114.968</v>
      </c>
      <c r="J18" s="9">
        <v>102.357</v>
      </c>
      <c r="K18" s="9">
        <v>31.963000000000001</v>
      </c>
      <c r="L18" s="9">
        <v>70.394999999999996</v>
      </c>
      <c r="M18" s="9">
        <v>91.257000000000005</v>
      </c>
      <c r="N18" s="9">
        <v>46.683</v>
      </c>
      <c r="O18" s="9">
        <v>44.573999999999998</v>
      </c>
      <c r="P18" s="9">
        <v>2706.3560000000002</v>
      </c>
      <c r="Q18" s="9">
        <v>1385.5450000000001</v>
      </c>
      <c r="R18" s="9">
        <v>1320.8109999999999</v>
      </c>
      <c r="S18" s="9">
        <v>1869.3150000000001</v>
      </c>
      <c r="T18" s="9">
        <v>1142.4649999999999</v>
      </c>
      <c r="U18" s="9">
        <v>726.84900000000005</v>
      </c>
      <c r="V18" s="9">
        <v>1602.472</v>
      </c>
      <c r="W18" s="9">
        <v>982.11300000000006</v>
      </c>
      <c r="X18" s="9">
        <v>620.35900000000004</v>
      </c>
      <c r="Y18" s="9">
        <v>266.84300000000002</v>
      </c>
      <c r="Z18" s="9">
        <v>160.352</v>
      </c>
      <c r="AA18" s="9">
        <v>106.491</v>
      </c>
      <c r="AB18" s="9">
        <v>247.27</v>
      </c>
      <c r="AC18" s="9">
        <v>148.05099999999999</v>
      </c>
      <c r="AD18" s="9">
        <v>99.218999999999994</v>
      </c>
      <c r="AE18" s="9">
        <v>19.573</v>
      </c>
      <c r="AF18" s="9">
        <v>12.301</v>
      </c>
      <c r="AG18" s="9">
        <v>7.2720000000000002</v>
      </c>
      <c r="AH18" s="9">
        <v>837.04100000000005</v>
      </c>
      <c r="AI18" s="9">
        <v>243.08</v>
      </c>
      <c r="AJ18" s="9">
        <v>593.96100000000001</v>
      </c>
      <c r="AK18" s="9">
        <v>652.14400000000001</v>
      </c>
      <c r="AL18" s="9">
        <v>166.25800000000001</v>
      </c>
      <c r="AM18" s="9">
        <v>485.88600000000002</v>
      </c>
      <c r="AN18" s="9">
        <v>184.89699999999999</v>
      </c>
      <c r="AO18" s="9">
        <v>76.822000000000003</v>
      </c>
      <c r="AP18" s="9">
        <v>108.075</v>
      </c>
      <c r="AQ18" s="9">
        <v>99.445999999999998</v>
      </c>
      <c r="AR18" s="9">
        <v>36.271000000000001</v>
      </c>
      <c r="AS18" s="9">
        <v>63.174999999999997</v>
      </c>
      <c r="AT18" s="9">
        <v>85.450999999999993</v>
      </c>
      <c r="AU18" s="9">
        <v>40.551000000000002</v>
      </c>
      <c r="AV18" s="9">
        <v>44.9</v>
      </c>
      <c r="AW18" s="9">
        <v>880.24900000000002</v>
      </c>
      <c r="AX18" s="9">
        <v>453.28899999999999</v>
      </c>
      <c r="AY18" s="9">
        <v>426.96</v>
      </c>
      <c r="AZ18" s="9">
        <v>583.14499999999998</v>
      </c>
      <c r="BA18" s="9">
        <v>367.89</v>
      </c>
      <c r="BB18" s="9">
        <v>215.255</v>
      </c>
      <c r="BC18" s="9">
        <v>494.46199999999999</v>
      </c>
      <c r="BD18" s="9">
        <v>314.52800000000002</v>
      </c>
      <c r="BE18" s="9">
        <v>179.934</v>
      </c>
      <c r="BF18" s="9">
        <v>88.683000000000007</v>
      </c>
      <c r="BG18" s="9">
        <v>53.362000000000002</v>
      </c>
      <c r="BH18" s="9">
        <v>35.320999999999998</v>
      </c>
      <c r="BI18" s="9">
        <v>79.72</v>
      </c>
      <c r="BJ18" s="9">
        <v>48.334000000000003</v>
      </c>
      <c r="BK18" s="9">
        <v>31.385999999999999</v>
      </c>
      <c r="BL18" s="9">
        <v>8.9619999999999997</v>
      </c>
      <c r="BM18" s="9">
        <v>5.0279999999999996</v>
      </c>
      <c r="BN18" s="9">
        <v>3.9350000000000001</v>
      </c>
      <c r="BO18" s="9">
        <v>297.10399999999998</v>
      </c>
      <c r="BP18" s="9">
        <v>85.399000000000001</v>
      </c>
      <c r="BQ18" s="9">
        <v>211.70500000000001</v>
      </c>
      <c r="BR18" s="9">
        <v>236.56399999999999</v>
      </c>
      <c r="BS18" s="9">
        <v>65.447999999999993</v>
      </c>
      <c r="BT18" s="9">
        <v>171.11600000000001</v>
      </c>
      <c r="BU18" s="9">
        <v>60.540999999999997</v>
      </c>
      <c r="BV18" s="9">
        <v>19.951000000000001</v>
      </c>
      <c r="BW18" s="9">
        <v>40.590000000000003</v>
      </c>
      <c r="BX18" s="9">
        <v>33.148000000000003</v>
      </c>
      <c r="BY18" s="9">
        <v>9.6969999999999992</v>
      </c>
      <c r="BZ18" s="9">
        <v>23.452000000000002</v>
      </c>
      <c r="CA18" s="9">
        <v>27.391999999999999</v>
      </c>
      <c r="CB18" s="9">
        <v>10.254</v>
      </c>
      <c r="CC18" s="9">
        <v>17.138000000000002</v>
      </c>
      <c r="CD18" s="9">
        <v>1456.479</v>
      </c>
      <c r="CE18" s="9">
        <v>767.13599999999997</v>
      </c>
      <c r="CF18" s="9">
        <v>689.34299999999996</v>
      </c>
      <c r="CG18" s="9">
        <v>991.98699999999997</v>
      </c>
      <c r="CH18" s="9">
        <v>639.35900000000004</v>
      </c>
      <c r="CI18" s="9">
        <v>352.62799999999999</v>
      </c>
      <c r="CJ18" s="9">
        <v>833.19</v>
      </c>
      <c r="CK18" s="9">
        <v>538.44200000000001</v>
      </c>
      <c r="CL18" s="9">
        <v>294.74799999999999</v>
      </c>
      <c r="CM18" s="9">
        <v>158.797</v>
      </c>
      <c r="CN18" s="9">
        <v>100.917</v>
      </c>
      <c r="CO18" s="9">
        <v>57.88</v>
      </c>
      <c r="CP18" s="9">
        <v>150.489</v>
      </c>
      <c r="CQ18" s="9">
        <v>94.043000000000006</v>
      </c>
      <c r="CR18" s="9">
        <v>56.445999999999998</v>
      </c>
      <c r="CS18" s="9">
        <v>8.3079999999999998</v>
      </c>
      <c r="CT18" s="9">
        <v>6.8739999999999997</v>
      </c>
      <c r="CU18" s="9">
        <v>1.4339999999999999</v>
      </c>
      <c r="CV18" s="9">
        <v>464.49200000000002</v>
      </c>
      <c r="CW18" s="9">
        <v>127.777</v>
      </c>
      <c r="CX18" s="9">
        <v>336.71499999999997</v>
      </c>
      <c r="CY18" s="9">
        <v>369.61399999999998</v>
      </c>
      <c r="CZ18" s="9">
        <v>96.73</v>
      </c>
      <c r="DA18" s="9">
        <v>272.88299999999998</v>
      </c>
      <c r="DB18" s="9">
        <v>94.878</v>
      </c>
      <c r="DC18" s="9">
        <v>31.047000000000001</v>
      </c>
      <c r="DD18" s="9">
        <v>63.831000000000003</v>
      </c>
      <c r="DE18" s="9">
        <v>50.89</v>
      </c>
      <c r="DF18" s="9">
        <v>15.156000000000001</v>
      </c>
      <c r="DG18" s="9">
        <v>35.734000000000002</v>
      </c>
      <c r="DH18" s="9">
        <v>43.988</v>
      </c>
      <c r="DI18" s="9">
        <v>15.89</v>
      </c>
      <c r="DJ18" s="9">
        <v>28.097000000000001</v>
      </c>
      <c r="DK18" s="9">
        <v>265.60599999999999</v>
      </c>
      <c r="DL18" s="9">
        <v>137.886</v>
      </c>
      <c r="DM18" s="9">
        <v>127.72</v>
      </c>
      <c r="DN18" s="9">
        <v>169.03399999999999</v>
      </c>
      <c r="DO18" s="9">
        <v>106.40600000000001</v>
      </c>
      <c r="DP18" s="9">
        <v>62.628</v>
      </c>
      <c r="DQ18" s="9">
        <v>138.34899999999999</v>
      </c>
      <c r="DR18" s="9">
        <v>87.986999999999995</v>
      </c>
      <c r="DS18" s="9">
        <v>50.362000000000002</v>
      </c>
      <c r="DT18" s="9">
        <v>30.684999999999999</v>
      </c>
      <c r="DU18" s="9">
        <v>18.419</v>
      </c>
      <c r="DV18" s="9">
        <v>12.266</v>
      </c>
      <c r="DW18" s="9">
        <v>29.297999999999998</v>
      </c>
      <c r="DX18" s="9">
        <v>17.181999999999999</v>
      </c>
      <c r="DY18" s="9">
        <v>12.116</v>
      </c>
      <c r="DZ18" s="9">
        <v>1.387</v>
      </c>
      <c r="EA18" s="9">
        <v>1.2370000000000001</v>
      </c>
      <c r="EB18" s="9">
        <v>0.15</v>
      </c>
      <c r="EC18" s="9">
        <v>96.572000000000003</v>
      </c>
      <c r="ED18" s="9">
        <v>31.48</v>
      </c>
      <c r="EE18" s="9">
        <v>65.091999999999999</v>
      </c>
      <c r="EF18" s="9">
        <v>75.635000000000005</v>
      </c>
      <c r="EG18" s="9">
        <v>22.4</v>
      </c>
      <c r="EH18" s="9">
        <v>53.234999999999999</v>
      </c>
      <c r="EI18" s="9">
        <v>20.937000000000001</v>
      </c>
      <c r="EJ18" s="9">
        <v>9.0809999999999995</v>
      </c>
      <c r="EK18" s="9">
        <v>11.856999999999999</v>
      </c>
      <c r="EL18" s="9">
        <v>8.8840000000000003</v>
      </c>
      <c r="EM18" s="9">
        <v>3.0870000000000002</v>
      </c>
      <c r="EN18" s="9">
        <v>5.7969999999999997</v>
      </c>
      <c r="EO18" s="9">
        <v>12.053000000000001</v>
      </c>
      <c r="EP18" s="9">
        <v>5.9930000000000003</v>
      </c>
      <c r="EQ18" s="9">
        <v>6.06</v>
      </c>
      <c r="ER18" s="9">
        <v>121.254</v>
      </c>
      <c r="ES18" s="9">
        <v>62.591000000000001</v>
      </c>
      <c r="ET18" s="9">
        <v>58.662999999999997</v>
      </c>
      <c r="EU18" s="9">
        <v>98.867000000000004</v>
      </c>
      <c r="EV18" s="9">
        <v>55.039000000000001</v>
      </c>
      <c r="EW18" s="9">
        <v>43.828000000000003</v>
      </c>
      <c r="EX18" s="9">
        <v>80.781999999999996</v>
      </c>
      <c r="EY18" s="9">
        <v>43.94</v>
      </c>
      <c r="EZ18" s="9">
        <v>36.841999999999999</v>
      </c>
      <c r="FA18" s="9">
        <v>18.085000000000001</v>
      </c>
      <c r="FB18" s="9">
        <v>11.099</v>
      </c>
      <c r="FC18" s="9">
        <v>6.9859999999999998</v>
      </c>
      <c r="FD18" s="9">
        <v>17.276</v>
      </c>
      <c r="FE18" s="9">
        <v>10.548</v>
      </c>
      <c r="FF18" s="9">
        <v>6.7279999999999998</v>
      </c>
      <c r="FG18" s="9">
        <v>0.80900000000000005</v>
      </c>
      <c r="FH18" s="9">
        <v>0.55100000000000005</v>
      </c>
      <c r="FI18" s="9">
        <v>0.25800000000000001</v>
      </c>
      <c r="FJ18" s="9">
        <v>22.388000000000002</v>
      </c>
      <c r="FK18" s="9">
        <v>7.5529999999999999</v>
      </c>
      <c r="FL18" s="9">
        <v>14.835000000000001</v>
      </c>
      <c r="FM18" s="9">
        <v>16.266999999999999</v>
      </c>
      <c r="FN18" s="9">
        <v>4.8330000000000002</v>
      </c>
      <c r="FO18" s="9">
        <v>11.433</v>
      </c>
      <c r="FP18" s="9">
        <v>6.1210000000000004</v>
      </c>
      <c r="FQ18" s="9">
        <v>2.72</v>
      </c>
      <c r="FR18" s="9">
        <v>3.4020000000000001</v>
      </c>
      <c r="FS18" s="9">
        <v>1.665</v>
      </c>
      <c r="FT18" s="9">
        <v>0.44800000000000001</v>
      </c>
      <c r="FU18" s="9">
        <v>1.2170000000000001</v>
      </c>
      <c r="FV18" s="9">
        <v>4.4560000000000004</v>
      </c>
      <c r="FW18" s="9">
        <v>2.2709999999999999</v>
      </c>
      <c r="FX18" s="9">
        <v>2.1850000000000001</v>
      </c>
      <c r="FY18" s="9">
        <v>234.262</v>
      </c>
      <c r="FZ18" s="9">
        <v>117.68300000000001</v>
      </c>
      <c r="GA18" s="9">
        <v>116.58</v>
      </c>
      <c r="GB18" s="9">
        <v>178.00399999999999</v>
      </c>
      <c r="GC18" s="9">
        <v>96.448999999999998</v>
      </c>
      <c r="GD18" s="9">
        <v>81.555000000000007</v>
      </c>
      <c r="GE18" s="9">
        <v>151.82499999999999</v>
      </c>
      <c r="GF18" s="9">
        <v>83.668999999999997</v>
      </c>
      <c r="GG18" s="9">
        <v>68.156000000000006</v>
      </c>
      <c r="GH18" s="9">
        <v>26.178999999999998</v>
      </c>
      <c r="GI18" s="9">
        <v>12.78</v>
      </c>
      <c r="GJ18" s="9">
        <v>13.398999999999999</v>
      </c>
      <c r="GK18" s="9">
        <v>25.875</v>
      </c>
      <c r="GL18" s="9">
        <v>12.476000000000001</v>
      </c>
      <c r="GM18" s="9">
        <v>13.398999999999999</v>
      </c>
      <c r="GN18" s="9">
        <v>0.30399999999999999</v>
      </c>
      <c r="GO18" s="9">
        <v>0.30399999999999999</v>
      </c>
      <c r="GP18" s="9">
        <v>0</v>
      </c>
      <c r="GQ18" s="9">
        <v>56.259</v>
      </c>
      <c r="GR18" s="9">
        <v>21.234000000000002</v>
      </c>
      <c r="GS18" s="9">
        <v>35.024999999999999</v>
      </c>
      <c r="GT18" s="9">
        <v>44.378</v>
      </c>
      <c r="GU18" s="9">
        <v>14.276999999999999</v>
      </c>
      <c r="GV18" s="9">
        <v>30.100999999999999</v>
      </c>
      <c r="GW18" s="9">
        <v>11.881</v>
      </c>
      <c r="GX18" s="9">
        <v>6.9560000000000004</v>
      </c>
      <c r="GY18" s="9">
        <v>4.9240000000000004</v>
      </c>
      <c r="GZ18" s="9">
        <v>5.085</v>
      </c>
      <c r="HA18" s="9">
        <v>2.5659999999999998</v>
      </c>
      <c r="HB18" s="9">
        <v>2.52</v>
      </c>
      <c r="HC18" s="9">
        <v>6.7949999999999999</v>
      </c>
      <c r="HD18" s="9">
        <v>4.391</v>
      </c>
      <c r="HE18" s="9">
        <v>2.4049999999999998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1388</vt:i4>
      </vt:variant>
    </vt:vector>
  </HeadingPairs>
  <TitlesOfParts>
    <vt:vector size="1394" baseType="lpstr">
      <vt:lpstr>Contents</vt:lpstr>
      <vt:lpstr>Table 3.1</vt:lpstr>
      <vt:lpstr>Table 3.2</vt:lpstr>
      <vt:lpstr>Index</vt:lpstr>
      <vt:lpstr>Data1</vt:lpstr>
      <vt:lpstr>Data2</vt:lpstr>
      <vt:lpstr>A125190018R</vt:lpstr>
      <vt:lpstr>A125190018R_Data</vt:lpstr>
      <vt:lpstr>A125190018R_Latest</vt:lpstr>
      <vt:lpstr>A125190022F</vt:lpstr>
      <vt:lpstr>A125190022F_Data</vt:lpstr>
      <vt:lpstr>A125190022F_Latest</vt:lpstr>
      <vt:lpstr>A125190026R</vt:lpstr>
      <vt:lpstr>A125190026R_Data</vt:lpstr>
      <vt:lpstr>A125190026R_Latest</vt:lpstr>
      <vt:lpstr>A125190030F</vt:lpstr>
      <vt:lpstr>A125190030F_Data</vt:lpstr>
      <vt:lpstr>A125190030F_Latest</vt:lpstr>
      <vt:lpstr>A125190034R</vt:lpstr>
      <vt:lpstr>A125190034R_Data</vt:lpstr>
      <vt:lpstr>A125190034R_Latest</vt:lpstr>
      <vt:lpstr>A125190038X</vt:lpstr>
      <vt:lpstr>A125190038X_Data</vt:lpstr>
      <vt:lpstr>A125190038X_Latest</vt:lpstr>
      <vt:lpstr>A125190042R</vt:lpstr>
      <vt:lpstr>A125190042R_Data</vt:lpstr>
      <vt:lpstr>A125190042R_Latest</vt:lpstr>
      <vt:lpstr>A125190046X</vt:lpstr>
      <vt:lpstr>A125190046X_Data</vt:lpstr>
      <vt:lpstr>A125190046X_Latest</vt:lpstr>
      <vt:lpstr>A125190050R</vt:lpstr>
      <vt:lpstr>A125190050R_Data</vt:lpstr>
      <vt:lpstr>A125190050R_Latest</vt:lpstr>
      <vt:lpstr>A125190054X</vt:lpstr>
      <vt:lpstr>A125190054X_Data</vt:lpstr>
      <vt:lpstr>A125190054X_Latest</vt:lpstr>
      <vt:lpstr>A125190058J</vt:lpstr>
      <vt:lpstr>A125190058J_Data</vt:lpstr>
      <vt:lpstr>A125190058J_Latest</vt:lpstr>
      <vt:lpstr>A125190062X</vt:lpstr>
      <vt:lpstr>A125190062X_Data</vt:lpstr>
      <vt:lpstr>A125190062X_Latest</vt:lpstr>
      <vt:lpstr>A125190066J</vt:lpstr>
      <vt:lpstr>A125190066J_Data</vt:lpstr>
      <vt:lpstr>A125190066J_Latest</vt:lpstr>
      <vt:lpstr>A125190070X</vt:lpstr>
      <vt:lpstr>A125190070X_Data</vt:lpstr>
      <vt:lpstr>A125190070X_Latest</vt:lpstr>
      <vt:lpstr>A125190074J</vt:lpstr>
      <vt:lpstr>A125190074J_Data</vt:lpstr>
      <vt:lpstr>A125190074J_Latest</vt:lpstr>
      <vt:lpstr>A125190078T</vt:lpstr>
      <vt:lpstr>A125190078T_Data</vt:lpstr>
      <vt:lpstr>A125190078T_Latest</vt:lpstr>
      <vt:lpstr>A125190082J</vt:lpstr>
      <vt:lpstr>A125190082J_Data</vt:lpstr>
      <vt:lpstr>A125190082J_Latest</vt:lpstr>
      <vt:lpstr>A125190086T</vt:lpstr>
      <vt:lpstr>A125190086T_Data</vt:lpstr>
      <vt:lpstr>A125190086T_Latest</vt:lpstr>
      <vt:lpstr>A125190090J</vt:lpstr>
      <vt:lpstr>A125190090J_Data</vt:lpstr>
      <vt:lpstr>A125190090J_Latest</vt:lpstr>
      <vt:lpstr>A125190094T</vt:lpstr>
      <vt:lpstr>A125190094T_Data</vt:lpstr>
      <vt:lpstr>A125190094T_Latest</vt:lpstr>
      <vt:lpstr>A125190098A</vt:lpstr>
      <vt:lpstr>A125190098A_Data</vt:lpstr>
      <vt:lpstr>A125190098A_Latest</vt:lpstr>
      <vt:lpstr>A125190102F</vt:lpstr>
      <vt:lpstr>A125190102F_Data</vt:lpstr>
      <vt:lpstr>A125190102F_Latest</vt:lpstr>
      <vt:lpstr>A125190106R</vt:lpstr>
      <vt:lpstr>A125190106R_Data</vt:lpstr>
      <vt:lpstr>A125190106R_Latest</vt:lpstr>
      <vt:lpstr>A125190110F</vt:lpstr>
      <vt:lpstr>A125190110F_Data</vt:lpstr>
      <vt:lpstr>A125190110F_Latest</vt:lpstr>
      <vt:lpstr>A125190114R</vt:lpstr>
      <vt:lpstr>A125190114R_Data</vt:lpstr>
      <vt:lpstr>A125190114R_Latest</vt:lpstr>
      <vt:lpstr>A125190118X</vt:lpstr>
      <vt:lpstr>A125190118X_Data</vt:lpstr>
      <vt:lpstr>A125190118X_Latest</vt:lpstr>
      <vt:lpstr>A125190122R</vt:lpstr>
      <vt:lpstr>A125190122R_Data</vt:lpstr>
      <vt:lpstr>A125190122R_Latest</vt:lpstr>
      <vt:lpstr>A125190126X</vt:lpstr>
      <vt:lpstr>A125190126X_Data</vt:lpstr>
      <vt:lpstr>A125190126X_Latest</vt:lpstr>
      <vt:lpstr>A125190130R</vt:lpstr>
      <vt:lpstr>A125190130R_Data</vt:lpstr>
      <vt:lpstr>A125190130R_Latest</vt:lpstr>
      <vt:lpstr>A125190134X</vt:lpstr>
      <vt:lpstr>A125190134X_Data</vt:lpstr>
      <vt:lpstr>A125190134X_Latest</vt:lpstr>
      <vt:lpstr>A125190138J</vt:lpstr>
      <vt:lpstr>A125190138J_Data</vt:lpstr>
      <vt:lpstr>A125190138J_Latest</vt:lpstr>
      <vt:lpstr>A125190142X</vt:lpstr>
      <vt:lpstr>A125190142X_Data</vt:lpstr>
      <vt:lpstr>A125190142X_Latest</vt:lpstr>
      <vt:lpstr>A125190146J</vt:lpstr>
      <vt:lpstr>A125190146J_Data</vt:lpstr>
      <vt:lpstr>A125190146J_Latest</vt:lpstr>
      <vt:lpstr>A125190150X</vt:lpstr>
      <vt:lpstr>A125190150X_Data</vt:lpstr>
      <vt:lpstr>A125190150X_Latest</vt:lpstr>
      <vt:lpstr>A125190154J</vt:lpstr>
      <vt:lpstr>A125190154J_Data</vt:lpstr>
      <vt:lpstr>A125190154J_Latest</vt:lpstr>
      <vt:lpstr>A125190158T</vt:lpstr>
      <vt:lpstr>A125190158T_Data</vt:lpstr>
      <vt:lpstr>A125190158T_Latest</vt:lpstr>
      <vt:lpstr>A125190162J</vt:lpstr>
      <vt:lpstr>A125190162J_Data</vt:lpstr>
      <vt:lpstr>A125190162J_Latest</vt:lpstr>
      <vt:lpstr>A125190166T</vt:lpstr>
      <vt:lpstr>A125190166T_Data</vt:lpstr>
      <vt:lpstr>A125190166T_Latest</vt:lpstr>
      <vt:lpstr>A125190170J</vt:lpstr>
      <vt:lpstr>A125190170J_Data</vt:lpstr>
      <vt:lpstr>A125190170J_Latest</vt:lpstr>
      <vt:lpstr>A125190174T</vt:lpstr>
      <vt:lpstr>A125190174T_Data</vt:lpstr>
      <vt:lpstr>A125190174T_Latest</vt:lpstr>
      <vt:lpstr>A125190178A</vt:lpstr>
      <vt:lpstr>A125190178A_Data</vt:lpstr>
      <vt:lpstr>A125190178A_Latest</vt:lpstr>
      <vt:lpstr>A125190182T</vt:lpstr>
      <vt:lpstr>A125190182T_Data</vt:lpstr>
      <vt:lpstr>A125190182T_Latest</vt:lpstr>
      <vt:lpstr>A125190186A</vt:lpstr>
      <vt:lpstr>A125190186A_Data</vt:lpstr>
      <vt:lpstr>A125190186A_Latest</vt:lpstr>
      <vt:lpstr>A125190190T</vt:lpstr>
      <vt:lpstr>A125190190T_Data</vt:lpstr>
      <vt:lpstr>A125190190T_Latest</vt:lpstr>
      <vt:lpstr>A125190194A</vt:lpstr>
      <vt:lpstr>A125190194A_Data</vt:lpstr>
      <vt:lpstr>A125190194A_Latest</vt:lpstr>
      <vt:lpstr>A125190198K</vt:lpstr>
      <vt:lpstr>A125190198K_Data</vt:lpstr>
      <vt:lpstr>A125190198K_Latest</vt:lpstr>
      <vt:lpstr>A125190202R</vt:lpstr>
      <vt:lpstr>A125190202R_Data</vt:lpstr>
      <vt:lpstr>A125190202R_Latest</vt:lpstr>
      <vt:lpstr>A125190206X</vt:lpstr>
      <vt:lpstr>A125190206X_Data</vt:lpstr>
      <vt:lpstr>A125190206X_Latest</vt:lpstr>
      <vt:lpstr>A125190210R</vt:lpstr>
      <vt:lpstr>A125190210R_Data</vt:lpstr>
      <vt:lpstr>A125190210R_Latest</vt:lpstr>
      <vt:lpstr>A125190214X</vt:lpstr>
      <vt:lpstr>A125190214X_Data</vt:lpstr>
      <vt:lpstr>A125190214X_Latest</vt:lpstr>
      <vt:lpstr>A125190218J</vt:lpstr>
      <vt:lpstr>A125190218J_Data</vt:lpstr>
      <vt:lpstr>A125190218J_Latest</vt:lpstr>
      <vt:lpstr>A125190222X</vt:lpstr>
      <vt:lpstr>A125190222X_Data</vt:lpstr>
      <vt:lpstr>A125190222X_Latest</vt:lpstr>
      <vt:lpstr>A125190226J</vt:lpstr>
      <vt:lpstr>A125190226J_Data</vt:lpstr>
      <vt:lpstr>A125190226J_Latest</vt:lpstr>
      <vt:lpstr>A125190230X</vt:lpstr>
      <vt:lpstr>A125190230X_Data</vt:lpstr>
      <vt:lpstr>A125190230X_Latest</vt:lpstr>
      <vt:lpstr>A125190234J</vt:lpstr>
      <vt:lpstr>A125190234J_Data</vt:lpstr>
      <vt:lpstr>A125190234J_Latest</vt:lpstr>
      <vt:lpstr>A125190238T</vt:lpstr>
      <vt:lpstr>A125190238T_Data</vt:lpstr>
      <vt:lpstr>A125190238T_Latest</vt:lpstr>
      <vt:lpstr>A125190242J</vt:lpstr>
      <vt:lpstr>A125190242J_Data</vt:lpstr>
      <vt:lpstr>A125190242J_Latest</vt:lpstr>
      <vt:lpstr>A125190246T</vt:lpstr>
      <vt:lpstr>A125190246T_Data</vt:lpstr>
      <vt:lpstr>A125190246T_Latest</vt:lpstr>
      <vt:lpstr>A125190250J</vt:lpstr>
      <vt:lpstr>A125190250J_Data</vt:lpstr>
      <vt:lpstr>A125190250J_Latest</vt:lpstr>
      <vt:lpstr>A125190254T</vt:lpstr>
      <vt:lpstr>A125190254T_Data</vt:lpstr>
      <vt:lpstr>A125190254T_Latest</vt:lpstr>
      <vt:lpstr>A125190258A</vt:lpstr>
      <vt:lpstr>A125190258A_Data</vt:lpstr>
      <vt:lpstr>A125190258A_Latest</vt:lpstr>
      <vt:lpstr>A125190262T</vt:lpstr>
      <vt:lpstr>A125190262T_Data</vt:lpstr>
      <vt:lpstr>A125190262T_Latest</vt:lpstr>
      <vt:lpstr>A125190266A</vt:lpstr>
      <vt:lpstr>A125190266A_Data</vt:lpstr>
      <vt:lpstr>A125190266A_Latest</vt:lpstr>
      <vt:lpstr>A125190270T</vt:lpstr>
      <vt:lpstr>A125190270T_Data</vt:lpstr>
      <vt:lpstr>A125190270T_Latest</vt:lpstr>
      <vt:lpstr>A125190274A</vt:lpstr>
      <vt:lpstr>A125190274A_Data</vt:lpstr>
      <vt:lpstr>A125190274A_Latest</vt:lpstr>
      <vt:lpstr>A125190278K</vt:lpstr>
      <vt:lpstr>A125190278K_Data</vt:lpstr>
      <vt:lpstr>A125190278K_Latest</vt:lpstr>
      <vt:lpstr>A125190282A</vt:lpstr>
      <vt:lpstr>A125190282A_Data</vt:lpstr>
      <vt:lpstr>A125190282A_Latest</vt:lpstr>
      <vt:lpstr>A125190286K</vt:lpstr>
      <vt:lpstr>A125190286K_Data</vt:lpstr>
      <vt:lpstr>A125190286K_Latest</vt:lpstr>
      <vt:lpstr>A125190290A</vt:lpstr>
      <vt:lpstr>A125190290A_Data</vt:lpstr>
      <vt:lpstr>A125190290A_Latest</vt:lpstr>
      <vt:lpstr>A125190294K</vt:lpstr>
      <vt:lpstr>A125190294K_Data</vt:lpstr>
      <vt:lpstr>A125190294K_Latest</vt:lpstr>
      <vt:lpstr>A125190298V</vt:lpstr>
      <vt:lpstr>A125190298V_Data</vt:lpstr>
      <vt:lpstr>A125190298V_Latest</vt:lpstr>
      <vt:lpstr>A125190302X</vt:lpstr>
      <vt:lpstr>A125190302X_Data</vt:lpstr>
      <vt:lpstr>A125190302X_Latest</vt:lpstr>
      <vt:lpstr>A125190306J</vt:lpstr>
      <vt:lpstr>A125190306J_Data</vt:lpstr>
      <vt:lpstr>A125190306J_Latest</vt:lpstr>
      <vt:lpstr>A125190310X</vt:lpstr>
      <vt:lpstr>A125190310X_Data</vt:lpstr>
      <vt:lpstr>A125190310X_Latest</vt:lpstr>
      <vt:lpstr>A125190314J</vt:lpstr>
      <vt:lpstr>A125190314J_Data</vt:lpstr>
      <vt:lpstr>A125190314J_Latest</vt:lpstr>
      <vt:lpstr>A125190318T</vt:lpstr>
      <vt:lpstr>A125190318T_Data</vt:lpstr>
      <vt:lpstr>A125190318T_Latest</vt:lpstr>
      <vt:lpstr>A125190322J</vt:lpstr>
      <vt:lpstr>A125190322J_Data</vt:lpstr>
      <vt:lpstr>A125190322J_Latest</vt:lpstr>
      <vt:lpstr>A125190326T</vt:lpstr>
      <vt:lpstr>A125190326T_Data</vt:lpstr>
      <vt:lpstr>A125190326T_Latest</vt:lpstr>
      <vt:lpstr>A125190330J</vt:lpstr>
      <vt:lpstr>A125190330J_Data</vt:lpstr>
      <vt:lpstr>A125190330J_Latest</vt:lpstr>
      <vt:lpstr>A125190334T</vt:lpstr>
      <vt:lpstr>A125190334T_Data</vt:lpstr>
      <vt:lpstr>A125190334T_Latest</vt:lpstr>
      <vt:lpstr>A125190338A</vt:lpstr>
      <vt:lpstr>A125190338A_Data</vt:lpstr>
      <vt:lpstr>A125190338A_Latest</vt:lpstr>
      <vt:lpstr>A125190342T</vt:lpstr>
      <vt:lpstr>A125190342T_Data</vt:lpstr>
      <vt:lpstr>A125190342T_Latest</vt:lpstr>
      <vt:lpstr>A125190346A</vt:lpstr>
      <vt:lpstr>A125190346A_Data</vt:lpstr>
      <vt:lpstr>A125190346A_Latest</vt:lpstr>
      <vt:lpstr>A125190350T</vt:lpstr>
      <vt:lpstr>A125190350T_Data</vt:lpstr>
      <vt:lpstr>A125190350T_Latest</vt:lpstr>
      <vt:lpstr>A125190354A</vt:lpstr>
      <vt:lpstr>A125190354A_Data</vt:lpstr>
      <vt:lpstr>A125190354A_Latest</vt:lpstr>
      <vt:lpstr>A125190358K</vt:lpstr>
      <vt:lpstr>A125190358K_Data</vt:lpstr>
      <vt:lpstr>A125190358K_Latest</vt:lpstr>
      <vt:lpstr>A125190362A</vt:lpstr>
      <vt:lpstr>A125190362A_Data</vt:lpstr>
      <vt:lpstr>A125190362A_Latest</vt:lpstr>
      <vt:lpstr>A125190366K</vt:lpstr>
      <vt:lpstr>A125190366K_Data</vt:lpstr>
      <vt:lpstr>A125190366K_Latest</vt:lpstr>
      <vt:lpstr>A125190370A</vt:lpstr>
      <vt:lpstr>A125190370A_Data</vt:lpstr>
      <vt:lpstr>A125190370A_Latest</vt:lpstr>
      <vt:lpstr>A125190374K</vt:lpstr>
      <vt:lpstr>A125190374K_Data</vt:lpstr>
      <vt:lpstr>A125190374K_Latest</vt:lpstr>
      <vt:lpstr>A125190378V</vt:lpstr>
      <vt:lpstr>A125190378V_Data</vt:lpstr>
      <vt:lpstr>A125190378V_Latest</vt:lpstr>
      <vt:lpstr>A125190382K</vt:lpstr>
      <vt:lpstr>A125190382K_Data</vt:lpstr>
      <vt:lpstr>A125190382K_Latest</vt:lpstr>
      <vt:lpstr>A125190386V</vt:lpstr>
      <vt:lpstr>A125190386V_Data</vt:lpstr>
      <vt:lpstr>A125190386V_Latest</vt:lpstr>
      <vt:lpstr>A125190390K</vt:lpstr>
      <vt:lpstr>A125190390K_Data</vt:lpstr>
      <vt:lpstr>A125190390K_Latest</vt:lpstr>
      <vt:lpstr>A125190394V</vt:lpstr>
      <vt:lpstr>A125190394V_Data</vt:lpstr>
      <vt:lpstr>A125190394V_Latest</vt:lpstr>
      <vt:lpstr>A125190398C</vt:lpstr>
      <vt:lpstr>A125190398C_Data</vt:lpstr>
      <vt:lpstr>A125190398C_Latest</vt:lpstr>
      <vt:lpstr>A125190402J</vt:lpstr>
      <vt:lpstr>A125190402J_Data</vt:lpstr>
      <vt:lpstr>A125190402J_Latest</vt:lpstr>
      <vt:lpstr>A125190406T</vt:lpstr>
      <vt:lpstr>A125190406T_Data</vt:lpstr>
      <vt:lpstr>A125190406T_Latest</vt:lpstr>
      <vt:lpstr>A125190410J</vt:lpstr>
      <vt:lpstr>A125190410J_Data</vt:lpstr>
      <vt:lpstr>A125190410J_Latest</vt:lpstr>
      <vt:lpstr>A125190414T</vt:lpstr>
      <vt:lpstr>A125190414T_Data</vt:lpstr>
      <vt:lpstr>A125190414T_Latest</vt:lpstr>
      <vt:lpstr>A125190418A</vt:lpstr>
      <vt:lpstr>A125190418A_Data</vt:lpstr>
      <vt:lpstr>A125190418A_Latest</vt:lpstr>
      <vt:lpstr>A125190422T</vt:lpstr>
      <vt:lpstr>A125190422T_Data</vt:lpstr>
      <vt:lpstr>A125190422T_Latest</vt:lpstr>
      <vt:lpstr>A125190426A</vt:lpstr>
      <vt:lpstr>A125190426A_Data</vt:lpstr>
      <vt:lpstr>A125190426A_Latest</vt:lpstr>
      <vt:lpstr>A125190430T</vt:lpstr>
      <vt:lpstr>A125190430T_Data</vt:lpstr>
      <vt:lpstr>A125190430T_Latest</vt:lpstr>
      <vt:lpstr>A125190434A</vt:lpstr>
      <vt:lpstr>A125190434A_Data</vt:lpstr>
      <vt:lpstr>A125190434A_Latest</vt:lpstr>
      <vt:lpstr>A125190438K</vt:lpstr>
      <vt:lpstr>A125190438K_Data</vt:lpstr>
      <vt:lpstr>A125190438K_Latest</vt:lpstr>
      <vt:lpstr>A125190442A</vt:lpstr>
      <vt:lpstr>A125190442A_Data</vt:lpstr>
      <vt:lpstr>A125190442A_Latest</vt:lpstr>
      <vt:lpstr>A125190446K</vt:lpstr>
      <vt:lpstr>A125190446K_Data</vt:lpstr>
      <vt:lpstr>A125190446K_Latest</vt:lpstr>
      <vt:lpstr>A125190450A</vt:lpstr>
      <vt:lpstr>A125190450A_Data</vt:lpstr>
      <vt:lpstr>A125190450A_Latest</vt:lpstr>
      <vt:lpstr>A125190454K</vt:lpstr>
      <vt:lpstr>A125190454K_Data</vt:lpstr>
      <vt:lpstr>A125190454K_Latest</vt:lpstr>
      <vt:lpstr>A125190810V</vt:lpstr>
      <vt:lpstr>A125190810V_Data</vt:lpstr>
      <vt:lpstr>A125190810V_Latest</vt:lpstr>
      <vt:lpstr>A125190814C</vt:lpstr>
      <vt:lpstr>A125190814C_Data</vt:lpstr>
      <vt:lpstr>A125190814C_Latest</vt:lpstr>
      <vt:lpstr>A125190818L</vt:lpstr>
      <vt:lpstr>A125190818L_Data</vt:lpstr>
      <vt:lpstr>A125190818L_Latest</vt:lpstr>
      <vt:lpstr>A125190822C</vt:lpstr>
      <vt:lpstr>A125190822C_Data</vt:lpstr>
      <vt:lpstr>A125190822C_Latest</vt:lpstr>
      <vt:lpstr>A125190826L</vt:lpstr>
      <vt:lpstr>A125190826L_Data</vt:lpstr>
      <vt:lpstr>A125190826L_Latest</vt:lpstr>
      <vt:lpstr>A125190830C</vt:lpstr>
      <vt:lpstr>A125190830C_Data</vt:lpstr>
      <vt:lpstr>A125190830C_Latest</vt:lpstr>
      <vt:lpstr>A125190834L</vt:lpstr>
      <vt:lpstr>A125190834L_Data</vt:lpstr>
      <vt:lpstr>A125190834L_Latest</vt:lpstr>
      <vt:lpstr>A125190838W</vt:lpstr>
      <vt:lpstr>A125190838W_Data</vt:lpstr>
      <vt:lpstr>A125190838W_Latest</vt:lpstr>
      <vt:lpstr>A125190842L</vt:lpstr>
      <vt:lpstr>A125190842L_Data</vt:lpstr>
      <vt:lpstr>A125190842L_Latest</vt:lpstr>
      <vt:lpstr>A125190846W</vt:lpstr>
      <vt:lpstr>A125190846W_Data</vt:lpstr>
      <vt:lpstr>A125190846W_Latest</vt:lpstr>
      <vt:lpstr>A125190850L</vt:lpstr>
      <vt:lpstr>A125190850L_Data</vt:lpstr>
      <vt:lpstr>A125190850L_Latest</vt:lpstr>
      <vt:lpstr>A125191206T</vt:lpstr>
      <vt:lpstr>A125191206T_Data</vt:lpstr>
      <vt:lpstr>A125191206T_Latest</vt:lpstr>
      <vt:lpstr>A125191210J</vt:lpstr>
      <vt:lpstr>A125191210J_Data</vt:lpstr>
      <vt:lpstr>A125191210J_Latest</vt:lpstr>
      <vt:lpstr>A125191214T</vt:lpstr>
      <vt:lpstr>A125191214T_Data</vt:lpstr>
      <vt:lpstr>A125191214T_Latest</vt:lpstr>
      <vt:lpstr>A125191218A</vt:lpstr>
      <vt:lpstr>A125191218A_Data</vt:lpstr>
      <vt:lpstr>A125191218A_Latest</vt:lpstr>
      <vt:lpstr>A125191222T</vt:lpstr>
      <vt:lpstr>A125191222T_Data</vt:lpstr>
      <vt:lpstr>A125191222T_Latest</vt:lpstr>
      <vt:lpstr>A125191226A</vt:lpstr>
      <vt:lpstr>A125191226A_Data</vt:lpstr>
      <vt:lpstr>A125191226A_Latest</vt:lpstr>
      <vt:lpstr>A125191230T</vt:lpstr>
      <vt:lpstr>A125191230T_Data</vt:lpstr>
      <vt:lpstr>A125191230T_Latest</vt:lpstr>
      <vt:lpstr>A125191234A</vt:lpstr>
      <vt:lpstr>A125191234A_Data</vt:lpstr>
      <vt:lpstr>A125191234A_Latest</vt:lpstr>
      <vt:lpstr>A125191238K</vt:lpstr>
      <vt:lpstr>A125191238K_Data</vt:lpstr>
      <vt:lpstr>A125191238K_Latest</vt:lpstr>
      <vt:lpstr>A125191242A</vt:lpstr>
      <vt:lpstr>A125191242A_Data</vt:lpstr>
      <vt:lpstr>A125191242A_Latest</vt:lpstr>
      <vt:lpstr>A125191246K</vt:lpstr>
      <vt:lpstr>A125191246K_Data</vt:lpstr>
      <vt:lpstr>A125191246K_Latest</vt:lpstr>
      <vt:lpstr>A125191602V</vt:lpstr>
      <vt:lpstr>A125191602V_Data</vt:lpstr>
      <vt:lpstr>A125191602V_Latest</vt:lpstr>
      <vt:lpstr>A125191606C</vt:lpstr>
      <vt:lpstr>A125191606C_Data</vt:lpstr>
      <vt:lpstr>A125191606C_Latest</vt:lpstr>
      <vt:lpstr>A125191610V</vt:lpstr>
      <vt:lpstr>A125191610V_Data</vt:lpstr>
      <vt:lpstr>A125191610V_Latest</vt:lpstr>
      <vt:lpstr>A125191614C</vt:lpstr>
      <vt:lpstr>A125191614C_Data</vt:lpstr>
      <vt:lpstr>A125191614C_Latest</vt:lpstr>
      <vt:lpstr>A125191618L</vt:lpstr>
      <vt:lpstr>A125191618L_Data</vt:lpstr>
      <vt:lpstr>A125191618L_Latest</vt:lpstr>
      <vt:lpstr>A125191622C</vt:lpstr>
      <vt:lpstr>A125191622C_Data</vt:lpstr>
      <vt:lpstr>A125191622C_Latest</vt:lpstr>
      <vt:lpstr>A125191626L</vt:lpstr>
      <vt:lpstr>A125191626L_Data</vt:lpstr>
      <vt:lpstr>A125191626L_Latest</vt:lpstr>
      <vt:lpstr>A125191630C</vt:lpstr>
      <vt:lpstr>A125191630C_Data</vt:lpstr>
      <vt:lpstr>A125191630C_Latest</vt:lpstr>
      <vt:lpstr>A125191634L</vt:lpstr>
      <vt:lpstr>A125191634L_Data</vt:lpstr>
      <vt:lpstr>A125191634L_Latest</vt:lpstr>
      <vt:lpstr>A125191638W</vt:lpstr>
      <vt:lpstr>A125191638W_Data</vt:lpstr>
      <vt:lpstr>A125191638W_Latest</vt:lpstr>
      <vt:lpstr>A125191642L</vt:lpstr>
      <vt:lpstr>A125191642L_Data</vt:lpstr>
      <vt:lpstr>A125191642L_Latest</vt:lpstr>
      <vt:lpstr>A125191998A</vt:lpstr>
      <vt:lpstr>A125191998A_Data</vt:lpstr>
      <vt:lpstr>A125191998A_Latest</vt:lpstr>
      <vt:lpstr>A125192002J</vt:lpstr>
      <vt:lpstr>A125192002J_Data</vt:lpstr>
      <vt:lpstr>A125192002J_Latest</vt:lpstr>
      <vt:lpstr>A125192006T</vt:lpstr>
      <vt:lpstr>A125192006T_Data</vt:lpstr>
      <vt:lpstr>A125192006T_Latest</vt:lpstr>
      <vt:lpstr>A125192010J</vt:lpstr>
      <vt:lpstr>A125192010J_Data</vt:lpstr>
      <vt:lpstr>A125192010J_Latest</vt:lpstr>
      <vt:lpstr>A125192014T</vt:lpstr>
      <vt:lpstr>A125192014T_Data</vt:lpstr>
      <vt:lpstr>A125192014T_Latest</vt:lpstr>
      <vt:lpstr>A125192018A</vt:lpstr>
      <vt:lpstr>A125192018A_Data</vt:lpstr>
      <vt:lpstr>A125192018A_Latest</vt:lpstr>
      <vt:lpstr>A125192022T</vt:lpstr>
      <vt:lpstr>A125192022T_Data</vt:lpstr>
      <vt:lpstr>A125192022T_Latest</vt:lpstr>
      <vt:lpstr>A125192026A</vt:lpstr>
      <vt:lpstr>A125192026A_Data</vt:lpstr>
      <vt:lpstr>A125192026A_Latest</vt:lpstr>
      <vt:lpstr>A125192030T</vt:lpstr>
      <vt:lpstr>A125192030T_Data</vt:lpstr>
      <vt:lpstr>A125192030T_Latest</vt:lpstr>
      <vt:lpstr>A125192034A</vt:lpstr>
      <vt:lpstr>A125192034A_Data</vt:lpstr>
      <vt:lpstr>A125192034A_Latest</vt:lpstr>
      <vt:lpstr>A125192038K</vt:lpstr>
      <vt:lpstr>A125192038K_Data</vt:lpstr>
      <vt:lpstr>A125192038K_Latest</vt:lpstr>
      <vt:lpstr>A125192394F</vt:lpstr>
      <vt:lpstr>A125192394F_Data</vt:lpstr>
      <vt:lpstr>A125192394F_Latest</vt:lpstr>
      <vt:lpstr>A125192398R</vt:lpstr>
      <vt:lpstr>A125192398R_Data</vt:lpstr>
      <vt:lpstr>A125192398R_Latest</vt:lpstr>
      <vt:lpstr>A125192402V</vt:lpstr>
      <vt:lpstr>A125192402V_Data</vt:lpstr>
      <vt:lpstr>A125192402V_Latest</vt:lpstr>
      <vt:lpstr>A125192406C</vt:lpstr>
      <vt:lpstr>A125192406C_Data</vt:lpstr>
      <vt:lpstr>A125192406C_Latest</vt:lpstr>
      <vt:lpstr>A125192410V</vt:lpstr>
      <vt:lpstr>A125192410V_Data</vt:lpstr>
      <vt:lpstr>A125192410V_Latest</vt:lpstr>
      <vt:lpstr>A125192414C</vt:lpstr>
      <vt:lpstr>A125192414C_Data</vt:lpstr>
      <vt:lpstr>A125192414C_Latest</vt:lpstr>
      <vt:lpstr>A125192418L</vt:lpstr>
      <vt:lpstr>A125192418L_Data</vt:lpstr>
      <vt:lpstr>A125192418L_Latest</vt:lpstr>
      <vt:lpstr>A125192422C</vt:lpstr>
      <vt:lpstr>A125192422C_Data</vt:lpstr>
      <vt:lpstr>A125192422C_Latest</vt:lpstr>
      <vt:lpstr>A125192426L</vt:lpstr>
      <vt:lpstr>A125192426L_Data</vt:lpstr>
      <vt:lpstr>A125192426L_Latest</vt:lpstr>
      <vt:lpstr>A125192430C</vt:lpstr>
      <vt:lpstr>A125192430C_Data</vt:lpstr>
      <vt:lpstr>A125192430C_Latest</vt:lpstr>
      <vt:lpstr>A125192434L</vt:lpstr>
      <vt:lpstr>A125192434L_Data</vt:lpstr>
      <vt:lpstr>A125192434L_Latest</vt:lpstr>
      <vt:lpstr>A125192438W</vt:lpstr>
      <vt:lpstr>A125192438W_Data</vt:lpstr>
      <vt:lpstr>A125192438W_Latest</vt:lpstr>
      <vt:lpstr>A125192442L</vt:lpstr>
      <vt:lpstr>A125192442L_Data</vt:lpstr>
      <vt:lpstr>A125192442L_Latest</vt:lpstr>
      <vt:lpstr>A125192446W</vt:lpstr>
      <vt:lpstr>A125192446W_Data</vt:lpstr>
      <vt:lpstr>A125192446W_Latest</vt:lpstr>
      <vt:lpstr>A125192450L</vt:lpstr>
      <vt:lpstr>A125192450L_Data</vt:lpstr>
      <vt:lpstr>A125192450L_Latest</vt:lpstr>
      <vt:lpstr>A125192454W</vt:lpstr>
      <vt:lpstr>A125192454W_Data</vt:lpstr>
      <vt:lpstr>A125192454W_Latest</vt:lpstr>
      <vt:lpstr>A125192458F</vt:lpstr>
      <vt:lpstr>A125192458F_Data</vt:lpstr>
      <vt:lpstr>A125192458F_Latest</vt:lpstr>
      <vt:lpstr>A125192462W</vt:lpstr>
      <vt:lpstr>A125192462W_Data</vt:lpstr>
      <vt:lpstr>A125192462W_Latest</vt:lpstr>
      <vt:lpstr>A125192466F</vt:lpstr>
      <vt:lpstr>A125192466F_Data</vt:lpstr>
      <vt:lpstr>A125192466F_Latest</vt:lpstr>
      <vt:lpstr>A125192470W</vt:lpstr>
      <vt:lpstr>A125192470W_Data</vt:lpstr>
      <vt:lpstr>A125192470W_Latest</vt:lpstr>
      <vt:lpstr>A125192474F</vt:lpstr>
      <vt:lpstr>A125192474F_Data</vt:lpstr>
      <vt:lpstr>A125192474F_Latest</vt:lpstr>
      <vt:lpstr>A125192478R</vt:lpstr>
      <vt:lpstr>A125192478R_Data</vt:lpstr>
      <vt:lpstr>A125192478R_Latest</vt:lpstr>
      <vt:lpstr>A125192482F</vt:lpstr>
      <vt:lpstr>A125192482F_Data</vt:lpstr>
      <vt:lpstr>A125192482F_Latest</vt:lpstr>
      <vt:lpstr>A125192486R</vt:lpstr>
      <vt:lpstr>A125192486R_Data</vt:lpstr>
      <vt:lpstr>A125192486R_Latest</vt:lpstr>
      <vt:lpstr>A125192490F</vt:lpstr>
      <vt:lpstr>A125192490F_Data</vt:lpstr>
      <vt:lpstr>A125192490F_Latest</vt:lpstr>
      <vt:lpstr>A125192494R</vt:lpstr>
      <vt:lpstr>A125192494R_Data</vt:lpstr>
      <vt:lpstr>A125192494R_Latest</vt:lpstr>
      <vt:lpstr>A125192498X</vt:lpstr>
      <vt:lpstr>A125192498X_Data</vt:lpstr>
      <vt:lpstr>A125192498X_Latest</vt:lpstr>
      <vt:lpstr>A125192502C</vt:lpstr>
      <vt:lpstr>A125192502C_Data</vt:lpstr>
      <vt:lpstr>A125192502C_Latest</vt:lpstr>
      <vt:lpstr>A125192506L</vt:lpstr>
      <vt:lpstr>A125192506L_Data</vt:lpstr>
      <vt:lpstr>A125192506L_Latest</vt:lpstr>
      <vt:lpstr>A125192510C</vt:lpstr>
      <vt:lpstr>A125192510C_Data</vt:lpstr>
      <vt:lpstr>A125192510C_Latest</vt:lpstr>
      <vt:lpstr>A125192514L</vt:lpstr>
      <vt:lpstr>A125192514L_Data</vt:lpstr>
      <vt:lpstr>A125192514L_Latest</vt:lpstr>
      <vt:lpstr>A125192518W</vt:lpstr>
      <vt:lpstr>A125192518W_Data</vt:lpstr>
      <vt:lpstr>A125192518W_Latest</vt:lpstr>
      <vt:lpstr>A125192522L</vt:lpstr>
      <vt:lpstr>A125192522L_Data</vt:lpstr>
      <vt:lpstr>A125192522L_Latest</vt:lpstr>
      <vt:lpstr>A125192526W</vt:lpstr>
      <vt:lpstr>A125192526W_Data</vt:lpstr>
      <vt:lpstr>A125192526W_Latest</vt:lpstr>
      <vt:lpstr>A125192530L</vt:lpstr>
      <vt:lpstr>A125192530L_Data</vt:lpstr>
      <vt:lpstr>A125192530L_Latest</vt:lpstr>
      <vt:lpstr>A125192534W</vt:lpstr>
      <vt:lpstr>A125192534W_Data</vt:lpstr>
      <vt:lpstr>A125192534W_Latest</vt:lpstr>
      <vt:lpstr>A125192538F</vt:lpstr>
      <vt:lpstr>A125192538F_Data</vt:lpstr>
      <vt:lpstr>A125192538F_Latest</vt:lpstr>
      <vt:lpstr>A125192542W</vt:lpstr>
      <vt:lpstr>A125192542W_Data</vt:lpstr>
      <vt:lpstr>A125192542W_Latest</vt:lpstr>
      <vt:lpstr>A125192546F</vt:lpstr>
      <vt:lpstr>A125192546F_Data</vt:lpstr>
      <vt:lpstr>A125192546F_Latest</vt:lpstr>
      <vt:lpstr>A125192550W</vt:lpstr>
      <vt:lpstr>A125192550W_Data</vt:lpstr>
      <vt:lpstr>A125192550W_Latest</vt:lpstr>
      <vt:lpstr>A125192554F</vt:lpstr>
      <vt:lpstr>A125192554F_Data</vt:lpstr>
      <vt:lpstr>A125192554F_Latest</vt:lpstr>
      <vt:lpstr>A125192558R</vt:lpstr>
      <vt:lpstr>A125192558R_Data</vt:lpstr>
      <vt:lpstr>A125192558R_Latest</vt:lpstr>
      <vt:lpstr>A125192562F</vt:lpstr>
      <vt:lpstr>A125192562F_Data</vt:lpstr>
      <vt:lpstr>A125192562F_Latest</vt:lpstr>
      <vt:lpstr>A125192566R</vt:lpstr>
      <vt:lpstr>A125192566R_Data</vt:lpstr>
      <vt:lpstr>A125192566R_Latest</vt:lpstr>
      <vt:lpstr>A125192570F</vt:lpstr>
      <vt:lpstr>A125192570F_Data</vt:lpstr>
      <vt:lpstr>A125192570F_Latest</vt:lpstr>
      <vt:lpstr>A125192574R</vt:lpstr>
      <vt:lpstr>A125192574R_Data</vt:lpstr>
      <vt:lpstr>A125192574R_Latest</vt:lpstr>
      <vt:lpstr>A125192578X</vt:lpstr>
      <vt:lpstr>A125192578X_Data</vt:lpstr>
      <vt:lpstr>A125192578X_Latest</vt:lpstr>
      <vt:lpstr>A125192582R</vt:lpstr>
      <vt:lpstr>A125192582R_Data</vt:lpstr>
      <vt:lpstr>A125192582R_Latest</vt:lpstr>
      <vt:lpstr>A125192586X</vt:lpstr>
      <vt:lpstr>A125192586X_Data</vt:lpstr>
      <vt:lpstr>A125192586X_Latest</vt:lpstr>
      <vt:lpstr>A125192590R</vt:lpstr>
      <vt:lpstr>A125192590R_Data</vt:lpstr>
      <vt:lpstr>A125192590R_Latest</vt:lpstr>
      <vt:lpstr>A125192594X</vt:lpstr>
      <vt:lpstr>A125192594X_Data</vt:lpstr>
      <vt:lpstr>A125192594X_Latest</vt:lpstr>
      <vt:lpstr>A125192598J</vt:lpstr>
      <vt:lpstr>A125192598J_Data</vt:lpstr>
      <vt:lpstr>A125192598J_Latest</vt:lpstr>
      <vt:lpstr>A125192602L</vt:lpstr>
      <vt:lpstr>A125192602L_Data</vt:lpstr>
      <vt:lpstr>A125192602L_Latest</vt:lpstr>
      <vt:lpstr>A125192606W</vt:lpstr>
      <vt:lpstr>A125192606W_Data</vt:lpstr>
      <vt:lpstr>A125192606W_Latest</vt:lpstr>
      <vt:lpstr>A125192610L</vt:lpstr>
      <vt:lpstr>A125192610L_Data</vt:lpstr>
      <vt:lpstr>A125192610L_Latest</vt:lpstr>
      <vt:lpstr>A125192614W</vt:lpstr>
      <vt:lpstr>A125192614W_Data</vt:lpstr>
      <vt:lpstr>A125192614W_Latest</vt:lpstr>
      <vt:lpstr>A125192618F</vt:lpstr>
      <vt:lpstr>A125192618F_Data</vt:lpstr>
      <vt:lpstr>A125192618F_Latest</vt:lpstr>
      <vt:lpstr>A125192622W</vt:lpstr>
      <vt:lpstr>A125192622W_Data</vt:lpstr>
      <vt:lpstr>A125192622W_Latest</vt:lpstr>
      <vt:lpstr>A125192626F</vt:lpstr>
      <vt:lpstr>A125192626F_Data</vt:lpstr>
      <vt:lpstr>A125192626F_Latest</vt:lpstr>
      <vt:lpstr>A125192630W</vt:lpstr>
      <vt:lpstr>A125192630W_Data</vt:lpstr>
      <vt:lpstr>A125192630W_Latest</vt:lpstr>
      <vt:lpstr>A125192634F</vt:lpstr>
      <vt:lpstr>A125192634F_Data</vt:lpstr>
      <vt:lpstr>A125192634F_Latest</vt:lpstr>
      <vt:lpstr>A125192638R</vt:lpstr>
      <vt:lpstr>A125192638R_Data</vt:lpstr>
      <vt:lpstr>A125192638R_Latest</vt:lpstr>
      <vt:lpstr>A125192642F</vt:lpstr>
      <vt:lpstr>A125192642F_Data</vt:lpstr>
      <vt:lpstr>A125192642F_Latest</vt:lpstr>
      <vt:lpstr>A125192646R</vt:lpstr>
      <vt:lpstr>A125192646R_Data</vt:lpstr>
      <vt:lpstr>A125192646R_Latest</vt:lpstr>
      <vt:lpstr>A125192650F</vt:lpstr>
      <vt:lpstr>A125192650F_Data</vt:lpstr>
      <vt:lpstr>A125192650F_Latest</vt:lpstr>
      <vt:lpstr>A125192654R</vt:lpstr>
      <vt:lpstr>A125192654R_Data</vt:lpstr>
      <vt:lpstr>A125192654R_Latest</vt:lpstr>
      <vt:lpstr>A125192658X</vt:lpstr>
      <vt:lpstr>A125192658X_Data</vt:lpstr>
      <vt:lpstr>A125192658X_Latest</vt:lpstr>
      <vt:lpstr>A125192662R</vt:lpstr>
      <vt:lpstr>A125192662R_Data</vt:lpstr>
      <vt:lpstr>A125192662R_Latest</vt:lpstr>
      <vt:lpstr>A125192666X</vt:lpstr>
      <vt:lpstr>A125192666X_Data</vt:lpstr>
      <vt:lpstr>A125192666X_Latest</vt:lpstr>
      <vt:lpstr>A125192670R</vt:lpstr>
      <vt:lpstr>A125192670R_Data</vt:lpstr>
      <vt:lpstr>A125192670R_Latest</vt:lpstr>
      <vt:lpstr>A125192674X</vt:lpstr>
      <vt:lpstr>A125192674X_Data</vt:lpstr>
      <vt:lpstr>A125192674X_Latest</vt:lpstr>
      <vt:lpstr>A125192678J</vt:lpstr>
      <vt:lpstr>A125192678J_Data</vt:lpstr>
      <vt:lpstr>A125192678J_Latest</vt:lpstr>
      <vt:lpstr>A125192682X</vt:lpstr>
      <vt:lpstr>A125192682X_Data</vt:lpstr>
      <vt:lpstr>A125192682X_Latest</vt:lpstr>
      <vt:lpstr>A125192686J</vt:lpstr>
      <vt:lpstr>A125192686J_Data</vt:lpstr>
      <vt:lpstr>A125192686J_Latest</vt:lpstr>
      <vt:lpstr>A125192690X</vt:lpstr>
      <vt:lpstr>A125192690X_Data</vt:lpstr>
      <vt:lpstr>A125192690X_Latest</vt:lpstr>
      <vt:lpstr>A125192694J</vt:lpstr>
      <vt:lpstr>A125192694J_Data</vt:lpstr>
      <vt:lpstr>A125192694J_Latest</vt:lpstr>
      <vt:lpstr>A125192698T</vt:lpstr>
      <vt:lpstr>A125192698T_Data</vt:lpstr>
      <vt:lpstr>A125192698T_Latest</vt:lpstr>
      <vt:lpstr>A125192702W</vt:lpstr>
      <vt:lpstr>A125192702W_Data</vt:lpstr>
      <vt:lpstr>A125192702W_Latest</vt:lpstr>
      <vt:lpstr>A125192706F</vt:lpstr>
      <vt:lpstr>A125192706F_Data</vt:lpstr>
      <vt:lpstr>A125192706F_Latest</vt:lpstr>
      <vt:lpstr>A125192710W</vt:lpstr>
      <vt:lpstr>A125192710W_Data</vt:lpstr>
      <vt:lpstr>A125192710W_Latest</vt:lpstr>
      <vt:lpstr>A125192714F</vt:lpstr>
      <vt:lpstr>A125192714F_Data</vt:lpstr>
      <vt:lpstr>A125192714F_Latest</vt:lpstr>
      <vt:lpstr>A125192718R</vt:lpstr>
      <vt:lpstr>A125192718R_Data</vt:lpstr>
      <vt:lpstr>A125192718R_Latest</vt:lpstr>
      <vt:lpstr>A125192722F</vt:lpstr>
      <vt:lpstr>A125192722F_Data</vt:lpstr>
      <vt:lpstr>A125192722F_Latest</vt:lpstr>
      <vt:lpstr>A125192726R</vt:lpstr>
      <vt:lpstr>A125192726R_Data</vt:lpstr>
      <vt:lpstr>A125192726R_Latest</vt:lpstr>
      <vt:lpstr>A125192730F</vt:lpstr>
      <vt:lpstr>A125192730F_Data</vt:lpstr>
      <vt:lpstr>A125192730F_Latest</vt:lpstr>
      <vt:lpstr>A125192734R</vt:lpstr>
      <vt:lpstr>A125192734R_Data</vt:lpstr>
      <vt:lpstr>A125192734R_Latest</vt:lpstr>
      <vt:lpstr>A125192738X</vt:lpstr>
      <vt:lpstr>A125192738X_Data</vt:lpstr>
      <vt:lpstr>A125192738X_Latest</vt:lpstr>
      <vt:lpstr>A125192742R</vt:lpstr>
      <vt:lpstr>A125192742R_Data</vt:lpstr>
      <vt:lpstr>A125192742R_Latest</vt:lpstr>
      <vt:lpstr>A125192746X</vt:lpstr>
      <vt:lpstr>A125192746X_Data</vt:lpstr>
      <vt:lpstr>A125192746X_Latest</vt:lpstr>
      <vt:lpstr>A125192750R</vt:lpstr>
      <vt:lpstr>A125192750R_Data</vt:lpstr>
      <vt:lpstr>A125192750R_Latest</vt:lpstr>
      <vt:lpstr>A125192754X</vt:lpstr>
      <vt:lpstr>A125192754X_Data</vt:lpstr>
      <vt:lpstr>A125192754X_Latest</vt:lpstr>
      <vt:lpstr>A125192758J</vt:lpstr>
      <vt:lpstr>A125192758J_Data</vt:lpstr>
      <vt:lpstr>A125192758J_Latest</vt:lpstr>
      <vt:lpstr>A125192762X</vt:lpstr>
      <vt:lpstr>A125192762X_Data</vt:lpstr>
      <vt:lpstr>A125192762X_Latest</vt:lpstr>
      <vt:lpstr>A125192766J</vt:lpstr>
      <vt:lpstr>A125192766J_Data</vt:lpstr>
      <vt:lpstr>A125192766J_Latest</vt:lpstr>
      <vt:lpstr>A125192770X</vt:lpstr>
      <vt:lpstr>A125192770X_Data</vt:lpstr>
      <vt:lpstr>A125192770X_Latest</vt:lpstr>
      <vt:lpstr>A125192774J</vt:lpstr>
      <vt:lpstr>A125192774J_Data</vt:lpstr>
      <vt:lpstr>A125192774J_Latest</vt:lpstr>
      <vt:lpstr>A125192778T</vt:lpstr>
      <vt:lpstr>A125192778T_Data</vt:lpstr>
      <vt:lpstr>A125192778T_Latest</vt:lpstr>
      <vt:lpstr>A125192782J</vt:lpstr>
      <vt:lpstr>A125192782J_Data</vt:lpstr>
      <vt:lpstr>A125192782J_Latest</vt:lpstr>
      <vt:lpstr>A125192786T</vt:lpstr>
      <vt:lpstr>A125192786T_Data</vt:lpstr>
      <vt:lpstr>A125192786T_Latest</vt:lpstr>
      <vt:lpstr>A125192790J</vt:lpstr>
      <vt:lpstr>A125192790J_Data</vt:lpstr>
      <vt:lpstr>A125192790J_Latest</vt:lpstr>
      <vt:lpstr>A125192794T</vt:lpstr>
      <vt:lpstr>A125192794T_Data</vt:lpstr>
      <vt:lpstr>A125192794T_Latest</vt:lpstr>
      <vt:lpstr>A125192798A</vt:lpstr>
      <vt:lpstr>A125192798A_Data</vt:lpstr>
      <vt:lpstr>A125192798A_Latest</vt:lpstr>
      <vt:lpstr>A125192802F</vt:lpstr>
      <vt:lpstr>A125192802F_Data</vt:lpstr>
      <vt:lpstr>A125192802F_Latest</vt:lpstr>
      <vt:lpstr>A125192806R</vt:lpstr>
      <vt:lpstr>A125192806R_Data</vt:lpstr>
      <vt:lpstr>A125192806R_Latest</vt:lpstr>
      <vt:lpstr>A125192810F</vt:lpstr>
      <vt:lpstr>A125192810F_Data</vt:lpstr>
      <vt:lpstr>A125192810F_Latest</vt:lpstr>
      <vt:lpstr>A125192814R</vt:lpstr>
      <vt:lpstr>A125192814R_Data</vt:lpstr>
      <vt:lpstr>A125192814R_Latest</vt:lpstr>
      <vt:lpstr>A125192818X</vt:lpstr>
      <vt:lpstr>A125192818X_Data</vt:lpstr>
      <vt:lpstr>A125192818X_Latest</vt:lpstr>
      <vt:lpstr>A125192822R</vt:lpstr>
      <vt:lpstr>A125192822R_Data</vt:lpstr>
      <vt:lpstr>A125192822R_Latest</vt:lpstr>
      <vt:lpstr>A125192826X</vt:lpstr>
      <vt:lpstr>A125192826X_Data</vt:lpstr>
      <vt:lpstr>A125192826X_Latest</vt:lpstr>
      <vt:lpstr>A125192830R</vt:lpstr>
      <vt:lpstr>A125192830R_Data</vt:lpstr>
      <vt:lpstr>A125192830R_Latest</vt:lpstr>
      <vt:lpstr>A125193186F</vt:lpstr>
      <vt:lpstr>A125193186F_Data</vt:lpstr>
      <vt:lpstr>A125193186F_Latest</vt:lpstr>
      <vt:lpstr>A125193190W</vt:lpstr>
      <vt:lpstr>A125193190W_Data</vt:lpstr>
      <vt:lpstr>A125193190W_Latest</vt:lpstr>
      <vt:lpstr>A125193194F</vt:lpstr>
      <vt:lpstr>A125193194F_Data</vt:lpstr>
      <vt:lpstr>A125193194F_Latest</vt:lpstr>
      <vt:lpstr>A125193198R</vt:lpstr>
      <vt:lpstr>A125193198R_Data</vt:lpstr>
      <vt:lpstr>A125193198R_Latest</vt:lpstr>
      <vt:lpstr>A125193202V</vt:lpstr>
      <vt:lpstr>A125193202V_Data</vt:lpstr>
      <vt:lpstr>A125193202V_Latest</vt:lpstr>
      <vt:lpstr>A125193206C</vt:lpstr>
      <vt:lpstr>A125193206C_Data</vt:lpstr>
      <vt:lpstr>A125193206C_Latest</vt:lpstr>
      <vt:lpstr>A125193210V</vt:lpstr>
      <vt:lpstr>A125193210V_Data</vt:lpstr>
      <vt:lpstr>A125193210V_Latest</vt:lpstr>
      <vt:lpstr>A125193214C</vt:lpstr>
      <vt:lpstr>A125193214C_Data</vt:lpstr>
      <vt:lpstr>A125193214C_Latest</vt:lpstr>
      <vt:lpstr>A125193218L</vt:lpstr>
      <vt:lpstr>A125193218L_Data</vt:lpstr>
      <vt:lpstr>A125193218L_Latest</vt:lpstr>
      <vt:lpstr>A125193222C</vt:lpstr>
      <vt:lpstr>A125193222C_Data</vt:lpstr>
      <vt:lpstr>A125193222C_Latest</vt:lpstr>
      <vt:lpstr>A125193226L</vt:lpstr>
      <vt:lpstr>A125193226L_Data</vt:lpstr>
      <vt:lpstr>A125193226L_Latest</vt:lpstr>
      <vt:lpstr>A125193582J</vt:lpstr>
      <vt:lpstr>A125193582J_Data</vt:lpstr>
      <vt:lpstr>A125193582J_Latest</vt:lpstr>
      <vt:lpstr>A125193586T</vt:lpstr>
      <vt:lpstr>A125193586T_Data</vt:lpstr>
      <vt:lpstr>A125193586T_Latest</vt:lpstr>
      <vt:lpstr>A125193590J</vt:lpstr>
      <vt:lpstr>A125193590J_Data</vt:lpstr>
      <vt:lpstr>A125193590J_Latest</vt:lpstr>
      <vt:lpstr>A125193594T</vt:lpstr>
      <vt:lpstr>A125193594T_Data</vt:lpstr>
      <vt:lpstr>A125193594T_Latest</vt:lpstr>
      <vt:lpstr>A125193598A</vt:lpstr>
      <vt:lpstr>A125193598A_Data</vt:lpstr>
      <vt:lpstr>A125193598A_Latest</vt:lpstr>
      <vt:lpstr>A125193602F</vt:lpstr>
      <vt:lpstr>A125193602F_Data</vt:lpstr>
      <vt:lpstr>A125193602F_Latest</vt:lpstr>
      <vt:lpstr>A125193606R</vt:lpstr>
      <vt:lpstr>A125193606R_Data</vt:lpstr>
      <vt:lpstr>A125193606R_Latest</vt:lpstr>
      <vt:lpstr>A125193610F</vt:lpstr>
      <vt:lpstr>A125193610F_Data</vt:lpstr>
      <vt:lpstr>A125193610F_Latest</vt:lpstr>
      <vt:lpstr>A125193614R</vt:lpstr>
      <vt:lpstr>A125193614R_Data</vt:lpstr>
      <vt:lpstr>A125193614R_Latest</vt:lpstr>
      <vt:lpstr>A125193618X</vt:lpstr>
      <vt:lpstr>A125193618X_Data</vt:lpstr>
      <vt:lpstr>A125193618X_Latest</vt:lpstr>
      <vt:lpstr>A125193622R</vt:lpstr>
      <vt:lpstr>A125193622R_Data</vt:lpstr>
      <vt:lpstr>A125193622R_Latest</vt:lpstr>
      <vt:lpstr>A125193978C</vt:lpstr>
      <vt:lpstr>A125193978C_Data</vt:lpstr>
      <vt:lpstr>A125193978C_Latest</vt:lpstr>
      <vt:lpstr>A125193982V</vt:lpstr>
      <vt:lpstr>A125193982V_Data</vt:lpstr>
      <vt:lpstr>A125193982V_Latest</vt:lpstr>
      <vt:lpstr>A125193986C</vt:lpstr>
      <vt:lpstr>A125193986C_Data</vt:lpstr>
      <vt:lpstr>A125193986C_Latest</vt:lpstr>
      <vt:lpstr>A125193990V</vt:lpstr>
      <vt:lpstr>A125193990V_Data</vt:lpstr>
      <vt:lpstr>A125193990V_Latest</vt:lpstr>
      <vt:lpstr>A125193994C</vt:lpstr>
      <vt:lpstr>A125193994C_Data</vt:lpstr>
      <vt:lpstr>A125193994C_Latest</vt:lpstr>
      <vt:lpstr>A125193998L</vt:lpstr>
      <vt:lpstr>A125193998L_Data</vt:lpstr>
      <vt:lpstr>A125193998L_Latest</vt:lpstr>
      <vt:lpstr>A125194002V</vt:lpstr>
      <vt:lpstr>A125194002V_Data</vt:lpstr>
      <vt:lpstr>A125194002V_Latest</vt:lpstr>
      <vt:lpstr>A125194006C</vt:lpstr>
      <vt:lpstr>A125194006C_Data</vt:lpstr>
      <vt:lpstr>A125194006C_Latest</vt:lpstr>
      <vt:lpstr>A125194010V</vt:lpstr>
      <vt:lpstr>A125194010V_Data</vt:lpstr>
      <vt:lpstr>A125194010V_Latest</vt:lpstr>
      <vt:lpstr>A125194014C</vt:lpstr>
      <vt:lpstr>A125194014C_Data</vt:lpstr>
      <vt:lpstr>A125194014C_Latest</vt:lpstr>
      <vt:lpstr>A125194018L</vt:lpstr>
      <vt:lpstr>A125194018L_Data</vt:lpstr>
      <vt:lpstr>A125194018L_Latest</vt:lpstr>
      <vt:lpstr>A125194374J</vt:lpstr>
      <vt:lpstr>A125194374J_Data</vt:lpstr>
      <vt:lpstr>A125194374J_Latest</vt:lpstr>
      <vt:lpstr>A125194378T</vt:lpstr>
      <vt:lpstr>A125194378T_Data</vt:lpstr>
      <vt:lpstr>A125194378T_Latest</vt:lpstr>
      <vt:lpstr>A125194382J</vt:lpstr>
      <vt:lpstr>A125194382J_Data</vt:lpstr>
      <vt:lpstr>A125194382J_Latest</vt:lpstr>
      <vt:lpstr>A125194386T</vt:lpstr>
      <vt:lpstr>A125194386T_Data</vt:lpstr>
      <vt:lpstr>A125194386T_Latest</vt:lpstr>
      <vt:lpstr>A125194390J</vt:lpstr>
      <vt:lpstr>A125194390J_Data</vt:lpstr>
      <vt:lpstr>A125194390J_Latest</vt:lpstr>
      <vt:lpstr>A125194394T</vt:lpstr>
      <vt:lpstr>A125194394T_Data</vt:lpstr>
      <vt:lpstr>A125194394T_Latest</vt:lpstr>
      <vt:lpstr>A125194398A</vt:lpstr>
      <vt:lpstr>A125194398A_Data</vt:lpstr>
      <vt:lpstr>A125194398A_Latest</vt:lpstr>
      <vt:lpstr>A125194402F</vt:lpstr>
      <vt:lpstr>A125194402F_Data</vt:lpstr>
      <vt:lpstr>A125194402F_Latest</vt:lpstr>
      <vt:lpstr>A125194406R</vt:lpstr>
      <vt:lpstr>A125194406R_Data</vt:lpstr>
      <vt:lpstr>A125194406R_Latest</vt:lpstr>
      <vt:lpstr>A125194410F</vt:lpstr>
      <vt:lpstr>A125194410F_Data</vt:lpstr>
      <vt:lpstr>A125194410F_Latest</vt:lpstr>
      <vt:lpstr>A125194414R</vt:lpstr>
      <vt:lpstr>A125194414R_Data</vt:lpstr>
      <vt:lpstr>A125194414R_Latest</vt:lpstr>
      <vt:lpstr>A125194770K</vt:lpstr>
      <vt:lpstr>A125194770K_Data</vt:lpstr>
      <vt:lpstr>A125194770K_Latest</vt:lpstr>
      <vt:lpstr>A125194774V</vt:lpstr>
      <vt:lpstr>A125194774V_Data</vt:lpstr>
      <vt:lpstr>A125194774V_Latest</vt:lpstr>
      <vt:lpstr>A125194778C</vt:lpstr>
      <vt:lpstr>A125194778C_Data</vt:lpstr>
      <vt:lpstr>A125194778C_Latest</vt:lpstr>
      <vt:lpstr>A125194782V</vt:lpstr>
      <vt:lpstr>A125194782V_Data</vt:lpstr>
      <vt:lpstr>A125194782V_Latest</vt:lpstr>
      <vt:lpstr>A125194786C</vt:lpstr>
      <vt:lpstr>A125194786C_Data</vt:lpstr>
      <vt:lpstr>A125194786C_Latest</vt:lpstr>
      <vt:lpstr>A125194790V</vt:lpstr>
      <vt:lpstr>A125194790V_Data</vt:lpstr>
      <vt:lpstr>A125194790V_Latest</vt:lpstr>
      <vt:lpstr>A125194794C</vt:lpstr>
      <vt:lpstr>A125194794C_Data</vt:lpstr>
      <vt:lpstr>A125194794C_Latest</vt:lpstr>
      <vt:lpstr>A125194798L</vt:lpstr>
      <vt:lpstr>A125194798L_Data</vt:lpstr>
      <vt:lpstr>A125194798L_Latest</vt:lpstr>
      <vt:lpstr>A125194802T</vt:lpstr>
      <vt:lpstr>A125194802T_Data</vt:lpstr>
      <vt:lpstr>A125194802T_Latest</vt:lpstr>
      <vt:lpstr>A125194806A</vt:lpstr>
      <vt:lpstr>A125194806A_Data</vt:lpstr>
      <vt:lpstr>A125194806A_Latest</vt:lpstr>
      <vt:lpstr>A125194810T</vt:lpstr>
      <vt:lpstr>A125194810T_Data</vt:lpstr>
      <vt:lpstr>A125194810T_Latest</vt:lpstr>
      <vt:lpstr>A125194814A</vt:lpstr>
      <vt:lpstr>A125194814A_Data</vt:lpstr>
      <vt:lpstr>A125194814A_Latest</vt:lpstr>
      <vt:lpstr>A125194818K</vt:lpstr>
      <vt:lpstr>A125194818K_Data</vt:lpstr>
      <vt:lpstr>A125194818K_Latest</vt:lpstr>
      <vt:lpstr>A125194822A</vt:lpstr>
      <vt:lpstr>A125194822A_Data</vt:lpstr>
      <vt:lpstr>A125194822A_Latest</vt:lpstr>
      <vt:lpstr>A125194826K</vt:lpstr>
      <vt:lpstr>A125194826K_Data</vt:lpstr>
      <vt:lpstr>A125194826K_Latest</vt:lpstr>
      <vt:lpstr>A125194830A</vt:lpstr>
      <vt:lpstr>A125194830A_Data</vt:lpstr>
      <vt:lpstr>A125194830A_Latest</vt:lpstr>
      <vt:lpstr>A125194834K</vt:lpstr>
      <vt:lpstr>A125194834K_Data</vt:lpstr>
      <vt:lpstr>A125194834K_Latest</vt:lpstr>
      <vt:lpstr>A125194838V</vt:lpstr>
      <vt:lpstr>A125194838V_Data</vt:lpstr>
      <vt:lpstr>A125194838V_Latest</vt:lpstr>
      <vt:lpstr>A125194842K</vt:lpstr>
      <vt:lpstr>A125194842K_Data</vt:lpstr>
      <vt:lpstr>A125194842K_Latest</vt:lpstr>
      <vt:lpstr>A125194846V</vt:lpstr>
      <vt:lpstr>A125194846V_Data</vt:lpstr>
      <vt:lpstr>A125194846V_Latest</vt:lpstr>
      <vt:lpstr>A125194850K</vt:lpstr>
      <vt:lpstr>A125194850K_Data</vt:lpstr>
      <vt:lpstr>A125194850K_Latest</vt:lpstr>
      <vt:lpstr>A125194854V</vt:lpstr>
      <vt:lpstr>A125194854V_Data</vt:lpstr>
      <vt:lpstr>A125194854V_Latest</vt:lpstr>
      <vt:lpstr>A125194858C</vt:lpstr>
      <vt:lpstr>A125194858C_Data</vt:lpstr>
      <vt:lpstr>A125194858C_Latest</vt:lpstr>
      <vt:lpstr>A125194862V</vt:lpstr>
      <vt:lpstr>A125194862V_Data</vt:lpstr>
      <vt:lpstr>A125194862V_Latest</vt:lpstr>
      <vt:lpstr>A125194866C</vt:lpstr>
      <vt:lpstr>A125194866C_Data</vt:lpstr>
      <vt:lpstr>A125194866C_Latest</vt:lpstr>
      <vt:lpstr>A125194870V</vt:lpstr>
      <vt:lpstr>A125194870V_Data</vt:lpstr>
      <vt:lpstr>A125194870V_Latest</vt:lpstr>
      <vt:lpstr>A125194874C</vt:lpstr>
      <vt:lpstr>A125194874C_Data</vt:lpstr>
      <vt:lpstr>A125194874C_Latest</vt:lpstr>
      <vt:lpstr>A125194878L</vt:lpstr>
      <vt:lpstr>A125194878L_Data</vt:lpstr>
      <vt:lpstr>A125194878L_Latest</vt:lpstr>
      <vt:lpstr>A125194882C</vt:lpstr>
      <vt:lpstr>A125194882C_Data</vt:lpstr>
      <vt:lpstr>A125194882C_Latest</vt:lpstr>
      <vt:lpstr>A125194886L</vt:lpstr>
      <vt:lpstr>A125194886L_Data</vt:lpstr>
      <vt:lpstr>A125194886L_Latest</vt:lpstr>
      <vt:lpstr>A125194890C</vt:lpstr>
      <vt:lpstr>A125194890C_Data</vt:lpstr>
      <vt:lpstr>A125194890C_Latest</vt:lpstr>
      <vt:lpstr>A125194894L</vt:lpstr>
      <vt:lpstr>A125194894L_Data</vt:lpstr>
      <vt:lpstr>A125194894L_Latest</vt:lpstr>
      <vt:lpstr>A125194898W</vt:lpstr>
      <vt:lpstr>A125194898W_Data</vt:lpstr>
      <vt:lpstr>A125194898W_Latest</vt:lpstr>
      <vt:lpstr>A125194902A</vt:lpstr>
      <vt:lpstr>A125194902A_Data</vt:lpstr>
      <vt:lpstr>A125194902A_Latest</vt:lpstr>
      <vt:lpstr>A125194906K</vt:lpstr>
      <vt:lpstr>A125194906K_Data</vt:lpstr>
      <vt:lpstr>A125194906K_Latest</vt:lpstr>
      <vt:lpstr>A125194910A</vt:lpstr>
      <vt:lpstr>A125194910A_Data</vt:lpstr>
      <vt:lpstr>A125194910A_Latest</vt:lpstr>
      <vt:lpstr>A125194914K</vt:lpstr>
      <vt:lpstr>A125194914K_Data</vt:lpstr>
      <vt:lpstr>A125194914K_Latest</vt:lpstr>
      <vt:lpstr>A125194918V</vt:lpstr>
      <vt:lpstr>A125194918V_Data</vt:lpstr>
      <vt:lpstr>A125194918V_Latest</vt:lpstr>
      <vt:lpstr>A125194922K</vt:lpstr>
      <vt:lpstr>A125194922K_Data</vt:lpstr>
      <vt:lpstr>A125194922K_Latest</vt:lpstr>
      <vt:lpstr>A125194926V</vt:lpstr>
      <vt:lpstr>A125194926V_Data</vt:lpstr>
      <vt:lpstr>A125194926V_Latest</vt:lpstr>
      <vt:lpstr>A125194930K</vt:lpstr>
      <vt:lpstr>A125194930K_Data</vt:lpstr>
      <vt:lpstr>A125194930K_Latest</vt:lpstr>
      <vt:lpstr>A125194934V</vt:lpstr>
      <vt:lpstr>A125194934V_Data</vt:lpstr>
      <vt:lpstr>A125194934V_Latest</vt:lpstr>
      <vt:lpstr>A125194938C</vt:lpstr>
      <vt:lpstr>A125194938C_Data</vt:lpstr>
      <vt:lpstr>A125194938C_Latest</vt:lpstr>
      <vt:lpstr>A125194942V</vt:lpstr>
      <vt:lpstr>A125194942V_Data</vt:lpstr>
      <vt:lpstr>A125194942V_Latest</vt:lpstr>
      <vt:lpstr>A125194946C</vt:lpstr>
      <vt:lpstr>A125194946C_Data</vt:lpstr>
      <vt:lpstr>A125194946C_Latest</vt:lpstr>
      <vt:lpstr>A125194950V</vt:lpstr>
      <vt:lpstr>A125194950V_Data</vt:lpstr>
      <vt:lpstr>A125194950V_Latest</vt:lpstr>
      <vt:lpstr>A125194954C</vt:lpstr>
      <vt:lpstr>A125194954C_Data</vt:lpstr>
      <vt:lpstr>A125194954C_Latest</vt:lpstr>
      <vt:lpstr>A125194958L</vt:lpstr>
      <vt:lpstr>A125194958L_Data</vt:lpstr>
      <vt:lpstr>A125194958L_Latest</vt:lpstr>
      <vt:lpstr>A125194962C</vt:lpstr>
      <vt:lpstr>A125194962C_Data</vt:lpstr>
      <vt:lpstr>A125194962C_Latest</vt:lpstr>
      <vt:lpstr>A125194966L</vt:lpstr>
      <vt:lpstr>A125194966L_Data</vt:lpstr>
      <vt:lpstr>A125194966L_Latest</vt:lpstr>
      <vt:lpstr>A125194970C</vt:lpstr>
      <vt:lpstr>A125194970C_Data</vt:lpstr>
      <vt:lpstr>A125194970C_Latest</vt:lpstr>
      <vt:lpstr>A125194974L</vt:lpstr>
      <vt:lpstr>A125194974L_Data</vt:lpstr>
      <vt:lpstr>A125194974L_Latest</vt:lpstr>
      <vt:lpstr>A125194978W</vt:lpstr>
      <vt:lpstr>A125194978W_Data</vt:lpstr>
      <vt:lpstr>A125194978W_Latest</vt:lpstr>
      <vt:lpstr>A125194982L</vt:lpstr>
      <vt:lpstr>A125194982L_Data</vt:lpstr>
      <vt:lpstr>A125194982L_Latest</vt:lpstr>
      <vt:lpstr>A125194986W</vt:lpstr>
      <vt:lpstr>A125194986W_Data</vt:lpstr>
      <vt:lpstr>A125194986W_Latest</vt:lpstr>
      <vt:lpstr>A125194990L</vt:lpstr>
      <vt:lpstr>A125194990L_Data</vt:lpstr>
      <vt:lpstr>A125194990L_Latest</vt:lpstr>
      <vt:lpstr>A125194994W</vt:lpstr>
      <vt:lpstr>A125194994W_Data</vt:lpstr>
      <vt:lpstr>A125194994W_Latest</vt:lpstr>
      <vt:lpstr>A125194998F</vt:lpstr>
      <vt:lpstr>A125194998F_Data</vt:lpstr>
      <vt:lpstr>A125194998F_Latest</vt:lpstr>
      <vt:lpstr>A125195002L</vt:lpstr>
      <vt:lpstr>A125195002L_Data</vt:lpstr>
      <vt:lpstr>A125195002L_Latest</vt:lpstr>
      <vt:lpstr>A125195006W</vt:lpstr>
      <vt:lpstr>A125195006W_Data</vt:lpstr>
      <vt:lpstr>A125195006W_Latest</vt:lpstr>
      <vt:lpstr>A125195010L</vt:lpstr>
      <vt:lpstr>A125195010L_Data</vt:lpstr>
      <vt:lpstr>A125195010L_Latest</vt:lpstr>
      <vt:lpstr>A125195014W</vt:lpstr>
      <vt:lpstr>A125195014W_Data</vt:lpstr>
      <vt:lpstr>A125195014W_Latest</vt:lpstr>
      <vt:lpstr>A125195018F</vt:lpstr>
      <vt:lpstr>A125195018F_Data</vt:lpstr>
      <vt:lpstr>A125195018F_Latest</vt:lpstr>
      <vt:lpstr>A125195022W</vt:lpstr>
      <vt:lpstr>A125195022W_Data</vt:lpstr>
      <vt:lpstr>A125195022W_Latest</vt:lpstr>
      <vt:lpstr>A125195026F</vt:lpstr>
      <vt:lpstr>A125195026F_Data</vt:lpstr>
      <vt:lpstr>A125195026F_Latest</vt:lpstr>
      <vt:lpstr>A125195030W</vt:lpstr>
      <vt:lpstr>A125195030W_Data</vt:lpstr>
      <vt:lpstr>A125195030W_Latest</vt:lpstr>
      <vt:lpstr>A125195034F</vt:lpstr>
      <vt:lpstr>A125195034F_Data</vt:lpstr>
      <vt:lpstr>A125195034F_Latest</vt:lpstr>
      <vt:lpstr>A125195038R</vt:lpstr>
      <vt:lpstr>A125195038R_Data</vt:lpstr>
      <vt:lpstr>A125195038R_Latest</vt:lpstr>
      <vt:lpstr>A125195042F</vt:lpstr>
      <vt:lpstr>A125195042F_Data</vt:lpstr>
      <vt:lpstr>A125195042F_Latest</vt:lpstr>
      <vt:lpstr>A125195046R</vt:lpstr>
      <vt:lpstr>A125195046R_Data</vt:lpstr>
      <vt:lpstr>A125195046R_Latest</vt:lpstr>
      <vt:lpstr>A125195050F</vt:lpstr>
      <vt:lpstr>A125195050F_Data</vt:lpstr>
      <vt:lpstr>A125195050F_Latest</vt:lpstr>
      <vt:lpstr>A125195054R</vt:lpstr>
      <vt:lpstr>A125195054R_Data</vt:lpstr>
      <vt:lpstr>A125195054R_Latest</vt:lpstr>
      <vt:lpstr>A125195058X</vt:lpstr>
      <vt:lpstr>A125195058X_Data</vt:lpstr>
      <vt:lpstr>A125195058X_Latest</vt:lpstr>
      <vt:lpstr>A125195062R</vt:lpstr>
      <vt:lpstr>A125195062R_Data</vt:lpstr>
      <vt:lpstr>A125195062R_Latest</vt:lpstr>
      <vt:lpstr>A125195066X</vt:lpstr>
      <vt:lpstr>A125195066X_Data</vt:lpstr>
      <vt:lpstr>A125195066X_Latest</vt:lpstr>
      <vt:lpstr>A125195070R</vt:lpstr>
      <vt:lpstr>A125195070R_Data</vt:lpstr>
      <vt:lpstr>A125195070R_Latest</vt:lpstr>
      <vt:lpstr>A125195074X</vt:lpstr>
      <vt:lpstr>A125195074X_Data</vt:lpstr>
      <vt:lpstr>A125195074X_Latest</vt:lpstr>
      <vt:lpstr>A125195078J</vt:lpstr>
      <vt:lpstr>A125195078J_Data</vt:lpstr>
      <vt:lpstr>A125195078J_Latest</vt:lpstr>
      <vt:lpstr>A125195082X</vt:lpstr>
      <vt:lpstr>A125195082X_Data</vt:lpstr>
      <vt:lpstr>A125195082X_Latest</vt:lpstr>
      <vt:lpstr>A125195086J</vt:lpstr>
      <vt:lpstr>A125195086J_Data</vt:lpstr>
      <vt:lpstr>A125195086J_Latest</vt:lpstr>
      <vt:lpstr>A125195090X</vt:lpstr>
      <vt:lpstr>A125195090X_Data</vt:lpstr>
      <vt:lpstr>A125195090X_Latest</vt:lpstr>
      <vt:lpstr>A125195094J</vt:lpstr>
      <vt:lpstr>A125195094J_Data</vt:lpstr>
      <vt:lpstr>A125195094J_Latest</vt:lpstr>
      <vt:lpstr>A125195098T</vt:lpstr>
      <vt:lpstr>A125195098T_Data</vt:lpstr>
      <vt:lpstr>A125195098T_Latest</vt:lpstr>
      <vt:lpstr>A125195102W</vt:lpstr>
      <vt:lpstr>A125195102W_Data</vt:lpstr>
      <vt:lpstr>A125195102W_Latest</vt:lpstr>
      <vt:lpstr>A125195106F</vt:lpstr>
      <vt:lpstr>A125195106F_Data</vt:lpstr>
      <vt:lpstr>A125195106F_Latest</vt:lpstr>
      <vt:lpstr>A125195110W</vt:lpstr>
      <vt:lpstr>A125195110W_Data</vt:lpstr>
      <vt:lpstr>A125195110W_Latest</vt:lpstr>
      <vt:lpstr>A125195114F</vt:lpstr>
      <vt:lpstr>A125195114F_Data</vt:lpstr>
      <vt:lpstr>A125195114F_Latest</vt:lpstr>
      <vt:lpstr>A125195118R</vt:lpstr>
      <vt:lpstr>A125195118R_Data</vt:lpstr>
      <vt:lpstr>A125195118R_Latest</vt:lpstr>
      <vt:lpstr>A125195122F</vt:lpstr>
      <vt:lpstr>A125195122F_Data</vt:lpstr>
      <vt:lpstr>A125195122F_Latest</vt:lpstr>
      <vt:lpstr>A125195126R</vt:lpstr>
      <vt:lpstr>A125195126R_Data</vt:lpstr>
      <vt:lpstr>A125195126R_Latest</vt:lpstr>
      <vt:lpstr>A125195130F</vt:lpstr>
      <vt:lpstr>A125195130F_Data</vt:lpstr>
      <vt:lpstr>A125195130F_Latest</vt:lpstr>
      <vt:lpstr>A125195134R</vt:lpstr>
      <vt:lpstr>A125195134R_Data</vt:lpstr>
      <vt:lpstr>A125195134R_Latest</vt:lpstr>
      <vt:lpstr>A125195138X</vt:lpstr>
      <vt:lpstr>A125195138X_Data</vt:lpstr>
      <vt:lpstr>A125195138X_Latest</vt:lpstr>
      <vt:lpstr>A125195142R</vt:lpstr>
      <vt:lpstr>A125195142R_Data</vt:lpstr>
      <vt:lpstr>A125195142R_Latest</vt:lpstr>
      <vt:lpstr>A125195146X</vt:lpstr>
      <vt:lpstr>A125195146X_Data</vt:lpstr>
      <vt:lpstr>A125195146X_Latest</vt:lpstr>
      <vt:lpstr>A125195150R</vt:lpstr>
      <vt:lpstr>A125195150R_Data</vt:lpstr>
      <vt:lpstr>A125195150R_Latest</vt:lpstr>
      <vt:lpstr>A125195154X</vt:lpstr>
      <vt:lpstr>A125195154X_Data</vt:lpstr>
      <vt:lpstr>A125195154X_Latest</vt:lpstr>
      <vt:lpstr>A125195158J</vt:lpstr>
      <vt:lpstr>A125195158J_Data</vt:lpstr>
      <vt:lpstr>A125195158J_Latest</vt:lpstr>
      <vt:lpstr>A125195162X</vt:lpstr>
      <vt:lpstr>A125195162X_Data</vt:lpstr>
      <vt:lpstr>A125195162X_Latest</vt:lpstr>
      <vt:lpstr>A125195166J</vt:lpstr>
      <vt:lpstr>A125195166J_Data</vt:lpstr>
      <vt:lpstr>A125195166J_Latest</vt:lpstr>
      <vt:lpstr>A125195170X</vt:lpstr>
      <vt:lpstr>A125195170X_Data</vt:lpstr>
      <vt:lpstr>A125195170X_Latest</vt:lpstr>
      <vt:lpstr>A125195174J</vt:lpstr>
      <vt:lpstr>A125195174J_Data</vt:lpstr>
      <vt:lpstr>A125195174J_Latest</vt:lpstr>
      <vt:lpstr>A125195178T</vt:lpstr>
      <vt:lpstr>A125195178T_Data</vt:lpstr>
      <vt:lpstr>A125195178T_Latest</vt:lpstr>
      <vt:lpstr>A125195182J</vt:lpstr>
      <vt:lpstr>A125195182J_Data</vt:lpstr>
      <vt:lpstr>A125195182J_Latest</vt:lpstr>
      <vt:lpstr>A125195186T</vt:lpstr>
      <vt:lpstr>A125195186T_Data</vt:lpstr>
      <vt:lpstr>A125195186T_Latest</vt:lpstr>
      <vt:lpstr>A125195190J</vt:lpstr>
      <vt:lpstr>A125195190J_Data</vt:lpstr>
      <vt:lpstr>A125195190J_Latest</vt:lpstr>
      <vt:lpstr>A125195194T</vt:lpstr>
      <vt:lpstr>A125195194T_Data</vt:lpstr>
      <vt:lpstr>A125195194T_Latest</vt:lpstr>
      <vt:lpstr>A125195198A</vt:lpstr>
      <vt:lpstr>A125195198A_Data</vt:lpstr>
      <vt:lpstr>A125195198A_Latest</vt:lpstr>
      <vt:lpstr>A125195202F</vt:lpstr>
      <vt:lpstr>A125195202F_Data</vt:lpstr>
      <vt:lpstr>A125195202F_Latest</vt:lpstr>
      <vt:lpstr>A125195206R</vt:lpstr>
      <vt:lpstr>A125195206R_Data</vt:lpstr>
      <vt:lpstr>A125195206R_Latest</vt:lpstr>
      <vt:lpstr>A125195562K</vt:lpstr>
      <vt:lpstr>A125195562K_Data</vt:lpstr>
      <vt:lpstr>A125195562K_Latest</vt:lpstr>
      <vt:lpstr>A125195566V</vt:lpstr>
      <vt:lpstr>A125195566V_Data</vt:lpstr>
      <vt:lpstr>A125195566V_Latest</vt:lpstr>
      <vt:lpstr>A125195570K</vt:lpstr>
      <vt:lpstr>A125195570K_Data</vt:lpstr>
      <vt:lpstr>A125195570K_Latest</vt:lpstr>
      <vt:lpstr>A125195574V</vt:lpstr>
      <vt:lpstr>A125195574V_Data</vt:lpstr>
      <vt:lpstr>A125195574V_Latest</vt:lpstr>
      <vt:lpstr>A125195578C</vt:lpstr>
      <vt:lpstr>A125195578C_Data</vt:lpstr>
      <vt:lpstr>A125195578C_Latest</vt:lpstr>
      <vt:lpstr>A125195582V</vt:lpstr>
      <vt:lpstr>A125195582V_Data</vt:lpstr>
      <vt:lpstr>A125195582V_Latest</vt:lpstr>
      <vt:lpstr>A125195586C</vt:lpstr>
      <vt:lpstr>A125195586C_Data</vt:lpstr>
      <vt:lpstr>A125195586C_Latest</vt:lpstr>
      <vt:lpstr>A125195590V</vt:lpstr>
      <vt:lpstr>A125195590V_Data</vt:lpstr>
      <vt:lpstr>A125195590V_Latest</vt:lpstr>
      <vt:lpstr>A125195594C</vt:lpstr>
      <vt:lpstr>A125195594C_Data</vt:lpstr>
      <vt:lpstr>A125195594C_Latest</vt:lpstr>
      <vt:lpstr>A125195598L</vt:lpstr>
      <vt:lpstr>A125195598L_Data</vt:lpstr>
      <vt:lpstr>A125195598L_Latest</vt:lpstr>
      <vt:lpstr>A125195602T</vt:lpstr>
      <vt:lpstr>A125195602T_Data</vt:lpstr>
      <vt:lpstr>A125195602T_Latest</vt:lpstr>
      <vt:lpstr>A125195958F</vt:lpstr>
      <vt:lpstr>A125195958F_Data</vt:lpstr>
      <vt:lpstr>A125195958F_Latest</vt:lpstr>
      <vt:lpstr>A125195962W</vt:lpstr>
      <vt:lpstr>A125195962W_Data</vt:lpstr>
      <vt:lpstr>A125195962W_Latest</vt:lpstr>
      <vt:lpstr>A125195966F</vt:lpstr>
      <vt:lpstr>A125195966F_Data</vt:lpstr>
      <vt:lpstr>A125195966F_Latest</vt:lpstr>
      <vt:lpstr>A125195970W</vt:lpstr>
      <vt:lpstr>A125195970W_Data</vt:lpstr>
      <vt:lpstr>A125195970W_Latest</vt:lpstr>
      <vt:lpstr>A125195974F</vt:lpstr>
      <vt:lpstr>A125195974F_Data</vt:lpstr>
      <vt:lpstr>A125195974F_Latest</vt:lpstr>
      <vt:lpstr>A125195978R</vt:lpstr>
      <vt:lpstr>A125195978R_Data</vt:lpstr>
      <vt:lpstr>A125195978R_Latest</vt:lpstr>
      <vt:lpstr>A125195982F</vt:lpstr>
      <vt:lpstr>A125195982F_Data</vt:lpstr>
      <vt:lpstr>A125195982F_Latest</vt:lpstr>
      <vt:lpstr>A125195986R</vt:lpstr>
      <vt:lpstr>A125195986R_Data</vt:lpstr>
      <vt:lpstr>A125195986R_Latest</vt:lpstr>
      <vt:lpstr>A125195990F</vt:lpstr>
      <vt:lpstr>A125195990F_Data</vt:lpstr>
      <vt:lpstr>A125195990F_Latest</vt:lpstr>
      <vt:lpstr>A125195994R</vt:lpstr>
      <vt:lpstr>A125195994R_Data</vt:lpstr>
      <vt:lpstr>A125195994R_Latest</vt:lpstr>
      <vt:lpstr>A125195998X</vt:lpstr>
      <vt:lpstr>A125195998X_Data</vt:lpstr>
      <vt:lpstr>A125195998X_Latest</vt:lpstr>
      <vt:lpstr>A125196354K</vt:lpstr>
      <vt:lpstr>A125196354K_Data</vt:lpstr>
      <vt:lpstr>A125196354K_Latest</vt:lpstr>
      <vt:lpstr>A125196358V</vt:lpstr>
      <vt:lpstr>A125196358V_Data</vt:lpstr>
      <vt:lpstr>A125196358V_Latest</vt:lpstr>
      <vt:lpstr>A125196362K</vt:lpstr>
      <vt:lpstr>A125196362K_Data</vt:lpstr>
      <vt:lpstr>A125196362K_Latest</vt:lpstr>
      <vt:lpstr>A125196366V</vt:lpstr>
      <vt:lpstr>A125196366V_Data</vt:lpstr>
      <vt:lpstr>A125196366V_Latest</vt:lpstr>
      <vt:lpstr>A125196370K</vt:lpstr>
      <vt:lpstr>A125196370K_Data</vt:lpstr>
      <vt:lpstr>A125196370K_Latest</vt:lpstr>
      <vt:lpstr>A125196374V</vt:lpstr>
      <vt:lpstr>A125196374V_Data</vt:lpstr>
      <vt:lpstr>A125196374V_Latest</vt:lpstr>
      <vt:lpstr>A125196378C</vt:lpstr>
      <vt:lpstr>A125196378C_Data</vt:lpstr>
      <vt:lpstr>A125196378C_Latest</vt:lpstr>
      <vt:lpstr>A125196382V</vt:lpstr>
      <vt:lpstr>A125196382V_Data</vt:lpstr>
      <vt:lpstr>A125196382V_Latest</vt:lpstr>
      <vt:lpstr>A125196386C</vt:lpstr>
      <vt:lpstr>A125196386C_Data</vt:lpstr>
      <vt:lpstr>A125196386C_Latest</vt:lpstr>
      <vt:lpstr>A125196390V</vt:lpstr>
      <vt:lpstr>A125196390V_Data</vt:lpstr>
      <vt:lpstr>A125196390V_Latest</vt:lpstr>
      <vt:lpstr>A125196394C</vt:lpstr>
      <vt:lpstr>A125196394C_Data</vt:lpstr>
      <vt:lpstr>A125196394C_Latest</vt:lpstr>
      <vt:lpstr>A125196750L</vt:lpstr>
      <vt:lpstr>A125196750L_Data</vt:lpstr>
      <vt:lpstr>A125196750L_Latest</vt:lpstr>
      <vt:lpstr>A125196754W</vt:lpstr>
      <vt:lpstr>A125196754W_Data</vt:lpstr>
      <vt:lpstr>A125196754W_Latest</vt:lpstr>
      <vt:lpstr>A125196758F</vt:lpstr>
      <vt:lpstr>A125196758F_Data</vt:lpstr>
      <vt:lpstr>A125196758F_Latest</vt:lpstr>
      <vt:lpstr>A125196762W</vt:lpstr>
      <vt:lpstr>A125196762W_Data</vt:lpstr>
      <vt:lpstr>A125196762W_Latest</vt:lpstr>
      <vt:lpstr>A125196766F</vt:lpstr>
      <vt:lpstr>A125196766F_Data</vt:lpstr>
      <vt:lpstr>A125196766F_Latest</vt:lpstr>
      <vt:lpstr>A125196770W</vt:lpstr>
      <vt:lpstr>A125196770W_Data</vt:lpstr>
      <vt:lpstr>A125196770W_Latest</vt:lpstr>
      <vt:lpstr>A125196774F</vt:lpstr>
      <vt:lpstr>A125196774F_Data</vt:lpstr>
      <vt:lpstr>A125196774F_Latest</vt:lpstr>
      <vt:lpstr>A125196778R</vt:lpstr>
      <vt:lpstr>A125196778R_Data</vt:lpstr>
      <vt:lpstr>A125196778R_Latest</vt:lpstr>
      <vt:lpstr>A125196782F</vt:lpstr>
      <vt:lpstr>A125196782F_Data</vt:lpstr>
      <vt:lpstr>A125196782F_Latest</vt:lpstr>
      <vt:lpstr>A125196786R</vt:lpstr>
      <vt:lpstr>A125196786R_Data</vt:lpstr>
      <vt:lpstr>A125196786R_Latest</vt:lpstr>
      <vt:lpstr>A125196790F</vt:lpstr>
      <vt:lpstr>A125196790F_Data</vt:lpstr>
      <vt:lpstr>A125196790F_Latest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2022-04-06T02:50:48Z</dcterms:created>
  <dcterms:modified xsi:type="dcterms:W3CDTF">2022-04-13T13:53:30Z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2022-04-07T04:29:12Z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14e221b1-bea1-431a-bfe1-093b1706fecc</vt:lpwstr>
  </property>
  <property fmtid="{D5CDD505-2E9C-101B-9397-08002B2CF9AE}" pid="8" name="MSIP_Label_c8e5a7ee-c283-40b0-98eb-fa437df4c031_ContentBits">
    <vt:lpwstr>0</vt:lpwstr>
  </property>
</Properties>
</file>